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35" windowWidth="27795" windowHeight="12015"/>
  </bookViews>
  <sheets>
    <sheet name="Left Cantilever" sheetId="1" r:id="rId1"/>
    <sheet name="Butterfly" sheetId="2" r:id="rId2"/>
    <sheet name="SS" sheetId="3" r:id="rId3"/>
    <sheet name="Prop Cantilever" sheetId="4" r:id="rId4"/>
    <sheet name="B1743" sheetId="5" r:id="rId5"/>
    <sheet name="Sheet6" sheetId="6" r:id="rId6"/>
  </sheets>
  <externalReferences>
    <externalReference r:id="rId7"/>
  </externalReferences>
  <definedNames>
    <definedName name="cc">[1]Input!$D$5</definedName>
    <definedName name="fck">[1]Input!$D$2</definedName>
    <definedName name="fsc">[1]tables!$C$18:$E$28</definedName>
    <definedName name="fy">[1]Input!$D$3</definedName>
    <definedName name="spacer">[1]Input!$G$14</definedName>
  </definedNames>
  <calcPr calcId="144525"/>
</workbook>
</file>

<file path=xl/calcChain.xml><?xml version="1.0" encoding="utf-8"?>
<calcChain xmlns="http://schemas.openxmlformats.org/spreadsheetml/2006/main">
  <c r="BJ39" i="5" l="1"/>
  <c r="AY39" i="5"/>
  <c r="AM39" i="5"/>
  <c r="BJ38" i="5"/>
  <c r="AY38" i="5"/>
  <c r="AM38" i="5"/>
  <c r="BJ37" i="5"/>
  <c r="AY37" i="5"/>
  <c r="AM37" i="5"/>
  <c r="BJ36" i="5"/>
  <c r="AY36" i="5"/>
  <c r="AM36" i="5"/>
  <c r="BJ35" i="5"/>
  <c r="AY35" i="5"/>
  <c r="AM35" i="5"/>
  <c r="BJ34" i="5"/>
  <c r="AY34" i="5"/>
  <c r="AM34" i="5"/>
  <c r="BJ33" i="5"/>
  <c r="AY33" i="5"/>
  <c r="AM33" i="5"/>
  <c r="BJ32" i="5"/>
  <c r="AY32" i="5"/>
  <c r="AM32" i="5"/>
  <c r="BJ31" i="5"/>
  <c r="AY31" i="5"/>
  <c r="AM31" i="5"/>
  <c r="BJ30" i="5"/>
  <c r="AY30" i="5"/>
  <c r="AM30" i="5"/>
  <c r="BJ29" i="5"/>
  <c r="AY29" i="5"/>
  <c r="AM29" i="5"/>
  <c r="BJ28" i="5"/>
  <c r="AY28" i="5"/>
  <c r="AM28" i="5"/>
  <c r="BJ27" i="5"/>
  <c r="AY27" i="5"/>
  <c r="AM27" i="5"/>
  <c r="BJ26" i="5"/>
  <c r="AY26" i="5"/>
  <c r="AM26" i="5"/>
  <c r="BK25" i="5"/>
  <c r="BL25" i="5" s="1"/>
  <c r="BJ25" i="5"/>
  <c r="AY25" i="5"/>
  <c r="AM25" i="5"/>
  <c r="BM24" i="5"/>
  <c r="BK24" i="5"/>
  <c r="BL24" i="5" s="1"/>
  <c r="BJ24" i="5"/>
  <c r="AY24" i="5"/>
  <c r="AM24" i="5"/>
  <c r="BJ23" i="5"/>
  <c r="AY23" i="5"/>
  <c r="AM23" i="5"/>
  <c r="BK22" i="5"/>
  <c r="BL22" i="5" s="1"/>
  <c r="BJ22" i="5"/>
  <c r="BA22" i="5"/>
  <c r="AZ22" i="5"/>
  <c r="AY22" i="5"/>
  <c r="AZ23" i="5" s="1"/>
  <c r="BA23" i="5" s="1"/>
  <c r="AM22" i="5"/>
  <c r="BJ21" i="5"/>
  <c r="AY21" i="5"/>
  <c r="AM21" i="5"/>
  <c r="BJ20" i="5"/>
  <c r="AY20" i="5"/>
  <c r="AM20" i="5"/>
  <c r="AD20" i="5"/>
  <c r="P20" i="5"/>
  <c r="BJ19" i="5"/>
  <c r="AY19" i="5"/>
  <c r="AM19" i="5"/>
  <c r="BJ18" i="5"/>
  <c r="AY18" i="5"/>
  <c r="AM18" i="5"/>
  <c r="BJ17" i="5"/>
  <c r="AY17" i="5"/>
  <c r="AM17" i="5"/>
  <c r="BJ16" i="5"/>
  <c r="AY16" i="5"/>
  <c r="AM16" i="5"/>
  <c r="BJ15" i="5"/>
  <c r="AY15" i="5"/>
  <c r="AM15" i="5"/>
  <c r="BJ14" i="5"/>
  <c r="AY14" i="5"/>
  <c r="AM14" i="5"/>
  <c r="AD14" i="5"/>
  <c r="Q14" i="5"/>
  <c r="Q16" i="5" s="1"/>
  <c r="BJ13" i="5"/>
  <c r="AY13" i="5"/>
  <c r="AM13" i="5"/>
  <c r="AD13" i="5"/>
  <c r="BJ12" i="5"/>
  <c r="AY12" i="5"/>
  <c r="AM12" i="5"/>
  <c r="AD12" i="5"/>
  <c r="W12" i="5"/>
  <c r="T12" i="5"/>
  <c r="BJ11" i="5"/>
  <c r="AY11" i="5"/>
  <c r="AM11" i="5"/>
  <c r="AD11" i="5"/>
  <c r="AE11" i="5" s="1"/>
  <c r="W11" i="5"/>
  <c r="T11" i="5"/>
  <c r="U16" i="5" s="1"/>
  <c r="BJ10" i="5"/>
  <c r="AY10" i="5"/>
  <c r="AM10" i="5"/>
  <c r="AD10" i="5"/>
  <c r="AE10" i="5" s="1"/>
  <c r="BJ9" i="5"/>
  <c r="AY9" i="5"/>
  <c r="AM9" i="5"/>
  <c r="AD9" i="5"/>
  <c r="AB9" i="5"/>
  <c r="AA9" i="5"/>
  <c r="Z9" i="5"/>
  <c r="T16" i="5" s="1"/>
  <c r="BJ8" i="5"/>
  <c r="AY8" i="5"/>
  <c r="AM8" i="5"/>
  <c r="AD8" i="5"/>
  <c r="AB8" i="5"/>
  <c r="AA8" i="5"/>
  <c r="Z8" i="5"/>
  <c r="T15" i="5" s="1"/>
  <c r="AF4" i="5" s="1"/>
  <c r="BJ7" i="5"/>
  <c r="AY7" i="5"/>
  <c r="AM7" i="5"/>
  <c r="AD7" i="5"/>
  <c r="AE7" i="5" s="1"/>
  <c r="BJ6" i="5"/>
  <c r="AY6" i="5"/>
  <c r="AM6" i="5"/>
  <c r="AD6" i="5"/>
  <c r="AE6" i="5" s="1"/>
  <c r="BJ5" i="5"/>
  <c r="AY5" i="5"/>
  <c r="AM5" i="5"/>
  <c r="AE5" i="5"/>
  <c r="AD5" i="5"/>
  <c r="BK4" i="5"/>
  <c r="BL4" i="5" s="1"/>
  <c r="BJ4" i="5"/>
  <c r="AY4" i="5"/>
  <c r="AM4" i="5"/>
  <c r="AN6" i="5" s="1"/>
  <c r="AO6" i="5" s="1"/>
  <c r="AD4" i="5"/>
  <c r="AE4" i="5" s="1"/>
  <c r="BJ46" i="4"/>
  <c r="AY46" i="4"/>
  <c r="AM46" i="4"/>
  <c r="BJ45" i="4"/>
  <c r="AY45" i="4"/>
  <c r="AM45" i="4"/>
  <c r="BJ44" i="4"/>
  <c r="AY44" i="4"/>
  <c r="AM44" i="4"/>
  <c r="BJ43" i="4"/>
  <c r="AY43" i="4"/>
  <c r="AM43" i="4"/>
  <c r="BJ42" i="4"/>
  <c r="AY42" i="4"/>
  <c r="AM42" i="4"/>
  <c r="BJ41" i="4"/>
  <c r="AY41" i="4"/>
  <c r="AM41" i="4"/>
  <c r="BJ40" i="4"/>
  <c r="AY40" i="4"/>
  <c r="AM40" i="4"/>
  <c r="BJ39" i="4"/>
  <c r="AY39" i="4"/>
  <c r="AM39" i="4"/>
  <c r="BJ38" i="4"/>
  <c r="AY38" i="4"/>
  <c r="AM38" i="4"/>
  <c r="BJ37" i="4"/>
  <c r="AY37" i="4"/>
  <c r="AM37" i="4"/>
  <c r="BJ36" i="4"/>
  <c r="AZ36" i="4"/>
  <c r="BA36" i="4" s="1"/>
  <c r="AY36" i="4"/>
  <c r="AM36" i="4"/>
  <c r="BJ35" i="4"/>
  <c r="AY35" i="4"/>
  <c r="AM35" i="4"/>
  <c r="BJ34" i="4"/>
  <c r="AY34" i="4"/>
  <c r="AM34" i="4"/>
  <c r="BJ33" i="4"/>
  <c r="AY33" i="4"/>
  <c r="AM33" i="4"/>
  <c r="AD33" i="4"/>
  <c r="R20" i="4"/>
  <c r="BJ17" i="4"/>
  <c r="AY17" i="4"/>
  <c r="AM17" i="4"/>
  <c r="BJ16" i="4"/>
  <c r="AY16" i="4"/>
  <c r="AM16" i="4"/>
  <c r="BJ15" i="4"/>
  <c r="AY15" i="4"/>
  <c r="AM15" i="4"/>
  <c r="BJ14" i="4"/>
  <c r="AY14" i="4"/>
  <c r="AM14" i="4"/>
  <c r="AD14" i="4"/>
  <c r="Q14" i="4"/>
  <c r="Q15" i="4" s="1"/>
  <c r="AH6" i="4" s="1"/>
  <c r="BJ13" i="4"/>
  <c r="AY13" i="4"/>
  <c r="AM13" i="4"/>
  <c r="AD13" i="4"/>
  <c r="BJ12" i="4"/>
  <c r="AY12" i="4"/>
  <c r="AM12" i="4"/>
  <c r="AD12" i="4"/>
  <c r="W12" i="4"/>
  <c r="T12" i="4"/>
  <c r="BJ11" i="4"/>
  <c r="AY11" i="4"/>
  <c r="AM11" i="4"/>
  <c r="AD11" i="4"/>
  <c r="W11" i="4"/>
  <c r="V16" i="4" s="1"/>
  <c r="AE7" i="4" s="1"/>
  <c r="AH7" i="4" s="1"/>
  <c r="T11" i="4"/>
  <c r="BJ10" i="4"/>
  <c r="AY10" i="4"/>
  <c r="AM10" i="4"/>
  <c r="BJ9" i="4"/>
  <c r="AY9" i="4"/>
  <c r="AZ6" i="4" s="1"/>
  <c r="BA6" i="4" s="1"/>
  <c r="AM9" i="4"/>
  <c r="AF9" i="4"/>
  <c r="AB9" i="4"/>
  <c r="AA9" i="4"/>
  <c r="Z9" i="4"/>
  <c r="T16" i="4" s="1"/>
  <c r="BJ8" i="4"/>
  <c r="AY8" i="4"/>
  <c r="AZ10" i="4" s="1"/>
  <c r="BA10" i="4" s="1"/>
  <c r="AM8" i="4"/>
  <c r="AD8" i="4"/>
  <c r="AE8" i="4" s="1"/>
  <c r="AH8" i="4" s="1"/>
  <c r="AB8" i="4"/>
  <c r="AA8" i="4"/>
  <c r="Z8" i="4"/>
  <c r="T15" i="4" s="1"/>
  <c r="BJ7" i="4"/>
  <c r="AZ7" i="4"/>
  <c r="BA7" i="4" s="1"/>
  <c r="AY7" i="4"/>
  <c r="AM7" i="4"/>
  <c r="AD7" i="4"/>
  <c r="BJ6" i="4"/>
  <c r="AY6" i="4"/>
  <c r="AM6" i="4"/>
  <c r="AE6" i="4"/>
  <c r="AD6" i="4"/>
  <c r="BJ5" i="4"/>
  <c r="BA5" i="4"/>
  <c r="BB5" i="4" s="1"/>
  <c r="AZ5" i="4"/>
  <c r="AY5" i="4"/>
  <c r="AM5" i="4"/>
  <c r="AD5" i="4"/>
  <c r="AE5" i="4" s="1"/>
  <c r="AH5" i="4" s="1"/>
  <c r="BK4" i="4"/>
  <c r="BL4" i="4" s="1"/>
  <c r="BJ4" i="4"/>
  <c r="AZ4" i="4"/>
  <c r="BA4" i="4" s="1"/>
  <c r="BB4" i="4" s="1"/>
  <c r="AY4" i="4"/>
  <c r="AZ15" i="4" s="1"/>
  <c r="BA15" i="4" s="1"/>
  <c r="AM4" i="4"/>
  <c r="AN6" i="4" s="1"/>
  <c r="AO6" i="4" s="1"/>
  <c r="AD4" i="4"/>
  <c r="AE4" i="4" s="1"/>
  <c r="BJ46" i="3"/>
  <c r="AY46" i="3"/>
  <c r="AM46" i="3"/>
  <c r="BJ45" i="3"/>
  <c r="AY45" i="3"/>
  <c r="AM45" i="3"/>
  <c r="BJ44" i="3"/>
  <c r="AY44" i="3"/>
  <c r="AM44" i="3"/>
  <c r="BJ43" i="3"/>
  <c r="AY43" i="3"/>
  <c r="AM43" i="3"/>
  <c r="BJ42" i="3"/>
  <c r="AY42" i="3"/>
  <c r="AM42" i="3"/>
  <c r="BJ41" i="3"/>
  <c r="AY41" i="3"/>
  <c r="AM41" i="3"/>
  <c r="BJ40" i="3"/>
  <c r="AY40" i="3"/>
  <c r="AM40" i="3"/>
  <c r="BJ39" i="3"/>
  <c r="AY39" i="3"/>
  <c r="AM39" i="3"/>
  <c r="BJ38" i="3"/>
  <c r="AY38" i="3"/>
  <c r="AM38" i="3"/>
  <c r="BJ37" i="3"/>
  <c r="AY37" i="3"/>
  <c r="AM37" i="3"/>
  <c r="BJ36" i="3"/>
  <c r="AY36" i="3"/>
  <c r="AM36" i="3"/>
  <c r="BJ35" i="3"/>
  <c r="AY35" i="3"/>
  <c r="AM35" i="3"/>
  <c r="BJ34" i="3"/>
  <c r="AY34" i="3"/>
  <c r="AM34" i="3"/>
  <c r="BJ33" i="3"/>
  <c r="AY33" i="3"/>
  <c r="AZ37" i="3" s="1"/>
  <c r="BA37" i="3" s="1"/>
  <c r="AM33" i="3"/>
  <c r="R20" i="3"/>
  <c r="BJ17" i="3"/>
  <c r="AY17" i="3"/>
  <c r="AM17" i="3"/>
  <c r="BJ16" i="3"/>
  <c r="AY16" i="3"/>
  <c r="AM16" i="3"/>
  <c r="BJ15" i="3"/>
  <c r="AY15" i="3"/>
  <c r="AM15" i="3"/>
  <c r="BJ14" i="3"/>
  <c r="AY14" i="3"/>
  <c r="AM14" i="3"/>
  <c r="AD14" i="3"/>
  <c r="Q14" i="3"/>
  <c r="BJ13" i="3"/>
  <c r="AY13" i="3"/>
  <c r="AM13" i="3"/>
  <c r="AD13" i="3"/>
  <c r="BJ12" i="3"/>
  <c r="AY12" i="3"/>
  <c r="AM12" i="3"/>
  <c r="AD12" i="3"/>
  <c r="W12" i="3"/>
  <c r="T12" i="3"/>
  <c r="BJ11" i="3"/>
  <c r="AY11" i="3"/>
  <c r="AM11" i="3"/>
  <c r="AD11" i="3"/>
  <c r="W11" i="3"/>
  <c r="T11" i="3"/>
  <c r="BJ10" i="3"/>
  <c r="AY10" i="3"/>
  <c r="AM10" i="3"/>
  <c r="BJ9" i="3"/>
  <c r="AY9" i="3"/>
  <c r="AM9" i="3"/>
  <c r="AD9" i="3"/>
  <c r="AB9" i="3"/>
  <c r="AA9" i="3"/>
  <c r="Z9" i="3"/>
  <c r="T16" i="3" s="1"/>
  <c r="BJ8" i="3"/>
  <c r="AY8" i="3"/>
  <c r="AM8" i="3"/>
  <c r="AD8" i="3"/>
  <c r="AB8" i="3"/>
  <c r="AA8" i="3"/>
  <c r="Z8" i="3"/>
  <c r="T15" i="3" s="1"/>
  <c r="BJ7" i="3"/>
  <c r="AY7" i="3"/>
  <c r="AM7" i="3"/>
  <c r="AD7" i="3"/>
  <c r="BJ6" i="3"/>
  <c r="BK9" i="3" s="1"/>
  <c r="BL9" i="3" s="1"/>
  <c r="AY6" i="3"/>
  <c r="AM6" i="3"/>
  <c r="AD6" i="3"/>
  <c r="BJ5" i="3"/>
  <c r="AY5" i="3"/>
  <c r="AM5" i="3"/>
  <c r="AD5" i="3"/>
  <c r="BJ4" i="3"/>
  <c r="AY4" i="3"/>
  <c r="Q23" i="3" s="1"/>
  <c r="AM4" i="3"/>
  <c r="AD4" i="3"/>
  <c r="BJ44" i="2"/>
  <c r="AY44" i="2"/>
  <c r="AM44" i="2"/>
  <c r="BJ43" i="2"/>
  <c r="AY43" i="2"/>
  <c r="AM43" i="2"/>
  <c r="BJ42" i="2"/>
  <c r="AY42" i="2"/>
  <c r="AM42" i="2"/>
  <c r="BJ41" i="2"/>
  <c r="AY41" i="2"/>
  <c r="AM41" i="2"/>
  <c r="BJ40" i="2"/>
  <c r="AY40" i="2"/>
  <c r="AM40" i="2"/>
  <c r="BJ39" i="2"/>
  <c r="AY39" i="2"/>
  <c r="AM39" i="2"/>
  <c r="BJ38" i="2"/>
  <c r="AY38" i="2"/>
  <c r="AM38" i="2"/>
  <c r="BJ37" i="2"/>
  <c r="AY37" i="2"/>
  <c r="AM37" i="2"/>
  <c r="BJ36" i="2"/>
  <c r="AY36" i="2"/>
  <c r="AM36" i="2"/>
  <c r="BJ35" i="2"/>
  <c r="AY35" i="2"/>
  <c r="AM35" i="2"/>
  <c r="BJ34" i="2"/>
  <c r="AY34" i="2"/>
  <c r="AM34" i="2"/>
  <c r="BJ33" i="2"/>
  <c r="AY33" i="2"/>
  <c r="AM33" i="2"/>
  <c r="BJ15" i="2"/>
  <c r="AY15" i="2"/>
  <c r="AM15" i="2"/>
  <c r="AD15" i="2"/>
  <c r="Q15" i="2"/>
  <c r="BJ14" i="2"/>
  <c r="AY14" i="2"/>
  <c r="AM14" i="2"/>
  <c r="Q14" i="2"/>
  <c r="Q16" i="2" s="1"/>
  <c r="BJ13" i="2"/>
  <c r="AY13" i="2"/>
  <c r="AM13" i="2"/>
  <c r="AD13" i="2"/>
  <c r="BJ12" i="2"/>
  <c r="AY12" i="2"/>
  <c r="AM12" i="2"/>
  <c r="AD12" i="2"/>
  <c r="W12" i="2"/>
  <c r="T12" i="2"/>
  <c r="U16" i="2" s="1"/>
  <c r="BJ11" i="2"/>
  <c r="AY11" i="2"/>
  <c r="AM11" i="2"/>
  <c r="AF11" i="2"/>
  <c r="AD11" i="2"/>
  <c r="BJ10" i="2"/>
  <c r="AY10" i="2"/>
  <c r="AM10" i="2"/>
  <c r="AD10" i="2"/>
  <c r="BJ9" i="2"/>
  <c r="AY9" i="2"/>
  <c r="AM9" i="2"/>
  <c r="AD9" i="2"/>
  <c r="AB9" i="2"/>
  <c r="V16" i="2" s="1"/>
  <c r="AA9" i="2"/>
  <c r="Z9" i="2"/>
  <c r="T16" i="2" s="1"/>
  <c r="BJ8" i="2"/>
  <c r="AY8" i="2"/>
  <c r="AM8" i="2"/>
  <c r="AF8" i="2"/>
  <c r="AE8" i="2"/>
  <c r="AH8" i="2" s="1"/>
  <c r="AD8" i="2"/>
  <c r="AB8" i="2"/>
  <c r="AA8" i="2"/>
  <c r="Z8" i="2"/>
  <c r="T15" i="2" s="1"/>
  <c r="BJ7" i="2"/>
  <c r="AY7" i="2"/>
  <c r="AM7" i="2"/>
  <c r="AE7" i="2"/>
  <c r="AH7" i="2" s="1"/>
  <c r="AD7" i="2"/>
  <c r="BJ6" i="2"/>
  <c r="AY6" i="2"/>
  <c r="AM6" i="2"/>
  <c r="AF6" i="2"/>
  <c r="AD6" i="2"/>
  <c r="AE6" i="2" s="1"/>
  <c r="AH6" i="2" s="1"/>
  <c r="BJ5" i="2"/>
  <c r="AY5" i="2"/>
  <c r="AM5" i="2"/>
  <c r="AF5" i="2"/>
  <c r="AE5" i="2"/>
  <c r="AH5" i="2" s="1"/>
  <c r="AD5" i="2"/>
  <c r="BJ4" i="2"/>
  <c r="BK7" i="2" s="1"/>
  <c r="BL7" i="2" s="1"/>
  <c r="AY4" i="2"/>
  <c r="AM4" i="2"/>
  <c r="AN10" i="2" s="1"/>
  <c r="AO10" i="2" s="1"/>
  <c r="AF4" i="2"/>
  <c r="AD4" i="2"/>
  <c r="AE4" i="2" s="1"/>
  <c r="BJ44" i="1"/>
  <c r="AY44" i="1"/>
  <c r="AM44" i="1"/>
  <c r="BJ43" i="1"/>
  <c r="AY43" i="1"/>
  <c r="AM43" i="1"/>
  <c r="BJ42" i="1"/>
  <c r="AY42" i="1"/>
  <c r="AM42" i="1"/>
  <c r="BJ41" i="1"/>
  <c r="AY41" i="1"/>
  <c r="AM41" i="1"/>
  <c r="BJ40" i="1"/>
  <c r="AY40" i="1"/>
  <c r="AM40" i="1"/>
  <c r="BJ39" i="1"/>
  <c r="AY39" i="1"/>
  <c r="AM39" i="1"/>
  <c r="BJ38" i="1"/>
  <c r="AY38" i="1"/>
  <c r="AM38" i="1"/>
  <c r="BJ37" i="1"/>
  <c r="AY37" i="1"/>
  <c r="AM37" i="1"/>
  <c r="BJ36" i="1"/>
  <c r="AZ36" i="1"/>
  <c r="BA36" i="1" s="1"/>
  <c r="AY36" i="1"/>
  <c r="AM36" i="1"/>
  <c r="BJ35" i="1"/>
  <c r="BA35" i="1"/>
  <c r="BB35" i="1" s="1"/>
  <c r="AZ35" i="1"/>
  <c r="AY35" i="1"/>
  <c r="AM35" i="1"/>
  <c r="BJ34" i="1"/>
  <c r="BA34" i="1"/>
  <c r="BB34" i="1" s="1"/>
  <c r="AZ34" i="1"/>
  <c r="AY34" i="1"/>
  <c r="AM34" i="1"/>
  <c r="BJ33" i="1"/>
  <c r="BA33" i="1"/>
  <c r="BB33" i="1" s="1"/>
  <c r="AZ33" i="1"/>
  <c r="AY33" i="1"/>
  <c r="AM33" i="1"/>
  <c r="R20" i="1"/>
  <c r="Q20" i="1"/>
  <c r="BJ15" i="1"/>
  <c r="AY15" i="1"/>
  <c r="AM15" i="1"/>
  <c r="Q15" i="1"/>
  <c r="BJ14" i="1"/>
  <c r="AY14" i="1"/>
  <c r="AM14" i="1"/>
  <c r="Q14" i="1"/>
  <c r="Q16" i="1" s="1"/>
  <c r="BJ13" i="1"/>
  <c r="AY13" i="1"/>
  <c r="AM13" i="1"/>
  <c r="AD13" i="1"/>
  <c r="BJ12" i="1"/>
  <c r="AY12" i="1"/>
  <c r="AM12" i="1"/>
  <c r="AD12" i="1"/>
  <c r="Z12" i="1"/>
  <c r="W12" i="1"/>
  <c r="V15" i="1" s="1"/>
  <c r="T12" i="1"/>
  <c r="BJ11" i="1"/>
  <c r="AY11" i="1"/>
  <c r="AM11" i="1"/>
  <c r="AD11" i="1"/>
  <c r="BJ10" i="1"/>
  <c r="AY10" i="1"/>
  <c r="AM10" i="1"/>
  <c r="AD10" i="1"/>
  <c r="BJ9" i="1"/>
  <c r="AY9" i="1"/>
  <c r="AM9" i="1"/>
  <c r="AD9" i="1"/>
  <c r="AB9" i="1"/>
  <c r="AA9" i="1"/>
  <c r="Z9" i="1"/>
  <c r="T16" i="1" s="1"/>
  <c r="W15" i="1" s="1"/>
  <c r="Z15" i="1" s="1"/>
  <c r="BJ8" i="1"/>
  <c r="AY8" i="1"/>
  <c r="AM8" i="1"/>
  <c r="AD8" i="1"/>
  <c r="AE8" i="1" s="1"/>
  <c r="AH8" i="1" s="1"/>
  <c r="AB8" i="1"/>
  <c r="AA8" i="1"/>
  <c r="Z8" i="1"/>
  <c r="T15" i="1" s="1"/>
  <c r="BJ7" i="1"/>
  <c r="AY7" i="1"/>
  <c r="AM7" i="1"/>
  <c r="AD7" i="1"/>
  <c r="BJ6" i="1"/>
  <c r="AY6" i="1"/>
  <c r="AZ7" i="1" s="1"/>
  <c r="BA7" i="1" s="1"/>
  <c r="AM6" i="1"/>
  <c r="AD6" i="1"/>
  <c r="BJ5" i="1"/>
  <c r="AY5" i="1"/>
  <c r="AZ12" i="1" s="1"/>
  <c r="BA12" i="1" s="1"/>
  <c r="AM5" i="1"/>
  <c r="AN6" i="1" s="1"/>
  <c r="AO6" i="1" s="1"/>
  <c r="AD5" i="1"/>
  <c r="BJ4" i="1"/>
  <c r="AZ4" i="1"/>
  <c r="BA4" i="1" s="1"/>
  <c r="AY4" i="1"/>
  <c r="AZ14" i="1" s="1"/>
  <c r="BA14" i="1" s="1"/>
  <c r="AM4" i="1"/>
  <c r="AD4" i="1"/>
  <c r="AE4" i="1" s="1"/>
  <c r="AN5" i="5" l="1"/>
  <c r="AO5" i="5" s="1"/>
  <c r="AP5" i="5" s="1"/>
  <c r="AF7" i="5"/>
  <c r="AF6" i="5"/>
  <c r="AF5" i="5"/>
  <c r="AF8" i="5"/>
  <c r="W15" i="5"/>
  <c r="Z15" i="5" s="1"/>
  <c r="AF9" i="5"/>
  <c r="AF14" i="5"/>
  <c r="AF11" i="5"/>
  <c r="AF15" i="5"/>
  <c r="AF13" i="5"/>
  <c r="AE13" i="5"/>
  <c r="AF10" i="5"/>
  <c r="AF12" i="5"/>
  <c r="AE12" i="5"/>
  <c r="BK20" i="5"/>
  <c r="BL20" i="5" s="1"/>
  <c r="BK19" i="5"/>
  <c r="BL19" i="5" s="1"/>
  <c r="BK18" i="5"/>
  <c r="BL18" i="5" s="1"/>
  <c r="BM18" i="5" s="1"/>
  <c r="BK17" i="5"/>
  <c r="BL17" i="5" s="1"/>
  <c r="BM17" i="5" s="1"/>
  <c r="BK16" i="5"/>
  <c r="BL16" i="5" s="1"/>
  <c r="R23" i="5"/>
  <c r="BK14" i="5"/>
  <c r="BL14" i="5" s="1"/>
  <c r="BK13" i="5"/>
  <c r="BL13" i="5" s="1"/>
  <c r="BM13" i="5" s="1"/>
  <c r="BK7" i="5"/>
  <c r="BL7" i="5" s="1"/>
  <c r="BK6" i="5"/>
  <c r="BL6" i="5" s="1"/>
  <c r="BM6" i="5" s="1"/>
  <c r="BK15" i="5"/>
  <c r="BL15" i="5" s="1"/>
  <c r="BM15" i="5" s="1"/>
  <c r="BK12" i="5"/>
  <c r="BL12" i="5" s="1"/>
  <c r="BM12" i="5" s="1"/>
  <c r="BK11" i="5"/>
  <c r="BL11" i="5" s="1"/>
  <c r="BK10" i="5"/>
  <c r="BL10" i="5" s="1"/>
  <c r="BM10" i="5" s="1"/>
  <c r="BK9" i="5"/>
  <c r="BL9" i="5" s="1"/>
  <c r="BM9" i="5" s="1"/>
  <c r="BK8" i="5"/>
  <c r="BL8" i="5" s="1"/>
  <c r="BM8" i="5" s="1"/>
  <c r="AE14" i="5"/>
  <c r="AD39" i="5"/>
  <c r="AD38" i="5"/>
  <c r="AD36" i="5"/>
  <c r="AD35" i="5"/>
  <c r="AD34" i="5"/>
  <c r="AD33" i="5"/>
  <c r="AE33" i="5" s="1"/>
  <c r="AD32" i="5"/>
  <c r="AE32" i="5" s="1"/>
  <c r="AD31" i="5"/>
  <c r="AE31" i="5" s="1"/>
  <c r="AF33" i="5"/>
  <c r="AF30" i="5"/>
  <c r="AF29" i="5"/>
  <c r="AF28" i="5"/>
  <c r="AD37" i="5"/>
  <c r="AF31" i="5"/>
  <c r="AD30" i="5"/>
  <c r="AE30" i="5" s="1"/>
  <c r="AD29" i="5"/>
  <c r="AE29" i="5" s="1"/>
  <c r="AD28" i="5"/>
  <c r="AE28" i="5" s="1"/>
  <c r="AF32" i="5"/>
  <c r="AD25" i="5"/>
  <c r="AD27" i="5"/>
  <c r="P23" i="5"/>
  <c r="AN19" i="5"/>
  <c r="AO19" i="5" s="1"/>
  <c r="AP19" i="5" s="1"/>
  <c r="AD26" i="5"/>
  <c r="AD24" i="5"/>
  <c r="AD23" i="5"/>
  <c r="AF22" i="5"/>
  <c r="AN21" i="5"/>
  <c r="AO21" i="5" s="1"/>
  <c r="AN18" i="5"/>
  <c r="AO18" i="5" s="1"/>
  <c r="AN17" i="5"/>
  <c r="AO17" i="5" s="1"/>
  <c r="AP17" i="5" s="1"/>
  <c r="AD22" i="5"/>
  <c r="AE22" i="5" s="1"/>
  <c r="AN20" i="5"/>
  <c r="AO20" i="5" s="1"/>
  <c r="AP20" i="5" s="1"/>
  <c r="AN13" i="5"/>
  <c r="AO13" i="5" s="1"/>
  <c r="AP13" i="5" s="1"/>
  <c r="AN16" i="5"/>
  <c r="AO16" i="5" s="1"/>
  <c r="AP16" i="5" s="1"/>
  <c r="AN14" i="5"/>
  <c r="AO14" i="5" s="1"/>
  <c r="AN7" i="5"/>
  <c r="AO7" i="5" s="1"/>
  <c r="AN15" i="5"/>
  <c r="AO15" i="5" s="1"/>
  <c r="AN12" i="5"/>
  <c r="AO12" i="5" s="1"/>
  <c r="AP12" i="5" s="1"/>
  <c r="AN11" i="5"/>
  <c r="AO11" i="5" s="1"/>
  <c r="AN10" i="5"/>
  <c r="AO10" i="5" s="1"/>
  <c r="AP10" i="5" s="1"/>
  <c r="AN9" i="5"/>
  <c r="AO9" i="5" s="1"/>
  <c r="AN8" i="5"/>
  <c r="AO8" i="5" s="1"/>
  <c r="AP8" i="5" s="1"/>
  <c r="BK5" i="5"/>
  <c r="BL5" i="5" s="1"/>
  <c r="BM5" i="5" s="1"/>
  <c r="AE8" i="5"/>
  <c r="AE9" i="5"/>
  <c r="AZ4" i="5"/>
  <c r="BA4" i="5" s="1"/>
  <c r="V16" i="5"/>
  <c r="V15" i="5"/>
  <c r="AF39" i="5" s="1"/>
  <c r="BM25" i="5"/>
  <c r="Q15" i="5"/>
  <c r="Q23" i="5"/>
  <c r="AZ21" i="5"/>
  <c r="BA21" i="5" s="1"/>
  <c r="BB21" i="5" s="1"/>
  <c r="U15" i="5"/>
  <c r="X15" i="5" s="1"/>
  <c r="AA15" i="5" s="1"/>
  <c r="Z12" i="5"/>
  <c r="AD15" i="5"/>
  <c r="AE15" i="5" s="1"/>
  <c r="AD16" i="5"/>
  <c r="AE16" i="5" s="1"/>
  <c r="AD17" i="5"/>
  <c r="AE17" i="5" s="1"/>
  <c r="AD18" i="5"/>
  <c r="AE18" i="5" s="1"/>
  <c r="AD19" i="5"/>
  <c r="Q20" i="5"/>
  <c r="BK30" i="5"/>
  <c r="BL30" i="5" s="1"/>
  <c r="BK29" i="5"/>
  <c r="BL29" i="5" s="1"/>
  <c r="BM29" i="5" s="1"/>
  <c r="BK28" i="5"/>
  <c r="BL28" i="5" s="1"/>
  <c r="BM28" i="5" s="1"/>
  <c r="BK27" i="5"/>
  <c r="BL27" i="5" s="1"/>
  <c r="BM27" i="5" s="1"/>
  <c r="BK26" i="5"/>
  <c r="BL26" i="5" s="1"/>
  <c r="R20" i="5"/>
  <c r="AZ39" i="5"/>
  <c r="BA39" i="5" s="1"/>
  <c r="BB39" i="5" s="1"/>
  <c r="AZ38" i="5"/>
  <c r="BA38" i="5" s="1"/>
  <c r="AZ37" i="5"/>
  <c r="BA37" i="5" s="1"/>
  <c r="BB37" i="5" s="1"/>
  <c r="AZ35" i="5"/>
  <c r="BA35" i="5" s="1"/>
  <c r="BB35" i="5" s="1"/>
  <c r="AZ36" i="5"/>
  <c r="BA36" i="5" s="1"/>
  <c r="AZ34" i="5"/>
  <c r="BA34" i="5" s="1"/>
  <c r="BB34" i="5" s="1"/>
  <c r="AZ27" i="5"/>
  <c r="BA27" i="5" s="1"/>
  <c r="AZ26" i="5"/>
  <c r="BA26" i="5" s="1"/>
  <c r="AZ25" i="5"/>
  <c r="BA25" i="5" s="1"/>
  <c r="BB25" i="5" s="1"/>
  <c r="AZ24" i="5"/>
  <c r="BA24" i="5" s="1"/>
  <c r="BB24" i="5" s="1"/>
  <c r="AN39" i="5"/>
  <c r="AO39" i="5" s="1"/>
  <c r="AP39" i="5" s="1"/>
  <c r="AN38" i="5"/>
  <c r="AO38" i="5" s="1"/>
  <c r="AP38" i="5" s="1"/>
  <c r="AN37" i="5"/>
  <c r="AO37" i="5" s="1"/>
  <c r="AN35" i="5"/>
  <c r="AO35" i="5" s="1"/>
  <c r="AN31" i="5"/>
  <c r="AO31" i="5" s="1"/>
  <c r="AN36" i="5"/>
  <c r="AO36" i="5" s="1"/>
  <c r="AP36" i="5" s="1"/>
  <c r="AN32" i="5"/>
  <c r="AO32" i="5" s="1"/>
  <c r="AN30" i="5"/>
  <c r="AO30" i="5" s="1"/>
  <c r="AP30" i="5" s="1"/>
  <c r="AN29" i="5"/>
  <c r="AO29" i="5" s="1"/>
  <c r="AN28" i="5"/>
  <c r="AO28" i="5" s="1"/>
  <c r="AP28" i="5" s="1"/>
  <c r="AN33" i="5"/>
  <c r="AO33" i="5" s="1"/>
  <c r="AP33" i="5" s="1"/>
  <c r="AN34" i="5"/>
  <c r="AO34" i="5" s="1"/>
  <c r="AD21" i="5"/>
  <c r="AE21" i="5" s="1"/>
  <c r="AF19" i="5"/>
  <c r="BB22" i="5"/>
  <c r="BK23" i="5"/>
  <c r="BL23" i="5" s="1"/>
  <c r="BM23" i="5" s="1"/>
  <c r="BK33" i="5"/>
  <c r="BL33" i="5" s="1"/>
  <c r="BK32" i="5"/>
  <c r="BL32" i="5" s="1"/>
  <c r="BM32" i="5" s="1"/>
  <c r="BK31" i="5"/>
  <c r="BL31" i="5" s="1"/>
  <c r="BB6" i="4"/>
  <c r="AH4" i="4"/>
  <c r="AN7" i="4"/>
  <c r="AO7" i="4" s="1"/>
  <c r="AP7" i="4" s="1"/>
  <c r="AF8" i="4"/>
  <c r="AE33" i="4"/>
  <c r="P23" i="4"/>
  <c r="AN17" i="4"/>
  <c r="AO17" i="4" s="1"/>
  <c r="AP17" i="4" s="1"/>
  <c r="AN16" i="4"/>
  <c r="AO16" i="4" s="1"/>
  <c r="AP16" i="4" s="1"/>
  <c r="AN14" i="4"/>
  <c r="AO14" i="4" s="1"/>
  <c r="AN11" i="4"/>
  <c r="AO11" i="4" s="1"/>
  <c r="AN13" i="4"/>
  <c r="AO13" i="4" s="1"/>
  <c r="AP13" i="4" s="1"/>
  <c r="AN12" i="4"/>
  <c r="AO12" i="4" s="1"/>
  <c r="AP12" i="4" s="1"/>
  <c r="AN15" i="4"/>
  <c r="AO15" i="4" s="1"/>
  <c r="AN10" i="4"/>
  <c r="AO10" i="4" s="1"/>
  <c r="AP10" i="4" s="1"/>
  <c r="AN9" i="4"/>
  <c r="AO9" i="4" s="1"/>
  <c r="AP9" i="4" s="1"/>
  <c r="R23" i="4"/>
  <c r="BK5" i="4"/>
  <c r="BL5" i="4" s="1"/>
  <c r="AN8" i="4"/>
  <c r="AO8" i="4" s="1"/>
  <c r="AE12" i="4"/>
  <c r="AE13" i="4"/>
  <c r="AH13" i="4" s="1"/>
  <c r="AH33" i="4"/>
  <c r="AG15" i="4"/>
  <c r="AG9" i="4"/>
  <c r="AH12" i="4"/>
  <c r="AG8" i="4"/>
  <c r="AK8" i="4" s="1"/>
  <c r="BK8" i="4" s="1"/>
  <c r="BL8" i="4" s="1"/>
  <c r="W15" i="4"/>
  <c r="Z15" i="4" s="1"/>
  <c r="AI5" i="4" s="1"/>
  <c r="AF6" i="4"/>
  <c r="AG6" i="4" s="1"/>
  <c r="AK6" i="4" s="1"/>
  <c r="BK6" i="4" s="1"/>
  <c r="BL6" i="4" s="1"/>
  <c r="BM6" i="4" s="1"/>
  <c r="AF13" i="4"/>
  <c r="AG13" i="4" s="1"/>
  <c r="AK13" i="4" s="1"/>
  <c r="BK13" i="4" s="1"/>
  <c r="BL13" i="4" s="1"/>
  <c r="AF12" i="4"/>
  <c r="AG12" i="4" s="1"/>
  <c r="AK12" i="4" s="1"/>
  <c r="BK12" i="4" s="1"/>
  <c r="BL12" i="4" s="1"/>
  <c r="BM12" i="4" s="1"/>
  <c r="AF15" i="4"/>
  <c r="AF10" i="4"/>
  <c r="AG10" i="4" s="1"/>
  <c r="AF7" i="4"/>
  <c r="AG7" i="4" s="1"/>
  <c r="AK7" i="4" s="1"/>
  <c r="BK7" i="4" s="1"/>
  <c r="BL7" i="4" s="1"/>
  <c r="AE14" i="4"/>
  <c r="AH14" i="4" s="1"/>
  <c r="AF5" i="4"/>
  <c r="AG5" i="4" s="1"/>
  <c r="AK5" i="4" s="1"/>
  <c r="AN5" i="4" s="1"/>
  <c r="AO5" i="4" s="1"/>
  <c r="AP5" i="4" s="1"/>
  <c r="AF4" i="4"/>
  <c r="AG4" i="4" s="1"/>
  <c r="AK4" i="4" s="1"/>
  <c r="AN4" i="4" s="1"/>
  <c r="AO4" i="4" s="1"/>
  <c r="AP4" i="4" s="1"/>
  <c r="AE11" i="4"/>
  <c r="AH11" i="4" s="1"/>
  <c r="AZ8" i="4"/>
  <c r="BA8" i="4" s="1"/>
  <c r="AD9" i="4"/>
  <c r="AE9" i="4" s="1"/>
  <c r="AH9" i="4" s="1"/>
  <c r="AD10" i="4"/>
  <c r="AE10" i="4" s="1"/>
  <c r="AH10" i="4" s="1"/>
  <c r="U16" i="4"/>
  <c r="AF11" i="4"/>
  <c r="AG11" i="4" s="1"/>
  <c r="AK11" i="4" s="1"/>
  <c r="BK11" i="4" s="1"/>
  <c r="BL11" i="4" s="1"/>
  <c r="BM11" i="4" s="1"/>
  <c r="Z12" i="4"/>
  <c r="AZ12" i="4"/>
  <c r="BA12" i="4" s="1"/>
  <c r="AZ13" i="4"/>
  <c r="BA13" i="4" s="1"/>
  <c r="AF14" i="4"/>
  <c r="AG14" i="4" s="1"/>
  <c r="AK14" i="4" s="1"/>
  <c r="BK14" i="4" s="1"/>
  <c r="BL14" i="4" s="1"/>
  <c r="U15" i="4"/>
  <c r="AD15" i="4"/>
  <c r="AE15" i="4" s="1"/>
  <c r="AH15" i="4" s="1"/>
  <c r="Q16" i="4"/>
  <c r="AZ16" i="4"/>
  <c r="BA16" i="4" s="1"/>
  <c r="AI33" i="4"/>
  <c r="AZ37" i="4"/>
  <c r="BA37" i="4" s="1"/>
  <c r="Q20" i="4"/>
  <c r="AZ11" i="4"/>
  <c r="BA11" i="4" s="1"/>
  <c r="AZ14" i="4"/>
  <c r="BA14" i="4" s="1"/>
  <c r="BB14" i="4" s="1"/>
  <c r="V15" i="4"/>
  <c r="Y15" i="4" s="1"/>
  <c r="AB15" i="4" s="1"/>
  <c r="AZ17" i="4"/>
  <c r="BA17" i="4" s="1"/>
  <c r="BB17" i="4" s="1"/>
  <c r="Q23" i="4"/>
  <c r="AF46" i="4"/>
  <c r="AG46" i="4" s="1"/>
  <c r="AD46" i="4"/>
  <c r="AE46" i="4" s="1"/>
  <c r="AH46" i="4" s="1"/>
  <c r="AD45" i="4"/>
  <c r="AE45" i="4" s="1"/>
  <c r="AH45" i="4" s="1"/>
  <c r="AN46" i="4"/>
  <c r="AO46" i="4" s="1"/>
  <c r="AP46" i="4" s="1"/>
  <c r="AN44" i="4"/>
  <c r="AO44" i="4" s="1"/>
  <c r="AN42" i="4"/>
  <c r="AO42" i="4" s="1"/>
  <c r="AN40" i="4"/>
  <c r="AO40" i="4" s="1"/>
  <c r="AF44" i="4"/>
  <c r="AG44" i="4" s="1"/>
  <c r="AD43" i="4"/>
  <c r="AE43" i="4" s="1"/>
  <c r="AH43" i="4" s="1"/>
  <c r="AN45" i="4"/>
  <c r="AO45" i="4" s="1"/>
  <c r="AP45" i="4" s="1"/>
  <c r="AF45" i="4"/>
  <c r="AG45" i="4" s="1"/>
  <c r="AK45" i="4" s="1"/>
  <c r="BK45" i="4" s="1"/>
  <c r="BL45" i="4" s="1"/>
  <c r="AD44" i="4"/>
  <c r="AE44" i="4" s="1"/>
  <c r="AH44" i="4" s="1"/>
  <c r="AF43" i="4"/>
  <c r="AG43" i="4" s="1"/>
  <c r="AK43" i="4" s="1"/>
  <c r="BK43" i="4" s="1"/>
  <c r="BL43" i="4" s="1"/>
  <c r="AD42" i="4"/>
  <c r="AE42" i="4" s="1"/>
  <c r="AH42" i="4" s="1"/>
  <c r="AF41" i="4"/>
  <c r="AG41" i="4" s="1"/>
  <c r="AD40" i="4"/>
  <c r="AE40" i="4" s="1"/>
  <c r="AH40" i="4" s="1"/>
  <c r="AF39" i="4"/>
  <c r="AG39" i="4" s="1"/>
  <c r="AN38" i="4"/>
  <c r="AO38" i="4" s="1"/>
  <c r="AN37" i="4"/>
  <c r="AO37" i="4" s="1"/>
  <c r="AP37" i="4" s="1"/>
  <c r="AF36" i="4"/>
  <c r="AG36" i="4" s="1"/>
  <c r="AF35" i="4"/>
  <c r="AG35" i="4" s="1"/>
  <c r="AK35" i="4" s="1"/>
  <c r="AN35" i="4" s="1"/>
  <c r="AO35" i="4" s="1"/>
  <c r="AP35" i="4" s="1"/>
  <c r="AF34" i="4"/>
  <c r="AG34" i="4" s="1"/>
  <c r="AK34" i="4" s="1"/>
  <c r="AN34" i="4" s="1"/>
  <c r="AO34" i="4" s="1"/>
  <c r="AP34" i="4" s="1"/>
  <c r="AN43" i="4"/>
  <c r="AO43" i="4" s="1"/>
  <c r="AP43" i="4" s="1"/>
  <c r="AN39" i="4"/>
  <c r="AO39" i="4" s="1"/>
  <c r="AP39" i="4" s="1"/>
  <c r="AD38" i="4"/>
  <c r="AE38" i="4" s="1"/>
  <c r="AH38" i="4" s="1"/>
  <c r="AN41" i="4"/>
  <c r="AO41" i="4" s="1"/>
  <c r="AP41" i="4" s="1"/>
  <c r="AD41" i="4"/>
  <c r="AE41" i="4" s="1"/>
  <c r="AH41" i="4" s="1"/>
  <c r="AF42" i="4"/>
  <c r="AG42" i="4" s="1"/>
  <c r="AD39" i="4"/>
  <c r="AE39" i="4" s="1"/>
  <c r="AH39" i="4" s="1"/>
  <c r="AF37" i="4"/>
  <c r="AG37" i="4" s="1"/>
  <c r="AK37" i="4" s="1"/>
  <c r="BK37" i="4" s="1"/>
  <c r="BL37" i="4" s="1"/>
  <c r="AD35" i="4"/>
  <c r="AE35" i="4" s="1"/>
  <c r="AH35" i="4" s="1"/>
  <c r="AF17" i="4"/>
  <c r="AG17" i="4" s="1"/>
  <c r="AF16" i="4"/>
  <c r="AG16" i="4" s="1"/>
  <c r="AF40" i="4"/>
  <c r="AG40" i="4" s="1"/>
  <c r="AK40" i="4" s="1"/>
  <c r="BK40" i="4" s="1"/>
  <c r="BL40" i="4" s="1"/>
  <c r="AF38" i="4"/>
  <c r="AG38" i="4" s="1"/>
  <c r="AD37" i="4"/>
  <c r="AE37" i="4" s="1"/>
  <c r="AH37" i="4" s="1"/>
  <c r="AD36" i="4"/>
  <c r="AE36" i="4" s="1"/>
  <c r="AH36" i="4" s="1"/>
  <c r="AJ33" i="4"/>
  <c r="AF33" i="4"/>
  <c r="AG33" i="4" s="1"/>
  <c r="AK33" i="4" s="1"/>
  <c r="AN33" i="4" s="1"/>
  <c r="AO33" i="4" s="1"/>
  <c r="P20" i="4"/>
  <c r="BK35" i="4"/>
  <c r="BL35" i="4" s="1"/>
  <c r="BK34" i="4"/>
  <c r="BL34" i="4" s="1"/>
  <c r="BM34" i="4" s="1"/>
  <c r="BK33" i="4"/>
  <c r="BL33" i="4" s="1"/>
  <c r="AN36" i="4"/>
  <c r="AO36" i="4" s="1"/>
  <c r="AP36" i="4" s="1"/>
  <c r="BB36" i="4"/>
  <c r="AD16" i="4"/>
  <c r="AE16" i="4" s="1"/>
  <c r="AH16" i="4" s="1"/>
  <c r="AD34" i="4"/>
  <c r="AE34" i="4" s="1"/>
  <c r="AH34" i="4" s="1"/>
  <c r="AZ9" i="4"/>
  <c r="BA9" i="4" s="1"/>
  <c r="BB9" i="4" s="1"/>
  <c r="AD17" i="4"/>
  <c r="AE17" i="4" s="1"/>
  <c r="AH17" i="4" s="1"/>
  <c r="AZ46" i="4"/>
  <c r="BA46" i="4" s="1"/>
  <c r="BB46" i="4" s="1"/>
  <c r="AZ45" i="4"/>
  <c r="BA45" i="4" s="1"/>
  <c r="BB45" i="4" s="1"/>
  <c r="AZ44" i="4"/>
  <c r="BA44" i="4" s="1"/>
  <c r="BB44" i="4" s="1"/>
  <c r="AZ43" i="4"/>
  <c r="BA43" i="4" s="1"/>
  <c r="AZ42" i="4"/>
  <c r="BA42" i="4" s="1"/>
  <c r="BB42" i="4" s="1"/>
  <c r="AZ41" i="4"/>
  <c r="BA41" i="4" s="1"/>
  <c r="BB41" i="4" s="1"/>
  <c r="AZ40" i="4"/>
  <c r="BA40" i="4" s="1"/>
  <c r="BB40" i="4" s="1"/>
  <c r="AZ39" i="4"/>
  <c r="BA39" i="4" s="1"/>
  <c r="AZ35" i="4"/>
  <c r="BA35" i="4" s="1"/>
  <c r="BB35" i="4" s="1"/>
  <c r="AZ33" i="4"/>
  <c r="BA33" i="4" s="1"/>
  <c r="AZ34" i="4"/>
  <c r="BA34" i="4" s="1"/>
  <c r="BB34" i="4" s="1"/>
  <c r="AZ38" i="4"/>
  <c r="BA38" i="4" s="1"/>
  <c r="BB38" i="4" s="1"/>
  <c r="BK6" i="3"/>
  <c r="BL6" i="3" s="1"/>
  <c r="P23" i="3"/>
  <c r="AZ17" i="3"/>
  <c r="BA17" i="3" s="1"/>
  <c r="BB17" i="3" s="1"/>
  <c r="AN17" i="3"/>
  <c r="AO17" i="3" s="1"/>
  <c r="AP17" i="3" s="1"/>
  <c r="BK17" i="3"/>
  <c r="BL17" i="3" s="1"/>
  <c r="BM17" i="3" s="1"/>
  <c r="BK14" i="3"/>
  <c r="BL14" i="3" s="1"/>
  <c r="BK16" i="3"/>
  <c r="BL16" i="3" s="1"/>
  <c r="BK15" i="3"/>
  <c r="BL15" i="3" s="1"/>
  <c r="BM15" i="3" s="1"/>
  <c r="R23" i="3"/>
  <c r="V16" i="3"/>
  <c r="V15" i="3"/>
  <c r="BK11" i="3"/>
  <c r="BL11" i="3" s="1"/>
  <c r="U16" i="3"/>
  <c r="BK12" i="3"/>
  <c r="BL12" i="3" s="1"/>
  <c r="Q15" i="3"/>
  <c r="Q16" i="3"/>
  <c r="BK8" i="3"/>
  <c r="BL8" i="3" s="1"/>
  <c r="BM8" i="3" s="1"/>
  <c r="BK4" i="3"/>
  <c r="BL4" i="3" s="1"/>
  <c r="BK5" i="3"/>
  <c r="BL5" i="3" s="1"/>
  <c r="BM5" i="3" s="1"/>
  <c r="AE14" i="3"/>
  <c r="BK7" i="3"/>
  <c r="BL7" i="3" s="1"/>
  <c r="BM7" i="3" s="1"/>
  <c r="BK10" i="3"/>
  <c r="BL10" i="3" s="1"/>
  <c r="BM10" i="3" s="1"/>
  <c r="BK13" i="3"/>
  <c r="BL13" i="3" s="1"/>
  <c r="BM13" i="3" s="1"/>
  <c r="W15" i="3"/>
  <c r="Z15" i="3" s="1"/>
  <c r="U15" i="3"/>
  <c r="AD10" i="3"/>
  <c r="AE10" i="3" s="1"/>
  <c r="AF11" i="3"/>
  <c r="Z12" i="3"/>
  <c r="AF14" i="3"/>
  <c r="AD15" i="3"/>
  <c r="AE15" i="3" s="1"/>
  <c r="AD16" i="3"/>
  <c r="AE16" i="3" s="1"/>
  <c r="AD17" i="3"/>
  <c r="AE17" i="3" s="1"/>
  <c r="P20" i="3"/>
  <c r="AN33" i="3"/>
  <c r="AO33" i="3" s="1"/>
  <c r="BK33" i="3"/>
  <c r="BL33" i="3" s="1"/>
  <c r="AN35" i="3"/>
  <c r="AO35" i="3" s="1"/>
  <c r="AD33" i="3"/>
  <c r="AE33" i="3" s="1"/>
  <c r="AF34" i="3"/>
  <c r="AD35" i="3"/>
  <c r="AE35" i="3" s="1"/>
  <c r="AF36" i="3"/>
  <c r="AN38" i="3"/>
  <c r="AO38" i="3" s="1"/>
  <c r="AZ38" i="3"/>
  <c r="BA38" i="3" s="1"/>
  <c r="AD39" i="3"/>
  <c r="AE39" i="3" s="1"/>
  <c r="AN34" i="3"/>
  <c r="AO34" i="3" s="1"/>
  <c r="AP34" i="3" s="1"/>
  <c r="AN36" i="3"/>
  <c r="AO36" i="3" s="1"/>
  <c r="AP36" i="3" s="1"/>
  <c r="AN37" i="3"/>
  <c r="AO37" i="3" s="1"/>
  <c r="AP37" i="3" s="1"/>
  <c r="AD38" i="3"/>
  <c r="AE38" i="3" s="1"/>
  <c r="AF46" i="3"/>
  <c r="AF45" i="3"/>
  <c r="AN46" i="3"/>
  <c r="AO46" i="3" s="1"/>
  <c r="AP46" i="3" s="1"/>
  <c r="AN45" i="3"/>
  <c r="AO45" i="3" s="1"/>
  <c r="AP45" i="3" s="1"/>
  <c r="AN44" i="3"/>
  <c r="AO44" i="3" s="1"/>
  <c r="AP44" i="3" s="1"/>
  <c r="AN43" i="3"/>
  <c r="AO43" i="3" s="1"/>
  <c r="AP43" i="3" s="1"/>
  <c r="AN42" i="3"/>
  <c r="AO42" i="3" s="1"/>
  <c r="AP42" i="3" s="1"/>
  <c r="AN41" i="3"/>
  <c r="AO41" i="3" s="1"/>
  <c r="AP41" i="3" s="1"/>
  <c r="AN40" i="3"/>
  <c r="AO40" i="3" s="1"/>
  <c r="AP40" i="3" s="1"/>
  <c r="AD46" i="3"/>
  <c r="AE46" i="3" s="1"/>
  <c r="AD45" i="3"/>
  <c r="AE45" i="3" s="1"/>
  <c r="AD44" i="3"/>
  <c r="AE44" i="3" s="1"/>
  <c r="AD43" i="3"/>
  <c r="AE43" i="3" s="1"/>
  <c r="AD42" i="3"/>
  <c r="AE42" i="3" s="1"/>
  <c r="AD41" i="3"/>
  <c r="AE41" i="3" s="1"/>
  <c r="AD40" i="3"/>
  <c r="AE40" i="3" s="1"/>
  <c r="AF44" i="3"/>
  <c r="AF43" i="3"/>
  <c r="AF42" i="3"/>
  <c r="AF41" i="3"/>
  <c r="AF40" i="3"/>
  <c r="AN39" i="3"/>
  <c r="AO39" i="3" s="1"/>
  <c r="AP39" i="3" s="1"/>
  <c r="AF38" i="3"/>
  <c r="AF37" i="3"/>
  <c r="AF17" i="3"/>
  <c r="AZ46" i="3"/>
  <c r="BA46" i="3" s="1"/>
  <c r="BB46" i="3" s="1"/>
  <c r="AZ45" i="3"/>
  <c r="BA45" i="3" s="1"/>
  <c r="BB45" i="3" s="1"/>
  <c r="AZ44" i="3"/>
  <c r="BA44" i="3" s="1"/>
  <c r="AZ43" i="3"/>
  <c r="BA43" i="3" s="1"/>
  <c r="BB43" i="3" s="1"/>
  <c r="AZ42" i="3"/>
  <c r="BA42" i="3" s="1"/>
  <c r="AZ41" i="3"/>
  <c r="BA41" i="3" s="1"/>
  <c r="BB41" i="3" s="1"/>
  <c r="AZ40" i="3"/>
  <c r="BA40" i="3" s="1"/>
  <c r="AZ39" i="3"/>
  <c r="BA39" i="3" s="1"/>
  <c r="BB39" i="3" s="1"/>
  <c r="AZ35" i="3"/>
  <c r="BA35" i="3" s="1"/>
  <c r="AZ34" i="3"/>
  <c r="BA34" i="3" s="1"/>
  <c r="BB34" i="3" s="1"/>
  <c r="AZ33" i="3"/>
  <c r="BA33" i="3" s="1"/>
  <c r="Q20" i="3"/>
  <c r="AD34" i="3"/>
  <c r="AE34" i="3" s="1"/>
  <c r="AF35" i="3"/>
  <c r="AD36" i="3"/>
  <c r="AE36" i="3" s="1"/>
  <c r="AZ36" i="3"/>
  <c r="BA36" i="3" s="1"/>
  <c r="BB36" i="3" s="1"/>
  <c r="AD37" i="3"/>
  <c r="AE37" i="3" s="1"/>
  <c r="AF39" i="3"/>
  <c r="AG11" i="2"/>
  <c r="AG6" i="2"/>
  <c r="AK6" i="2" s="1"/>
  <c r="AN6" i="2" s="1"/>
  <c r="AO6" i="2" s="1"/>
  <c r="AP6" i="2" s="1"/>
  <c r="AG8" i="2"/>
  <c r="AK8" i="2" s="1"/>
  <c r="AN8" i="2" s="1"/>
  <c r="AO8" i="2" s="1"/>
  <c r="AP8" i="2" s="1"/>
  <c r="AG4" i="2"/>
  <c r="AK4" i="2" s="1"/>
  <c r="AG5" i="2"/>
  <c r="AK5" i="2" s="1"/>
  <c r="AN5" i="2" s="1"/>
  <c r="AO5" i="2" s="1"/>
  <c r="AH4" i="2"/>
  <c r="BK4" i="2"/>
  <c r="BL4" i="2" s="1"/>
  <c r="AZ14" i="2"/>
  <c r="BA14" i="2" s="1"/>
  <c r="AZ11" i="2"/>
  <c r="BA11" i="2" s="1"/>
  <c r="BB11" i="2" s="1"/>
  <c r="Q23" i="2"/>
  <c r="AZ12" i="2"/>
  <c r="BA12" i="2" s="1"/>
  <c r="AZ15" i="2"/>
  <c r="BA15" i="2" s="1"/>
  <c r="BB15" i="2" s="1"/>
  <c r="AZ13" i="2"/>
  <c r="BA13" i="2" s="1"/>
  <c r="BB13" i="2" s="1"/>
  <c r="AZ5" i="2"/>
  <c r="BA5" i="2" s="1"/>
  <c r="AZ4" i="2"/>
  <c r="BA4" i="2" s="1"/>
  <c r="BB4" i="2" s="1"/>
  <c r="AZ7" i="2"/>
  <c r="BA7" i="2" s="1"/>
  <c r="AF15" i="2"/>
  <c r="AF13" i="2"/>
  <c r="AE13" i="2"/>
  <c r="AE11" i="2"/>
  <c r="AF7" i="2"/>
  <c r="AG7" i="2" s="1"/>
  <c r="AK7" i="2" s="1"/>
  <c r="AN7" i="2" s="1"/>
  <c r="AO7" i="2" s="1"/>
  <c r="AN9" i="2"/>
  <c r="AO9" i="2" s="1"/>
  <c r="AP9" i="2" s="1"/>
  <c r="AE12" i="2"/>
  <c r="AH12" i="2" s="1"/>
  <c r="P23" i="2"/>
  <c r="AN15" i="2"/>
  <c r="AO15" i="2" s="1"/>
  <c r="AP15" i="2" s="1"/>
  <c r="AN14" i="2"/>
  <c r="AO14" i="2" s="1"/>
  <c r="AN12" i="2"/>
  <c r="AO12" i="2" s="1"/>
  <c r="AN13" i="2"/>
  <c r="AO13" i="2" s="1"/>
  <c r="AP13" i="2" s="1"/>
  <c r="AN11" i="2"/>
  <c r="AO11" i="2" s="1"/>
  <c r="AP11" i="2" s="1"/>
  <c r="R23" i="2"/>
  <c r="BK6" i="2"/>
  <c r="BL6" i="2" s="1"/>
  <c r="BM6" i="2" s="1"/>
  <c r="BK5" i="2"/>
  <c r="BL5" i="2" s="1"/>
  <c r="BK9" i="2"/>
  <c r="BL9" i="2" s="1"/>
  <c r="AZ6" i="2"/>
  <c r="BA6" i="2" s="1"/>
  <c r="BB6" i="2" s="1"/>
  <c r="AZ8" i="2"/>
  <c r="BA8" i="2" s="1"/>
  <c r="BK8" i="2"/>
  <c r="BL8" i="2" s="1"/>
  <c r="BM8" i="2" s="1"/>
  <c r="W15" i="2"/>
  <c r="Z15" i="2" s="1"/>
  <c r="AN4" i="2"/>
  <c r="AO4" i="2" s="1"/>
  <c r="BK10" i="2"/>
  <c r="BL10" i="2" s="1"/>
  <c r="AH11" i="2"/>
  <c r="V15" i="2"/>
  <c r="AF40" i="2" s="1"/>
  <c r="AG40" i="2" s="1"/>
  <c r="AF12" i="2"/>
  <c r="AG13" i="2"/>
  <c r="AK13" i="2" s="1"/>
  <c r="BK13" i="2" s="1"/>
  <c r="BL13" i="2" s="1"/>
  <c r="BM13" i="2" s="1"/>
  <c r="AD14" i="2"/>
  <c r="AE14" i="2" s="1"/>
  <c r="AH14" i="2" s="1"/>
  <c r="U15" i="2"/>
  <c r="X15" i="2" s="1"/>
  <c r="AA15" i="2" s="1"/>
  <c r="AG15" i="2"/>
  <c r="R20" i="2"/>
  <c r="AD33" i="2"/>
  <c r="AD35" i="2"/>
  <c r="AE35" i="2" s="1"/>
  <c r="AD36" i="2"/>
  <c r="Z12" i="2"/>
  <c r="AG12" i="2"/>
  <c r="AK12" i="2" s="1"/>
  <c r="BK12" i="2" s="1"/>
  <c r="BL12" i="2" s="1"/>
  <c r="AH13" i="2"/>
  <c r="AN34" i="2"/>
  <c r="AO34" i="2" s="1"/>
  <c r="AP34" i="2" s="1"/>
  <c r="AE15" i="2"/>
  <c r="AH15" i="2" s="1"/>
  <c r="AF44" i="2"/>
  <c r="AG44" i="2" s="1"/>
  <c r="AF42" i="2"/>
  <c r="AG42" i="2" s="1"/>
  <c r="AN44" i="2"/>
  <c r="AO44" i="2" s="1"/>
  <c r="AP44" i="2" s="1"/>
  <c r="AN43" i="2"/>
  <c r="AO43" i="2" s="1"/>
  <c r="AP43" i="2" s="1"/>
  <c r="AN42" i="2"/>
  <c r="AO42" i="2" s="1"/>
  <c r="AN41" i="2"/>
  <c r="AO41" i="2" s="1"/>
  <c r="AP41" i="2" s="1"/>
  <c r="AN40" i="2"/>
  <c r="AO40" i="2" s="1"/>
  <c r="AN39" i="2"/>
  <c r="AO39" i="2" s="1"/>
  <c r="AP39" i="2" s="1"/>
  <c r="AN38" i="2"/>
  <c r="AO38" i="2" s="1"/>
  <c r="AD44" i="2"/>
  <c r="AD43" i="2"/>
  <c r="AD42" i="2"/>
  <c r="AE42" i="2" s="1"/>
  <c r="AH42" i="2" s="1"/>
  <c r="AD41" i="2"/>
  <c r="AD40" i="2"/>
  <c r="AD39" i="2"/>
  <c r="AF41" i="2"/>
  <c r="AG41" i="2" s="1"/>
  <c r="AD38" i="2"/>
  <c r="AE38" i="2" s="1"/>
  <c r="AH38" i="2" s="1"/>
  <c r="AN36" i="2"/>
  <c r="AO36" i="2" s="1"/>
  <c r="AD37" i="2"/>
  <c r="AE37" i="2" s="1"/>
  <c r="AH37" i="2" s="1"/>
  <c r="AN37" i="2"/>
  <c r="AO37" i="2" s="1"/>
  <c r="AP37" i="2" s="1"/>
  <c r="AF14" i="2"/>
  <c r="AG14" i="2" s="1"/>
  <c r="AK14" i="2" s="1"/>
  <c r="BK14" i="2" s="1"/>
  <c r="BL14" i="2" s="1"/>
  <c r="AZ44" i="2"/>
  <c r="BA44" i="2" s="1"/>
  <c r="BB44" i="2" s="1"/>
  <c r="AZ43" i="2"/>
  <c r="BA43" i="2" s="1"/>
  <c r="AZ42" i="2"/>
  <c r="BA42" i="2" s="1"/>
  <c r="BB42" i="2" s="1"/>
  <c r="AZ41" i="2"/>
  <c r="BA41" i="2" s="1"/>
  <c r="BB41" i="2" s="1"/>
  <c r="AZ40" i="2"/>
  <c r="BA40" i="2" s="1"/>
  <c r="BB40" i="2" s="1"/>
  <c r="AZ39" i="2"/>
  <c r="BA39" i="2" s="1"/>
  <c r="AZ38" i="2"/>
  <c r="BA38" i="2" s="1"/>
  <c r="BB38" i="2" s="1"/>
  <c r="AZ37" i="2"/>
  <c r="BA37" i="2" s="1"/>
  <c r="BB37" i="2" s="1"/>
  <c r="AZ36" i="2"/>
  <c r="BA36" i="2" s="1"/>
  <c r="BB36" i="2" s="1"/>
  <c r="AZ35" i="2"/>
  <c r="BA35" i="2" s="1"/>
  <c r="AZ34" i="2"/>
  <c r="BA34" i="2" s="1"/>
  <c r="BB34" i="2" s="1"/>
  <c r="AZ33" i="2"/>
  <c r="BA33" i="2" s="1"/>
  <c r="BB33" i="2" s="1"/>
  <c r="Q20" i="2"/>
  <c r="AD34" i="2"/>
  <c r="AF35" i="2"/>
  <c r="AG35" i="2" s="1"/>
  <c r="AK35" i="2" s="1"/>
  <c r="BK35" i="2" s="1"/>
  <c r="BL35" i="2" s="1"/>
  <c r="P20" i="2"/>
  <c r="AN33" i="2"/>
  <c r="AO33" i="2" s="1"/>
  <c r="BK33" i="2"/>
  <c r="BL33" i="2" s="1"/>
  <c r="AH35" i="2"/>
  <c r="AN35" i="2"/>
  <c r="AO35" i="2" s="1"/>
  <c r="AH4" i="1"/>
  <c r="AG10" i="1"/>
  <c r="AG4" i="1"/>
  <c r="AK4" i="1" s="1"/>
  <c r="AG7" i="1"/>
  <c r="AF13" i="1"/>
  <c r="AG13" i="1" s="1"/>
  <c r="AK13" i="1" s="1"/>
  <c r="BK13" i="1" s="1"/>
  <c r="BL13" i="1" s="1"/>
  <c r="BM13" i="1" s="1"/>
  <c r="AF11" i="1"/>
  <c r="AF7" i="1"/>
  <c r="AF15" i="1"/>
  <c r="AE11" i="1"/>
  <c r="AH11" i="1" s="1"/>
  <c r="AF6" i="1"/>
  <c r="AG6" i="1" s="1"/>
  <c r="AK6" i="1" s="1"/>
  <c r="BK6" i="1" s="1"/>
  <c r="BL6" i="1" s="1"/>
  <c r="AE6" i="1"/>
  <c r="AF14" i="1"/>
  <c r="AG14" i="1" s="1"/>
  <c r="AK14" i="1" s="1"/>
  <c r="BK14" i="1" s="1"/>
  <c r="BL14" i="1" s="1"/>
  <c r="AF12" i="1"/>
  <c r="AG12" i="1" s="1"/>
  <c r="AK12" i="1" s="1"/>
  <c r="BK12" i="1" s="1"/>
  <c r="BL12" i="1" s="1"/>
  <c r="BM12" i="1" s="1"/>
  <c r="AF9" i="1"/>
  <c r="AG9" i="1" s="1"/>
  <c r="AK9" i="1" s="1"/>
  <c r="BK9" i="1" s="1"/>
  <c r="BL9" i="1" s="1"/>
  <c r="AF4" i="1"/>
  <c r="AF8" i="1"/>
  <c r="AF5" i="1"/>
  <c r="AG5" i="1" s="1"/>
  <c r="AK5" i="1" s="1"/>
  <c r="BK5" i="1" s="1"/>
  <c r="BL5" i="1" s="1"/>
  <c r="AE5" i="1"/>
  <c r="AH5" i="1" s="1"/>
  <c r="AE7" i="1"/>
  <c r="AH7" i="1" s="1"/>
  <c r="AE12" i="1"/>
  <c r="AH12" i="1" s="1"/>
  <c r="AE9" i="1"/>
  <c r="AH9" i="1" s="1"/>
  <c r="AE10" i="1"/>
  <c r="AH10" i="1" s="1"/>
  <c r="P23" i="1"/>
  <c r="AN14" i="1"/>
  <c r="AO14" i="1" s="1"/>
  <c r="AN13" i="1"/>
  <c r="AO13" i="1" s="1"/>
  <c r="AP13" i="1" s="1"/>
  <c r="AN4" i="1"/>
  <c r="AO4" i="1" s="1"/>
  <c r="AZ6" i="1"/>
  <c r="BA6" i="1" s="1"/>
  <c r="BB6" i="1" s="1"/>
  <c r="AN10" i="1"/>
  <c r="AO10" i="1" s="1"/>
  <c r="AZ5" i="1"/>
  <c r="BA5" i="1" s="1"/>
  <c r="BB5" i="1" s="1"/>
  <c r="AH6" i="1"/>
  <c r="AN7" i="1"/>
  <c r="AO7" i="1" s="1"/>
  <c r="AP6" i="1" s="1"/>
  <c r="AG8" i="1"/>
  <c r="AK8" i="1" s="1"/>
  <c r="BK8" i="1" s="1"/>
  <c r="BL8" i="1" s="1"/>
  <c r="AZ8" i="1"/>
  <c r="BA8" i="1" s="1"/>
  <c r="AN9" i="1"/>
  <c r="AO9" i="1" s="1"/>
  <c r="AF10" i="1"/>
  <c r="AG11" i="1"/>
  <c r="AK11" i="1" s="1"/>
  <c r="BK11" i="1" s="1"/>
  <c r="BL11" i="1" s="1"/>
  <c r="AZ11" i="1"/>
  <c r="BA11" i="1" s="1"/>
  <c r="BB11" i="1" s="1"/>
  <c r="U15" i="1"/>
  <c r="AN12" i="1"/>
  <c r="AO12" i="1" s="1"/>
  <c r="AP12" i="1" s="1"/>
  <c r="AZ13" i="1"/>
  <c r="BA13" i="1" s="1"/>
  <c r="BB13" i="1" s="1"/>
  <c r="AD14" i="1"/>
  <c r="AE14" i="1" s="1"/>
  <c r="AN15" i="1"/>
  <c r="AO15" i="1" s="1"/>
  <c r="AP15" i="1" s="1"/>
  <c r="AZ15" i="1"/>
  <c r="BA15" i="1" s="1"/>
  <c r="BB15" i="1" s="1"/>
  <c r="U16" i="1"/>
  <c r="X15" i="1" s="1"/>
  <c r="AA15" i="1" s="1"/>
  <c r="AZ10" i="1"/>
  <c r="BA10" i="1" s="1"/>
  <c r="BB10" i="1" s="1"/>
  <c r="AG39" i="1"/>
  <c r="AG36" i="1"/>
  <c r="AG34" i="1"/>
  <c r="AH15" i="1"/>
  <c r="AJ15" i="1" s="1"/>
  <c r="V16" i="1"/>
  <c r="Y15" i="1" s="1"/>
  <c r="AB15" i="1" s="1"/>
  <c r="AI9" i="1" s="1"/>
  <c r="Q23" i="1"/>
  <c r="AF44" i="1"/>
  <c r="AG44" i="1" s="1"/>
  <c r="AF43" i="1"/>
  <c r="AG43" i="1" s="1"/>
  <c r="AN44" i="1"/>
  <c r="AO44" i="1" s="1"/>
  <c r="AP44" i="1" s="1"/>
  <c r="AN43" i="1"/>
  <c r="AO43" i="1" s="1"/>
  <c r="AP43" i="1" s="1"/>
  <c r="AN42" i="1"/>
  <c r="AO42" i="1" s="1"/>
  <c r="AN41" i="1"/>
  <c r="AO41" i="1" s="1"/>
  <c r="AP41" i="1" s="1"/>
  <c r="AN40" i="1"/>
  <c r="AO40" i="1" s="1"/>
  <c r="AN39" i="1"/>
  <c r="AO39" i="1" s="1"/>
  <c r="AP39" i="1" s="1"/>
  <c r="AN38" i="1"/>
  <c r="AO38" i="1" s="1"/>
  <c r="AD44" i="1"/>
  <c r="AE44" i="1" s="1"/>
  <c r="AH44" i="1" s="1"/>
  <c r="AD43" i="1"/>
  <c r="AE43" i="1" s="1"/>
  <c r="AH43" i="1" s="1"/>
  <c r="AD42" i="1"/>
  <c r="AE42" i="1" s="1"/>
  <c r="AH42" i="1" s="1"/>
  <c r="AD41" i="1"/>
  <c r="AE41" i="1" s="1"/>
  <c r="AH41" i="1" s="1"/>
  <c r="AD40" i="1"/>
  <c r="AE40" i="1" s="1"/>
  <c r="AH40" i="1" s="1"/>
  <c r="AD39" i="1"/>
  <c r="AE39" i="1" s="1"/>
  <c r="AH39" i="1" s="1"/>
  <c r="AD38" i="1"/>
  <c r="AE38" i="1" s="1"/>
  <c r="AH38" i="1" s="1"/>
  <c r="AF42" i="1"/>
  <c r="AG42" i="1" s="1"/>
  <c r="AF41" i="1"/>
  <c r="AG41" i="1" s="1"/>
  <c r="AK41" i="1" s="1"/>
  <c r="BK41" i="1" s="1"/>
  <c r="BL41" i="1" s="1"/>
  <c r="AF40" i="1"/>
  <c r="AG40" i="1" s="1"/>
  <c r="AK40" i="1" s="1"/>
  <c r="BK40" i="1" s="1"/>
  <c r="BL40" i="1" s="1"/>
  <c r="BM40" i="1" s="1"/>
  <c r="AF39" i="1"/>
  <c r="AF38" i="1"/>
  <c r="AG38" i="1" s="1"/>
  <c r="AN36" i="1"/>
  <c r="AO36" i="1" s="1"/>
  <c r="AP36" i="1" s="1"/>
  <c r="AN35" i="1"/>
  <c r="AO35" i="1" s="1"/>
  <c r="AN34" i="1"/>
  <c r="AO34" i="1" s="1"/>
  <c r="AP34" i="1" s="1"/>
  <c r="AN33" i="1"/>
  <c r="AO33" i="1" s="1"/>
  <c r="AD37" i="1"/>
  <c r="AE37" i="1" s="1"/>
  <c r="AH37" i="1" s="1"/>
  <c r="AD36" i="1"/>
  <c r="AE36" i="1" s="1"/>
  <c r="AH36" i="1" s="1"/>
  <c r="AD35" i="1"/>
  <c r="AE35" i="1" s="1"/>
  <c r="AH35" i="1" s="1"/>
  <c r="AD34" i="1"/>
  <c r="AE34" i="1" s="1"/>
  <c r="AH34" i="1" s="1"/>
  <c r="AN37" i="1"/>
  <c r="AO37" i="1" s="1"/>
  <c r="AP37" i="1" s="1"/>
  <c r="AF37" i="1"/>
  <c r="AG37" i="1" s="1"/>
  <c r="AK37" i="1" s="1"/>
  <c r="BK37" i="1" s="1"/>
  <c r="BL37" i="1" s="1"/>
  <c r="AF36" i="1"/>
  <c r="AF35" i="1"/>
  <c r="AG35" i="1" s="1"/>
  <c r="AF34" i="1"/>
  <c r="AF33" i="1"/>
  <c r="AG33" i="1" s="1"/>
  <c r="P20" i="1"/>
  <c r="AD15" i="1"/>
  <c r="AE15" i="1" s="1"/>
  <c r="AN8" i="1"/>
  <c r="AO8" i="1" s="1"/>
  <c r="AP8" i="1" s="1"/>
  <c r="AZ9" i="1"/>
  <c r="BA9" i="1" s="1"/>
  <c r="BB9" i="1" s="1"/>
  <c r="AN11" i="1"/>
  <c r="AO11" i="1" s="1"/>
  <c r="AP11" i="1" s="1"/>
  <c r="AE13" i="1"/>
  <c r="AH13" i="1" s="1"/>
  <c r="AJ13" i="1" s="1"/>
  <c r="R23" i="1"/>
  <c r="AN5" i="1"/>
  <c r="AO5" i="1" s="1"/>
  <c r="AP5" i="1" s="1"/>
  <c r="BK4" i="1"/>
  <c r="BL4" i="1" s="1"/>
  <c r="AH14" i="1"/>
  <c r="AI14" i="1" s="1"/>
  <c r="AG15" i="1"/>
  <c r="AD33" i="1"/>
  <c r="AE33" i="1" s="1"/>
  <c r="AH33" i="1" s="1"/>
  <c r="AZ44" i="1"/>
  <c r="BA44" i="1" s="1"/>
  <c r="BB44" i="1" s="1"/>
  <c r="AZ43" i="1"/>
  <c r="BA43" i="1" s="1"/>
  <c r="BB43" i="1" s="1"/>
  <c r="AZ42" i="1"/>
  <c r="BA42" i="1" s="1"/>
  <c r="AZ41" i="1"/>
  <c r="BA41" i="1" s="1"/>
  <c r="BB41" i="1" s="1"/>
  <c r="AZ40" i="1"/>
  <c r="BA40" i="1" s="1"/>
  <c r="BB40" i="1" s="1"/>
  <c r="AZ39" i="1"/>
  <c r="BA39" i="1" s="1"/>
  <c r="BB39" i="1" s="1"/>
  <c r="AZ38" i="1"/>
  <c r="BA38" i="1" s="1"/>
  <c r="AZ37" i="1"/>
  <c r="BA37" i="1" s="1"/>
  <c r="BB37" i="1" s="1"/>
  <c r="AP37" i="5" l="1"/>
  <c r="BB26" i="5"/>
  <c r="BB36" i="5"/>
  <c r="BB38" i="5"/>
  <c r="BM26" i="5"/>
  <c r="BM30" i="5"/>
  <c r="AE19" i="5"/>
  <c r="AG19" i="5" s="1"/>
  <c r="AK19" i="5" s="1"/>
  <c r="AZ19" i="5" s="1"/>
  <c r="BA19" i="5" s="1"/>
  <c r="BM4" i="5"/>
  <c r="AP11" i="5"/>
  <c r="AP14" i="5"/>
  <c r="AF26" i="5"/>
  <c r="AG26" i="5" s="1"/>
  <c r="AK26" i="5" s="1"/>
  <c r="AN26" i="5" s="1"/>
  <c r="AO26" i="5" s="1"/>
  <c r="AE26" i="5"/>
  <c r="AF35" i="5"/>
  <c r="AF37" i="5"/>
  <c r="AE35" i="5"/>
  <c r="AH35" i="5" s="1"/>
  <c r="AF38" i="5"/>
  <c r="BM11" i="5"/>
  <c r="BM7" i="5"/>
  <c r="BM16" i="5"/>
  <c r="BM19" i="5"/>
  <c r="AP35" i="5"/>
  <c r="AE23" i="5"/>
  <c r="AE25" i="5"/>
  <c r="AF36" i="5"/>
  <c r="AE37" i="5"/>
  <c r="AF27" i="5"/>
  <c r="AE36" i="5"/>
  <c r="AG37" i="5"/>
  <c r="AK37" i="5" s="1"/>
  <c r="BK37" i="5" s="1"/>
  <c r="BL37" i="5" s="1"/>
  <c r="AH36" i="5"/>
  <c r="AH33" i="5"/>
  <c r="AH32" i="5"/>
  <c r="AH31" i="5"/>
  <c r="AH37" i="5"/>
  <c r="AG31" i="5"/>
  <c r="AK31" i="5" s="1"/>
  <c r="AZ31" i="5" s="1"/>
  <c r="BA31" i="5" s="1"/>
  <c r="AG36" i="5"/>
  <c r="AK36" i="5" s="1"/>
  <c r="BK36" i="5" s="1"/>
  <c r="BL36" i="5" s="1"/>
  <c r="BM36" i="5" s="1"/>
  <c r="AG32" i="5"/>
  <c r="AK32" i="5" s="1"/>
  <c r="AZ32" i="5" s="1"/>
  <c r="BA32" i="5" s="1"/>
  <c r="AH30" i="5"/>
  <c r="AH29" i="5"/>
  <c r="AH28" i="5"/>
  <c r="AG33" i="5"/>
  <c r="AK33" i="5" s="1"/>
  <c r="AZ33" i="5" s="1"/>
  <c r="BA33" i="5" s="1"/>
  <c r="BB33" i="5" s="1"/>
  <c r="AG30" i="5"/>
  <c r="AK30" i="5" s="1"/>
  <c r="AZ30" i="5" s="1"/>
  <c r="BA30" i="5" s="1"/>
  <c r="AG29" i="5"/>
  <c r="AK29" i="5" s="1"/>
  <c r="AZ29" i="5" s="1"/>
  <c r="BA29" i="5" s="1"/>
  <c r="BB29" i="5" s="1"/>
  <c r="AG28" i="5"/>
  <c r="AK28" i="5" s="1"/>
  <c r="AZ28" i="5" s="1"/>
  <c r="BA28" i="5" s="1"/>
  <c r="BB28" i="5" s="1"/>
  <c r="AG27" i="5"/>
  <c r="AH25" i="5"/>
  <c r="AH21" i="5"/>
  <c r="AH22" i="5"/>
  <c r="AH19" i="5"/>
  <c r="AG22" i="5"/>
  <c r="AK22" i="5" s="1"/>
  <c r="AN22" i="5" s="1"/>
  <c r="AO22" i="5" s="1"/>
  <c r="AH26" i="5"/>
  <c r="AH24" i="5"/>
  <c r="AH23" i="5"/>
  <c r="AH18" i="5"/>
  <c r="AH17" i="5"/>
  <c r="AH16" i="5"/>
  <c r="AH15" i="5"/>
  <c r="AG13" i="5"/>
  <c r="AG12" i="5"/>
  <c r="AH13" i="5"/>
  <c r="AG11" i="5"/>
  <c r="AK11" i="5" s="1"/>
  <c r="AZ11" i="5" s="1"/>
  <c r="BA11" i="5" s="1"/>
  <c r="AH10" i="5"/>
  <c r="AH9" i="5"/>
  <c r="AG8" i="5"/>
  <c r="AH14" i="5"/>
  <c r="AG10" i="5"/>
  <c r="AK10" i="5" s="1"/>
  <c r="AZ10" i="5" s="1"/>
  <c r="BA10" i="5" s="1"/>
  <c r="AG9" i="5"/>
  <c r="AK9" i="5" s="1"/>
  <c r="AZ9" i="5" s="1"/>
  <c r="BA9" i="5" s="1"/>
  <c r="BB9" i="5" s="1"/>
  <c r="AG14" i="5"/>
  <c r="AH12" i="5"/>
  <c r="AG15" i="5"/>
  <c r="AH11" i="5"/>
  <c r="AH8" i="5"/>
  <c r="AG7" i="5"/>
  <c r="AK7" i="5" s="1"/>
  <c r="AZ7" i="5" s="1"/>
  <c r="BA7" i="5" s="1"/>
  <c r="AG6" i="5"/>
  <c r="AG5" i="5"/>
  <c r="AG4" i="5"/>
  <c r="AH6" i="5"/>
  <c r="AH7" i="5"/>
  <c r="AH5" i="5"/>
  <c r="AH4" i="5"/>
  <c r="BM22" i="5"/>
  <c r="AP9" i="5"/>
  <c r="AP15" i="5"/>
  <c r="AF24" i="5"/>
  <c r="AG24" i="5" s="1"/>
  <c r="AK24" i="5" s="1"/>
  <c r="AN24" i="5" s="1"/>
  <c r="AO24" i="5" s="1"/>
  <c r="AP24" i="5" s="1"/>
  <c r="AP18" i="5"/>
  <c r="AE27" i="5"/>
  <c r="AH27" i="5" s="1"/>
  <c r="AE38" i="5"/>
  <c r="AG38" i="5" s="1"/>
  <c r="BM14" i="5"/>
  <c r="BM31" i="5"/>
  <c r="AP34" i="5"/>
  <c r="AP29" i="5"/>
  <c r="AP32" i="5"/>
  <c r="AP31" i="5"/>
  <c r="BB23" i="5"/>
  <c r="AF21" i="5"/>
  <c r="AG21" i="5" s="1"/>
  <c r="AK21" i="5" s="1"/>
  <c r="BK21" i="5" s="1"/>
  <c r="BL21" i="5" s="1"/>
  <c r="AF20" i="5"/>
  <c r="AE20" i="5"/>
  <c r="AH20" i="5" s="1"/>
  <c r="Y15" i="5"/>
  <c r="AB15" i="5" s="1"/>
  <c r="AF16" i="5"/>
  <c r="AG16" i="5" s="1"/>
  <c r="AK16" i="5" s="1"/>
  <c r="AZ16" i="5" s="1"/>
  <c r="BA16" i="5" s="1"/>
  <c r="BB16" i="5" s="1"/>
  <c r="AF18" i="5"/>
  <c r="AG18" i="5" s="1"/>
  <c r="AK18" i="5" s="1"/>
  <c r="AZ18" i="5" s="1"/>
  <c r="BA18" i="5" s="1"/>
  <c r="BB18" i="5" s="1"/>
  <c r="AF17" i="5"/>
  <c r="AG17" i="5" s="1"/>
  <c r="AK17" i="5" s="1"/>
  <c r="AZ17" i="5" s="1"/>
  <c r="BA17" i="5" s="1"/>
  <c r="AP7" i="5"/>
  <c r="AF25" i="5"/>
  <c r="AG25" i="5" s="1"/>
  <c r="AK25" i="5" s="1"/>
  <c r="AN25" i="5" s="1"/>
  <c r="AO25" i="5" s="1"/>
  <c r="AP21" i="5"/>
  <c r="AE24" i="5"/>
  <c r="AF23" i="5"/>
  <c r="AG23" i="5" s="1"/>
  <c r="AK23" i="5" s="1"/>
  <c r="AN23" i="5" s="1"/>
  <c r="AO23" i="5" s="1"/>
  <c r="AF34" i="5"/>
  <c r="AE34" i="5"/>
  <c r="AH34" i="5" s="1"/>
  <c r="AE39" i="5"/>
  <c r="AG39" i="5" s="1"/>
  <c r="AP6" i="5"/>
  <c r="AJ46" i="4"/>
  <c r="AI46" i="4"/>
  <c r="AJ17" i="4"/>
  <c r="AI17" i="4"/>
  <c r="AK16" i="4"/>
  <c r="BK16" i="4" s="1"/>
  <c r="BL16" i="4" s="1"/>
  <c r="AI38" i="4"/>
  <c r="AJ38" i="4"/>
  <c r="AJ37" i="4"/>
  <c r="AI37" i="4"/>
  <c r="AK42" i="4"/>
  <c r="BK42" i="4" s="1"/>
  <c r="BL42" i="4" s="1"/>
  <c r="BM42" i="4" s="1"/>
  <c r="AK36" i="4"/>
  <c r="BK36" i="4" s="1"/>
  <c r="BL36" i="4" s="1"/>
  <c r="BM36" i="4" s="1"/>
  <c r="AJ44" i="4"/>
  <c r="AI44" i="4"/>
  <c r="AK44" i="4"/>
  <c r="BK44" i="4" s="1"/>
  <c r="BL44" i="4" s="1"/>
  <c r="BM44" i="4" s="1"/>
  <c r="AI34" i="4"/>
  <c r="AJ34" i="4"/>
  <c r="AP33" i="4"/>
  <c r="AK38" i="4"/>
  <c r="BK38" i="4" s="1"/>
  <c r="BL38" i="4" s="1"/>
  <c r="AJ35" i="4"/>
  <c r="AI35" i="4"/>
  <c r="AJ41" i="4"/>
  <c r="AI41" i="4"/>
  <c r="AK41" i="4"/>
  <c r="BK41" i="4" s="1"/>
  <c r="BL41" i="4" s="1"/>
  <c r="BM45" i="4"/>
  <c r="AJ45" i="4"/>
  <c r="AI45" i="4"/>
  <c r="AI11" i="4"/>
  <c r="AJ11" i="4"/>
  <c r="BM7" i="4"/>
  <c r="BM13" i="4"/>
  <c r="AJ13" i="4"/>
  <c r="AI13" i="4"/>
  <c r="BM40" i="4"/>
  <c r="AI42" i="4"/>
  <c r="AJ42" i="4"/>
  <c r="AJ7" i="4"/>
  <c r="AJ8" i="4"/>
  <c r="AI7" i="4"/>
  <c r="AI8" i="4"/>
  <c r="AJ15" i="4"/>
  <c r="AI15" i="4"/>
  <c r="AJ10" i="4"/>
  <c r="AI10" i="4"/>
  <c r="AK10" i="4"/>
  <c r="BK10" i="4" s="1"/>
  <c r="BL10" i="4" s="1"/>
  <c r="BM10" i="4" s="1"/>
  <c r="AJ16" i="4"/>
  <c r="AI16" i="4"/>
  <c r="AK39" i="4"/>
  <c r="BK39" i="4" s="1"/>
  <c r="BL39" i="4" s="1"/>
  <c r="BM39" i="4" s="1"/>
  <c r="AI43" i="4"/>
  <c r="AJ43" i="4"/>
  <c r="AK46" i="4"/>
  <c r="BK46" i="4" s="1"/>
  <c r="BL46" i="4" s="1"/>
  <c r="BM46" i="4" s="1"/>
  <c r="AI9" i="4"/>
  <c r="AJ9" i="4"/>
  <c r="BM37" i="4"/>
  <c r="AJ36" i="4"/>
  <c r="AI36" i="4"/>
  <c r="AJ39" i="4"/>
  <c r="AI39" i="4"/>
  <c r="AK17" i="4"/>
  <c r="BK17" i="4" s="1"/>
  <c r="BL17" i="4" s="1"/>
  <c r="BM17" i="4" s="1"/>
  <c r="AI40" i="4"/>
  <c r="AJ40" i="4"/>
  <c r="AI14" i="4"/>
  <c r="AJ14" i="4"/>
  <c r="BB33" i="4"/>
  <c r="BB39" i="4"/>
  <c r="BB43" i="4"/>
  <c r="BM33" i="4"/>
  <c r="AP38" i="4"/>
  <c r="AP42" i="4"/>
  <c r="BB11" i="4"/>
  <c r="Q24" i="4" s="1"/>
  <c r="BB16" i="4"/>
  <c r="BB10" i="4"/>
  <c r="AK9" i="4"/>
  <c r="BK9" i="4" s="1"/>
  <c r="BL9" i="4" s="1"/>
  <c r="BM9" i="4" s="1"/>
  <c r="AP8" i="4"/>
  <c r="AP15" i="4"/>
  <c r="AP14" i="4"/>
  <c r="AI6" i="4"/>
  <c r="AJ5" i="4"/>
  <c r="BM5" i="4"/>
  <c r="BB15" i="4"/>
  <c r="BC7" i="4" s="1"/>
  <c r="BD7" i="4" s="1"/>
  <c r="AJ6" i="4"/>
  <c r="BC15" i="4"/>
  <c r="BD15" i="4" s="1"/>
  <c r="AP40" i="4"/>
  <c r="AP44" i="4"/>
  <c r="BB37" i="4"/>
  <c r="BB13" i="4"/>
  <c r="BB8" i="4"/>
  <c r="AK15" i="4"/>
  <c r="BK15" i="4" s="1"/>
  <c r="BL15" i="4" s="1"/>
  <c r="BM15" i="4" s="1"/>
  <c r="BM4" i="4"/>
  <c r="BB7" i="4"/>
  <c r="BC10" i="4" s="1"/>
  <c r="BD10" i="4" s="1"/>
  <c r="AJ4" i="4"/>
  <c r="AI4" i="4"/>
  <c r="BC4" i="4"/>
  <c r="BD4" i="4" s="1"/>
  <c r="BC17" i="4"/>
  <c r="BD17" i="4" s="1"/>
  <c r="BM35" i="4"/>
  <c r="BB12" i="4"/>
  <c r="X15" i="4"/>
  <c r="AA15" i="4" s="1"/>
  <c r="AJ12" i="4"/>
  <c r="AI12" i="4"/>
  <c r="AP11" i="4"/>
  <c r="AP6" i="4"/>
  <c r="P24" i="4" s="1"/>
  <c r="BC5" i="4"/>
  <c r="BD5" i="4" s="1"/>
  <c r="BC14" i="4"/>
  <c r="BD14" i="4" s="1"/>
  <c r="BB33" i="3"/>
  <c r="BB40" i="3"/>
  <c r="BB44" i="3"/>
  <c r="BM4" i="3"/>
  <c r="BM11" i="3"/>
  <c r="AF33" i="3"/>
  <c r="AF16" i="3"/>
  <c r="AF15" i="3"/>
  <c r="Y15" i="3"/>
  <c r="AB15" i="3" s="1"/>
  <c r="AF7" i="3"/>
  <c r="AF6" i="3"/>
  <c r="AE9" i="3"/>
  <c r="AF8" i="3"/>
  <c r="AF13" i="3"/>
  <c r="AE11" i="3"/>
  <c r="AE8" i="3"/>
  <c r="AE13" i="3"/>
  <c r="AF5" i="3"/>
  <c r="AF12" i="3"/>
  <c r="AF10" i="3"/>
  <c r="AF9" i="3"/>
  <c r="AF4" i="3"/>
  <c r="BM16" i="3"/>
  <c r="AE6" i="3"/>
  <c r="BB38" i="3"/>
  <c r="AP33" i="3"/>
  <c r="BB37" i="3"/>
  <c r="AH46" i="3"/>
  <c r="AH45" i="3"/>
  <c r="AH44" i="3"/>
  <c r="AH43" i="3"/>
  <c r="AH42" i="3"/>
  <c r="AH41" i="3"/>
  <c r="AH40" i="3"/>
  <c r="AH39" i="3"/>
  <c r="AH17" i="3"/>
  <c r="AH37" i="3"/>
  <c r="AH36" i="3"/>
  <c r="AH34" i="3"/>
  <c r="AH38" i="3"/>
  <c r="AH35" i="3"/>
  <c r="AH33" i="3"/>
  <c r="AH16" i="3"/>
  <c r="AH15" i="3"/>
  <c r="AH10" i="3"/>
  <c r="AH9" i="3"/>
  <c r="AH14" i="3"/>
  <c r="AH13" i="3"/>
  <c r="AH6" i="3"/>
  <c r="AH11" i="3"/>
  <c r="AH8" i="3"/>
  <c r="BM14" i="3"/>
  <c r="AE12" i="3"/>
  <c r="AH12" i="3" s="1"/>
  <c r="AE5" i="3"/>
  <c r="AH5" i="3" s="1"/>
  <c r="BB35" i="3"/>
  <c r="BB42" i="3"/>
  <c r="AP38" i="3"/>
  <c r="AP35" i="3"/>
  <c r="BM12" i="3"/>
  <c r="BM6" i="3"/>
  <c r="AE4" i="3"/>
  <c r="AG46" i="3" s="1"/>
  <c r="AK46" i="3" s="1"/>
  <c r="BK46" i="3" s="1"/>
  <c r="BL46" i="3" s="1"/>
  <c r="BM46" i="3" s="1"/>
  <c r="X15" i="3"/>
  <c r="AA15" i="3" s="1"/>
  <c r="AE7" i="3"/>
  <c r="AH7" i="3" s="1"/>
  <c r="BM9" i="3"/>
  <c r="AK42" i="2"/>
  <c r="BK42" i="2" s="1"/>
  <c r="BL42" i="2" s="1"/>
  <c r="AP7" i="2"/>
  <c r="AP5" i="2"/>
  <c r="BM14" i="2"/>
  <c r="AK44" i="2"/>
  <c r="BK44" i="2" s="1"/>
  <c r="BL44" i="2" s="1"/>
  <c r="BM44" i="2" s="1"/>
  <c r="BM12" i="2"/>
  <c r="AE34" i="2"/>
  <c r="AH34" i="2" s="1"/>
  <c r="AE40" i="2"/>
  <c r="AH40" i="2" s="1"/>
  <c r="AK40" i="2" s="1"/>
  <c r="BK40" i="2" s="1"/>
  <c r="BL40" i="2" s="1"/>
  <c r="AP35" i="2"/>
  <c r="AP33" i="2"/>
  <c r="BB35" i="2"/>
  <c r="BC37" i="2" s="1"/>
  <c r="BD37" i="2" s="1"/>
  <c r="BE37" i="2" s="1"/>
  <c r="BB39" i="2"/>
  <c r="BB43" i="2"/>
  <c r="AF38" i="2"/>
  <c r="AG38" i="2" s="1"/>
  <c r="AK38" i="2" s="1"/>
  <c r="BK38" i="2" s="1"/>
  <c r="BL38" i="2" s="1"/>
  <c r="AF37" i="2"/>
  <c r="AG37" i="2" s="1"/>
  <c r="AK37" i="2" s="1"/>
  <c r="BK37" i="2" s="1"/>
  <c r="BL37" i="2" s="1"/>
  <c r="BM37" i="2" s="1"/>
  <c r="AE41" i="2"/>
  <c r="AH41" i="2" s="1"/>
  <c r="AP38" i="2"/>
  <c r="AP40" i="2"/>
  <c r="AP42" i="2"/>
  <c r="AE33" i="2"/>
  <c r="AH33" i="2" s="1"/>
  <c r="AP14" i="2"/>
  <c r="BB7" i="2"/>
  <c r="BB12" i="2"/>
  <c r="BM4" i="2"/>
  <c r="AF33" i="2"/>
  <c r="AG33" i="2" s="1"/>
  <c r="AF9" i="2"/>
  <c r="AG9" i="2" s="1"/>
  <c r="AE10" i="2"/>
  <c r="AH10" i="2" s="1"/>
  <c r="AF10" i="2"/>
  <c r="AG10" i="2" s="1"/>
  <c r="AE9" i="2"/>
  <c r="AH9" i="2" s="1"/>
  <c r="BM7" i="2"/>
  <c r="AK11" i="2"/>
  <c r="BK11" i="2" s="1"/>
  <c r="BL11" i="2" s="1"/>
  <c r="BM11" i="2" s="1"/>
  <c r="AP36" i="2"/>
  <c r="AE39" i="2"/>
  <c r="AH39" i="2" s="1"/>
  <c r="AE43" i="2"/>
  <c r="AH43" i="2" s="1"/>
  <c r="AF34" i="2"/>
  <c r="AG34" i="2" s="1"/>
  <c r="AK34" i="2" s="1"/>
  <c r="BK34" i="2" s="1"/>
  <c r="BL34" i="2" s="1"/>
  <c r="BM34" i="2" s="1"/>
  <c r="AK15" i="2"/>
  <c r="BK15" i="2" s="1"/>
  <c r="BL15" i="2" s="1"/>
  <c r="BM15" i="2" s="1"/>
  <c r="AP4" i="2"/>
  <c r="BM9" i="2"/>
  <c r="Y15" i="2"/>
  <c r="AB15" i="2" s="1"/>
  <c r="AI37" i="2" s="1"/>
  <c r="BC44" i="2"/>
  <c r="BD44" i="2" s="1"/>
  <c r="BE44" i="2" s="1"/>
  <c r="BF44" i="2" s="1"/>
  <c r="BC43" i="2"/>
  <c r="BD43" i="2" s="1"/>
  <c r="BE43" i="2" s="1"/>
  <c r="BC42" i="2"/>
  <c r="BD42" i="2" s="1"/>
  <c r="BE42" i="2" s="1"/>
  <c r="BF42" i="2" s="1"/>
  <c r="BC41" i="2"/>
  <c r="BD41" i="2" s="1"/>
  <c r="BE41" i="2" s="1"/>
  <c r="BF41" i="2" s="1"/>
  <c r="BC40" i="2"/>
  <c r="BD40" i="2" s="1"/>
  <c r="BE40" i="2" s="1"/>
  <c r="BC39" i="2"/>
  <c r="BD39" i="2" s="1"/>
  <c r="BE39" i="2" s="1"/>
  <c r="BF39" i="2" s="1"/>
  <c r="BC36" i="2"/>
  <c r="BD36" i="2" s="1"/>
  <c r="BE36" i="2" s="1"/>
  <c r="BC34" i="2"/>
  <c r="BD34" i="2" s="1"/>
  <c r="BE34" i="2" s="1"/>
  <c r="Q21" i="2"/>
  <c r="BC33" i="2"/>
  <c r="BD33" i="2" s="1"/>
  <c r="BE33" i="2" s="1"/>
  <c r="BF33" i="2" s="1"/>
  <c r="BM33" i="2"/>
  <c r="AF39" i="2"/>
  <c r="AG39" i="2" s="1"/>
  <c r="AK39" i="2" s="1"/>
  <c r="BK39" i="2" s="1"/>
  <c r="BL39" i="2" s="1"/>
  <c r="AE44" i="2"/>
  <c r="AH44" i="2" s="1"/>
  <c r="AF43" i="2"/>
  <c r="AG43" i="2" s="1"/>
  <c r="AK43" i="2" s="1"/>
  <c r="BK43" i="2" s="1"/>
  <c r="BL43" i="2" s="1"/>
  <c r="BM43" i="2" s="1"/>
  <c r="AE36" i="2"/>
  <c r="AH36" i="2" s="1"/>
  <c r="BM5" i="2"/>
  <c r="AP12" i="2"/>
  <c r="AF36" i="2"/>
  <c r="AG36" i="2" s="1"/>
  <c r="AK36" i="2" s="1"/>
  <c r="BK36" i="2" s="1"/>
  <c r="BL36" i="2" s="1"/>
  <c r="BM36" i="2" s="1"/>
  <c r="BB5" i="2"/>
  <c r="BB14" i="2"/>
  <c r="AP10" i="2"/>
  <c r="AK33" i="1"/>
  <c r="BK33" i="1" s="1"/>
  <c r="BL33" i="1" s="1"/>
  <c r="AI40" i="1"/>
  <c r="AJ40" i="1"/>
  <c r="AJ44" i="1"/>
  <c r="AI44" i="1"/>
  <c r="BM5" i="1"/>
  <c r="AK35" i="1"/>
  <c r="BK35" i="1" s="1"/>
  <c r="BL35" i="1" s="1"/>
  <c r="AJ34" i="1"/>
  <c r="AI34" i="1"/>
  <c r="AK38" i="1"/>
  <c r="BK38" i="1" s="1"/>
  <c r="BL38" i="1" s="1"/>
  <c r="BM38" i="1" s="1"/>
  <c r="AK42" i="1"/>
  <c r="BK42" i="1" s="1"/>
  <c r="BL42" i="1" s="1"/>
  <c r="AJ41" i="1"/>
  <c r="AI41" i="1"/>
  <c r="AK44" i="1"/>
  <c r="BK44" i="1" s="1"/>
  <c r="BL44" i="1" s="1"/>
  <c r="BM44" i="1" s="1"/>
  <c r="BM11" i="1"/>
  <c r="BM8" i="1"/>
  <c r="BM37" i="1"/>
  <c r="AJ36" i="1"/>
  <c r="AI36" i="1"/>
  <c r="AI39" i="1"/>
  <c r="AJ39" i="1"/>
  <c r="AJ35" i="1"/>
  <c r="AI35" i="1"/>
  <c r="AI38" i="1"/>
  <c r="AJ38" i="1"/>
  <c r="AI42" i="1"/>
  <c r="AJ42" i="1"/>
  <c r="AI33" i="1"/>
  <c r="AJ33" i="1"/>
  <c r="AJ43" i="1"/>
  <c r="AI43" i="1"/>
  <c r="AJ37" i="1"/>
  <c r="AI37" i="1"/>
  <c r="AK43" i="1"/>
  <c r="BK43" i="1" s="1"/>
  <c r="BL43" i="1" s="1"/>
  <c r="BM4" i="1"/>
  <c r="AI13" i="1"/>
  <c r="AP33" i="1"/>
  <c r="BB38" i="1"/>
  <c r="BB42" i="1"/>
  <c r="AK15" i="1"/>
  <c r="BK15" i="1" s="1"/>
  <c r="BL15" i="1" s="1"/>
  <c r="BM15" i="1" s="1"/>
  <c r="BB36" i="1"/>
  <c r="AP38" i="1"/>
  <c r="AP40" i="1"/>
  <c r="AP42" i="1"/>
  <c r="BB8" i="1"/>
  <c r="AJ6" i="1"/>
  <c r="AI6" i="1"/>
  <c r="AP14" i="1"/>
  <c r="AI8" i="1"/>
  <c r="BB7" i="1"/>
  <c r="AJ12" i="1"/>
  <c r="AJ5" i="1"/>
  <c r="AI5" i="1"/>
  <c r="AI4" i="1"/>
  <c r="AJ4" i="1"/>
  <c r="AK34" i="1"/>
  <c r="BK34" i="1" s="1"/>
  <c r="BL34" i="1" s="1"/>
  <c r="BM34" i="1" s="1"/>
  <c r="AK39" i="1"/>
  <c r="BK39" i="1" s="1"/>
  <c r="BL39" i="1" s="1"/>
  <c r="BM39" i="1" s="1"/>
  <c r="AJ14" i="1"/>
  <c r="AP4" i="1"/>
  <c r="AJ8" i="1"/>
  <c r="BB12" i="1"/>
  <c r="AI15" i="1"/>
  <c r="AP9" i="1"/>
  <c r="AI10" i="1"/>
  <c r="BB4" i="1"/>
  <c r="BB14" i="1"/>
  <c r="AI11" i="1"/>
  <c r="AJ11" i="1"/>
  <c r="AP35" i="1"/>
  <c r="AK36" i="1"/>
  <c r="BK36" i="1" s="1"/>
  <c r="BL36" i="1" s="1"/>
  <c r="BM36" i="1" s="1"/>
  <c r="AI12" i="1"/>
  <c r="AJ10" i="1"/>
  <c r="AP7" i="1"/>
  <c r="AP10" i="1"/>
  <c r="AJ9" i="1"/>
  <c r="AJ7" i="1"/>
  <c r="AI7" i="1"/>
  <c r="AK7" i="1"/>
  <c r="BK7" i="1" s="1"/>
  <c r="BL7" i="1" s="1"/>
  <c r="BM7" i="1" s="1"/>
  <c r="AK10" i="1"/>
  <c r="BK10" i="1" s="1"/>
  <c r="BL10" i="1" s="1"/>
  <c r="BM10" i="1" s="1"/>
  <c r="AP25" i="5" l="1"/>
  <c r="BM21" i="5"/>
  <c r="BM20" i="5"/>
  <c r="AP23" i="5"/>
  <c r="AJ27" i="5"/>
  <c r="AI27" i="5"/>
  <c r="BB17" i="5"/>
  <c r="AJ20" i="5"/>
  <c r="AI20" i="5"/>
  <c r="AJ35" i="5"/>
  <c r="AI35" i="5"/>
  <c r="AJ34" i="5"/>
  <c r="AI34" i="5"/>
  <c r="AJ7" i="5"/>
  <c r="AI7" i="5"/>
  <c r="AK6" i="5"/>
  <c r="AZ6" i="5" s="1"/>
  <c r="BA6" i="5" s="1"/>
  <c r="BB6" i="5" s="1"/>
  <c r="AK15" i="5"/>
  <c r="AZ15" i="5" s="1"/>
  <c r="BA15" i="5" s="1"/>
  <c r="BB15" i="5" s="1"/>
  <c r="BB10" i="5"/>
  <c r="AJ10" i="5"/>
  <c r="AI10" i="5"/>
  <c r="AK13" i="5"/>
  <c r="AZ13" i="5" s="1"/>
  <c r="BA13" i="5" s="1"/>
  <c r="AJ18" i="5"/>
  <c r="AI18" i="5"/>
  <c r="AG20" i="5"/>
  <c r="AK20" i="5" s="1"/>
  <c r="AZ20" i="5" s="1"/>
  <c r="BA20" i="5" s="1"/>
  <c r="BB20" i="5" s="1"/>
  <c r="BB30" i="5"/>
  <c r="AJ30" i="5"/>
  <c r="AI30" i="5"/>
  <c r="AG35" i="5"/>
  <c r="AK35" i="5" s="1"/>
  <c r="BK35" i="5" s="1"/>
  <c r="BL35" i="5" s="1"/>
  <c r="BM35" i="5" s="1"/>
  <c r="AI32" i="5"/>
  <c r="AJ32" i="5"/>
  <c r="AJ36" i="5"/>
  <c r="AI36" i="5"/>
  <c r="AH38" i="5"/>
  <c r="R24" i="5"/>
  <c r="BN21" i="5"/>
  <c r="BO21" i="5" s="1"/>
  <c r="BQ21" i="5" s="1"/>
  <c r="BN20" i="5"/>
  <c r="BO20" i="5" s="1"/>
  <c r="BQ20" i="5" s="1"/>
  <c r="BR20" i="5" s="1"/>
  <c r="BN19" i="5"/>
  <c r="BO19" i="5" s="1"/>
  <c r="BQ19" i="5" s="1"/>
  <c r="BN18" i="5"/>
  <c r="BO18" i="5" s="1"/>
  <c r="BQ18" i="5" s="1"/>
  <c r="BN17" i="5"/>
  <c r="BO17" i="5" s="1"/>
  <c r="BQ17" i="5" s="1"/>
  <c r="BN16" i="5"/>
  <c r="BO16" i="5" s="1"/>
  <c r="BQ16" i="5" s="1"/>
  <c r="BR16" i="5" s="1"/>
  <c r="BN15" i="5"/>
  <c r="BO15" i="5" s="1"/>
  <c r="BQ15" i="5" s="1"/>
  <c r="BN10" i="5"/>
  <c r="BO10" i="5" s="1"/>
  <c r="BQ10" i="5" s="1"/>
  <c r="BN9" i="5"/>
  <c r="BO9" i="5" s="1"/>
  <c r="BQ9" i="5" s="1"/>
  <c r="BN12" i="5"/>
  <c r="BO12" i="5" s="1"/>
  <c r="BQ12" i="5" s="1"/>
  <c r="BR12" i="5" s="1"/>
  <c r="BN11" i="5"/>
  <c r="BO11" i="5" s="1"/>
  <c r="BQ11" i="5" s="1"/>
  <c r="BN14" i="5"/>
  <c r="BO14" i="5" s="1"/>
  <c r="BQ14" i="5" s="1"/>
  <c r="BR14" i="5" s="1"/>
  <c r="BN13" i="5"/>
  <c r="BO13" i="5" s="1"/>
  <c r="BQ13" i="5" s="1"/>
  <c r="BN8" i="5"/>
  <c r="BO8" i="5" s="1"/>
  <c r="BQ8" i="5" s="1"/>
  <c r="BR8" i="5" s="1"/>
  <c r="BN4" i="5"/>
  <c r="BO4" i="5" s="1"/>
  <c r="BQ4" i="5" s="1"/>
  <c r="BN6" i="5"/>
  <c r="BO6" i="5" s="1"/>
  <c r="BQ6" i="5" s="1"/>
  <c r="BR6" i="5" s="1"/>
  <c r="BN7" i="5"/>
  <c r="BO7" i="5" s="1"/>
  <c r="BQ7" i="5" s="1"/>
  <c r="BN5" i="5"/>
  <c r="BO5" i="5" s="1"/>
  <c r="BQ5" i="5" s="1"/>
  <c r="BR5" i="5" s="1"/>
  <c r="AJ6" i="5"/>
  <c r="AI6" i="5"/>
  <c r="AJ12" i="5"/>
  <c r="AI12" i="5"/>
  <c r="AJ14" i="5"/>
  <c r="AI14" i="5"/>
  <c r="AJ15" i="5"/>
  <c r="AI15" i="5"/>
  <c r="AJ24" i="5"/>
  <c r="AI24" i="5"/>
  <c r="AP22" i="5"/>
  <c r="AI19" i="5"/>
  <c r="AJ19" i="5"/>
  <c r="AJ21" i="5"/>
  <c r="AI21" i="5"/>
  <c r="AK27" i="5"/>
  <c r="AN27" i="5" s="1"/>
  <c r="AO27" i="5" s="1"/>
  <c r="AP27" i="5" s="1"/>
  <c r="BB32" i="5"/>
  <c r="AG34" i="5"/>
  <c r="AK34" i="5" s="1"/>
  <c r="BK34" i="5" s="1"/>
  <c r="BL34" i="5" s="1"/>
  <c r="AJ33" i="5"/>
  <c r="AI33" i="5"/>
  <c r="AH39" i="5"/>
  <c r="AK39" i="5" s="1"/>
  <c r="BK39" i="5" s="1"/>
  <c r="BL39" i="5" s="1"/>
  <c r="BM39" i="5" s="1"/>
  <c r="AJ4" i="5"/>
  <c r="AI4" i="5"/>
  <c r="AK4" i="5"/>
  <c r="AN4" i="5" s="1"/>
  <c r="AO4" i="5" s="1"/>
  <c r="AP4" i="5" s="1"/>
  <c r="AJ8" i="5"/>
  <c r="AI8" i="5"/>
  <c r="AK14" i="5"/>
  <c r="AZ14" i="5" s="1"/>
  <c r="BA14" i="5" s="1"/>
  <c r="BB14" i="5" s="1"/>
  <c r="AK8" i="5"/>
  <c r="AZ8" i="5" s="1"/>
  <c r="BA8" i="5" s="1"/>
  <c r="BB8" i="5" s="1"/>
  <c r="AJ13" i="5"/>
  <c r="AI13" i="5"/>
  <c r="AI16" i="5"/>
  <c r="AJ16" i="5"/>
  <c r="AJ22" i="5"/>
  <c r="AI22" i="5"/>
  <c r="AJ28" i="5"/>
  <c r="AI28" i="5"/>
  <c r="AJ37" i="5"/>
  <c r="AI37" i="5"/>
  <c r="BB27" i="5"/>
  <c r="BC37" i="5" s="1"/>
  <c r="BD37" i="5" s="1"/>
  <c r="BE37" i="5" s="1"/>
  <c r="BC24" i="5"/>
  <c r="BD24" i="5" s="1"/>
  <c r="BE24" i="5" s="1"/>
  <c r="AJ5" i="5"/>
  <c r="AI5" i="5"/>
  <c r="AK5" i="5"/>
  <c r="AZ5" i="5" s="1"/>
  <c r="BA5" i="5" s="1"/>
  <c r="AJ11" i="5"/>
  <c r="AI11" i="5"/>
  <c r="AJ9" i="5"/>
  <c r="AI9" i="5"/>
  <c r="AK12" i="5"/>
  <c r="AZ12" i="5" s="1"/>
  <c r="BA12" i="5" s="1"/>
  <c r="BB12" i="5" s="1"/>
  <c r="AI17" i="5"/>
  <c r="AJ17" i="5"/>
  <c r="AI23" i="5"/>
  <c r="AJ23" i="5"/>
  <c r="AJ26" i="5"/>
  <c r="AI26" i="5"/>
  <c r="AI25" i="5"/>
  <c r="AJ25" i="5"/>
  <c r="AJ29" i="5"/>
  <c r="AI29" i="5"/>
  <c r="BB31" i="5"/>
  <c r="BC30" i="5" s="1"/>
  <c r="BD30" i="5" s="1"/>
  <c r="BE30" i="5" s="1"/>
  <c r="AJ31" i="5"/>
  <c r="AI31" i="5"/>
  <c r="BC26" i="5"/>
  <c r="BD26" i="5" s="1"/>
  <c r="BE26" i="5" s="1"/>
  <c r="BC28" i="5"/>
  <c r="BD28" i="5" s="1"/>
  <c r="BE28" i="5" s="1"/>
  <c r="BE10" i="4"/>
  <c r="BE7" i="4"/>
  <c r="BC8" i="4"/>
  <c r="BD8" i="4" s="1"/>
  <c r="BC9" i="4"/>
  <c r="BD9" i="4" s="1"/>
  <c r="BC13" i="4"/>
  <c r="BD13" i="4" s="1"/>
  <c r="BM8" i="4"/>
  <c r="BM43" i="4"/>
  <c r="AQ5" i="4"/>
  <c r="AR5" i="4" s="1"/>
  <c r="AT5" i="4" s="1"/>
  <c r="AQ15" i="4"/>
  <c r="AR15" i="4" s="1"/>
  <c r="AT15" i="4" s="1"/>
  <c r="AQ17" i="4"/>
  <c r="AR17" i="4" s="1"/>
  <c r="AT17" i="4" s="1"/>
  <c r="AU17" i="4" s="1"/>
  <c r="BM41" i="4"/>
  <c r="BC12" i="4"/>
  <c r="BD12" i="4" s="1"/>
  <c r="BC11" i="4"/>
  <c r="BD11" i="4" s="1"/>
  <c r="BC16" i="4"/>
  <c r="BD16" i="4" s="1"/>
  <c r="AQ4" i="4"/>
  <c r="AR4" i="4" s="1"/>
  <c r="AT4" i="4" s="1"/>
  <c r="AU4" i="4" s="1"/>
  <c r="AQ8" i="4"/>
  <c r="AR8" i="4" s="1"/>
  <c r="AT8" i="4" s="1"/>
  <c r="AU8" i="4" s="1"/>
  <c r="AQ16" i="4"/>
  <c r="AR16" i="4" s="1"/>
  <c r="AT16" i="4" s="1"/>
  <c r="AU16" i="4" s="1"/>
  <c r="AQ11" i="4"/>
  <c r="AR11" i="4" s="1"/>
  <c r="AT11" i="4" s="1"/>
  <c r="BM38" i="4"/>
  <c r="BN39" i="4" s="1"/>
  <c r="BO39" i="4" s="1"/>
  <c r="BQ39" i="4" s="1"/>
  <c r="BR39" i="4" s="1"/>
  <c r="BM14" i="4"/>
  <c r="R24" i="4" s="1"/>
  <c r="BE14" i="4"/>
  <c r="BE4" i="4"/>
  <c r="BF4" i="4" s="1"/>
  <c r="BE15" i="4"/>
  <c r="BC6" i="4"/>
  <c r="BD6" i="4" s="1"/>
  <c r="BN44" i="4"/>
  <c r="BO44" i="4" s="1"/>
  <c r="BQ44" i="4" s="1"/>
  <c r="BN43" i="4"/>
  <c r="BO43" i="4" s="1"/>
  <c r="BQ43" i="4" s="1"/>
  <c r="BN41" i="4"/>
  <c r="BO41" i="4" s="1"/>
  <c r="BQ41" i="4" s="1"/>
  <c r="BN46" i="4"/>
  <c r="BO46" i="4" s="1"/>
  <c r="BQ46" i="4" s="1"/>
  <c r="BR46" i="4" s="1"/>
  <c r="BN45" i="4"/>
  <c r="BO45" i="4" s="1"/>
  <c r="BQ45" i="4" s="1"/>
  <c r="BR45" i="4" s="1"/>
  <c r="BN37" i="4"/>
  <c r="BO37" i="4" s="1"/>
  <c r="BQ37" i="4" s="1"/>
  <c r="BN42" i="4"/>
  <c r="BO42" i="4" s="1"/>
  <c r="BQ42" i="4" s="1"/>
  <c r="BR42" i="4" s="1"/>
  <c r="BN40" i="4"/>
  <c r="BO40" i="4" s="1"/>
  <c r="BQ40" i="4" s="1"/>
  <c r="BR40" i="4" s="1"/>
  <c r="BN38" i="4"/>
  <c r="BO38" i="4" s="1"/>
  <c r="BQ38" i="4" s="1"/>
  <c r="BN34" i="4"/>
  <c r="BO34" i="4" s="1"/>
  <c r="BQ34" i="4" s="1"/>
  <c r="BN35" i="4"/>
  <c r="BO35" i="4" s="1"/>
  <c r="BQ35" i="4" s="1"/>
  <c r="BN33" i="4"/>
  <c r="BO33" i="4" s="1"/>
  <c r="BQ33" i="4" s="1"/>
  <c r="BC46" i="4"/>
  <c r="BD46" i="4" s="1"/>
  <c r="BE46" i="4" s="1"/>
  <c r="BF46" i="4" s="1"/>
  <c r="BC45" i="4"/>
  <c r="BD45" i="4" s="1"/>
  <c r="BE45" i="4" s="1"/>
  <c r="BF45" i="4" s="1"/>
  <c r="BC43" i="4"/>
  <c r="BD43" i="4" s="1"/>
  <c r="BE43" i="4" s="1"/>
  <c r="BF43" i="4" s="1"/>
  <c r="BC41" i="4"/>
  <c r="BD41" i="4" s="1"/>
  <c r="BE41" i="4" s="1"/>
  <c r="BC39" i="4"/>
  <c r="BD39" i="4" s="1"/>
  <c r="BE39" i="4" s="1"/>
  <c r="BC44" i="4"/>
  <c r="BD44" i="4" s="1"/>
  <c r="BE44" i="4" s="1"/>
  <c r="BF44" i="4" s="1"/>
  <c r="BC35" i="4"/>
  <c r="BD35" i="4" s="1"/>
  <c r="BE35" i="4" s="1"/>
  <c r="BC34" i="4"/>
  <c r="BD34" i="4" s="1"/>
  <c r="BE34" i="4" s="1"/>
  <c r="BC40" i="4"/>
  <c r="BD40" i="4" s="1"/>
  <c r="BE40" i="4" s="1"/>
  <c r="BC38" i="4"/>
  <c r="BD38" i="4" s="1"/>
  <c r="BE38" i="4" s="1"/>
  <c r="BF38" i="4" s="1"/>
  <c r="BC36" i="4"/>
  <c r="BD36" i="4" s="1"/>
  <c r="BE36" i="4" s="1"/>
  <c r="BF36" i="4" s="1"/>
  <c r="BC42" i="4"/>
  <c r="BD42" i="4" s="1"/>
  <c r="BE42" i="4" s="1"/>
  <c r="BF42" i="4" s="1"/>
  <c r="BC37" i="4"/>
  <c r="BD37" i="4" s="1"/>
  <c r="BE37" i="4" s="1"/>
  <c r="BC33" i="4"/>
  <c r="BD33" i="4" s="1"/>
  <c r="BE33" i="4" s="1"/>
  <c r="BF33" i="4" s="1"/>
  <c r="Q21" i="4"/>
  <c r="AQ7" i="4"/>
  <c r="AR7" i="4" s="1"/>
  <c r="AT7" i="4" s="1"/>
  <c r="AU7" i="4" s="1"/>
  <c r="AQ9" i="4"/>
  <c r="AR9" i="4" s="1"/>
  <c r="AT9" i="4" s="1"/>
  <c r="AQ12" i="4"/>
  <c r="AR12" i="4" s="1"/>
  <c r="AT12" i="4" s="1"/>
  <c r="AQ14" i="4"/>
  <c r="AR14" i="4" s="1"/>
  <c r="AT14" i="4" s="1"/>
  <c r="AU14" i="4" s="1"/>
  <c r="AQ46" i="4"/>
  <c r="AR46" i="4" s="1"/>
  <c r="AQ45" i="4"/>
  <c r="AR45" i="4" s="1"/>
  <c r="AQ44" i="4"/>
  <c r="AR44" i="4" s="1"/>
  <c r="AQ43" i="4"/>
  <c r="AR43" i="4" s="1"/>
  <c r="AQ41" i="4"/>
  <c r="AR41" i="4" s="1"/>
  <c r="AS36" i="4"/>
  <c r="AQ40" i="4"/>
  <c r="AR40" i="4" s="1"/>
  <c r="AQ39" i="4"/>
  <c r="AR39" i="4" s="1"/>
  <c r="AQ37" i="4"/>
  <c r="AR37" i="4" s="1"/>
  <c r="AQ36" i="4"/>
  <c r="AR36" i="4" s="1"/>
  <c r="AQ42" i="4"/>
  <c r="AR42" i="4" s="1"/>
  <c r="AQ38" i="4"/>
  <c r="AR38" i="4" s="1"/>
  <c r="AQ33" i="4"/>
  <c r="AR33" i="4" s="1"/>
  <c r="P21" i="4"/>
  <c r="AQ35" i="4"/>
  <c r="AR35" i="4" s="1"/>
  <c r="AQ34" i="4"/>
  <c r="AR34" i="4" s="1"/>
  <c r="BE5" i="4"/>
  <c r="BE17" i="4"/>
  <c r="BF17" i="4" s="1"/>
  <c r="AQ6" i="4"/>
  <c r="AR6" i="4" s="1"/>
  <c r="AT6" i="4" s="1"/>
  <c r="AU6" i="4" s="1"/>
  <c r="AQ10" i="4"/>
  <c r="AR10" i="4" s="1"/>
  <c r="AT10" i="4" s="1"/>
  <c r="AU10" i="4" s="1"/>
  <c r="AQ13" i="4"/>
  <c r="AR13" i="4" s="1"/>
  <c r="AT13" i="4" s="1"/>
  <c r="BM16" i="4"/>
  <c r="BN17" i="4" s="1"/>
  <c r="BO17" i="4" s="1"/>
  <c r="BQ17" i="4" s="1"/>
  <c r="BR17" i="4" s="1"/>
  <c r="AJ7" i="3"/>
  <c r="AI7" i="3"/>
  <c r="AJ5" i="3"/>
  <c r="AI5" i="3"/>
  <c r="AJ12" i="3"/>
  <c r="AI12" i="3"/>
  <c r="AH4" i="3"/>
  <c r="AG4" i="3"/>
  <c r="AG10" i="3"/>
  <c r="AK10" i="3" s="1"/>
  <c r="AG14" i="3"/>
  <c r="AK14" i="3" s="1"/>
  <c r="AI14" i="3"/>
  <c r="AJ14" i="3"/>
  <c r="AG12" i="3"/>
  <c r="AK12" i="3" s="1"/>
  <c r="AI33" i="3"/>
  <c r="AJ33" i="3"/>
  <c r="AI38" i="3"/>
  <c r="AJ38" i="3"/>
  <c r="AJ37" i="3"/>
  <c r="AI37" i="3"/>
  <c r="AG33" i="3"/>
  <c r="AK33" i="3" s="1"/>
  <c r="AJ39" i="3"/>
  <c r="AI39" i="3"/>
  <c r="AJ43" i="3"/>
  <c r="AI43" i="3"/>
  <c r="AG39" i="3"/>
  <c r="AK39" i="3" s="1"/>
  <c r="BK39" i="3" s="1"/>
  <c r="BL39" i="3" s="1"/>
  <c r="AG43" i="3"/>
  <c r="AK43" i="3" s="1"/>
  <c r="BK43" i="3" s="1"/>
  <c r="BL43" i="3" s="1"/>
  <c r="AG5" i="3"/>
  <c r="AK5" i="3" s="1"/>
  <c r="AJ6" i="3"/>
  <c r="AI6" i="3"/>
  <c r="AG8" i="3"/>
  <c r="AK8" i="3" s="1"/>
  <c r="AG13" i="3"/>
  <c r="AK13" i="3" s="1"/>
  <c r="AJ35" i="3"/>
  <c r="AI35" i="3"/>
  <c r="AG17" i="3"/>
  <c r="AK17" i="3" s="1"/>
  <c r="AG15" i="3"/>
  <c r="AK15" i="3" s="1"/>
  <c r="AG34" i="3"/>
  <c r="AK34" i="3" s="1"/>
  <c r="BK34" i="3" s="1"/>
  <c r="BL34" i="3" s="1"/>
  <c r="AI40" i="3"/>
  <c r="AJ40" i="3"/>
  <c r="AI44" i="3"/>
  <c r="AJ44" i="3"/>
  <c r="AG40" i="3"/>
  <c r="AK40" i="3" s="1"/>
  <c r="BK40" i="3" s="1"/>
  <c r="BL40" i="3" s="1"/>
  <c r="AG44" i="3"/>
  <c r="AK44" i="3" s="1"/>
  <c r="BK44" i="3" s="1"/>
  <c r="BL44" i="3" s="1"/>
  <c r="AQ46" i="3"/>
  <c r="AR46" i="3" s="1"/>
  <c r="AQ45" i="3"/>
  <c r="AR45" i="3" s="1"/>
  <c r="AQ44" i="3"/>
  <c r="AR44" i="3" s="1"/>
  <c r="AQ43" i="3"/>
  <c r="AR43" i="3" s="1"/>
  <c r="AQ42" i="3"/>
  <c r="AR42" i="3" s="1"/>
  <c r="AQ41" i="3"/>
  <c r="AR41" i="3" s="1"/>
  <c r="AQ40" i="3"/>
  <c r="AR40" i="3" s="1"/>
  <c r="AQ38" i="3"/>
  <c r="AR38" i="3" s="1"/>
  <c r="AS36" i="3"/>
  <c r="AQ35" i="3"/>
  <c r="AR35" i="3" s="1"/>
  <c r="AQ33" i="3"/>
  <c r="AR33" i="3" s="1"/>
  <c r="P21" i="3"/>
  <c r="AQ39" i="3"/>
  <c r="AR39" i="3" s="1"/>
  <c r="AQ37" i="3"/>
  <c r="AR37" i="3" s="1"/>
  <c r="AQ36" i="3"/>
  <c r="AR36" i="3" s="1"/>
  <c r="AQ34" i="3"/>
  <c r="AR34" i="3" s="1"/>
  <c r="AJ8" i="3"/>
  <c r="AI8" i="3"/>
  <c r="AG7" i="3"/>
  <c r="AK7" i="3" s="1"/>
  <c r="AG6" i="3"/>
  <c r="AK6" i="3" s="1"/>
  <c r="AG11" i="3"/>
  <c r="AK11" i="3" s="1"/>
  <c r="AJ9" i="3"/>
  <c r="AI9" i="3"/>
  <c r="AJ15" i="3"/>
  <c r="AI15" i="3"/>
  <c r="AG38" i="3"/>
  <c r="AK38" i="3" s="1"/>
  <c r="BK38" i="3" s="1"/>
  <c r="BL38" i="3" s="1"/>
  <c r="BM38" i="3" s="1"/>
  <c r="AJ34" i="3"/>
  <c r="AI34" i="3"/>
  <c r="AG16" i="3"/>
  <c r="AK16" i="3" s="1"/>
  <c r="AG35" i="3"/>
  <c r="AK35" i="3" s="1"/>
  <c r="BK35" i="3" s="1"/>
  <c r="BL35" i="3" s="1"/>
  <c r="AJ41" i="3"/>
  <c r="AI41" i="3"/>
  <c r="AJ45" i="3"/>
  <c r="AI45" i="3"/>
  <c r="AG41" i="3"/>
  <c r="AK41" i="3" s="1"/>
  <c r="BK41" i="3" s="1"/>
  <c r="BL41" i="3" s="1"/>
  <c r="AG45" i="3"/>
  <c r="AK45" i="3" s="1"/>
  <c r="BK45" i="3" s="1"/>
  <c r="BL45" i="3" s="1"/>
  <c r="BM45" i="3" s="1"/>
  <c r="AI11" i="3"/>
  <c r="AJ11" i="3"/>
  <c r="AG9" i="3"/>
  <c r="AK9" i="3" s="1"/>
  <c r="AJ13" i="3"/>
  <c r="AI13" i="3"/>
  <c r="AJ10" i="3"/>
  <c r="AI10" i="3"/>
  <c r="AJ16" i="3"/>
  <c r="AI16" i="3"/>
  <c r="AG37" i="3"/>
  <c r="AK37" i="3" s="1"/>
  <c r="BK37" i="3" s="1"/>
  <c r="BL37" i="3" s="1"/>
  <c r="BM37" i="3" s="1"/>
  <c r="AI36" i="3"/>
  <c r="AJ36" i="3"/>
  <c r="AI17" i="3"/>
  <c r="AJ17" i="3"/>
  <c r="AG36" i="3"/>
  <c r="AK36" i="3" s="1"/>
  <c r="BK36" i="3" s="1"/>
  <c r="BL36" i="3" s="1"/>
  <c r="BM36" i="3" s="1"/>
  <c r="AJ42" i="3"/>
  <c r="AI42" i="3"/>
  <c r="AI46" i="3"/>
  <c r="AJ46" i="3"/>
  <c r="AG42" i="3"/>
  <c r="AK42" i="3" s="1"/>
  <c r="BK42" i="3" s="1"/>
  <c r="BL42" i="3" s="1"/>
  <c r="BM42" i="3" s="1"/>
  <c r="R24" i="3"/>
  <c r="BN14" i="3"/>
  <c r="BO14" i="3" s="1"/>
  <c r="BQ14" i="3" s="1"/>
  <c r="BR14" i="3" s="1"/>
  <c r="BN17" i="3"/>
  <c r="BO17" i="3" s="1"/>
  <c r="BQ17" i="3" s="1"/>
  <c r="BR17" i="3" s="1"/>
  <c r="BN16" i="3"/>
  <c r="BO16" i="3" s="1"/>
  <c r="BQ16" i="3" s="1"/>
  <c r="BR16" i="3" s="1"/>
  <c r="BN15" i="3"/>
  <c r="BO15" i="3" s="1"/>
  <c r="BQ15" i="3" s="1"/>
  <c r="BN10" i="3"/>
  <c r="BO10" i="3" s="1"/>
  <c r="BQ10" i="3" s="1"/>
  <c r="BR10" i="3" s="1"/>
  <c r="BN9" i="3"/>
  <c r="BO9" i="3" s="1"/>
  <c r="BQ9" i="3" s="1"/>
  <c r="BR9" i="3" s="1"/>
  <c r="BN12" i="3"/>
  <c r="BO12" i="3" s="1"/>
  <c r="BQ12" i="3" s="1"/>
  <c r="BN11" i="3"/>
  <c r="BO11" i="3" s="1"/>
  <c r="BQ11" i="3" s="1"/>
  <c r="BN8" i="3"/>
  <c r="BO8" i="3" s="1"/>
  <c r="BQ8" i="3" s="1"/>
  <c r="BN6" i="3"/>
  <c r="BO6" i="3" s="1"/>
  <c r="BQ6" i="3" s="1"/>
  <c r="BR6" i="3" s="1"/>
  <c r="BN13" i="3"/>
  <c r="BO13" i="3" s="1"/>
  <c r="BQ13" i="3" s="1"/>
  <c r="BR13" i="3" s="1"/>
  <c r="BN7" i="3"/>
  <c r="BO7" i="3" s="1"/>
  <c r="BQ7" i="3" s="1"/>
  <c r="BN5" i="3"/>
  <c r="BO5" i="3" s="1"/>
  <c r="BQ5" i="3" s="1"/>
  <c r="BN4" i="3"/>
  <c r="BO4" i="3" s="1"/>
  <c r="BQ4" i="3" s="1"/>
  <c r="BR4" i="3" s="1"/>
  <c r="BC46" i="3"/>
  <c r="BD46" i="3" s="1"/>
  <c r="BE46" i="3" s="1"/>
  <c r="BF46" i="3" s="1"/>
  <c r="BC45" i="3"/>
  <c r="BD45" i="3" s="1"/>
  <c r="BE45" i="3" s="1"/>
  <c r="BC44" i="3"/>
  <c r="BD44" i="3" s="1"/>
  <c r="BE44" i="3" s="1"/>
  <c r="BF44" i="3" s="1"/>
  <c r="BC43" i="3"/>
  <c r="BD43" i="3" s="1"/>
  <c r="BE43" i="3" s="1"/>
  <c r="BF43" i="3" s="1"/>
  <c r="BC42" i="3"/>
  <c r="BD42" i="3" s="1"/>
  <c r="BE42" i="3" s="1"/>
  <c r="BF42" i="3" s="1"/>
  <c r="BC41" i="3"/>
  <c r="BD41" i="3" s="1"/>
  <c r="BE41" i="3" s="1"/>
  <c r="BC40" i="3"/>
  <c r="BD40" i="3" s="1"/>
  <c r="BE40" i="3" s="1"/>
  <c r="BF40" i="3" s="1"/>
  <c r="BC38" i="3"/>
  <c r="BD38" i="3" s="1"/>
  <c r="BE38" i="3" s="1"/>
  <c r="BC37" i="3"/>
  <c r="BD37" i="3" s="1"/>
  <c r="BE37" i="3" s="1"/>
  <c r="BF37" i="3" s="1"/>
  <c r="BC36" i="3"/>
  <c r="BD36" i="3" s="1"/>
  <c r="BE36" i="3" s="1"/>
  <c r="Q21" i="3"/>
  <c r="BC39" i="3"/>
  <c r="BD39" i="3" s="1"/>
  <c r="BE39" i="3" s="1"/>
  <c r="BF39" i="3" s="1"/>
  <c r="BC35" i="3"/>
  <c r="BD35" i="3" s="1"/>
  <c r="BE35" i="3" s="1"/>
  <c r="BF35" i="3" s="1"/>
  <c r="BC33" i="3"/>
  <c r="BD33" i="3" s="1"/>
  <c r="BE33" i="3" s="1"/>
  <c r="BC34" i="3"/>
  <c r="BD34" i="3" s="1"/>
  <c r="BE34" i="3" s="1"/>
  <c r="AI44" i="2"/>
  <c r="AJ44" i="2"/>
  <c r="BC35" i="2"/>
  <c r="BD35" i="2" s="1"/>
  <c r="BE35" i="2" s="1"/>
  <c r="BF35" i="2" s="1"/>
  <c r="BC38" i="2"/>
  <c r="BD38" i="2" s="1"/>
  <c r="BE38" i="2" s="1"/>
  <c r="BF38" i="2" s="1"/>
  <c r="AI4" i="2"/>
  <c r="BM10" i="2"/>
  <c r="AK33" i="2"/>
  <c r="AI12" i="2"/>
  <c r="AJ13" i="2"/>
  <c r="AI15" i="2"/>
  <c r="AJ42" i="2"/>
  <c r="AJ14" i="2"/>
  <c r="AI38" i="2"/>
  <c r="BM39" i="2"/>
  <c r="AJ4" i="2"/>
  <c r="AQ15" i="2"/>
  <c r="AR15" i="2" s="1"/>
  <c r="AT15" i="2" s="1"/>
  <c r="AU15" i="2" s="1"/>
  <c r="AQ14" i="2"/>
  <c r="AR14" i="2" s="1"/>
  <c r="AT14" i="2" s="1"/>
  <c r="AU14" i="2" s="1"/>
  <c r="AQ13" i="2"/>
  <c r="AR13" i="2" s="1"/>
  <c r="AT13" i="2" s="1"/>
  <c r="AU13" i="2" s="1"/>
  <c r="AQ10" i="2"/>
  <c r="AR10" i="2" s="1"/>
  <c r="AT10" i="2" s="1"/>
  <c r="P24" i="2"/>
  <c r="AQ11" i="2"/>
  <c r="AR11" i="2" s="1"/>
  <c r="AT11" i="2" s="1"/>
  <c r="AU11" i="2" s="1"/>
  <c r="AQ8" i="2"/>
  <c r="AR8" i="2" s="1"/>
  <c r="AT8" i="2" s="1"/>
  <c r="AQ12" i="2"/>
  <c r="AR12" i="2" s="1"/>
  <c r="AT12" i="2" s="1"/>
  <c r="AQ4" i="2"/>
  <c r="AR4" i="2" s="1"/>
  <c r="AT4" i="2" s="1"/>
  <c r="AQ9" i="2"/>
  <c r="AR9" i="2" s="1"/>
  <c r="AT9" i="2" s="1"/>
  <c r="AU9" i="2" s="1"/>
  <c r="AQ7" i="2"/>
  <c r="AR7" i="2" s="1"/>
  <c r="AT7" i="2" s="1"/>
  <c r="AU7" i="2" s="1"/>
  <c r="AQ6" i="2"/>
  <c r="AR6" i="2" s="1"/>
  <c r="AT6" i="2" s="1"/>
  <c r="AQ5" i="2"/>
  <c r="AR5" i="2" s="1"/>
  <c r="AT5" i="2" s="1"/>
  <c r="AU5" i="2" s="1"/>
  <c r="AK10" i="2"/>
  <c r="AZ10" i="2" s="1"/>
  <c r="BA10" i="2" s="1"/>
  <c r="BB10" i="2" s="1"/>
  <c r="BN15" i="2"/>
  <c r="BO15" i="2" s="1"/>
  <c r="BQ15" i="2" s="1"/>
  <c r="BR15" i="2" s="1"/>
  <c r="BN13" i="2"/>
  <c r="BO13" i="2" s="1"/>
  <c r="BQ13" i="2" s="1"/>
  <c r="BN12" i="2"/>
  <c r="BO12" i="2" s="1"/>
  <c r="BQ12" i="2" s="1"/>
  <c r="BR12" i="2" s="1"/>
  <c r="R24" i="2"/>
  <c r="BN14" i="2"/>
  <c r="BO14" i="2" s="1"/>
  <c r="BQ14" i="2" s="1"/>
  <c r="BR14" i="2" s="1"/>
  <c r="BN10" i="2"/>
  <c r="BO10" i="2" s="1"/>
  <c r="BQ10" i="2" s="1"/>
  <c r="BN11" i="2"/>
  <c r="BO11" i="2" s="1"/>
  <c r="BQ11" i="2" s="1"/>
  <c r="BN8" i="2"/>
  <c r="BO8" i="2" s="1"/>
  <c r="BQ8" i="2" s="1"/>
  <c r="BN9" i="2"/>
  <c r="BO9" i="2" s="1"/>
  <c r="BQ9" i="2" s="1"/>
  <c r="BR9" i="2" s="1"/>
  <c r="BN7" i="2"/>
  <c r="BO7" i="2" s="1"/>
  <c r="BQ7" i="2" s="1"/>
  <c r="BN4" i="2"/>
  <c r="BO4" i="2" s="1"/>
  <c r="BQ4" i="2" s="1"/>
  <c r="BN6" i="2"/>
  <c r="BO6" i="2" s="1"/>
  <c r="BQ6" i="2" s="1"/>
  <c r="BR6" i="2" s="1"/>
  <c r="BN5" i="2"/>
  <c r="BO5" i="2" s="1"/>
  <c r="BQ5" i="2" s="1"/>
  <c r="BR5" i="2" s="1"/>
  <c r="AJ35" i="2"/>
  <c r="AI41" i="2"/>
  <c r="AJ41" i="2"/>
  <c r="AJ40" i="2"/>
  <c r="AI40" i="2"/>
  <c r="AJ15" i="2"/>
  <c r="AI42" i="2"/>
  <c r="BM42" i="2"/>
  <c r="AJ36" i="2"/>
  <c r="AI36" i="2"/>
  <c r="BF34" i="2"/>
  <c r="BF40" i="2"/>
  <c r="BF43" i="2"/>
  <c r="AJ11" i="2"/>
  <c r="AJ43" i="2"/>
  <c r="AI43" i="2"/>
  <c r="AJ10" i="2"/>
  <c r="AI10" i="2"/>
  <c r="AI33" i="2"/>
  <c r="AJ33" i="2"/>
  <c r="AJ34" i="2"/>
  <c r="AI34" i="2"/>
  <c r="AK41" i="2"/>
  <c r="BK41" i="2" s="1"/>
  <c r="BL41" i="2" s="1"/>
  <c r="BM41" i="2" s="1"/>
  <c r="BM35" i="2"/>
  <c r="BF36" i="2"/>
  <c r="AI8" i="2"/>
  <c r="AJ6" i="2"/>
  <c r="AI7" i="2"/>
  <c r="AJ12" i="2"/>
  <c r="AJ5" i="2"/>
  <c r="AJ8" i="2"/>
  <c r="AI5" i="2"/>
  <c r="AI6" i="2"/>
  <c r="AJ7" i="2"/>
  <c r="AI11" i="2"/>
  <c r="AI39" i="2"/>
  <c r="AJ39" i="2"/>
  <c r="AJ9" i="2"/>
  <c r="AI9" i="2"/>
  <c r="AK9" i="2"/>
  <c r="AZ9" i="2" s="1"/>
  <c r="BA9" i="2" s="1"/>
  <c r="AI13" i="2"/>
  <c r="BM38" i="2"/>
  <c r="AQ44" i="2"/>
  <c r="AR44" i="2" s="1"/>
  <c r="AQ43" i="2"/>
  <c r="AR43" i="2" s="1"/>
  <c r="AQ42" i="2"/>
  <c r="AR42" i="2" s="1"/>
  <c r="AQ41" i="2"/>
  <c r="AR41" i="2" s="1"/>
  <c r="AQ40" i="2"/>
  <c r="AR40" i="2" s="1"/>
  <c r="AQ39" i="2"/>
  <c r="AR39" i="2" s="1"/>
  <c r="AQ38" i="2"/>
  <c r="AR38" i="2" s="1"/>
  <c r="AQ37" i="2"/>
  <c r="AR37" i="2" s="1"/>
  <c r="AS36" i="2"/>
  <c r="AQ34" i="2"/>
  <c r="AR34" i="2" s="1"/>
  <c r="AQ36" i="2"/>
  <c r="AR36" i="2" s="1"/>
  <c r="AQ35" i="2"/>
  <c r="AR35" i="2" s="1"/>
  <c r="AQ33" i="2"/>
  <c r="AR33" i="2" s="1"/>
  <c r="P21" i="2"/>
  <c r="AI35" i="2"/>
  <c r="AI14" i="2"/>
  <c r="AJ38" i="2"/>
  <c r="AJ37" i="2"/>
  <c r="P24" i="1"/>
  <c r="AQ15" i="1"/>
  <c r="AR15" i="1" s="1"/>
  <c r="AT15" i="1" s="1"/>
  <c r="AU15" i="1" s="1"/>
  <c r="AQ13" i="1"/>
  <c r="AR13" i="1" s="1"/>
  <c r="AT13" i="1" s="1"/>
  <c r="AU13" i="1" s="1"/>
  <c r="AQ12" i="1"/>
  <c r="AR12" i="1" s="1"/>
  <c r="AT12" i="1" s="1"/>
  <c r="AQ9" i="1"/>
  <c r="AR9" i="1" s="1"/>
  <c r="AT9" i="1" s="1"/>
  <c r="AU9" i="1" s="1"/>
  <c r="AQ7" i="1"/>
  <c r="AR7" i="1" s="1"/>
  <c r="AT7" i="1" s="1"/>
  <c r="AU7" i="1" s="1"/>
  <c r="AQ5" i="1"/>
  <c r="AR5" i="1" s="1"/>
  <c r="AT5" i="1" s="1"/>
  <c r="AU5" i="1" s="1"/>
  <c r="AQ10" i="1"/>
  <c r="AR10" i="1" s="1"/>
  <c r="AT10" i="1" s="1"/>
  <c r="AQ4" i="1"/>
  <c r="AR4" i="1" s="1"/>
  <c r="AT4" i="1" s="1"/>
  <c r="AQ14" i="1"/>
  <c r="AR14" i="1" s="1"/>
  <c r="AT14" i="1" s="1"/>
  <c r="AU14" i="1" s="1"/>
  <c r="AQ11" i="1"/>
  <c r="AR11" i="1" s="1"/>
  <c r="AT11" i="1" s="1"/>
  <c r="AU11" i="1" s="1"/>
  <c r="AQ8" i="1"/>
  <c r="AR8" i="1" s="1"/>
  <c r="AT8" i="1" s="1"/>
  <c r="AQ6" i="1"/>
  <c r="AR6" i="1" s="1"/>
  <c r="AT6" i="1" s="1"/>
  <c r="BM9" i="1"/>
  <c r="BM42" i="1"/>
  <c r="BM35" i="1"/>
  <c r="BN5" i="1"/>
  <c r="BO5" i="1" s="1"/>
  <c r="BQ5" i="1" s="1"/>
  <c r="BN4" i="1"/>
  <c r="BO4" i="1" s="1"/>
  <c r="BQ4" i="1" s="1"/>
  <c r="BR4" i="1" s="1"/>
  <c r="BN6" i="1"/>
  <c r="BO6" i="1" s="1"/>
  <c r="BQ6" i="1" s="1"/>
  <c r="Q24" i="1"/>
  <c r="BC8" i="1"/>
  <c r="BD8" i="1" s="1"/>
  <c r="BC5" i="1"/>
  <c r="BD5" i="1" s="1"/>
  <c r="BC15" i="1"/>
  <c r="BD15" i="1" s="1"/>
  <c r="BC13" i="1"/>
  <c r="BD13" i="1" s="1"/>
  <c r="BC6" i="1"/>
  <c r="BD6" i="1" s="1"/>
  <c r="BC12" i="1"/>
  <c r="BD12" i="1" s="1"/>
  <c r="BC9" i="1"/>
  <c r="BD9" i="1" s="1"/>
  <c r="BC7" i="1"/>
  <c r="BD7" i="1" s="1"/>
  <c r="BC14" i="1"/>
  <c r="BD14" i="1" s="1"/>
  <c r="BC10" i="1"/>
  <c r="BD10" i="1" s="1"/>
  <c r="BC4" i="1"/>
  <c r="BD4" i="1" s="1"/>
  <c r="BC11" i="1"/>
  <c r="BD11" i="1" s="1"/>
  <c r="BM43" i="1"/>
  <c r="BM14" i="1"/>
  <c r="BM41" i="1"/>
  <c r="BC43" i="1"/>
  <c r="BD43" i="1" s="1"/>
  <c r="BE43" i="1" s="1"/>
  <c r="BC39" i="1"/>
  <c r="BD39" i="1" s="1"/>
  <c r="BE39" i="1" s="1"/>
  <c r="BF39" i="1" s="1"/>
  <c r="BC35" i="1"/>
  <c r="BD35" i="1" s="1"/>
  <c r="BE35" i="1" s="1"/>
  <c r="BC42" i="1"/>
  <c r="BD42" i="1" s="1"/>
  <c r="BE42" i="1" s="1"/>
  <c r="BC38" i="1"/>
  <c r="BD38" i="1" s="1"/>
  <c r="BE38" i="1" s="1"/>
  <c r="BC34" i="1"/>
  <c r="BD34" i="1" s="1"/>
  <c r="BE34" i="1" s="1"/>
  <c r="BF34" i="1" s="1"/>
  <c r="BC41" i="1"/>
  <c r="BD41" i="1" s="1"/>
  <c r="BE41" i="1" s="1"/>
  <c r="BC36" i="1"/>
  <c r="BD36" i="1" s="1"/>
  <c r="BE36" i="1" s="1"/>
  <c r="BC33" i="1"/>
  <c r="BD33" i="1" s="1"/>
  <c r="BE33" i="1" s="1"/>
  <c r="BC44" i="1"/>
  <c r="BD44" i="1" s="1"/>
  <c r="BE44" i="1" s="1"/>
  <c r="BF44" i="1" s="1"/>
  <c r="BC40" i="1"/>
  <c r="BD40" i="1" s="1"/>
  <c r="BE40" i="1" s="1"/>
  <c r="BF40" i="1" s="1"/>
  <c r="BC37" i="1"/>
  <c r="BD37" i="1" s="1"/>
  <c r="BE37" i="1" s="1"/>
  <c r="Q21" i="1"/>
  <c r="AQ44" i="1"/>
  <c r="AR44" i="1" s="1"/>
  <c r="AQ43" i="1"/>
  <c r="AR43" i="1" s="1"/>
  <c r="AQ42" i="1"/>
  <c r="AR42" i="1" s="1"/>
  <c r="AQ41" i="1"/>
  <c r="AR41" i="1" s="1"/>
  <c r="AQ40" i="1"/>
  <c r="AR40" i="1" s="1"/>
  <c r="AQ39" i="1"/>
  <c r="AR39" i="1" s="1"/>
  <c r="AQ38" i="1"/>
  <c r="AR38" i="1" s="1"/>
  <c r="AQ37" i="1"/>
  <c r="AR37" i="1" s="1"/>
  <c r="P21" i="1"/>
  <c r="AQ36" i="1"/>
  <c r="AR36" i="1" s="1"/>
  <c r="AQ35" i="1"/>
  <c r="AR35" i="1" s="1"/>
  <c r="AQ34" i="1"/>
  <c r="AR34" i="1" s="1"/>
  <c r="AQ33" i="1"/>
  <c r="AR33" i="1" s="1"/>
  <c r="AS36" i="1"/>
  <c r="BM6" i="1"/>
  <c r="BN15" i="1" s="1"/>
  <c r="BO15" i="1" s="1"/>
  <c r="BQ15" i="1" s="1"/>
  <c r="BR15" i="1" s="1"/>
  <c r="BM33" i="1"/>
  <c r="BF30" i="5" l="1"/>
  <c r="BF37" i="5"/>
  <c r="BC31" i="5"/>
  <c r="BD31" i="5" s="1"/>
  <c r="BE31" i="5" s="1"/>
  <c r="BC33" i="5"/>
  <c r="BD33" i="5" s="1"/>
  <c r="BE33" i="5" s="1"/>
  <c r="BC34" i="5"/>
  <c r="BD34" i="5" s="1"/>
  <c r="BE34" i="5" s="1"/>
  <c r="BF34" i="5" s="1"/>
  <c r="BB7" i="5"/>
  <c r="BC35" i="5"/>
  <c r="BD35" i="5" s="1"/>
  <c r="BE35" i="5" s="1"/>
  <c r="BR7" i="5"/>
  <c r="BR13" i="5"/>
  <c r="BR9" i="5"/>
  <c r="BR17" i="5"/>
  <c r="BB5" i="5"/>
  <c r="BB4" i="5"/>
  <c r="BC27" i="5"/>
  <c r="BD27" i="5" s="1"/>
  <c r="BE27" i="5" s="1"/>
  <c r="BF27" i="5" s="1"/>
  <c r="BC32" i="5"/>
  <c r="BD32" i="5" s="1"/>
  <c r="BE32" i="5" s="1"/>
  <c r="BF32" i="5" s="1"/>
  <c r="BC23" i="5"/>
  <c r="BD23" i="5" s="1"/>
  <c r="BE23" i="5" s="1"/>
  <c r="BF23" i="5" s="1"/>
  <c r="BR10" i="5"/>
  <c r="BR18" i="5"/>
  <c r="BB19" i="5"/>
  <c r="Q21" i="5"/>
  <c r="BC36" i="5"/>
  <c r="BD36" i="5" s="1"/>
  <c r="BE36" i="5" s="1"/>
  <c r="BF36" i="5" s="1"/>
  <c r="BC39" i="5"/>
  <c r="BD39" i="5" s="1"/>
  <c r="BE39" i="5" s="1"/>
  <c r="BF39" i="5" s="1"/>
  <c r="BC25" i="5"/>
  <c r="BD25" i="5" s="1"/>
  <c r="BE25" i="5" s="1"/>
  <c r="BF25" i="5" s="1"/>
  <c r="BC38" i="5"/>
  <c r="BD38" i="5" s="1"/>
  <c r="BE38" i="5" s="1"/>
  <c r="BC22" i="5"/>
  <c r="BD22" i="5" s="1"/>
  <c r="BE22" i="5" s="1"/>
  <c r="BR4" i="5"/>
  <c r="BR11" i="5"/>
  <c r="BR15" i="5"/>
  <c r="BR19" i="5"/>
  <c r="AJ38" i="5"/>
  <c r="AI38" i="5"/>
  <c r="BB13" i="5"/>
  <c r="AK38" i="5"/>
  <c r="BK38" i="5" s="1"/>
  <c r="BL38" i="5" s="1"/>
  <c r="AP26" i="5"/>
  <c r="AQ36" i="5" s="1"/>
  <c r="AR36" i="5" s="1"/>
  <c r="BF24" i="5"/>
  <c r="AQ21" i="5"/>
  <c r="AR21" i="5" s="1"/>
  <c r="AT21" i="5" s="1"/>
  <c r="AQ20" i="5"/>
  <c r="AR20" i="5" s="1"/>
  <c r="AT20" i="5" s="1"/>
  <c r="AQ19" i="5"/>
  <c r="AR19" i="5" s="1"/>
  <c r="AT19" i="5" s="1"/>
  <c r="AU19" i="5" s="1"/>
  <c r="P24" i="5"/>
  <c r="AQ18" i="5"/>
  <c r="AR18" i="5" s="1"/>
  <c r="AT18" i="5" s="1"/>
  <c r="AQ17" i="5"/>
  <c r="AR17" i="5" s="1"/>
  <c r="AT17" i="5" s="1"/>
  <c r="AQ16" i="5"/>
  <c r="AR16" i="5" s="1"/>
  <c r="AT16" i="5" s="1"/>
  <c r="AU16" i="5" s="1"/>
  <c r="AQ15" i="5"/>
  <c r="AR15" i="5" s="1"/>
  <c r="AT15" i="5" s="1"/>
  <c r="AU15" i="5" s="1"/>
  <c r="AQ12" i="5"/>
  <c r="AR12" i="5" s="1"/>
  <c r="AT12" i="5" s="1"/>
  <c r="AQ10" i="5"/>
  <c r="AR10" i="5" s="1"/>
  <c r="AT10" i="5" s="1"/>
  <c r="AQ9" i="5"/>
  <c r="AR9" i="5" s="1"/>
  <c r="AT9" i="5" s="1"/>
  <c r="AU9" i="5" s="1"/>
  <c r="AQ11" i="5"/>
  <c r="AR11" i="5" s="1"/>
  <c r="AT11" i="5" s="1"/>
  <c r="AU11" i="5" s="1"/>
  <c r="AQ13" i="5"/>
  <c r="AR13" i="5" s="1"/>
  <c r="AT13" i="5" s="1"/>
  <c r="AU13" i="5" s="1"/>
  <c r="AQ14" i="5"/>
  <c r="AR14" i="5" s="1"/>
  <c r="AT14" i="5" s="1"/>
  <c r="AQ8" i="5"/>
  <c r="AR8" i="5" s="1"/>
  <c r="AT8" i="5" s="1"/>
  <c r="AU8" i="5" s="1"/>
  <c r="AQ7" i="5"/>
  <c r="AR7" i="5" s="1"/>
  <c r="AT7" i="5" s="1"/>
  <c r="AQ6" i="5"/>
  <c r="AR6" i="5" s="1"/>
  <c r="AT6" i="5" s="1"/>
  <c r="AQ5" i="5"/>
  <c r="AR5" i="5" s="1"/>
  <c r="AT5" i="5" s="1"/>
  <c r="AQ4" i="5"/>
  <c r="AR4" i="5" s="1"/>
  <c r="AT4" i="5" s="1"/>
  <c r="AU4" i="5" s="1"/>
  <c r="AJ39" i="5"/>
  <c r="AI39" i="5"/>
  <c r="BM34" i="5"/>
  <c r="BM33" i="5"/>
  <c r="BB11" i="5"/>
  <c r="BC29" i="5"/>
  <c r="BD29" i="5" s="1"/>
  <c r="BE29" i="5" s="1"/>
  <c r="BF29" i="5" s="1"/>
  <c r="BI38" i="4"/>
  <c r="AT38" i="4"/>
  <c r="AU38" i="4" s="1"/>
  <c r="BI43" i="4"/>
  <c r="AT43" i="4"/>
  <c r="AT35" i="4"/>
  <c r="BI35" i="4"/>
  <c r="AT40" i="4"/>
  <c r="BI40" i="4"/>
  <c r="BI44" i="4"/>
  <c r="AT44" i="4"/>
  <c r="BR34" i="4"/>
  <c r="BN6" i="4"/>
  <c r="BO6" i="4" s="1"/>
  <c r="BQ6" i="4" s="1"/>
  <c r="BN14" i="4"/>
  <c r="BO14" i="4" s="1"/>
  <c r="BQ14" i="4" s="1"/>
  <c r="AT36" i="4"/>
  <c r="AU36" i="4" s="1"/>
  <c r="BI36" i="4"/>
  <c r="BI45" i="4"/>
  <c r="AT45" i="4"/>
  <c r="AU45" i="4" s="1"/>
  <c r="AU9" i="4"/>
  <c r="BF37" i="4"/>
  <c r="BF40" i="4"/>
  <c r="BF39" i="4"/>
  <c r="R21" i="4"/>
  <c r="BN36" i="4"/>
  <c r="BO36" i="4" s="1"/>
  <c r="BQ36" i="4" s="1"/>
  <c r="BR36" i="4" s="1"/>
  <c r="BE6" i="4"/>
  <c r="BF6" i="4" s="1"/>
  <c r="BN4" i="4"/>
  <c r="BO4" i="4" s="1"/>
  <c r="BQ4" i="4" s="1"/>
  <c r="BR4" i="4" s="1"/>
  <c r="BN9" i="4"/>
  <c r="BO9" i="4" s="1"/>
  <c r="BQ9" i="4" s="1"/>
  <c r="BN12" i="4"/>
  <c r="BO12" i="4" s="1"/>
  <c r="BQ12" i="4" s="1"/>
  <c r="BN16" i="4"/>
  <c r="BO16" i="4" s="1"/>
  <c r="BQ16" i="4" s="1"/>
  <c r="BR16" i="4" s="1"/>
  <c r="AU11" i="4"/>
  <c r="BE16" i="4"/>
  <c r="BF16" i="4" s="1"/>
  <c r="AT33" i="4"/>
  <c r="BI33" i="4"/>
  <c r="AT37" i="4"/>
  <c r="BI37" i="4"/>
  <c r="BI41" i="4"/>
  <c r="AT41" i="4"/>
  <c r="AU41" i="4" s="1"/>
  <c r="AT46" i="4"/>
  <c r="AU46" i="4" s="1"/>
  <c r="BI46" i="4"/>
  <c r="BF34" i="4"/>
  <c r="BG43" i="4" s="1"/>
  <c r="BH43" i="4" s="1"/>
  <c r="BF41" i="4"/>
  <c r="BR33" i="4"/>
  <c r="BR38" i="4"/>
  <c r="BR37" i="4"/>
  <c r="BR41" i="4"/>
  <c r="BF15" i="4"/>
  <c r="BN7" i="4"/>
  <c r="BO7" i="4" s="1"/>
  <c r="BQ7" i="4" s="1"/>
  <c r="BR7" i="4" s="1"/>
  <c r="BN10" i="4"/>
  <c r="BO10" i="4" s="1"/>
  <c r="BQ10" i="4" s="1"/>
  <c r="BN13" i="4"/>
  <c r="BO13" i="4" s="1"/>
  <c r="BQ13" i="4" s="1"/>
  <c r="BR13" i="4" s="1"/>
  <c r="BF14" i="4"/>
  <c r="BE11" i="4"/>
  <c r="BF10" i="4" s="1"/>
  <c r="AU15" i="4"/>
  <c r="BE13" i="4"/>
  <c r="BF13" i="4" s="1"/>
  <c r="BF7" i="4"/>
  <c r="BI39" i="4"/>
  <c r="AT39" i="4"/>
  <c r="BF35" i="4"/>
  <c r="BR35" i="4"/>
  <c r="BR43" i="4"/>
  <c r="BN8" i="4"/>
  <c r="BO8" i="4" s="1"/>
  <c r="BQ8" i="4" s="1"/>
  <c r="BR8" i="4" s="1"/>
  <c r="BN15" i="4"/>
  <c r="BO15" i="4" s="1"/>
  <c r="BQ15" i="4" s="1"/>
  <c r="BR15" i="4" s="1"/>
  <c r="BN11" i="4"/>
  <c r="BO11" i="4" s="1"/>
  <c r="BQ11" i="4" s="1"/>
  <c r="BR11" i="4" s="1"/>
  <c r="BE12" i="4"/>
  <c r="BF12" i="4" s="1"/>
  <c r="AU5" i="4"/>
  <c r="AV17" i="4" s="1"/>
  <c r="AW17" i="4" s="1"/>
  <c r="BE9" i="4"/>
  <c r="BF9" i="4" s="1"/>
  <c r="AT34" i="4"/>
  <c r="AU34" i="4" s="1"/>
  <c r="BI34" i="4"/>
  <c r="AU13" i="4"/>
  <c r="AV16" i="4" s="1"/>
  <c r="AW16" i="4" s="1"/>
  <c r="AT42" i="4"/>
  <c r="AU42" i="4" s="1"/>
  <c r="BI42" i="4"/>
  <c r="AU12" i="4"/>
  <c r="BR44" i="4"/>
  <c r="BN5" i="4"/>
  <c r="BO5" i="4" s="1"/>
  <c r="BQ5" i="4" s="1"/>
  <c r="AV11" i="4"/>
  <c r="AW11" i="4" s="1"/>
  <c r="AV15" i="4"/>
  <c r="AW15" i="4" s="1"/>
  <c r="AV4" i="4"/>
  <c r="AW4" i="4" s="1"/>
  <c r="AV8" i="4"/>
  <c r="AW8" i="4" s="1"/>
  <c r="AV5" i="4"/>
  <c r="AW5" i="4" s="1"/>
  <c r="BE8" i="4"/>
  <c r="BF34" i="3"/>
  <c r="BR5" i="3"/>
  <c r="BS16" i="3" s="1"/>
  <c r="BT16" i="3" s="1"/>
  <c r="BR8" i="3"/>
  <c r="BM35" i="3"/>
  <c r="AT37" i="3"/>
  <c r="BI37" i="3"/>
  <c r="BI35" i="3"/>
  <c r="AT35" i="3"/>
  <c r="BI41" i="3"/>
  <c r="AT41" i="3"/>
  <c r="AT45" i="3"/>
  <c r="AU45" i="3" s="1"/>
  <c r="BI45" i="3"/>
  <c r="BM34" i="3"/>
  <c r="BM33" i="3"/>
  <c r="AK4" i="3"/>
  <c r="BF38" i="3"/>
  <c r="BF33" i="3"/>
  <c r="BF36" i="3"/>
  <c r="BF41" i="3"/>
  <c r="BF45" i="3"/>
  <c r="BR7" i="3"/>
  <c r="BR11" i="3"/>
  <c r="BR15" i="3"/>
  <c r="AN16" i="3"/>
  <c r="AO16" i="3" s="1"/>
  <c r="AP16" i="3" s="1"/>
  <c r="AZ16" i="3"/>
  <c r="BA16" i="3" s="1"/>
  <c r="BB16" i="3" s="1"/>
  <c r="AN11" i="3"/>
  <c r="AO11" i="3" s="1"/>
  <c r="AZ11" i="3"/>
  <c r="BA11" i="3" s="1"/>
  <c r="BB11" i="3" s="1"/>
  <c r="AT39" i="3"/>
  <c r="BI39" i="3"/>
  <c r="BI42" i="3"/>
  <c r="AT42" i="3"/>
  <c r="AT46" i="3"/>
  <c r="AU46" i="3" s="1"/>
  <c r="BI46" i="3"/>
  <c r="AN15" i="3"/>
  <c r="AO15" i="3" s="1"/>
  <c r="AP15" i="3" s="1"/>
  <c r="AZ15" i="3"/>
  <c r="BA15" i="3" s="1"/>
  <c r="BB15" i="3" s="1"/>
  <c r="AN13" i="3"/>
  <c r="AO13" i="3" s="1"/>
  <c r="AZ13" i="3"/>
  <c r="BA13" i="3" s="1"/>
  <c r="BB13" i="3" s="1"/>
  <c r="AN5" i="3"/>
  <c r="AO5" i="3" s="1"/>
  <c r="AP5" i="3" s="1"/>
  <c r="AZ5" i="3"/>
  <c r="BA5" i="3" s="1"/>
  <c r="AJ4" i="3"/>
  <c r="AI4" i="3"/>
  <c r="BR12" i="3"/>
  <c r="AZ6" i="3"/>
  <c r="BA6" i="3" s="1"/>
  <c r="BB6" i="3" s="1"/>
  <c r="AN6" i="3"/>
  <c r="AO6" i="3" s="1"/>
  <c r="AT34" i="3"/>
  <c r="AU34" i="3" s="1"/>
  <c r="BI34" i="3"/>
  <c r="BI38" i="3"/>
  <c r="AT38" i="3"/>
  <c r="AU38" i="3" s="1"/>
  <c r="BI43" i="3"/>
  <c r="AT43" i="3"/>
  <c r="BM44" i="3"/>
  <c r="AZ8" i="3"/>
  <c r="BA8" i="3" s="1"/>
  <c r="BB8" i="3" s="1"/>
  <c r="AN8" i="3"/>
  <c r="AO8" i="3" s="1"/>
  <c r="BM43" i="3"/>
  <c r="AZ14" i="3"/>
  <c r="BA14" i="3" s="1"/>
  <c r="AN14" i="3"/>
  <c r="AO14" i="3" s="1"/>
  <c r="AP14" i="3" s="1"/>
  <c r="BS14" i="3"/>
  <c r="BT14" i="3" s="1"/>
  <c r="BS17" i="3"/>
  <c r="BT17" i="3" s="1"/>
  <c r="BS15" i="3"/>
  <c r="BT15" i="3" s="1"/>
  <c r="BS10" i="3"/>
  <c r="BT10" i="3" s="1"/>
  <c r="BS9" i="3"/>
  <c r="BT9" i="3" s="1"/>
  <c r="BS12" i="3"/>
  <c r="BT12" i="3" s="1"/>
  <c r="BS11" i="3"/>
  <c r="BT11" i="3" s="1"/>
  <c r="BS8" i="3"/>
  <c r="BT8" i="3" s="1"/>
  <c r="BS5" i="3"/>
  <c r="BT5" i="3" s="1"/>
  <c r="BS4" i="3"/>
  <c r="BT4" i="3" s="1"/>
  <c r="BS7" i="3"/>
  <c r="BT7" i="3" s="1"/>
  <c r="AZ9" i="3"/>
  <c r="BA9" i="3" s="1"/>
  <c r="AN9" i="3"/>
  <c r="AO9" i="3" s="1"/>
  <c r="BM41" i="3"/>
  <c r="AN7" i="3"/>
  <c r="AO7" i="3" s="1"/>
  <c r="AP7" i="3" s="1"/>
  <c r="AZ7" i="3"/>
  <c r="BA7" i="3" s="1"/>
  <c r="AT36" i="3"/>
  <c r="AU36" i="3" s="1"/>
  <c r="BI36" i="3"/>
  <c r="BI33" i="3"/>
  <c r="AT33" i="3"/>
  <c r="BI40" i="3"/>
  <c r="AT40" i="3"/>
  <c r="AU40" i="3" s="1"/>
  <c r="AT44" i="3"/>
  <c r="AU44" i="3" s="1"/>
  <c r="BI44" i="3"/>
  <c r="BM40" i="3"/>
  <c r="BM39" i="3"/>
  <c r="AN12" i="3"/>
  <c r="AO12" i="3" s="1"/>
  <c r="AP12" i="3" s="1"/>
  <c r="AZ12" i="3"/>
  <c r="BA12" i="3" s="1"/>
  <c r="AN10" i="3"/>
  <c r="AO10" i="3" s="1"/>
  <c r="AP10" i="3" s="1"/>
  <c r="AZ10" i="3"/>
  <c r="BA10" i="3" s="1"/>
  <c r="BB10" i="3" s="1"/>
  <c r="BI34" i="2"/>
  <c r="AT34" i="2"/>
  <c r="AT33" i="2"/>
  <c r="AU33" i="2" s="1"/>
  <c r="BI33" i="2"/>
  <c r="AT44" i="2"/>
  <c r="AU44" i="2" s="1"/>
  <c r="BI44" i="2"/>
  <c r="BI37" i="2"/>
  <c r="AT37" i="2"/>
  <c r="AU37" i="2" s="1"/>
  <c r="BN34" i="2"/>
  <c r="BO34" i="2" s="1"/>
  <c r="BQ34" i="2" s="1"/>
  <c r="BI36" i="2"/>
  <c r="AT36" i="2"/>
  <c r="AU36" i="2" s="1"/>
  <c r="BI38" i="2"/>
  <c r="AT38" i="2"/>
  <c r="AT42" i="2"/>
  <c r="BI42" i="2"/>
  <c r="BN42" i="2"/>
  <c r="BO42" i="2" s="1"/>
  <c r="BQ42" i="2" s="1"/>
  <c r="BR7" i="2"/>
  <c r="BR10" i="2"/>
  <c r="BR13" i="2"/>
  <c r="AU6" i="2"/>
  <c r="AU12" i="2"/>
  <c r="AU10" i="2"/>
  <c r="BI39" i="2"/>
  <c r="AT39" i="2"/>
  <c r="AU39" i="2" s="1"/>
  <c r="AT43" i="2"/>
  <c r="AU43" i="2" s="1"/>
  <c r="BI43" i="2"/>
  <c r="BN39" i="2"/>
  <c r="BO39" i="2" s="1"/>
  <c r="BQ39" i="2" s="1"/>
  <c r="BR39" i="2" s="1"/>
  <c r="BN43" i="2"/>
  <c r="BO43" i="2" s="1"/>
  <c r="BQ43" i="2" s="1"/>
  <c r="AU8" i="2"/>
  <c r="BM40" i="2"/>
  <c r="BN44" i="2" s="1"/>
  <c r="BO44" i="2" s="1"/>
  <c r="BQ44" i="2" s="1"/>
  <c r="BR44" i="2" s="1"/>
  <c r="BN33" i="2"/>
  <c r="BO33" i="2" s="1"/>
  <c r="BQ33" i="2" s="1"/>
  <c r="BR33" i="2" s="1"/>
  <c r="BN35" i="2"/>
  <c r="BO35" i="2" s="1"/>
  <c r="BQ35" i="2" s="1"/>
  <c r="BN40" i="2"/>
  <c r="BO40" i="2" s="1"/>
  <c r="BQ40" i="2" s="1"/>
  <c r="BR8" i="2"/>
  <c r="BG39" i="2"/>
  <c r="BH39" i="2" s="1"/>
  <c r="BB9" i="2"/>
  <c r="BB8" i="2"/>
  <c r="BI40" i="2"/>
  <c r="AT40" i="2"/>
  <c r="AT35" i="2"/>
  <c r="BI35" i="2"/>
  <c r="BI41" i="2"/>
  <c r="AT41" i="2"/>
  <c r="BR4" i="2"/>
  <c r="BR11" i="2"/>
  <c r="AU4" i="2"/>
  <c r="BF37" i="2"/>
  <c r="Q22" i="2" s="1"/>
  <c r="BI33" i="1"/>
  <c r="AT33" i="1"/>
  <c r="BN44" i="1"/>
  <c r="BO44" i="1" s="1"/>
  <c r="BQ44" i="1" s="1"/>
  <c r="BR44" i="1" s="1"/>
  <c r="BN43" i="1"/>
  <c r="BO43" i="1" s="1"/>
  <c r="BQ43" i="1" s="1"/>
  <c r="BN42" i="1"/>
  <c r="BO42" i="1" s="1"/>
  <c r="BQ42" i="1" s="1"/>
  <c r="BR42" i="1" s="1"/>
  <c r="BN41" i="1"/>
  <c r="BO41" i="1" s="1"/>
  <c r="BQ41" i="1" s="1"/>
  <c r="BN40" i="1"/>
  <c r="BO40" i="1" s="1"/>
  <c r="BQ40" i="1" s="1"/>
  <c r="BR40" i="1" s="1"/>
  <c r="BN39" i="1"/>
  <c r="BO39" i="1" s="1"/>
  <c r="BQ39" i="1" s="1"/>
  <c r="BN38" i="1"/>
  <c r="BO38" i="1" s="1"/>
  <c r="BQ38" i="1" s="1"/>
  <c r="BR38" i="1" s="1"/>
  <c r="BN37" i="1"/>
  <c r="BO37" i="1" s="1"/>
  <c r="BQ37" i="1" s="1"/>
  <c r="BN35" i="1"/>
  <c r="BO35" i="1" s="1"/>
  <c r="BQ35" i="1" s="1"/>
  <c r="BR35" i="1" s="1"/>
  <c r="BN34" i="1"/>
  <c r="BO34" i="1" s="1"/>
  <c r="BQ34" i="1" s="1"/>
  <c r="BN33" i="1"/>
  <c r="BO33" i="1" s="1"/>
  <c r="BQ33" i="1" s="1"/>
  <c r="BR33" i="1" s="1"/>
  <c r="BN36" i="1"/>
  <c r="BO36" i="1" s="1"/>
  <c r="BQ36" i="1" s="1"/>
  <c r="BR36" i="1" s="1"/>
  <c r="R21" i="1"/>
  <c r="BF38" i="1"/>
  <c r="BI38" i="1"/>
  <c r="AT38" i="1"/>
  <c r="BI36" i="1"/>
  <c r="AT36" i="1"/>
  <c r="BI39" i="1"/>
  <c r="AT39" i="1"/>
  <c r="AU39" i="1" s="1"/>
  <c r="AT43" i="1"/>
  <c r="BI43" i="1"/>
  <c r="BF41" i="1"/>
  <c r="BF35" i="1"/>
  <c r="BE10" i="1"/>
  <c r="BE12" i="1"/>
  <c r="BE5" i="1"/>
  <c r="BN9" i="1"/>
  <c r="BO9" i="1" s="1"/>
  <c r="BQ9" i="1" s="1"/>
  <c r="BR9" i="1" s="1"/>
  <c r="BN11" i="1"/>
  <c r="BO11" i="1" s="1"/>
  <c r="BQ11" i="1" s="1"/>
  <c r="R24" i="1"/>
  <c r="AU8" i="1"/>
  <c r="AU10" i="1"/>
  <c r="AU12" i="1"/>
  <c r="BE6" i="1"/>
  <c r="BR5" i="1"/>
  <c r="BE14" i="1"/>
  <c r="BF14" i="1" s="1"/>
  <c r="BE8" i="1"/>
  <c r="BI34" i="1"/>
  <c r="AT34" i="1"/>
  <c r="BI41" i="1"/>
  <c r="AT41" i="1"/>
  <c r="AU41" i="1" s="1"/>
  <c r="BF43" i="1"/>
  <c r="BE7" i="1"/>
  <c r="BF7" i="1" s="1"/>
  <c r="BE13" i="1"/>
  <c r="BF13" i="1" s="1"/>
  <c r="BN14" i="1"/>
  <c r="BO14" i="1" s="1"/>
  <c r="BQ14" i="1" s="1"/>
  <c r="BR14" i="1" s="1"/>
  <c r="BN10" i="1"/>
  <c r="BO10" i="1" s="1"/>
  <c r="BQ10" i="1" s="1"/>
  <c r="BN12" i="1"/>
  <c r="BO12" i="1" s="1"/>
  <c r="BQ12" i="1" s="1"/>
  <c r="BR12" i="1" s="1"/>
  <c r="BI40" i="1"/>
  <c r="AT40" i="1"/>
  <c r="AT44" i="1"/>
  <c r="AU44" i="1" s="1"/>
  <c r="BI44" i="1"/>
  <c r="BI37" i="1"/>
  <c r="AT37" i="1"/>
  <c r="AU37" i="1" s="1"/>
  <c r="BF33" i="1"/>
  <c r="BE11" i="1"/>
  <c r="BF11" i="1" s="1"/>
  <c r="BI35" i="1"/>
  <c r="AT35" i="1"/>
  <c r="AU35" i="1" s="1"/>
  <c r="BI42" i="1"/>
  <c r="AT42" i="1"/>
  <c r="BF37" i="1"/>
  <c r="BF36" i="1"/>
  <c r="BF42" i="1"/>
  <c r="BE4" i="1"/>
  <c r="BE9" i="1"/>
  <c r="BF9" i="1" s="1"/>
  <c r="BE15" i="1"/>
  <c r="BF15" i="1" s="1"/>
  <c r="BN7" i="1"/>
  <c r="BO7" i="1" s="1"/>
  <c r="BQ7" i="1" s="1"/>
  <c r="BR7" i="1" s="1"/>
  <c r="BN8" i="1"/>
  <c r="BO8" i="1" s="1"/>
  <c r="BQ8" i="1" s="1"/>
  <c r="BR8" i="1" s="1"/>
  <c r="BN13" i="1"/>
  <c r="BO13" i="1" s="1"/>
  <c r="BQ13" i="1" s="1"/>
  <c r="AU6" i="1"/>
  <c r="AU4" i="1"/>
  <c r="AT36" i="5" l="1"/>
  <c r="AU5" i="5"/>
  <c r="AU14" i="5"/>
  <c r="AU10" i="5"/>
  <c r="AU17" i="5"/>
  <c r="AU20" i="5"/>
  <c r="BM38" i="5"/>
  <c r="BP36" i="5" s="1"/>
  <c r="BM37" i="5"/>
  <c r="BF22" i="5"/>
  <c r="AS25" i="5"/>
  <c r="AQ25" i="5"/>
  <c r="AR25" i="5" s="1"/>
  <c r="AQ30" i="5"/>
  <c r="AR30" i="5" s="1"/>
  <c r="AQ33" i="5"/>
  <c r="AR33" i="5" s="1"/>
  <c r="AQ38" i="5"/>
  <c r="AR38" i="5" s="1"/>
  <c r="BC19" i="5"/>
  <c r="BD19" i="5" s="1"/>
  <c r="BC21" i="5"/>
  <c r="BD21" i="5" s="1"/>
  <c r="BC20" i="5"/>
  <c r="BD20" i="5" s="1"/>
  <c r="BC18" i="5"/>
  <c r="BD18" i="5" s="1"/>
  <c r="Q24" i="5"/>
  <c r="BC14" i="5"/>
  <c r="BD14" i="5" s="1"/>
  <c r="BC11" i="5"/>
  <c r="BD11" i="5" s="1"/>
  <c r="BC17" i="5"/>
  <c r="BD17" i="5" s="1"/>
  <c r="BC16" i="5"/>
  <c r="BD16" i="5" s="1"/>
  <c r="BC12" i="5"/>
  <c r="BD12" i="5" s="1"/>
  <c r="BC7" i="5"/>
  <c r="BD7" i="5" s="1"/>
  <c r="BC6" i="5"/>
  <c r="BD6" i="5" s="1"/>
  <c r="BC5" i="5"/>
  <c r="BD5" i="5" s="1"/>
  <c r="BC4" i="5"/>
  <c r="BD4" i="5" s="1"/>
  <c r="BC8" i="5"/>
  <c r="BD8" i="5" s="1"/>
  <c r="BC15" i="5"/>
  <c r="BD15" i="5" s="1"/>
  <c r="BC13" i="5"/>
  <c r="BD13" i="5" s="1"/>
  <c r="BC10" i="5"/>
  <c r="BD10" i="5" s="1"/>
  <c r="BC9" i="5"/>
  <c r="BD9" i="5" s="1"/>
  <c r="BF35" i="5"/>
  <c r="BF31" i="5"/>
  <c r="AU6" i="5"/>
  <c r="AU12" i="5"/>
  <c r="AU18" i="5"/>
  <c r="BF38" i="5"/>
  <c r="P21" i="5"/>
  <c r="AQ27" i="5"/>
  <c r="AR27" i="5" s="1"/>
  <c r="AQ37" i="5"/>
  <c r="AR37" i="5" s="1"/>
  <c r="AQ34" i="5"/>
  <c r="AR34" i="5" s="1"/>
  <c r="AQ39" i="5"/>
  <c r="AR39" i="5" s="1"/>
  <c r="AT39" i="5" s="1"/>
  <c r="AU39" i="5" s="1"/>
  <c r="BF28" i="5"/>
  <c r="AU7" i="5"/>
  <c r="AQ22" i="5"/>
  <c r="AR22" i="5" s="1"/>
  <c r="AQ24" i="5"/>
  <c r="AR24" i="5" s="1"/>
  <c r="AQ28" i="5"/>
  <c r="AR28" i="5" s="1"/>
  <c r="AQ31" i="5"/>
  <c r="AR31" i="5" s="1"/>
  <c r="AQ35" i="5"/>
  <c r="AR35" i="5" s="1"/>
  <c r="BF26" i="5"/>
  <c r="BN29" i="5"/>
  <c r="BO29" i="5" s="1"/>
  <c r="BQ29" i="5" s="1"/>
  <c r="BR29" i="5" s="1"/>
  <c r="BN22" i="5"/>
  <c r="BO22" i="5" s="1"/>
  <c r="BQ22" i="5" s="1"/>
  <c r="BN33" i="5"/>
  <c r="BO33" i="5" s="1"/>
  <c r="BQ33" i="5" s="1"/>
  <c r="BN31" i="5"/>
  <c r="BO31" i="5" s="1"/>
  <c r="BQ31" i="5" s="1"/>
  <c r="BN38" i="5"/>
  <c r="BO38" i="5" s="1"/>
  <c r="BQ38" i="5" s="1"/>
  <c r="BN27" i="5"/>
  <c r="BO27" i="5" s="1"/>
  <c r="BQ27" i="5" s="1"/>
  <c r="BN23" i="5"/>
  <c r="BO23" i="5" s="1"/>
  <c r="BQ23" i="5" s="1"/>
  <c r="BN30" i="5"/>
  <c r="BO30" i="5" s="1"/>
  <c r="BQ30" i="5" s="1"/>
  <c r="BR30" i="5" s="1"/>
  <c r="BN32" i="5"/>
  <c r="BO32" i="5" s="1"/>
  <c r="BQ32" i="5" s="1"/>
  <c r="BR32" i="5" s="1"/>
  <c r="AQ23" i="5"/>
  <c r="AR23" i="5" s="1"/>
  <c r="AQ26" i="5"/>
  <c r="AR26" i="5" s="1"/>
  <c r="AQ29" i="5"/>
  <c r="AR29" i="5" s="1"/>
  <c r="AQ32" i="5"/>
  <c r="AR32" i="5" s="1"/>
  <c r="BF33" i="5"/>
  <c r="BF8" i="4"/>
  <c r="AV6" i="4"/>
  <c r="AW6" i="4" s="1"/>
  <c r="AV10" i="4"/>
  <c r="AW10" i="4" s="1"/>
  <c r="AV13" i="4"/>
  <c r="AW13" i="4" s="1"/>
  <c r="BR5" i="4"/>
  <c r="BS16" i="4" s="1"/>
  <c r="BT16" i="4" s="1"/>
  <c r="AU39" i="4"/>
  <c r="BS46" i="4"/>
  <c r="BT46" i="4" s="1"/>
  <c r="BS45" i="4"/>
  <c r="BT45" i="4" s="1"/>
  <c r="BS43" i="4"/>
  <c r="BT43" i="4" s="1"/>
  <c r="BS44" i="4"/>
  <c r="BT44" i="4" s="1"/>
  <c r="BS42" i="4"/>
  <c r="BT42" i="4" s="1"/>
  <c r="BS40" i="4"/>
  <c r="BT40" i="4" s="1"/>
  <c r="BS38" i="4"/>
  <c r="BT38" i="4" s="1"/>
  <c r="BS37" i="4"/>
  <c r="BT37" i="4" s="1"/>
  <c r="BS36" i="4"/>
  <c r="BT36" i="4" s="1"/>
  <c r="BS41" i="4"/>
  <c r="BT41" i="4" s="1"/>
  <c r="BS39" i="4"/>
  <c r="BT39" i="4" s="1"/>
  <c r="R22" i="4"/>
  <c r="BS33" i="4"/>
  <c r="BT33" i="4" s="1"/>
  <c r="BS35" i="4"/>
  <c r="BT35" i="4" s="1"/>
  <c r="BS34" i="4"/>
  <c r="BT34" i="4" s="1"/>
  <c r="AU37" i="4"/>
  <c r="BR9" i="4"/>
  <c r="R25" i="4"/>
  <c r="BR14" i="4"/>
  <c r="BG37" i="4"/>
  <c r="BH37" i="4" s="1"/>
  <c r="BG41" i="4"/>
  <c r="BH41" i="4" s="1"/>
  <c r="BG40" i="4"/>
  <c r="BH40" i="4" s="1"/>
  <c r="BG45" i="4"/>
  <c r="BH45" i="4" s="1"/>
  <c r="AU43" i="4"/>
  <c r="BR6" i="4"/>
  <c r="BS11" i="4" s="1"/>
  <c r="BT11" i="4" s="1"/>
  <c r="BG33" i="4"/>
  <c r="BH33" i="4" s="1"/>
  <c r="BG34" i="4"/>
  <c r="BH34" i="4" s="1"/>
  <c r="BG42" i="4"/>
  <c r="BH42" i="4" s="1"/>
  <c r="BG46" i="4"/>
  <c r="BH46" i="4" s="1"/>
  <c r="AU40" i="4"/>
  <c r="P25" i="4"/>
  <c r="AV14" i="4"/>
  <c r="AW14" i="4" s="1"/>
  <c r="BR10" i="4"/>
  <c r="BS14" i="4" s="1"/>
  <c r="BT14" i="4" s="1"/>
  <c r="AU33" i="4"/>
  <c r="BG36" i="4"/>
  <c r="BH36" i="4" s="1"/>
  <c r="BG35" i="4"/>
  <c r="BH35" i="4" s="1"/>
  <c r="BG44" i="4"/>
  <c r="BH44" i="4" s="1"/>
  <c r="AU44" i="4"/>
  <c r="AV7" i="4"/>
  <c r="AW7" i="4" s="1"/>
  <c r="AV9" i="4"/>
  <c r="AW9" i="4" s="1"/>
  <c r="AV12" i="4"/>
  <c r="AW12" i="4" s="1"/>
  <c r="BF11" i="4"/>
  <c r="BR12" i="4"/>
  <c r="BF5" i="4"/>
  <c r="Q22" i="4"/>
  <c r="BG39" i="4"/>
  <c r="BH39" i="4" s="1"/>
  <c r="BG38" i="4"/>
  <c r="BH38" i="4" s="1"/>
  <c r="AU35" i="4"/>
  <c r="AP9" i="3"/>
  <c r="BB12" i="3"/>
  <c r="AU33" i="3"/>
  <c r="BB7" i="3"/>
  <c r="BB9" i="3"/>
  <c r="BS6" i="3"/>
  <c r="BT6" i="3" s="1"/>
  <c r="BS13" i="3"/>
  <c r="BT13" i="3" s="1"/>
  <c r="BB14" i="3"/>
  <c r="AP6" i="3"/>
  <c r="AP13" i="3"/>
  <c r="AU39" i="3"/>
  <c r="AU35" i="3"/>
  <c r="AU43" i="3"/>
  <c r="BB5" i="3"/>
  <c r="AU42" i="3"/>
  <c r="AZ4" i="3"/>
  <c r="BA4" i="3" s="1"/>
  <c r="BB4" i="3" s="1"/>
  <c r="AN4" i="3"/>
  <c r="AO4" i="3" s="1"/>
  <c r="AP4" i="3" s="1"/>
  <c r="AP8" i="3"/>
  <c r="AP11" i="3"/>
  <c r="BN46" i="3"/>
  <c r="BO46" i="3" s="1"/>
  <c r="BQ46" i="3" s="1"/>
  <c r="BR46" i="3" s="1"/>
  <c r="BN45" i="3"/>
  <c r="BO45" i="3" s="1"/>
  <c r="BQ45" i="3" s="1"/>
  <c r="BN44" i="3"/>
  <c r="BO44" i="3" s="1"/>
  <c r="BQ44" i="3" s="1"/>
  <c r="BN43" i="3"/>
  <c r="BO43" i="3" s="1"/>
  <c r="BQ43" i="3" s="1"/>
  <c r="BR43" i="3" s="1"/>
  <c r="BN42" i="3"/>
  <c r="BO42" i="3" s="1"/>
  <c r="BQ42" i="3" s="1"/>
  <c r="BR42" i="3" s="1"/>
  <c r="BN41" i="3"/>
  <c r="BO41" i="3" s="1"/>
  <c r="BQ41" i="3" s="1"/>
  <c r="BN40" i="3"/>
  <c r="BO40" i="3" s="1"/>
  <c r="BQ40" i="3" s="1"/>
  <c r="BN38" i="3"/>
  <c r="BO38" i="3" s="1"/>
  <c r="BQ38" i="3" s="1"/>
  <c r="R21" i="3"/>
  <c r="BN39" i="3"/>
  <c r="BO39" i="3" s="1"/>
  <c r="BQ39" i="3" s="1"/>
  <c r="BR39" i="3" s="1"/>
  <c r="BN36" i="3"/>
  <c r="BO36" i="3" s="1"/>
  <c r="BQ36" i="3" s="1"/>
  <c r="BN35" i="3"/>
  <c r="BO35" i="3" s="1"/>
  <c r="BQ35" i="3" s="1"/>
  <c r="BR35" i="3" s="1"/>
  <c r="BN33" i="3"/>
  <c r="BO33" i="3" s="1"/>
  <c r="BQ33" i="3" s="1"/>
  <c r="BR33" i="3" s="1"/>
  <c r="BN37" i="3"/>
  <c r="BO37" i="3" s="1"/>
  <c r="BQ37" i="3" s="1"/>
  <c r="BR37" i="3" s="1"/>
  <c r="BN34" i="3"/>
  <c r="BO34" i="3" s="1"/>
  <c r="BQ34" i="3" s="1"/>
  <c r="AU41" i="3"/>
  <c r="BG46" i="3"/>
  <c r="BH46" i="3" s="1"/>
  <c r="BG45" i="3"/>
  <c r="BH45" i="3" s="1"/>
  <c r="BG44" i="3"/>
  <c r="BH44" i="3" s="1"/>
  <c r="BG43" i="3"/>
  <c r="BH43" i="3" s="1"/>
  <c r="BG42" i="3"/>
  <c r="BH42" i="3" s="1"/>
  <c r="BG41" i="3"/>
  <c r="BH41" i="3" s="1"/>
  <c r="BG40" i="3"/>
  <c r="BH40" i="3" s="1"/>
  <c r="BG37" i="3"/>
  <c r="BH37" i="3" s="1"/>
  <c r="BG36" i="3"/>
  <c r="BH36" i="3" s="1"/>
  <c r="BG34" i="3"/>
  <c r="BH34" i="3" s="1"/>
  <c r="BG38" i="3"/>
  <c r="BH38" i="3" s="1"/>
  <c r="BG35" i="3"/>
  <c r="BH35" i="3" s="1"/>
  <c r="BG33" i="3"/>
  <c r="BH33" i="3" s="1"/>
  <c r="Q22" i="3"/>
  <c r="BG39" i="3"/>
  <c r="BH39" i="3" s="1"/>
  <c r="AU37" i="3"/>
  <c r="P25" i="2"/>
  <c r="AV15" i="2"/>
  <c r="AW15" i="2" s="1"/>
  <c r="AV13" i="2"/>
  <c r="AW13" i="2" s="1"/>
  <c r="AV10" i="2"/>
  <c r="AW10" i="2" s="1"/>
  <c r="AV14" i="2"/>
  <c r="AW14" i="2" s="1"/>
  <c r="AV11" i="2"/>
  <c r="AW11" i="2" s="1"/>
  <c r="AV8" i="2"/>
  <c r="AW8" i="2" s="1"/>
  <c r="AV9" i="2"/>
  <c r="AW9" i="2" s="1"/>
  <c r="AV7" i="2"/>
  <c r="AW7" i="2" s="1"/>
  <c r="AV12" i="2"/>
  <c r="AW12" i="2" s="1"/>
  <c r="AV6" i="2"/>
  <c r="AW6" i="2" s="1"/>
  <c r="AV5" i="2"/>
  <c r="AW5" i="2" s="1"/>
  <c r="AV4" i="2"/>
  <c r="AW4" i="2" s="1"/>
  <c r="BG34" i="2"/>
  <c r="BH34" i="2" s="1"/>
  <c r="AU41" i="2"/>
  <c r="AU40" i="2"/>
  <c r="BG42" i="2"/>
  <c r="BH42" i="2" s="1"/>
  <c r="BG44" i="2"/>
  <c r="BH44" i="2" s="1"/>
  <c r="R21" i="2"/>
  <c r="BN37" i="2"/>
  <c r="BO37" i="2" s="1"/>
  <c r="BQ37" i="2" s="1"/>
  <c r="BR37" i="2" s="1"/>
  <c r="AU34" i="2"/>
  <c r="AV43" i="2" s="1"/>
  <c r="AW43" i="2" s="1"/>
  <c r="BG41" i="2"/>
  <c r="BH41" i="2" s="1"/>
  <c r="BR43" i="2"/>
  <c r="BG36" i="2"/>
  <c r="BH36" i="2" s="1"/>
  <c r="BR34" i="2"/>
  <c r="BC8" i="2"/>
  <c r="BD8" i="2" s="1"/>
  <c r="BC11" i="2"/>
  <c r="BD11" i="2" s="1"/>
  <c r="Q24" i="2"/>
  <c r="BC10" i="2"/>
  <c r="BD10" i="2" s="1"/>
  <c r="BC7" i="2"/>
  <c r="BD7" i="2" s="1"/>
  <c r="BC5" i="2"/>
  <c r="BD5" i="2" s="1"/>
  <c r="BC6" i="2"/>
  <c r="BD6" i="2" s="1"/>
  <c r="BC15" i="2"/>
  <c r="BD15" i="2" s="1"/>
  <c r="BC13" i="2"/>
  <c r="BD13" i="2" s="1"/>
  <c r="BC9" i="2"/>
  <c r="BD9" i="2" s="1"/>
  <c r="BC4" i="2"/>
  <c r="BD4" i="2" s="1"/>
  <c r="BC14" i="2"/>
  <c r="BD14" i="2" s="1"/>
  <c r="BC12" i="2"/>
  <c r="BD12" i="2" s="1"/>
  <c r="BG35" i="2"/>
  <c r="BH35" i="2" s="1"/>
  <c r="BR42" i="2"/>
  <c r="AU42" i="2"/>
  <c r="BG43" i="2"/>
  <c r="BH43" i="2" s="1"/>
  <c r="BG38" i="2"/>
  <c r="BH38" i="2" s="1"/>
  <c r="BG37" i="2"/>
  <c r="BH37" i="2" s="1"/>
  <c r="BG40" i="2"/>
  <c r="BH40" i="2" s="1"/>
  <c r="BS12" i="2"/>
  <c r="BT12" i="2" s="1"/>
  <c r="BS15" i="2"/>
  <c r="BT15" i="2" s="1"/>
  <c r="BS13" i="2"/>
  <c r="BT13" i="2" s="1"/>
  <c r="BS10" i="2"/>
  <c r="BT10" i="2" s="1"/>
  <c r="BS14" i="2"/>
  <c r="BT14" i="2" s="1"/>
  <c r="BS11" i="2"/>
  <c r="BT11" i="2" s="1"/>
  <c r="BS8" i="2"/>
  <c r="BT8" i="2" s="1"/>
  <c r="BS7" i="2"/>
  <c r="BT7" i="2" s="1"/>
  <c r="BS4" i="2"/>
  <c r="BT4" i="2" s="1"/>
  <c r="BS9" i="2"/>
  <c r="BT9" i="2" s="1"/>
  <c r="BS5" i="2"/>
  <c r="BT5" i="2" s="1"/>
  <c r="BS6" i="2"/>
  <c r="BT6" i="2" s="1"/>
  <c r="AU35" i="2"/>
  <c r="BG33" i="2"/>
  <c r="BH33" i="2" s="1"/>
  <c r="BN36" i="2"/>
  <c r="BO36" i="2" s="1"/>
  <c r="BQ36" i="2" s="1"/>
  <c r="BR36" i="2" s="1"/>
  <c r="BN38" i="2"/>
  <c r="BO38" i="2" s="1"/>
  <c r="BQ38" i="2" s="1"/>
  <c r="BR38" i="2" s="1"/>
  <c r="AU38" i="2"/>
  <c r="BN41" i="2"/>
  <c r="BO41" i="2" s="1"/>
  <c r="BQ41" i="2" s="1"/>
  <c r="BR41" i="2" s="1"/>
  <c r="AV44" i="2"/>
  <c r="AW44" i="2" s="1"/>
  <c r="AV42" i="2"/>
  <c r="AW42" i="2" s="1"/>
  <c r="AV41" i="2"/>
  <c r="AW41" i="2" s="1"/>
  <c r="AV40" i="2"/>
  <c r="AW40" i="2" s="1"/>
  <c r="AV38" i="2"/>
  <c r="AW38" i="2" s="1"/>
  <c r="AV36" i="2"/>
  <c r="AW36" i="2" s="1"/>
  <c r="AV37" i="2"/>
  <c r="AW37" i="2" s="1"/>
  <c r="AV34" i="2"/>
  <c r="AW34" i="2" s="1"/>
  <c r="AV35" i="2"/>
  <c r="AW35" i="2" s="1"/>
  <c r="AV33" i="2"/>
  <c r="AW33" i="2" s="1"/>
  <c r="BR13" i="1"/>
  <c r="BF4" i="1"/>
  <c r="AU42" i="1"/>
  <c r="AU40" i="1"/>
  <c r="BR10" i="1"/>
  <c r="BF8" i="1"/>
  <c r="AU36" i="1"/>
  <c r="BR34" i="1"/>
  <c r="BS44" i="1" s="1"/>
  <c r="BT44" i="1" s="1"/>
  <c r="BR39" i="1"/>
  <c r="BR43" i="1"/>
  <c r="BR6" i="1"/>
  <c r="BS14" i="1" s="1"/>
  <c r="BT14" i="1" s="1"/>
  <c r="AU34" i="1"/>
  <c r="BF6" i="1"/>
  <c r="BF5" i="1"/>
  <c r="BF10" i="1"/>
  <c r="AU43" i="1"/>
  <c r="P25" i="1"/>
  <c r="AV15" i="1"/>
  <c r="AW15" i="1" s="1"/>
  <c r="AV12" i="1"/>
  <c r="AW12" i="1" s="1"/>
  <c r="AV9" i="1"/>
  <c r="AW9" i="1" s="1"/>
  <c r="AV7" i="1"/>
  <c r="AW7" i="1" s="1"/>
  <c r="AV5" i="1"/>
  <c r="AW5" i="1" s="1"/>
  <c r="AV13" i="1"/>
  <c r="AW13" i="1" s="1"/>
  <c r="AV10" i="1"/>
  <c r="AW10" i="1" s="1"/>
  <c r="AV11" i="1"/>
  <c r="AW11" i="1" s="1"/>
  <c r="AV8" i="1"/>
  <c r="AW8" i="1" s="1"/>
  <c r="AV14" i="1"/>
  <c r="AW14" i="1" s="1"/>
  <c r="AV6" i="1"/>
  <c r="AW6" i="1" s="1"/>
  <c r="AV4" i="1"/>
  <c r="AW4" i="1" s="1"/>
  <c r="BG44" i="1"/>
  <c r="BH44" i="1" s="1"/>
  <c r="BG43" i="1"/>
  <c r="BH43" i="1" s="1"/>
  <c r="BG42" i="1"/>
  <c r="BH42" i="1" s="1"/>
  <c r="Q22" i="1"/>
  <c r="BG41" i="1"/>
  <c r="BH41" i="1" s="1"/>
  <c r="BG40" i="1"/>
  <c r="BH40" i="1" s="1"/>
  <c r="BG39" i="1"/>
  <c r="BH39" i="1" s="1"/>
  <c r="BG38" i="1"/>
  <c r="BH38" i="1" s="1"/>
  <c r="BG37" i="1"/>
  <c r="BH37" i="1" s="1"/>
  <c r="BG36" i="1"/>
  <c r="BH36" i="1" s="1"/>
  <c r="BG35" i="1"/>
  <c r="BH35" i="1" s="1"/>
  <c r="BG34" i="1"/>
  <c r="BH34" i="1" s="1"/>
  <c r="BG33" i="1"/>
  <c r="BH33" i="1" s="1"/>
  <c r="BR11" i="1"/>
  <c r="BS10" i="1" s="1"/>
  <c r="BT10" i="1" s="1"/>
  <c r="AU38" i="1"/>
  <c r="BR37" i="1"/>
  <c r="R25" i="1" s="1"/>
  <c r="BR41" i="1"/>
  <c r="BS43" i="1" s="1"/>
  <c r="BT43" i="1" s="1"/>
  <c r="BS7" i="1"/>
  <c r="BT7" i="1" s="1"/>
  <c r="AU33" i="1"/>
  <c r="BF12" i="1"/>
  <c r="BS42" i="1"/>
  <c r="BT42" i="1" s="1"/>
  <c r="BS41" i="1"/>
  <c r="BT41" i="1" s="1"/>
  <c r="BS38" i="1"/>
  <c r="BT38" i="1" s="1"/>
  <c r="BS37" i="1"/>
  <c r="BT37" i="1" s="1"/>
  <c r="BS33" i="1"/>
  <c r="BT33" i="1" s="1"/>
  <c r="BS36" i="1"/>
  <c r="BT36" i="1" s="1"/>
  <c r="BS11" i="1"/>
  <c r="BT11" i="1" s="1"/>
  <c r="BR27" i="5" l="1"/>
  <c r="BR22" i="5"/>
  <c r="BR21" i="5"/>
  <c r="BE11" i="5"/>
  <c r="BI32" i="5"/>
  <c r="AT32" i="5"/>
  <c r="BN25" i="5"/>
  <c r="BO25" i="5" s="1"/>
  <c r="BQ25" i="5" s="1"/>
  <c r="BR25" i="5" s="1"/>
  <c r="BN37" i="5"/>
  <c r="BO37" i="5" s="1"/>
  <c r="BQ37" i="5" s="1"/>
  <c r="BR37" i="5" s="1"/>
  <c r="BN34" i="5"/>
  <c r="BO34" i="5" s="1"/>
  <c r="BQ34" i="5" s="1"/>
  <c r="BN28" i="5"/>
  <c r="BO28" i="5" s="1"/>
  <c r="BQ28" i="5" s="1"/>
  <c r="BR28" i="5" s="1"/>
  <c r="BN35" i="5"/>
  <c r="BO35" i="5" s="1"/>
  <c r="BQ35" i="5" s="1"/>
  <c r="BR35" i="5" s="1"/>
  <c r="BI35" i="5"/>
  <c r="AT35" i="5"/>
  <c r="AU35" i="5" s="1"/>
  <c r="AT22" i="5"/>
  <c r="BI22" i="5"/>
  <c r="BI34" i="5"/>
  <c r="AT34" i="5"/>
  <c r="AU34" i="5" s="1"/>
  <c r="BE10" i="5"/>
  <c r="BE4" i="5"/>
  <c r="BE12" i="5"/>
  <c r="BF12" i="5" s="1"/>
  <c r="BE14" i="5"/>
  <c r="BE21" i="5"/>
  <c r="BF21" i="5" s="1"/>
  <c r="AT30" i="5"/>
  <c r="BI30" i="5"/>
  <c r="BR38" i="5"/>
  <c r="BR33" i="5"/>
  <c r="BE13" i="5"/>
  <c r="BE5" i="5"/>
  <c r="BF5" i="5" s="1"/>
  <c r="BE19" i="5"/>
  <c r="AT29" i="5"/>
  <c r="AU29" i="5" s="1"/>
  <c r="BI29" i="5"/>
  <c r="BI31" i="5"/>
  <c r="AT31" i="5"/>
  <c r="AU31" i="5" s="1"/>
  <c r="BI37" i="5"/>
  <c r="AT37" i="5"/>
  <c r="BE16" i="5"/>
  <c r="AT25" i="5"/>
  <c r="BI25" i="5"/>
  <c r="BI26" i="5"/>
  <c r="AT26" i="5"/>
  <c r="BN26" i="5"/>
  <c r="BO26" i="5" s="1"/>
  <c r="BQ26" i="5" s="1"/>
  <c r="BR26" i="5" s="1"/>
  <c r="BN36" i="5"/>
  <c r="BO36" i="5" s="1"/>
  <c r="BQ36" i="5" s="1"/>
  <c r="BN24" i="5"/>
  <c r="BO24" i="5" s="1"/>
  <c r="BQ24" i="5" s="1"/>
  <c r="BR24" i="5" s="1"/>
  <c r="R21" i="5"/>
  <c r="BN39" i="5"/>
  <c r="BO39" i="5" s="1"/>
  <c r="BQ39" i="5" s="1"/>
  <c r="BR39" i="5" s="1"/>
  <c r="AT28" i="5"/>
  <c r="BI28" i="5"/>
  <c r="AT27" i="5"/>
  <c r="AU27" i="5" s="1"/>
  <c r="BI27" i="5"/>
  <c r="BE15" i="5"/>
  <c r="BF15" i="5" s="1"/>
  <c r="BE6" i="5"/>
  <c r="BE17" i="5"/>
  <c r="BF17" i="5" s="1"/>
  <c r="BE18" i="5"/>
  <c r="BF18" i="5" s="1"/>
  <c r="AT38" i="5"/>
  <c r="AU38" i="5" s="1"/>
  <c r="BI38" i="5"/>
  <c r="AU36" i="5"/>
  <c r="AT23" i="5"/>
  <c r="BI23" i="5"/>
  <c r="BR31" i="5"/>
  <c r="BI24" i="5"/>
  <c r="AT24" i="5"/>
  <c r="AU24" i="5" s="1"/>
  <c r="BE9" i="5"/>
  <c r="BF9" i="5" s="1"/>
  <c r="BE8" i="5"/>
  <c r="BF8" i="5" s="1"/>
  <c r="BE7" i="5"/>
  <c r="BF7" i="5" s="1"/>
  <c r="BE20" i="5"/>
  <c r="BF20" i="5" s="1"/>
  <c r="BI33" i="5"/>
  <c r="AT33" i="5"/>
  <c r="AU33" i="5" s="1"/>
  <c r="BG39" i="5"/>
  <c r="BH39" i="5" s="1"/>
  <c r="BG38" i="5"/>
  <c r="BH38" i="5" s="1"/>
  <c r="BG37" i="5"/>
  <c r="BH37" i="5" s="1"/>
  <c r="BG36" i="5"/>
  <c r="BH36" i="5" s="1"/>
  <c r="BG32" i="5"/>
  <c r="BH32" i="5" s="1"/>
  <c r="BG30" i="5"/>
  <c r="BH30" i="5" s="1"/>
  <c r="BG29" i="5"/>
  <c r="BH29" i="5" s="1"/>
  <c r="BG28" i="5"/>
  <c r="BH28" i="5" s="1"/>
  <c r="BG27" i="5"/>
  <c r="BH27" i="5" s="1"/>
  <c r="BG33" i="5"/>
  <c r="BH33" i="5" s="1"/>
  <c r="BG34" i="5"/>
  <c r="BH34" i="5" s="1"/>
  <c r="BG35" i="5"/>
  <c r="BH35" i="5" s="1"/>
  <c r="BG31" i="5"/>
  <c r="BH31" i="5" s="1"/>
  <c r="BG23" i="5"/>
  <c r="BH23" i="5" s="1"/>
  <c r="BG22" i="5"/>
  <c r="BH22" i="5" s="1"/>
  <c r="BG26" i="5"/>
  <c r="BH26" i="5" s="1"/>
  <c r="BG24" i="5"/>
  <c r="BH24" i="5" s="1"/>
  <c r="Q22" i="5"/>
  <c r="BG25" i="5"/>
  <c r="BH25" i="5" s="1"/>
  <c r="BI36" i="5"/>
  <c r="BS8" i="4"/>
  <c r="BT8" i="4" s="1"/>
  <c r="BS9" i="4"/>
  <c r="BT9" i="4" s="1"/>
  <c r="BS13" i="4"/>
  <c r="BT13" i="4" s="1"/>
  <c r="BS17" i="4"/>
  <c r="BT17" i="4" s="1"/>
  <c r="BG17" i="4"/>
  <c r="BH17" i="4" s="1"/>
  <c r="BG12" i="4"/>
  <c r="BH12" i="4" s="1"/>
  <c r="BG14" i="4"/>
  <c r="BH14" i="4" s="1"/>
  <c r="BV14" i="4" s="1"/>
  <c r="BX14" i="4" s="1"/>
  <c r="BG5" i="4"/>
  <c r="BH5" i="4" s="1"/>
  <c r="BG16" i="4"/>
  <c r="BH16" i="4" s="1"/>
  <c r="BV16" i="4" s="1"/>
  <c r="BG8" i="4"/>
  <c r="BH8" i="4" s="1"/>
  <c r="BG11" i="4"/>
  <c r="BH11" i="4" s="1"/>
  <c r="BV11" i="4" s="1"/>
  <c r="BX11" i="4" s="1"/>
  <c r="BG4" i="4"/>
  <c r="BH4" i="4" s="1"/>
  <c r="Q25" i="4"/>
  <c r="BG15" i="4"/>
  <c r="BH15" i="4" s="1"/>
  <c r="BG7" i="4"/>
  <c r="BH7" i="4" s="1"/>
  <c r="BG9" i="4"/>
  <c r="BH9" i="4" s="1"/>
  <c r="BG13" i="4"/>
  <c r="BH13" i="4" s="1"/>
  <c r="BG10" i="4"/>
  <c r="BH10" i="4" s="1"/>
  <c r="BG6" i="4"/>
  <c r="BH6" i="4" s="1"/>
  <c r="AV46" i="4"/>
  <c r="AW46" i="4" s="1"/>
  <c r="BV46" i="4" s="1"/>
  <c r="AV45" i="4"/>
  <c r="AW45" i="4" s="1"/>
  <c r="AV44" i="4"/>
  <c r="AW44" i="4" s="1"/>
  <c r="AV43" i="4"/>
  <c r="AW43" i="4" s="1"/>
  <c r="AV42" i="4"/>
  <c r="AW42" i="4" s="1"/>
  <c r="BV42" i="4" s="1"/>
  <c r="AV40" i="4"/>
  <c r="AW40" i="4" s="1"/>
  <c r="AV39" i="4"/>
  <c r="AW39" i="4" s="1"/>
  <c r="AV38" i="4"/>
  <c r="AW38" i="4" s="1"/>
  <c r="AV41" i="4"/>
  <c r="AW41" i="4" s="1"/>
  <c r="AV36" i="4"/>
  <c r="AW36" i="4" s="1"/>
  <c r="BV36" i="4" s="1"/>
  <c r="AV35" i="4"/>
  <c r="AW35" i="4" s="1"/>
  <c r="AV37" i="4"/>
  <c r="AW37" i="4" s="1"/>
  <c r="P22" i="4"/>
  <c r="R19" i="4" s="1"/>
  <c r="AV34" i="4"/>
  <c r="AW34" i="4" s="1"/>
  <c r="AV33" i="4"/>
  <c r="AW33" i="4" s="1"/>
  <c r="BV33" i="4" s="1"/>
  <c r="BS6" i="4"/>
  <c r="BT6" i="4" s="1"/>
  <c r="BV6" i="4" s="1"/>
  <c r="BS10" i="4"/>
  <c r="BT10" i="4" s="1"/>
  <c r="BV10" i="4" s="1"/>
  <c r="BV37" i="4"/>
  <c r="BV44" i="4"/>
  <c r="BS5" i="4"/>
  <c r="BT5" i="4" s="1"/>
  <c r="BV5" i="4" s="1"/>
  <c r="BX5" i="4" s="1"/>
  <c r="BS15" i="4"/>
  <c r="BT15" i="4" s="1"/>
  <c r="BV15" i="4" s="1"/>
  <c r="BV34" i="4"/>
  <c r="BV39" i="4"/>
  <c r="BV38" i="4"/>
  <c r="BV43" i="4"/>
  <c r="BS7" i="4"/>
  <c r="BT7" i="4" s="1"/>
  <c r="BV7" i="4" s="1"/>
  <c r="BS4" i="4"/>
  <c r="BT4" i="4" s="1"/>
  <c r="BV4" i="4" s="1"/>
  <c r="BX4" i="4" s="1"/>
  <c r="BS12" i="4"/>
  <c r="BT12" i="4" s="1"/>
  <c r="BV12" i="4" s="1"/>
  <c r="BV35" i="4"/>
  <c r="BV41" i="4"/>
  <c r="BV40" i="4"/>
  <c r="BV45" i="4"/>
  <c r="BR34" i="3"/>
  <c r="BR36" i="3"/>
  <c r="BR40" i="3"/>
  <c r="BR44" i="3"/>
  <c r="BR41" i="3"/>
  <c r="BR45" i="3"/>
  <c r="P24" i="3"/>
  <c r="AQ17" i="3"/>
  <c r="AR17" i="3" s="1"/>
  <c r="AT17" i="3" s="1"/>
  <c r="AU17" i="3" s="1"/>
  <c r="AQ16" i="3"/>
  <c r="AR16" i="3" s="1"/>
  <c r="AT16" i="3" s="1"/>
  <c r="AU16" i="3" s="1"/>
  <c r="AQ15" i="3"/>
  <c r="AR15" i="3" s="1"/>
  <c r="AT15" i="3" s="1"/>
  <c r="AU15" i="3" s="1"/>
  <c r="AQ10" i="3"/>
  <c r="AR10" i="3" s="1"/>
  <c r="AT10" i="3" s="1"/>
  <c r="AQ9" i="3"/>
  <c r="AR9" i="3" s="1"/>
  <c r="AT9" i="3" s="1"/>
  <c r="AU9" i="3" s="1"/>
  <c r="AQ14" i="3"/>
  <c r="AR14" i="3" s="1"/>
  <c r="AT14" i="3" s="1"/>
  <c r="AQ12" i="3"/>
  <c r="AR12" i="3" s="1"/>
  <c r="AT12" i="3" s="1"/>
  <c r="AU12" i="3" s="1"/>
  <c r="AQ11" i="3"/>
  <c r="AR11" i="3" s="1"/>
  <c r="AT11" i="3" s="1"/>
  <c r="AQ8" i="3"/>
  <c r="AR8" i="3" s="1"/>
  <c r="AT8" i="3" s="1"/>
  <c r="AU8" i="3" s="1"/>
  <c r="AQ13" i="3"/>
  <c r="AR13" i="3" s="1"/>
  <c r="AT13" i="3" s="1"/>
  <c r="AU13" i="3" s="1"/>
  <c r="AQ6" i="3"/>
  <c r="AR6" i="3" s="1"/>
  <c r="AT6" i="3" s="1"/>
  <c r="AU6" i="3" s="1"/>
  <c r="AQ7" i="3"/>
  <c r="AR7" i="3" s="1"/>
  <c r="AT7" i="3" s="1"/>
  <c r="AQ5" i="3"/>
  <c r="AR5" i="3" s="1"/>
  <c r="AT5" i="3" s="1"/>
  <c r="AQ4" i="3"/>
  <c r="AR4" i="3" s="1"/>
  <c r="AT4" i="3" s="1"/>
  <c r="AU4" i="3" s="1"/>
  <c r="Q24" i="3"/>
  <c r="BC17" i="3"/>
  <c r="BD17" i="3" s="1"/>
  <c r="BC16" i="3"/>
  <c r="BD16" i="3" s="1"/>
  <c r="BC15" i="3"/>
  <c r="BD15" i="3" s="1"/>
  <c r="BC14" i="3"/>
  <c r="BD14" i="3" s="1"/>
  <c r="BC11" i="3"/>
  <c r="BD11" i="3" s="1"/>
  <c r="BC7" i="3"/>
  <c r="BD7" i="3" s="1"/>
  <c r="BC6" i="3"/>
  <c r="BD6" i="3" s="1"/>
  <c r="BC12" i="3"/>
  <c r="BD12" i="3" s="1"/>
  <c r="BC8" i="3"/>
  <c r="BD8" i="3" s="1"/>
  <c r="BC5" i="3"/>
  <c r="BD5" i="3" s="1"/>
  <c r="BC13" i="3"/>
  <c r="BD13" i="3" s="1"/>
  <c r="BC10" i="3"/>
  <c r="BD10" i="3" s="1"/>
  <c r="BC9" i="3"/>
  <c r="BD9" i="3" s="1"/>
  <c r="BC4" i="3"/>
  <c r="BD4" i="3" s="1"/>
  <c r="BS46" i="3"/>
  <c r="BT46" i="3" s="1"/>
  <c r="BV46" i="3" s="1"/>
  <c r="BS42" i="3"/>
  <c r="BT42" i="3" s="1"/>
  <c r="BV42" i="3" s="1"/>
  <c r="R22" i="3"/>
  <c r="BS33" i="3"/>
  <c r="BT33" i="3" s="1"/>
  <c r="BV33" i="3" s="1"/>
  <c r="BR38" i="3"/>
  <c r="BS44" i="3" s="1"/>
  <c r="BT44" i="3" s="1"/>
  <c r="BV44" i="3" s="1"/>
  <c r="AV46" i="3"/>
  <c r="AW46" i="3" s="1"/>
  <c r="AV45" i="3"/>
  <c r="AW45" i="3" s="1"/>
  <c r="AV44" i="3"/>
  <c r="AW44" i="3" s="1"/>
  <c r="AV43" i="3"/>
  <c r="AW43" i="3" s="1"/>
  <c r="AV42" i="3"/>
  <c r="AW42" i="3" s="1"/>
  <c r="AV41" i="3"/>
  <c r="AW41" i="3" s="1"/>
  <c r="AV40" i="3"/>
  <c r="AW40" i="3" s="1"/>
  <c r="AV37" i="3"/>
  <c r="AW37" i="3" s="1"/>
  <c r="AV34" i="3"/>
  <c r="AW34" i="3" s="1"/>
  <c r="AV39" i="3"/>
  <c r="AW39" i="3" s="1"/>
  <c r="AV38" i="3"/>
  <c r="AW38" i="3" s="1"/>
  <c r="AV35" i="3"/>
  <c r="AW35" i="3" s="1"/>
  <c r="AV33" i="3"/>
  <c r="AW33" i="3" s="1"/>
  <c r="AV36" i="3"/>
  <c r="AW36" i="3" s="1"/>
  <c r="P22" i="3"/>
  <c r="BS41" i="2"/>
  <c r="BT41" i="2" s="1"/>
  <c r="BV41" i="2" s="1"/>
  <c r="BE9" i="2"/>
  <c r="P22" i="2"/>
  <c r="AV39" i="2"/>
  <c r="AW39" i="2" s="1"/>
  <c r="R22" i="2"/>
  <c r="BE12" i="2"/>
  <c r="BF12" i="2" s="1"/>
  <c r="BE13" i="2"/>
  <c r="BE7" i="2"/>
  <c r="BE8" i="2"/>
  <c r="BF8" i="2" s="1"/>
  <c r="R25" i="2"/>
  <c r="BE14" i="2"/>
  <c r="BF14" i="2" s="1"/>
  <c r="BE15" i="2"/>
  <c r="BF15" i="2" s="1"/>
  <c r="BE10" i="2"/>
  <c r="BF10" i="2" s="1"/>
  <c r="BR35" i="2"/>
  <c r="BE4" i="2"/>
  <c r="BE6" i="2"/>
  <c r="BF6" i="2" s="1"/>
  <c r="BR40" i="2"/>
  <c r="BE5" i="2"/>
  <c r="BF5" i="2" s="1"/>
  <c r="BE11" i="2"/>
  <c r="BF11" i="2" s="1"/>
  <c r="BV10" i="1"/>
  <c r="BV14" i="1"/>
  <c r="BV43" i="1"/>
  <c r="BV11" i="1"/>
  <c r="BV38" i="1"/>
  <c r="AV44" i="1"/>
  <c r="AW44" i="1" s="1"/>
  <c r="BV44" i="1" s="1"/>
  <c r="AV43" i="1"/>
  <c r="AW43" i="1" s="1"/>
  <c r="AV42" i="1"/>
  <c r="AW42" i="1" s="1"/>
  <c r="AV41" i="1"/>
  <c r="AW41" i="1" s="1"/>
  <c r="BV41" i="1" s="1"/>
  <c r="AV40" i="1"/>
  <c r="AW40" i="1" s="1"/>
  <c r="AV39" i="1"/>
  <c r="AW39" i="1" s="1"/>
  <c r="AV38" i="1"/>
  <c r="AW38" i="1" s="1"/>
  <c r="AV37" i="1"/>
  <c r="AW37" i="1" s="1"/>
  <c r="BV37" i="1" s="1"/>
  <c r="AV36" i="1"/>
  <c r="AW36" i="1" s="1"/>
  <c r="AV35" i="1"/>
  <c r="AW35" i="1" s="1"/>
  <c r="AV34" i="1"/>
  <c r="AW34" i="1" s="1"/>
  <c r="AV33" i="1"/>
  <c r="AW33" i="1" s="1"/>
  <c r="BV33" i="1" s="1"/>
  <c r="P22" i="1"/>
  <c r="BS9" i="1"/>
  <c r="BT9" i="1" s="1"/>
  <c r="BS34" i="1"/>
  <c r="BT34" i="1" s="1"/>
  <c r="BV34" i="1" s="1"/>
  <c r="BS39" i="1"/>
  <c r="BT39" i="1" s="1"/>
  <c r="BV39" i="1" s="1"/>
  <c r="BS4" i="1"/>
  <c r="BT4" i="1" s="1"/>
  <c r="BS5" i="1"/>
  <c r="BT5" i="1" s="1"/>
  <c r="BS13" i="1"/>
  <c r="BT13" i="1" s="1"/>
  <c r="BV13" i="1" s="1"/>
  <c r="BS12" i="1"/>
  <c r="BT12" i="1" s="1"/>
  <c r="BV12" i="1" s="1"/>
  <c r="R22" i="1"/>
  <c r="BS35" i="1"/>
  <c r="BT35" i="1" s="1"/>
  <c r="BV35" i="1" s="1"/>
  <c r="BS40" i="1"/>
  <c r="BT40" i="1" s="1"/>
  <c r="BV40" i="1" s="1"/>
  <c r="BS8" i="1"/>
  <c r="BT8" i="1" s="1"/>
  <c r="BV8" i="1" s="1"/>
  <c r="BS6" i="1"/>
  <c r="BT6" i="1" s="1"/>
  <c r="BS15" i="1"/>
  <c r="BT15" i="1" s="1"/>
  <c r="Q25" i="1"/>
  <c r="BG14" i="1"/>
  <c r="BH14" i="1" s="1"/>
  <c r="BG11" i="1"/>
  <c r="BH11" i="1" s="1"/>
  <c r="BG6" i="1"/>
  <c r="BH6" i="1" s="1"/>
  <c r="BG15" i="1"/>
  <c r="BH15" i="1" s="1"/>
  <c r="BG13" i="1"/>
  <c r="BH13" i="1" s="1"/>
  <c r="BG12" i="1"/>
  <c r="BH12" i="1" s="1"/>
  <c r="BG9" i="1"/>
  <c r="BH9" i="1" s="1"/>
  <c r="BG7" i="1"/>
  <c r="BH7" i="1" s="1"/>
  <c r="BV7" i="1" s="1"/>
  <c r="BG10" i="1"/>
  <c r="BH10" i="1" s="1"/>
  <c r="BG4" i="1"/>
  <c r="BH4" i="1" s="1"/>
  <c r="BG8" i="1"/>
  <c r="BH8" i="1" s="1"/>
  <c r="BG5" i="1"/>
  <c r="BH5" i="1" s="1"/>
  <c r="BV42" i="1"/>
  <c r="BV36" i="1"/>
  <c r="BF6" i="5" l="1"/>
  <c r="AU25" i="5"/>
  <c r="BF19" i="5"/>
  <c r="BF4" i="5"/>
  <c r="BR34" i="5"/>
  <c r="AU23" i="5"/>
  <c r="AU26" i="5"/>
  <c r="BF16" i="5"/>
  <c r="AU30" i="5"/>
  <c r="BF14" i="5"/>
  <c r="BF11" i="5"/>
  <c r="AU28" i="5"/>
  <c r="BR36" i="5"/>
  <c r="R25" i="5" s="1"/>
  <c r="AU37" i="5"/>
  <c r="BR23" i="5"/>
  <c r="R22" i="5" s="1"/>
  <c r="BF13" i="5"/>
  <c r="BF10" i="5"/>
  <c r="AU22" i="5"/>
  <c r="AU21" i="5"/>
  <c r="AU32" i="5"/>
  <c r="BS24" i="5"/>
  <c r="BT24" i="5" s="1"/>
  <c r="BS9" i="5"/>
  <c r="BT9" i="5" s="1"/>
  <c r="BS37" i="5"/>
  <c r="BT37" i="5" s="1"/>
  <c r="BS33" i="5"/>
  <c r="BT33" i="5" s="1"/>
  <c r="BS26" i="5"/>
  <c r="BT26" i="5" s="1"/>
  <c r="BS31" i="5"/>
  <c r="BT31" i="5" s="1"/>
  <c r="BS23" i="5"/>
  <c r="BT23" i="5" s="1"/>
  <c r="BS18" i="5"/>
  <c r="BT18" i="5" s="1"/>
  <c r="BS14" i="5"/>
  <c r="BT14" i="5" s="1"/>
  <c r="BS12" i="5"/>
  <c r="BT12" i="5" s="1"/>
  <c r="BS5" i="5"/>
  <c r="BT5" i="5" s="1"/>
  <c r="BS25" i="5"/>
  <c r="BT25" i="5" s="1"/>
  <c r="BS11" i="5"/>
  <c r="BT11" i="5" s="1"/>
  <c r="BS36" i="5"/>
  <c r="BT36" i="5" s="1"/>
  <c r="BS29" i="5"/>
  <c r="BT29" i="5" s="1"/>
  <c r="BS34" i="5"/>
  <c r="BT34" i="5" s="1"/>
  <c r="BS22" i="5"/>
  <c r="BT22" i="5" s="1"/>
  <c r="BS17" i="5"/>
  <c r="BT17" i="5" s="1"/>
  <c r="BS13" i="5"/>
  <c r="BT13" i="5" s="1"/>
  <c r="BS7" i="5"/>
  <c r="BT7" i="5" s="1"/>
  <c r="BS39" i="5"/>
  <c r="BT39" i="5" s="1"/>
  <c r="BS28" i="5"/>
  <c r="BT28" i="5" s="1"/>
  <c r="BS30" i="5"/>
  <c r="BT30" i="5" s="1"/>
  <c r="BS21" i="5"/>
  <c r="BT21" i="5" s="1"/>
  <c r="BS20" i="5"/>
  <c r="BT20" i="5" s="1"/>
  <c r="BS16" i="5"/>
  <c r="BT16" i="5" s="1"/>
  <c r="BS10" i="5"/>
  <c r="BT10" i="5" s="1"/>
  <c r="BS8" i="5"/>
  <c r="BT8" i="5" s="1"/>
  <c r="BS4" i="5"/>
  <c r="BT4" i="5" s="1"/>
  <c r="BS38" i="5"/>
  <c r="BT38" i="5" s="1"/>
  <c r="BS32" i="5"/>
  <c r="BT32" i="5" s="1"/>
  <c r="BS27" i="5"/>
  <c r="BT27" i="5" s="1"/>
  <c r="BS35" i="5"/>
  <c r="BT35" i="5" s="1"/>
  <c r="BS19" i="5"/>
  <c r="BT19" i="5" s="1"/>
  <c r="BS15" i="5"/>
  <c r="BT15" i="5" s="1"/>
  <c r="BS6" i="5"/>
  <c r="BT6" i="5" s="1"/>
  <c r="BX16" i="4"/>
  <c r="BX15" i="4"/>
  <c r="BX10" i="4"/>
  <c r="BV17" i="4"/>
  <c r="BX17" i="4" s="1"/>
  <c r="BX12" i="4"/>
  <c r="BX6" i="4"/>
  <c r="BV13" i="4"/>
  <c r="BX13" i="4" s="1"/>
  <c r="BV9" i="4"/>
  <c r="BX9" i="4" s="1"/>
  <c r="BV8" i="4"/>
  <c r="BX8" i="4" s="1"/>
  <c r="BE15" i="3"/>
  <c r="BS38" i="3"/>
  <c r="BT38" i="3" s="1"/>
  <c r="BV38" i="3" s="1"/>
  <c r="BS39" i="3"/>
  <c r="BT39" i="3" s="1"/>
  <c r="BV39" i="3" s="1"/>
  <c r="BS41" i="3"/>
  <c r="BT41" i="3" s="1"/>
  <c r="BV41" i="3" s="1"/>
  <c r="BS45" i="3"/>
  <c r="BT45" i="3" s="1"/>
  <c r="BV45" i="3" s="1"/>
  <c r="BE10" i="3"/>
  <c r="BE12" i="3"/>
  <c r="BE14" i="3"/>
  <c r="AU7" i="3"/>
  <c r="AU11" i="3"/>
  <c r="AU10" i="3"/>
  <c r="BE6" i="3"/>
  <c r="BE13" i="3"/>
  <c r="BF13" i="3" s="1"/>
  <c r="BS35" i="3"/>
  <c r="BT35" i="3" s="1"/>
  <c r="BV35" i="3" s="1"/>
  <c r="BS34" i="3"/>
  <c r="BT34" i="3" s="1"/>
  <c r="BV34" i="3" s="1"/>
  <c r="BS43" i="3"/>
  <c r="BT43" i="3" s="1"/>
  <c r="BV43" i="3" s="1"/>
  <c r="BE4" i="3"/>
  <c r="BE5" i="3"/>
  <c r="BF5" i="3" s="1"/>
  <c r="BE7" i="3"/>
  <c r="BE16" i="3"/>
  <c r="AU14" i="3"/>
  <c r="R25" i="3"/>
  <c r="BS37" i="3"/>
  <c r="BT37" i="3" s="1"/>
  <c r="BV37" i="3" s="1"/>
  <c r="BS36" i="3"/>
  <c r="BT36" i="3" s="1"/>
  <c r="BV36" i="3" s="1"/>
  <c r="BS40" i="3"/>
  <c r="BT40" i="3" s="1"/>
  <c r="BV40" i="3" s="1"/>
  <c r="BE9" i="3"/>
  <c r="BF9" i="3" s="1"/>
  <c r="BE8" i="3"/>
  <c r="BF8" i="3" s="1"/>
  <c r="BE11" i="3"/>
  <c r="BF11" i="3" s="1"/>
  <c r="BE17" i="3"/>
  <c r="BF17" i="3" s="1"/>
  <c r="AU5" i="3"/>
  <c r="AV16" i="3" s="1"/>
  <c r="AW16" i="3" s="1"/>
  <c r="BF9" i="2"/>
  <c r="BF4" i="2"/>
  <c r="BS35" i="2"/>
  <c r="BT35" i="2" s="1"/>
  <c r="BV35" i="2" s="1"/>
  <c r="BS43" i="2"/>
  <c r="BT43" i="2" s="1"/>
  <c r="BV43" i="2" s="1"/>
  <c r="BS39" i="2"/>
  <c r="BT39" i="2" s="1"/>
  <c r="BV39" i="2" s="1"/>
  <c r="BS37" i="2"/>
  <c r="BT37" i="2" s="1"/>
  <c r="BV37" i="2" s="1"/>
  <c r="BS42" i="2"/>
  <c r="BT42" i="2" s="1"/>
  <c r="BV42" i="2" s="1"/>
  <c r="BS38" i="2"/>
  <c r="BT38" i="2" s="1"/>
  <c r="BV38" i="2" s="1"/>
  <c r="BS34" i="2"/>
  <c r="BT34" i="2" s="1"/>
  <c r="BV34" i="2" s="1"/>
  <c r="BS44" i="2"/>
  <c r="BT44" i="2" s="1"/>
  <c r="BV44" i="2" s="1"/>
  <c r="BS40" i="2"/>
  <c r="BT40" i="2" s="1"/>
  <c r="BV40" i="2" s="1"/>
  <c r="BS33" i="2"/>
  <c r="BT33" i="2" s="1"/>
  <c r="BV33" i="2" s="1"/>
  <c r="BF13" i="2"/>
  <c r="BS36" i="2"/>
  <c r="BT36" i="2" s="1"/>
  <c r="BV36" i="2" s="1"/>
  <c r="BF7" i="2"/>
  <c r="BV5" i="1"/>
  <c r="BV6" i="1"/>
  <c r="BV4" i="1"/>
  <c r="R19" i="1"/>
  <c r="BV15" i="1"/>
  <c r="BV9" i="1"/>
  <c r="BV35" i="5" l="1"/>
  <c r="BV22" i="5"/>
  <c r="BV24" i="5"/>
  <c r="BV18" i="5"/>
  <c r="P25" i="5"/>
  <c r="AV7" i="5"/>
  <c r="AW7" i="5" s="1"/>
  <c r="BV7" i="5" s="1"/>
  <c r="BX7" i="5" s="1"/>
  <c r="AV20" i="5"/>
  <c r="AW20" i="5" s="1"/>
  <c r="BV20" i="5" s="1"/>
  <c r="AV18" i="5"/>
  <c r="AW18" i="5" s="1"/>
  <c r="AV15" i="5"/>
  <c r="AW15" i="5" s="1"/>
  <c r="BV15" i="5" s="1"/>
  <c r="BX15" i="5" s="1"/>
  <c r="AV16" i="5"/>
  <c r="AW16" i="5" s="1"/>
  <c r="AV19" i="5"/>
  <c r="AW19" i="5" s="1"/>
  <c r="AV13" i="5"/>
  <c r="AW13" i="5" s="1"/>
  <c r="BV13" i="5" s="1"/>
  <c r="AV4" i="5"/>
  <c r="AW4" i="5" s="1"/>
  <c r="BV4" i="5" s="1"/>
  <c r="AV21" i="5"/>
  <c r="AW21" i="5" s="1"/>
  <c r="BV21" i="5" s="1"/>
  <c r="BX21" i="5" s="1"/>
  <c r="AV6" i="5"/>
  <c r="AW6" i="5" s="1"/>
  <c r="BV6" i="5" s="1"/>
  <c r="AV10" i="5"/>
  <c r="AW10" i="5" s="1"/>
  <c r="AV11" i="5"/>
  <c r="AW11" i="5" s="1"/>
  <c r="BV11" i="5" s="1"/>
  <c r="BX11" i="5" s="1"/>
  <c r="AV5" i="5"/>
  <c r="AW5" i="5" s="1"/>
  <c r="BV5" i="5" s="1"/>
  <c r="BX5" i="5" s="1"/>
  <c r="AV8" i="5"/>
  <c r="AW8" i="5" s="1"/>
  <c r="BV8" i="5" s="1"/>
  <c r="AV17" i="5"/>
  <c r="AW17" i="5" s="1"/>
  <c r="AV14" i="5"/>
  <c r="AW14" i="5" s="1"/>
  <c r="BV14" i="5" s="1"/>
  <c r="BX14" i="5" s="1"/>
  <c r="AV12" i="5"/>
  <c r="AW12" i="5" s="1"/>
  <c r="AV9" i="5"/>
  <c r="AW9" i="5" s="1"/>
  <c r="BV9" i="5" s="1"/>
  <c r="BV16" i="5"/>
  <c r="BV12" i="5"/>
  <c r="AV39" i="5"/>
  <c r="AW39" i="5" s="1"/>
  <c r="BV39" i="5" s="1"/>
  <c r="AV38" i="5"/>
  <c r="AW38" i="5" s="1"/>
  <c r="BV38" i="5" s="1"/>
  <c r="AV36" i="5"/>
  <c r="AW36" i="5" s="1"/>
  <c r="BV36" i="5" s="1"/>
  <c r="AV35" i="5"/>
  <c r="AW35" i="5" s="1"/>
  <c r="AV34" i="5"/>
  <c r="AW34" i="5" s="1"/>
  <c r="BV34" i="5" s="1"/>
  <c r="AV33" i="5"/>
  <c r="AW33" i="5" s="1"/>
  <c r="BV33" i="5" s="1"/>
  <c r="AV32" i="5"/>
  <c r="AW32" i="5" s="1"/>
  <c r="BV32" i="5" s="1"/>
  <c r="AV31" i="5"/>
  <c r="AW31" i="5" s="1"/>
  <c r="BV31" i="5" s="1"/>
  <c r="AV37" i="5"/>
  <c r="AW37" i="5" s="1"/>
  <c r="BV37" i="5" s="1"/>
  <c r="AV30" i="5"/>
  <c r="AW30" i="5" s="1"/>
  <c r="BV30" i="5" s="1"/>
  <c r="AV29" i="5"/>
  <c r="AW29" i="5" s="1"/>
  <c r="BV29" i="5" s="1"/>
  <c r="AV28" i="5"/>
  <c r="AW28" i="5" s="1"/>
  <c r="BV28" i="5" s="1"/>
  <c r="AV27" i="5"/>
  <c r="AW27" i="5" s="1"/>
  <c r="BV27" i="5" s="1"/>
  <c r="P22" i="5"/>
  <c r="R19" i="5" s="1"/>
  <c r="AV26" i="5"/>
  <c r="AW26" i="5" s="1"/>
  <c r="BV26" i="5" s="1"/>
  <c r="AV24" i="5"/>
  <c r="AW24" i="5" s="1"/>
  <c r="AV23" i="5"/>
  <c r="AW23" i="5" s="1"/>
  <c r="BV23" i="5" s="1"/>
  <c r="AV25" i="5"/>
  <c r="AW25" i="5" s="1"/>
  <c r="BV25" i="5" s="1"/>
  <c r="AV22" i="5"/>
  <c r="AW22" i="5" s="1"/>
  <c r="BG19" i="5"/>
  <c r="BH19" i="5" s="1"/>
  <c r="BV19" i="5" s="1"/>
  <c r="BX19" i="5" s="1"/>
  <c r="BG21" i="5"/>
  <c r="BH21" i="5" s="1"/>
  <c r="Q25" i="5"/>
  <c r="BG20" i="5"/>
  <c r="BH20" i="5" s="1"/>
  <c r="BG18" i="5"/>
  <c r="BH18" i="5" s="1"/>
  <c r="BG14" i="5"/>
  <c r="BH14" i="5" s="1"/>
  <c r="BG11" i="5"/>
  <c r="BH11" i="5" s="1"/>
  <c r="BG15" i="5"/>
  <c r="BH15" i="5" s="1"/>
  <c r="BG7" i="5"/>
  <c r="BH7" i="5" s="1"/>
  <c r="BG6" i="5"/>
  <c r="BH6" i="5" s="1"/>
  <c r="BG5" i="5"/>
  <c r="BH5" i="5" s="1"/>
  <c r="BG4" i="5"/>
  <c r="BH4" i="5" s="1"/>
  <c r="BG12" i="5"/>
  <c r="BH12" i="5" s="1"/>
  <c r="BG8" i="5"/>
  <c r="BH8" i="5" s="1"/>
  <c r="BG10" i="5"/>
  <c r="BH10" i="5" s="1"/>
  <c r="BV10" i="5" s="1"/>
  <c r="BX10" i="5" s="1"/>
  <c r="BG9" i="5"/>
  <c r="BH9" i="5" s="1"/>
  <c r="BG17" i="5"/>
  <c r="BH17" i="5" s="1"/>
  <c r="BV17" i="5" s="1"/>
  <c r="BX17" i="5" s="1"/>
  <c r="BG16" i="5"/>
  <c r="BH16" i="5" s="1"/>
  <c r="BG13" i="5"/>
  <c r="BH13" i="5" s="1"/>
  <c r="BX7" i="4"/>
  <c r="AV4" i="3"/>
  <c r="AW4" i="3" s="1"/>
  <c r="AV8" i="3"/>
  <c r="AW8" i="3" s="1"/>
  <c r="AV9" i="3"/>
  <c r="AW9" i="3" s="1"/>
  <c r="AV17" i="3"/>
  <c r="AW17" i="3" s="1"/>
  <c r="BF4" i="3"/>
  <c r="BF14" i="3"/>
  <c r="AV5" i="3"/>
  <c r="AW5" i="3" s="1"/>
  <c r="AV11" i="3"/>
  <c r="AW11" i="3" s="1"/>
  <c r="AV10" i="3"/>
  <c r="AW10" i="3" s="1"/>
  <c r="P25" i="3"/>
  <c r="BF7" i="3"/>
  <c r="BF10" i="3"/>
  <c r="AV6" i="3"/>
  <c r="AW6" i="3" s="1"/>
  <c r="AV14" i="3"/>
  <c r="AW14" i="3" s="1"/>
  <c r="AV15" i="3"/>
  <c r="AW15" i="3" s="1"/>
  <c r="BF16" i="3"/>
  <c r="BF12" i="3"/>
  <c r="BF15" i="3"/>
  <c r="AV7" i="3"/>
  <c r="AW7" i="3" s="1"/>
  <c r="AV13" i="3"/>
  <c r="AW13" i="3" s="1"/>
  <c r="AV12" i="3"/>
  <c r="AW12" i="3" s="1"/>
  <c r="BF6" i="3"/>
  <c r="BG14" i="2"/>
  <c r="BH14" i="2" s="1"/>
  <c r="BV14" i="2" s="1"/>
  <c r="BG13" i="2"/>
  <c r="BH13" i="2" s="1"/>
  <c r="BV13" i="2" s="1"/>
  <c r="Q25" i="2"/>
  <c r="R19" i="2" s="1"/>
  <c r="BG15" i="2"/>
  <c r="BH15" i="2" s="1"/>
  <c r="BV15" i="2" s="1"/>
  <c r="BG12" i="2"/>
  <c r="BH12" i="2" s="1"/>
  <c r="BV12" i="2" s="1"/>
  <c r="BG9" i="2"/>
  <c r="BH9" i="2" s="1"/>
  <c r="BV9" i="2" s="1"/>
  <c r="BG7" i="2"/>
  <c r="BH7" i="2" s="1"/>
  <c r="BV7" i="2" s="1"/>
  <c r="BG8" i="2"/>
  <c r="BH8" i="2" s="1"/>
  <c r="BV8" i="2" s="1"/>
  <c r="BG5" i="2"/>
  <c r="BH5" i="2" s="1"/>
  <c r="BV5" i="2" s="1"/>
  <c r="BG11" i="2"/>
  <c r="BH11" i="2" s="1"/>
  <c r="BV11" i="2" s="1"/>
  <c r="BG10" i="2"/>
  <c r="BH10" i="2" s="1"/>
  <c r="BV10" i="2" s="1"/>
  <c r="BG6" i="2"/>
  <c r="BH6" i="2" s="1"/>
  <c r="BV6" i="2" s="1"/>
  <c r="BG4" i="2"/>
  <c r="BH4" i="2" s="1"/>
  <c r="BV4" i="2" s="1"/>
  <c r="BX13" i="5" l="1"/>
  <c r="BX9" i="5"/>
  <c r="BX8" i="5"/>
  <c r="BX6" i="5"/>
  <c r="BX20" i="5"/>
  <c r="BX4" i="5"/>
  <c r="BX12" i="5"/>
  <c r="BX16" i="5"/>
  <c r="BX18" i="5"/>
  <c r="BV8" i="3"/>
  <c r="BG17" i="3"/>
  <c r="BH17" i="3" s="1"/>
  <c r="BV17" i="3" s="1"/>
  <c r="BX17" i="3" s="1"/>
  <c r="BG16" i="3"/>
  <c r="BH16" i="3" s="1"/>
  <c r="BV16" i="3" s="1"/>
  <c r="BG15" i="3"/>
  <c r="BH15" i="3" s="1"/>
  <c r="Q25" i="3"/>
  <c r="R19" i="3" s="1"/>
  <c r="BG14" i="3"/>
  <c r="BH14" i="3" s="1"/>
  <c r="BV14" i="3" s="1"/>
  <c r="BX14" i="3" s="1"/>
  <c r="BG11" i="3"/>
  <c r="BH11" i="3" s="1"/>
  <c r="BV11" i="3" s="1"/>
  <c r="BX11" i="3" s="1"/>
  <c r="BG7" i="3"/>
  <c r="BH7" i="3" s="1"/>
  <c r="BG6" i="3"/>
  <c r="BH6" i="3" s="1"/>
  <c r="BV6" i="3" s="1"/>
  <c r="BX6" i="3" s="1"/>
  <c r="BG10" i="3"/>
  <c r="BH10" i="3" s="1"/>
  <c r="BV10" i="3" s="1"/>
  <c r="BG9" i="3"/>
  <c r="BH9" i="3" s="1"/>
  <c r="BV9" i="3" s="1"/>
  <c r="BX9" i="3" s="1"/>
  <c r="BG12" i="3"/>
  <c r="BH12" i="3" s="1"/>
  <c r="BV12" i="3" s="1"/>
  <c r="BG5" i="3"/>
  <c r="BH5" i="3" s="1"/>
  <c r="BG8" i="3"/>
  <c r="BH8" i="3" s="1"/>
  <c r="BG13" i="3"/>
  <c r="BH13" i="3" s="1"/>
  <c r="BV13" i="3" s="1"/>
  <c r="BX13" i="3" s="1"/>
  <c r="BG4" i="3"/>
  <c r="BH4" i="3" s="1"/>
  <c r="BV4" i="3" s="1"/>
  <c r="BX4" i="3" s="1"/>
  <c r="BV7" i="3"/>
  <c r="BV15" i="3"/>
  <c r="BV5" i="3"/>
  <c r="BX10" i="3" l="1"/>
  <c r="BX12" i="3"/>
  <c r="BX15" i="3"/>
  <c r="BX8" i="3"/>
  <c r="BX5" i="3"/>
  <c r="BX7" i="3"/>
  <c r="BX16" i="3"/>
</calcChain>
</file>

<file path=xl/comments1.xml><?xml version="1.0" encoding="utf-8"?>
<comments xmlns="http://schemas.openxmlformats.org/spreadsheetml/2006/main">
  <authors>
    <author>Rakesh Hiremath</author>
  </authors>
  <commentList>
    <comment ref="AF3" authorId="0">
      <text>
        <r>
          <rPr>
            <b/>
            <sz val="9"/>
            <color indexed="81"/>
            <rFont val="Tahoma"/>
            <family val="2"/>
          </rPr>
          <t>Rakesh Hiremath:</t>
        </r>
        <r>
          <rPr>
            <sz val="9"/>
            <color indexed="81"/>
            <rFont val="Tahoma"/>
            <family val="2"/>
          </rPr>
          <t xml:space="preserve">
if +ve then take bottom effec d else top</t>
        </r>
      </text>
    </comment>
  </commentList>
</comments>
</file>

<file path=xl/comments2.xml><?xml version="1.0" encoding="utf-8"?>
<comments xmlns="http://schemas.openxmlformats.org/spreadsheetml/2006/main">
  <authors>
    <author>Rakesh Hiremath</author>
  </authors>
  <commentList>
    <comment ref="AF3" authorId="0">
      <text>
        <r>
          <rPr>
            <b/>
            <sz val="9"/>
            <color indexed="81"/>
            <rFont val="Tahoma"/>
            <family val="2"/>
          </rPr>
          <t>Rakesh Hiremath:</t>
        </r>
        <r>
          <rPr>
            <sz val="9"/>
            <color indexed="81"/>
            <rFont val="Tahoma"/>
            <family val="2"/>
          </rPr>
          <t xml:space="preserve">
if +ve then take bottom effec d else top</t>
        </r>
      </text>
    </comment>
  </commentList>
</comments>
</file>

<file path=xl/comments3.xml><?xml version="1.0" encoding="utf-8"?>
<comments xmlns="http://schemas.openxmlformats.org/spreadsheetml/2006/main">
  <authors>
    <author>Rakesh Hiremath</author>
  </authors>
  <commentList>
    <comment ref="AF3" authorId="0">
      <text>
        <r>
          <rPr>
            <b/>
            <sz val="9"/>
            <color indexed="81"/>
            <rFont val="Tahoma"/>
            <family val="2"/>
          </rPr>
          <t>Rakesh Hiremath:</t>
        </r>
        <r>
          <rPr>
            <sz val="9"/>
            <color indexed="81"/>
            <rFont val="Tahoma"/>
            <family val="2"/>
          </rPr>
          <t xml:space="preserve">
if +ve then take bottom effec d else top</t>
        </r>
      </text>
    </comment>
  </commentList>
</comments>
</file>

<file path=xl/comments4.xml><?xml version="1.0" encoding="utf-8"?>
<comments xmlns="http://schemas.openxmlformats.org/spreadsheetml/2006/main">
  <authors>
    <author>Rakesh Hiremath</author>
  </authors>
  <commentList>
    <comment ref="AF3" authorId="0">
      <text>
        <r>
          <rPr>
            <b/>
            <sz val="9"/>
            <color indexed="81"/>
            <rFont val="Tahoma"/>
            <family val="2"/>
          </rPr>
          <t>Rakesh Hiremath:</t>
        </r>
        <r>
          <rPr>
            <sz val="9"/>
            <color indexed="81"/>
            <rFont val="Tahoma"/>
            <family val="2"/>
          </rPr>
          <t xml:space="preserve">
if +ve then take bottom effec d else top</t>
        </r>
      </text>
    </comment>
  </commentList>
</comments>
</file>

<file path=xl/comments5.xml><?xml version="1.0" encoding="utf-8"?>
<comments xmlns="http://schemas.openxmlformats.org/spreadsheetml/2006/main">
  <authors>
    <author>Rakesh Hiremath</author>
  </authors>
  <commentList>
    <comment ref="AF3" authorId="0">
      <text>
        <r>
          <rPr>
            <b/>
            <sz val="9"/>
            <color indexed="81"/>
            <rFont val="Tahoma"/>
            <family val="2"/>
          </rPr>
          <t>Rakesh Hiremath:</t>
        </r>
        <r>
          <rPr>
            <sz val="9"/>
            <color indexed="81"/>
            <rFont val="Tahoma"/>
            <family val="2"/>
          </rPr>
          <t xml:space="preserve">
if +ve then take bottom effec d else top</t>
        </r>
      </text>
    </comment>
  </commentList>
</comments>
</file>

<file path=xl/sharedStrings.xml><?xml version="1.0" encoding="utf-8"?>
<sst xmlns="http://schemas.openxmlformats.org/spreadsheetml/2006/main" count="468" uniqueCount="51">
  <si>
    <t>Steel Table</t>
  </si>
  <si>
    <t>A</t>
  </si>
  <si>
    <t>B</t>
  </si>
  <si>
    <t>C</t>
  </si>
  <si>
    <t>total ast</t>
  </si>
  <si>
    <t>Beam</t>
  </si>
  <si>
    <t>2Leg SF</t>
  </si>
  <si>
    <t>Loc</t>
  </si>
  <si>
    <t>New Loc</t>
  </si>
  <si>
    <t>Ve</t>
  </si>
  <si>
    <t>Plot SF</t>
  </si>
  <si>
    <t>2 Leg Asv/Sv</t>
  </si>
  <si>
    <t>2 Leg Tu</t>
  </si>
  <si>
    <t>Me</t>
  </si>
  <si>
    <t>Plot BM</t>
  </si>
  <si>
    <t>Mu/bd2</t>
  </si>
  <si>
    <t>Ast1</t>
  </si>
  <si>
    <t>Ast2</t>
  </si>
  <si>
    <t>Asc</t>
  </si>
  <si>
    <t>Asc Plot</t>
  </si>
  <si>
    <t>Ast Req</t>
  </si>
  <si>
    <t>1st Bar curtailment</t>
  </si>
  <si>
    <t>Ast Pro (1st Layer)</t>
  </si>
  <si>
    <t>2nd bar curtailment</t>
  </si>
  <si>
    <t>Ast Pro (2nd Layer)</t>
  </si>
  <si>
    <t>Plot Graph</t>
  </si>
  <si>
    <t>3rd Curt</t>
  </si>
  <si>
    <t>Ast Pro (3rd Layer)</t>
  </si>
  <si>
    <t>Plot graph</t>
  </si>
  <si>
    <t>3rd bar curtailment</t>
  </si>
  <si>
    <t>Plot</t>
  </si>
  <si>
    <t>B156</t>
  </si>
  <si>
    <t>Ast Provided</t>
  </si>
  <si>
    <t xml:space="preserve">       </t>
  </si>
  <si>
    <t>Width</t>
  </si>
  <si>
    <t>mm</t>
  </si>
  <si>
    <t>Depth</t>
  </si>
  <si>
    <t>Ku</t>
  </si>
  <si>
    <t>Effective depth table</t>
  </si>
  <si>
    <t>d'/d table</t>
  </si>
  <si>
    <t>fsc table</t>
  </si>
  <si>
    <t>Ru</t>
  </si>
  <si>
    <t>3rd layer</t>
  </si>
  <si>
    <t>ptmax</t>
  </si>
  <si>
    <t>Quantity of Steel</t>
  </si>
  <si>
    <t>kg/m3</t>
  </si>
  <si>
    <t>B68</t>
  </si>
  <si>
    <t>graph</t>
  </si>
  <si>
    <t>B279</t>
  </si>
  <si>
    <t>B179</t>
  </si>
  <si>
    <t>B1743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</si>
</sst>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116">
    <xf numFmtId="0" fontId="0" fillId="0" borderId="0" xfId="0"/>
    <xf numFmtId="0" fontId="0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Protection="1"/>
    <xf numFmtId="0" fontId="4" fillId="2" borderId="0" xfId="1" applyFont="1"/>
    <xf numFmtId="0" fontId="3" fillId="0" borderId="0" xfId="0" applyFont="1"/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5" fillId="0" borderId="0" xfId="2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0" borderId="0" xfId="3"/>
    <xf numFmtId="0" fontId="4" fillId="4" borderId="4" xfId="4" applyFont="1" applyFill="1" applyBorder="1"/>
    <xf numFmtId="0" fontId="4" fillId="4" borderId="5" xfId="4" applyFont="1" applyFill="1" applyBorder="1"/>
    <xf numFmtId="0" fontId="4" fillId="4" borderId="6" xfId="4" applyFont="1" applyFill="1" applyBorder="1"/>
    <xf numFmtId="0" fontId="1" fillId="0" borderId="0" xfId="4"/>
    <xf numFmtId="0" fontId="6" fillId="5" borderId="0" xfId="0" applyFont="1" applyFill="1" applyAlignment="1">
      <alignment horizontal="center"/>
    </xf>
    <xf numFmtId="164" fontId="4" fillId="5" borderId="0" xfId="2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4" fillId="4" borderId="7" xfId="4" applyFont="1" applyFill="1" applyBorder="1"/>
    <xf numFmtId="0" fontId="4" fillId="4" borderId="0" xfId="4" applyFont="1" applyFill="1" applyBorder="1"/>
    <xf numFmtId="0" fontId="4" fillId="4" borderId="8" xfId="4" applyFont="1" applyFill="1" applyBorder="1"/>
    <xf numFmtId="0" fontId="4" fillId="0" borderId="4" xfId="4" applyFont="1" applyBorder="1"/>
    <xf numFmtId="0" fontId="4" fillId="0" borderId="5" xfId="4" applyFont="1" applyBorder="1"/>
    <xf numFmtId="0" fontId="4" fillId="0" borderId="6" xfId="4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7" xfId="4" applyFont="1" applyBorder="1"/>
    <xf numFmtId="0" fontId="4" fillId="0" borderId="0" xfId="4" applyFont="1" applyBorder="1"/>
    <xf numFmtId="0" fontId="4" fillId="0" borderId="8" xfId="4" applyFont="1" applyBorder="1"/>
    <xf numFmtId="0" fontId="0" fillId="0" borderId="4" xfId="0" applyFont="1" applyBorder="1"/>
    <xf numFmtId="0" fontId="0" fillId="0" borderId="9" xfId="0" applyFont="1" applyBorder="1"/>
    <xf numFmtId="0" fontId="0" fillId="0" borderId="6" xfId="0" applyFont="1" applyBorder="1"/>
    <xf numFmtId="0" fontId="0" fillId="0" borderId="0" xfId="0" applyFont="1" applyBorder="1"/>
    <xf numFmtId="0" fontId="4" fillId="0" borderId="10" xfId="4" applyFont="1" applyBorder="1"/>
    <xf numFmtId="0" fontId="4" fillId="0" borderId="11" xfId="4" applyFont="1" applyBorder="1"/>
    <xf numFmtId="0" fontId="4" fillId="0" borderId="12" xfId="4" applyFont="1" applyBorder="1"/>
    <xf numFmtId="0" fontId="4" fillId="4" borderId="10" xfId="4" applyFont="1" applyFill="1" applyBorder="1"/>
    <xf numFmtId="0" fontId="4" fillId="4" borderId="11" xfId="4" applyFont="1" applyFill="1" applyBorder="1"/>
    <xf numFmtId="0" fontId="4" fillId="4" borderId="12" xfId="4" applyFont="1" applyFill="1" applyBorder="1"/>
    <xf numFmtId="0" fontId="0" fillId="0" borderId="1" xfId="0" applyFont="1" applyBorder="1"/>
    <xf numFmtId="0" fontId="0" fillId="0" borderId="13" xfId="0" applyFont="1" applyBorder="1"/>
    <xf numFmtId="0" fontId="0" fillId="0" borderId="3" xfId="0" applyFont="1" applyBorder="1"/>
    <xf numFmtId="0" fontId="0" fillId="0" borderId="5" xfId="0" applyFont="1" applyBorder="1"/>
    <xf numFmtId="0" fontId="3" fillId="0" borderId="14" xfId="0" applyFont="1" applyBorder="1"/>
    <xf numFmtId="0" fontId="6" fillId="0" borderId="8" xfId="0" applyFont="1" applyBorder="1"/>
    <xf numFmtId="0" fontId="3" fillId="0" borderId="15" xfId="0" applyFont="1" applyBorder="1"/>
    <xf numFmtId="0" fontId="6" fillId="0" borderId="12" xfId="0" applyFont="1" applyBorder="1"/>
    <xf numFmtId="0" fontId="6" fillId="0" borderId="0" xfId="0" applyFont="1"/>
    <xf numFmtId="0" fontId="4" fillId="0" borderId="0" xfId="2" applyFo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13" xfId="0" applyFont="1" applyBorder="1"/>
    <xf numFmtId="0" fontId="0" fillId="0" borderId="10" xfId="0" applyFont="1" applyBorder="1"/>
    <xf numFmtId="0" fontId="0" fillId="0" borderId="15" xfId="0" applyFont="1" applyBorder="1"/>
    <xf numFmtId="0" fontId="0" fillId="0" borderId="12" xfId="0" applyFont="1" applyBorder="1"/>
    <xf numFmtId="0" fontId="4" fillId="6" borderId="0" xfId="5" applyFont="1" applyFill="1"/>
    <xf numFmtId="0" fontId="0" fillId="6" borderId="0" xfId="0" applyFont="1" applyFill="1"/>
    <xf numFmtId="0" fontId="3" fillId="6" borderId="0" xfId="0" applyFont="1" applyFill="1" applyAlignment="1"/>
    <xf numFmtId="0" fontId="6" fillId="6" borderId="15" xfId="0" applyFont="1" applyFill="1" applyBorder="1"/>
    <xf numFmtId="0" fontId="0" fillId="6" borderId="10" xfId="0" applyFont="1" applyFill="1" applyBorder="1"/>
    <xf numFmtId="0" fontId="0" fillId="6" borderId="15" xfId="0" applyFont="1" applyFill="1" applyBorder="1"/>
    <xf numFmtId="0" fontId="0" fillId="6" borderId="12" xfId="0" applyFont="1" applyFill="1" applyBorder="1"/>
    <xf numFmtId="0" fontId="4" fillId="6" borderId="0" xfId="2" applyFont="1" applyFill="1"/>
    <xf numFmtId="0" fontId="6" fillId="6" borderId="0" xfId="0" applyFont="1" applyFill="1" applyAlignment="1">
      <alignment horizontal="center"/>
    </xf>
    <xf numFmtId="164" fontId="4" fillId="6" borderId="0" xfId="2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64" fontId="0" fillId="6" borderId="0" xfId="0" applyNumberFormat="1" applyFont="1" applyFill="1" applyAlignment="1">
      <alignment horizontal="center"/>
    </xf>
    <xf numFmtId="0" fontId="4" fillId="0" borderId="0" xfId="5" applyFont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3" borderId="18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164" fontId="7" fillId="0" borderId="0" xfId="0" applyNumberFormat="1" applyFont="1" applyAlignment="1">
      <alignment horizontal="center"/>
    </xf>
    <xf numFmtId="0" fontId="1" fillId="0" borderId="0" xfId="2"/>
    <xf numFmtId="0" fontId="1" fillId="0" borderId="0" xfId="6"/>
    <xf numFmtId="0" fontId="0" fillId="4" borderId="0" xfId="0" applyFont="1" applyFill="1"/>
    <xf numFmtId="0" fontId="4" fillId="4" borderId="0" xfId="2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4" fillId="6" borderId="0" xfId="2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0" fillId="0" borderId="13" xfId="0" applyBorder="1"/>
    <xf numFmtId="0" fontId="1" fillId="0" borderId="0" xfId="7"/>
    <xf numFmtId="0" fontId="6" fillId="0" borderId="0" xfId="8" applyProtection="1"/>
    <xf numFmtId="164" fontId="6" fillId="0" borderId="0" xfId="8" applyNumberFormat="1" applyProtection="1"/>
    <xf numFmtId="0" fontId="6" fillId="0" borderId="15" xfId="0" applyFont="1" applyBorder="1"/>
    <xf numFmtId="0" fontId="4" fillId="4" borderId="0" xfId="5" applyFont="1" applyFill="1"/>
  </cellXfs>
  <cellStyles count="9">
    <cellStyle name="Bad" xfId="1" builtinId="27"/>
    <cellStyle name="Normal" xfId="0" builtinId="0"/>
    <cellStyle name="Normal 2" xfId="4"/>
    <cellStyle name="Normal 2 2 2 10" xfId="6"/>
    <cellStyle name="Normal 4 7" xfId="8"/>
    <cellStyle name="Normal 6 2 6" xfId="2"/>
    <cellStyle name="Normal 6 4" xfId="7"/>
    <cellStyle name="Normal 7" xfId="5"/>
    <cellStyle name="Normal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 Diagram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7157715217369858"/>
          <c:h val="0.89719889180519097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cat>
            <c:numRef>
              <c:f>'[1]Left Cant'!$E$4:$E$15</c:f>
              <c:numCache>
                <c:formatCode>General</c:formatCode>
                <c:ptCount val="12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Cant'!$J$4:$J$15</c:f>
              <c:numCache>
                <c:formatCode>General</c:formatCode>
                <c:ptCount val="12"/>
                <c:pt idx="0">
                  <c:v>-60.521999999999998</c:v>
                </c:pt>
                <c:pt idx="1">
                  <c:v>-53.585999999999999</c:v>
                </c:pt>
                <c:pt idx="2">
                  <c:v>-46.962000000000003</c:v>
                </c:pt>
                <c:pt idx="3">
                  <c:v>-40.640999999999998</c:v>
                </c:pt>
                <c:pt idx="4">
                  <c:v>-34.616999999999997</c:v>
                </c:pt>
                <c:pt idx="5">
                  <c:v>-28.879000000000001</c:v>
                </c:pt>
                <c:pt idx="6">
                  <c:v>-23.42</c:v>
                </c:pt>
                <c:pt idx="7">
                  <c:v>-18.23</c:v>
                </c:pt>
                <c:pt idx="8">
                  <c:v>-13.302</c:v>
                </c:pt>
                <c:pt idx="9">
                  <c:v>-8.6270000000000007</c:v>
                </c:pt>
                <c:pt idx="10">
                  <c:v>-4.1950000000000003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numRef>
              <c:f>'[1]Left Cant'!$E$4:$E$15</c:f>
              <c:numCache>
                <c:formatCode>General</c:formatCode>
                <c:ptCount val="12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Cant'!$J$33:$J$44</c:f>
              <c:numCache>
                <c:formatCode>General</c:formatCode>
                <c:ptCount val="12"/>
                <c:pt idx="0">
                  <c:v>-112.369</c:v>
                </c:pt>
                <c:pt idx="1">
                  <c:v>-99.585999999999999</c:v>
                </c:pt>
                <c:pt idx="2">
                  <c:v>-87.375</c:v>
                </c:pt>
                <c:pt idx="3">
                  <c:v>-75.715000000000003</c:v>
                </c:pt>
                <c:pt idx="4">
                  <c:v>-64.588999999999999</c:v>
                </c:pt>
                <c:pt idx="5">
                  <c:v>-53.976999999999997</c:v>
                </c:pt>
                <c:pt idx="6">
                  <c:v>-43.857999999999997</c:v>
                </c:pt>
                <c:pt idx="7">
                  <c:v>-34.215000000000003</c:v>
                </c:pt>
                <c:pt idx="8">
                  <c:v>-25.027999999999999</c:v>
                </c:pt>
                <c:pt idx="9">
                  <c:v>-16.277999999999999</c:v>
                </c:pt>
                <c:pt idx="10">
                  <c:v>-7.944</c:v>
                </c:pt>
                <c:pt idx="11">
                  <c:v>-1.4E-2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3920"/>
        <c:axId val="204835456"/>
      </c:areaChart>
      <c:catAx>
        <c:axId val="2048339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4835456"/>
        <c:crosses val="autoZero"/>
        <c:auto val="1"/>
        <c:lblAlgn val="ctr"/>
        <c:lblOffset val="100"/>
        <c:noMultiLvlLbl val="0"/>
      </c:catAx>
      <c:valAx>
        <c:axId val="20483545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3392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 Diagram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0"/>
          <c:tx>
            <c:v>se1</c:v>
          </c:tx>
          <c:spPr>
            <a:solidFill>
              <a:schemeClr val="accent1"/>
            </a:solidFill>
          </c:spPr>
          <c:cat>
            <c:numRef>
              <c:f>'[1]prop cant'!$E$4:$E$17</c:f>
              <c:numCache>
                <c:formatCode>0.000</c:formatCode>
                <c:ptCount val="14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cant'!$J$4:$J$17</c:f>
              <c:numCache>
                <c:formatCode>0.000</c:formatCode>
                <c:ptCount val="14"/>
                <c:pt idx="0">
                  <c:v>-96.438000000000002</c:v>
                </c:pt>
                <c:pt idx="1">
                  <c:v>-44.26</c:v>
                </c:pt>
                <c:pt idx="2">
                  <c:v>16.3</c:v>
                </c:pt>
                <c:pt idx="3">
                  <c:v>129.13900000000001</c:v>
                </c:pt>
                <c:pt idx="4">
                  <c:v>178.81399999999999</c:v>
                </c:pt>
                <c:pt idx="5">
                  <c:v>178.80600000000001</c:v>
                </c:pt>
                <c:pt idx="6">
                  <c:v>194.834</c:v>
                </c:pt>
                <c:pt idx="7">
                  <c:v>215.107</c:v>
                </c:pt>
                <c:pt idx="8">
                  <c:v>220.67099999999999</c:v>
                </c:pt>
                <c:pt idx="9">
                  <c:v>209.411</c:v>
                </c:pt>
                <c:pt idx="10">
                  <c:v>179.529</c:v>
                </c:pt>
                <c:pt idx="11">
                  <c:v>132.01499999999999</c:v>
                </c:pt>
                <c:pt idx="12">
                  <c:v>70.656000000000006</c:v>
                </c:pt>
                <c:pt idx="13">
                  <c:v>5.0000000000000001E-3</c:v>
                </c:pt>
              </c:numCache>
            </c:numRef>
          </c:val>
        </c:ser>
        <c:ser>
          <c:idx val="3"/>
          <c:order val="1"/>
          <c:spPr>
            <a:solidFill>
              <a:schemeClr val="accent2">
                <a:lumMod val="75000"/>
              </a:schemeClr>
            </a:solidFill>
          </c:spPr>
          <c:cat>
            <c:numRef>
              <c:f>'[1]prop cant'!$E$4:$E$17</c:f>
              <c:numCache>
                <c:formatCode>0.000</c:formatCode>
                <c:ptCount val="14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cant'!$J$33:$J$46</c:f>
              <c:numCache>
                <c:formatCode>0.000</c:formatCode>
                <c:ptCount val="14"/>
                <c:pt idx="0">
                  <c:v>-253.94</c:v>
                </c:pt>
                <c:pt idx="1">
                  <c:v>-124.351</c:v>
                </c:pt>
                <c:pt idx="2">
                  <c:v>-8.7189999999999994</c:v>
                </c:pt>
                <c:pt idx="3">
                  <c:v>42.545000000000002</c:v>
                </c:pt>
                <c:pt idx="4">
                  <c:v>64.06</c:v>
                </c:pt>
                <c:pt idx="5">
                  <c:v>64.055999999999997</c:v>
                </c:pt>
                <c:pt idx="6">
                  <c:v>70.677999999999997</c:v>
                </c:pt>
                <c:pt idx="7">
                  <c:v>79.174999999999997</c:v>
                </c:pt>
                <c:pt idx="8">
                  <c:v>81.918000000000006</c:v>
                </c:pt>
                <c:pt idx="9">
                  <c:v>78.227000000000004</c:v>
                </c:pt>
                <c:pt idx="10">
                  <c:v>67.525000000000006</c:v>
                </c:pt>
                <c:pt idx="11">
                  <c:v>50.122</c:v>
                </c:pt>
                <c:pt idx="12">
                  <c:v>27.161999999999999</c:v>
                </c:pt>
                <c:pt idx="13">
                  <c:v>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9216"/>
        <c:axId val="42890752"/>
      </c:areaChart>
      <c:catAx>
        <c:axId val="42889216"/>
        <c:scaling>
          <c:orientation val="minMax"/>
        </c:scaling>
        <c:delete val="0"/>
        <c:axPos val="t"/>
        <c:numFmt formatCode="0.000" sourceLinked="1"/>
        <c:majorTickMark val="out"/>
        <c:minorTickMark val="none"/>
        <c:tickLblPos val="nextTo"/>
        <c:crossAx val="42890752"/>
        <c:crosses val="autoZero"/>
        <c:auto val="1"/>
        <c:lblAlgn val="ctr"/>
        <c:lblOffset val="100"/>
        <c:noMultiLvlLbl val="0"/>
      </c:catAx>
      <c:valAx>
        <c:axId val="42890752"/>
        <c:scaling>
          <c:orientation val="maxMin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288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 Diagram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T Bottom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'[1]prop cant'!$D$33:$D$60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cant'!$BV$4:$BV$17</c:f>
              <c:numCache>
                <c:formatCode>0.000</c:formatCode>
                <c:ptCount val="14"/>
                <c:pt idx="0">
                  <c:v>339.29200658769764</c:v>
                </c:pt>
                <c:pt idx="1">
                  <c:v>-339.29200658769764</c:v>
                </c:pt>
                <c:pt idx="2">
                  <c:v>1472.6215563702156</c:v>
                </c:pt>
                <c:pt idx="3">
                  <c:v>1472.6215563702156</c:v>
                </c:pt>
                <c:pt idx="4">
                  <c:v>1472.6215563702156</c:v>
                </c:pt>
                <c:pt idx="5">
                  <c:v>1472.6215563702156</c:v>
                </c:pt>
                <c:pt idx="6">
                  <c:v>1472.6215563702156</c:v>
                </c:pt>
                <c:pt idx="7">
                  <c:v>1472.6215563702156</c:v>
                </c:pt>
                <c:pt idx="8">
                  <c:v>1472.6215563702156</c:v>
                </c:pt>
                <c:pt idx="9">
                  <c:v>1472.6215563702156</c:v>
                </c:pt>
                <c:pt idx="10">
                  <c:v>1472.6215563702156</c:v>
                </c:pt>
                <c:pt idx="11">
                  <c:v>1472.6215563702156</c:v>
                </c:pt>
                <c:pt idx="12">
                  <c:v>1472.6215563702156</c:v>
                </c:pt>
                <c:pt idx="13">
                  <c:v>1472.6215563702156</c:v>
                </c:pt>
              </c:numCache>
            </c:numRef>
          </c:val>
        </c:ser>
        <c:ser>
          <c:idx val="2"/>
          <c:order val="1"/>
          <c:tx>
            <c:v>T Top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'[1]prop cant'!$D$33:$D$60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cant'!$BV$33:$BV$46</c:f>
              <c:numCache>
                <c:formatCode>General</c:formatCode>
                <c:ptCount val="14"/>
                <c:pt idx="0">
                  <c:v>-1281.7698026646356</c:v>
                </c:pt>
                <c:pt idx="1">
                  <c:v>-942.47779607693792</c:v>
                </c:pt>
                <c:pt idx="2">
                  <c:v>-942.47779607693792</c:v>
                </c:pt>
                <c:pt idx="3">
                  <c:v>150.79644737231007</c:v>
                </c:pt>
                <c:pt idx="4">
                  <c:v>150.79644737231007</c:v>
                </c:pt>
                <c:pt idx="5">
                  <c:v>150.79644737231007</c:v>
                </c:pt>
                <c:pt idx="6">
                  <c:v>150.79644737231007</c:v>
                </c:pt>
                <c:pt idx="7">
                  <c:v>150.79644737231007</c:v>
                </c:pt>
                <c:pt idx="8">
                  <c:v>150.79644737231007</c:v>
                </c:pt>
                <c:pt idx="9">
                  <c:v>150.79644737231007</c:v>
                </c:pt>
                <c:pt idx="10">
                  <c:v>150.79644737231007</c:v>
                </c:pt>
                <c:pt idx="11">
                  <c:v>150.79644737231007</c:v>
                </c:pt>
                <c:pt idx="12">
                  <c:v>150.79644737231007</c:v>
                </c:pt>
                <c:pt idx="13">
                  <c:v>150.79644737231007</c:v>
                </c:pt>
              </c:numCache>
            </c:numRef>
          </c:val>
        </c:ser>
        <c:ser>
          <c:idx val="0"/>
          <c:order val="2"/>
          <c:tx>
            <c:v>Ast Req1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'[1]prop cant'!$D$33:$D$60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cant'!$AK$4:$AK$17</c:f>
              <c:numCache>
                <c:formatCode>General</c:formatCode>
                <c:ptCount val="14"/>
                <c:pt idx="0">
                  <c:v>-473.18063907156113</c:v>
                </c:pt>
                <c:pt idx="1">
                  <c:v>-223.77967705355235</c:v>
                </c:pt>
                <c:pt idx="2">
                  <c:v>80.59110280277703</c:v>
                </c:pt>
                <c:pt idx="3">
                  <c:v>714.55239166834428</c:v>
                </c:pt>
                <c:pt idx="4">
                  <c:v>1035.1985946155505</c:v>
                </c:pt>
                <c:pt idx="5">
                  <c:v>1035.1441468327002</c:v>
                </c:pt>
                <c:pt idx="6">
                  <c:v>1146.3265126967581</c:v>
                </c:pt>
                <c:pt idx="7">
                  <c:v>1293.5326954719637</c:v>
                </c:pt>
                <c:pt idx="8">
                  <c:v>1335.3653920131446</c:v>
                </c:pt>
                <c:pt idx="9">
                  <c:v>1251.3712796622469</c:v>
                </c:pt>
                <c:pt idx="10">
                  <c:v>1040.0689345784087</c:v>
                </c:pt>
                <c:pt idx="11">
                  <c:v>732.25375224053039</c:v>
                </c:pt>
                <c:pt idx="12">
                  <c:v>373.38324279938411</c:v>
                </c:pt>
                <c:pt idx="13">
                  <c:v>2.5183972078686587E-2</c:v>
                </c:pt>
              </c:numCache>
            </c:numRef>
          </c:val>
        </c:ser>
        <c:ser>
          <c:idx val="1"/>
          <c:order val="3"/>
          <c:tx>
            <c:v>Ast req2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'[1]prop cant'!$D$33:$D$60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cant'!$AK$33:$AK$46</c:f>
              <c:numCache>
                <c:formatCode>General</c:formatCode>
                <c:ptCount val="14"/>
                <c:pt idx="0">
                  <c:v>-1153.0654699775059</c:v>
                </c:pt>
                <c:pt idx="1">
                  <c:v>-601.03093617230388</c:v>
                </c:pt>
                <c:pt idx="2">
                  <c:v>-45.067095536780293</c:v>
                </c:pt>
                <c:pt idx="3">
                  <c:v>220.38819467771773</c:v>
                </c:pt>
                <c:pt idx="4">
                  <c:v>336.90767146003463</c:v>
                </c:pt>
                <c:pt idx="5">
                  <c:v>336.88566238036373</c:v>
                </c:pt>
                <c:pt idx="6">
                  <c:v>373.50551866021806</c:v>
                </c:pt>
                <c:pt idx="7">
                  <c:v>421.04573051220268</c:v>
                </c:pt>
                <c:pt idx="8">
                  <c:v>436.52874802912544</c:v>
                </c:pt>
                <c:pt idx="9">
                  <c:v>415.71032044732999</c:v>
                </c:pt>
                <c:pt idx="10">
                  <c:v>356.02321377451511</c:v>
                </c:pt>
                <c:pt idx="11">
                  <c:v>261.00697977978484</c:v>
                </c:pt>
                <c:pt idx="12">
                  <c:v>139.24337874603873</c:v>
                </c:pt>
                <c:pt idx="13">
                  <c:v>5.0367816745463213E-3</c:v>
                </c:pt>
              </c:numCache>
            </c:numRef>
          </c:val>
        </c:ser>
        <c:ser>
          <c:idx val="6"/>
          <c:order val="4"/>
          <c:tx>
            <c:v>Asc plot1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'[1]prop cant'!$D$33:$D$60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cant'!$AJ$4:$AJ$17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"/>
          <c:order val="5"/>
          <c:tx>
            <c:v>Asc plot2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'[1]prop cant'!$D$33:$D$60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cant'!$AJ$33:$AJ$46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8000"/>
        <c:axId val="43969536"/>
      </c:areaChart>
      <c:catAx>
        <c:axId val="43968000"/>
        <c:scaling>
          <c:orientation val="minMax"/>
        </c:scaling>
        <c:delete val="0"/>
        <c:axPos val="t"/>
        <c:numFmt formatCode="0.000" sourceLinked="1"/>
        <c:majorTickMark val="none"/>
        <c:minorTickMark val="none"/>
        <c:tickLblPos val="nextTo"/>
        <c:crossAx val="43969536"/>
        <c:crosses val="autoZero"/>
        <c:auto val="1"/>
        <c:lblAlgn val="ctr"/>
        <c:lblOffset val="100"/>
        <c:noMultiLvlLbl val="0"/>
      </c:catAx>
      <c:valAx>
        <c:axId val="43969536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396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on a main beam supporting the coffer beams</a:t>
            </a:r>
          </a:p>
          <a:p>
            <a:pPr>
              <a:defRPr/>
            </a:pP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2"/>
          <c:cat>
            <c:numRef>
              <c:f>'[1]prop cant'!$E$4:$E$31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cant'!$I$4:$I$31</c:f>
              <c:numCache>
                <c:formatCode>0.000</c:formatCode>
                <c:ptCount val="28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numRef>
              <c:f>'[1]prop cant'!$E$4:$E$31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cant'!$I$33:$I$60</c:f>
              <c:numCache>
                <c:formatCode>0.000</c:formatCode>
                <c:ptCount val="28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</c:numCache>
            </c:numRef>
          </c:val>
        </c:ser>
        <c:ser>
          <c:idx val="0"/>
          <c:order val="0"/>
          <c:cat>
            <c:numRef>
              <c:f>'[1]prop cant'!$E$4:$E$31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cant'!$I$4:$I$31</c:f>
              <c:numCache>
                <c:formatCode>0.000</c:formatCode>
                <c:ptCount val="28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</c:numCache>
            </c:numRef>
          </c:val>
        </c:ser>
        <c:ser>
          <c:idx val="1"/>
          <c:order val="1"/>
          <c:cat>
            <c:numRef>
              <c:f>'[1]prop cant'!$E$4:$E$31</c:f>
              <c:numCache>
                <c:formatCode>0.000</c:formatCode>
                <c:ptCount val="28"/>
                <c:pt idx="0">
                  <c:v>0</c:v>
                </c:pt>
                <c:pt idx="1">
                  <c:v>0.52610000000000001</c:v>
                </c:pt>
                <c:pt idx="2">
                  <c:v>1.0523</c:v>
                </c:pt>
                <c:pt idx="3">
                  <c:v>1.5784</c:v>
                </c:pt>
                <c:pt idx="4">
                  <c:v>1.825</c:v>
                </c:pt>
                <c:pt idx="5">
                  <c:v>1.8259999999999998</c:v>
                </c:pt>
                <c:pt idx="6">
                  <c:v>2.1044999999999998</c:v>
                </c:pt>
                <c:pt idx="7">
                  <c:v>2.6307</c:v>
                </c:pt>
                <c:pt idx="8">
                  <c:v>3.1568000000000001</c:v>
                </c:pt>
                <c:pt idx="9">
                  <c:v>3.6829999999999998</c:v>
                </c:pt>
                <c:pt idx="10">
                  <c:v>4.2091000000000003</c:v>
                </c:pt>
                <c:pt idx="11">
                  <c:v>4.7351999999999999</c:v>
                </c:pt>
                <c:pt idx="12">
                  <c:v>5.2614000000000001</c:v>
                </c:pt>
                <c:pt idx="13">
                  <c:v>5.7874999999999996</c:v>
                </c:pt>
              </c:numCache>
            </c:numRef>
          </c:cat>
          <c:val>
            <c:numRef>
              <c:f>'[1]prop cant'!$I$33:$I$60</c:f>
              <c:numCache>
                <c:formatCode>0.000</c:formatCode>
                <c:ptCount val="28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6720"/>
        <c:axId val="44224896"/>
      </c:areaChart>
      <c:catAx>
        <c:axId val="44206720"/>
        <c:scaling>
          <c:orientation val="minMax"/>
        </c:scaling>
        <c:delete val="0"/>
        <c:axPos val="t"/>
        <c:numFmt formatCode="0.000" sourceLinked="1"/>
        <c:majorTickMark val="out"/>
        <c:minorTickMark val="none"/>
        <c:tickLblPos val="nextTo"/>
        <c:crossAx val="44224896"/>
        <c:crosses val="autoZero"/>
        <c:auto val="1"/>
        <c:lblAlgn val="ctr"/>
        <c:lblOffset val="100"/>
        <c:noMultiLvlLbl val="0"/>
      </c:catAx>
      <c:valAx>
        <c:axId val="44224896"/>
        <c:scaling>
          <c:orientation val="maxMin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20672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 Diagram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2"/>
          <c:tx>
            <c:v>se1</c:v>
          </c:tx>
          <c:cat>
            <c:numRef>
              <c:f>[1]B1743!$E$4:$E$21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[1]B1743!$J$4:$J$21</c:f>
              <c:numCache>
                <c:formatCode>General</c:formatCode>
                <c:ptCount val="18"/>
                <c:pt idx="0">
                  <c:v>-87.91</c:v>
                </c:pt>
                <c:pt idx="1">
                  <c:v>4.2510000000000003</c:v>
                </c:pt>
                <c:pt idx="2">
                  <c:v>84.278999999999996</c:v>
                </c:pt>
                <c:pt idx="3">
                  <c:v>171.2</c:v>
                </c:pt>
                <c:pt idx="4">
                  <c:v>253.227</c:v>
                </c:pt>
                <c:pt idx="5">
                  <c:v>253.221</c:v>
                </c:pt>
                <c:pt idx="6">
                  <c:v>261.904</c:v>
                </c:pt>
                <c:pt idx="7">
                  <c:v>306.94200000000001</c:v>
                </c:pt>
                <c:pt idx="8">
                  <c:v>369.44799999999998</c:v>
                </c:pt>
                <c:pt idx="9">
                  <c:v>378.988</c:v>
                </c:pt>
                <c:pt idx="10">
                  <c:v>378.98700000000002</c:v>
                </c:pt>
                <c:pt idx="11">
                  <c:v>312.44400000000002</c:v>
                </c:pt>
                <c:pt idx="12">
                  <c:v>251.797</c:v>
                </c:pt>
                <c:pt idx="13">
                  <c:v>162.85499999999999</c:v>
                </c:pt>
                <c:pt idx="14">
                  <c:v>137.43199999999999</c:v>
                </c:pt>
                <c:pt idx="15">
                  <c:v>137.434</c:v>
                </c:pt>
                <c:pt idx="16">
                  <c:v>110.583</c:v>
                </c:pt>
                <c:pt idx="17">
                  <c:v>40.185000000000002</c:v>
                </c:pt>
              </c:numCache>
            </c:numRef>
          </c:val>
        </c:ser>
        <c:ser>
          <c:idx val="3"/>
          <c:order val="3"/>
          <c:tx>
            <c:v>s2</c:v>
          </c:tx>
          <c:spPr>
            <a:ln w="25400">
              <a:noFill/>
            </a:ln>
          </c:spPr>
          <c:cat>
            <c:numRef>
              <c:f>[1]B1743!$E$4:$E$21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[1]B1743!$J$22:$J$39</c:f>
              <c:numCache>
                <c:formatCode>General</c:formatCode>
                <c:ptCount val="18"/>
                <c:pt idx="0">
                  <c:v>-658.34400000000005</c:v>
                </c:pt>
                <c:pt idx="1">
                  <c:v>-437.697</c:v>
                </c:pt>
                <c:pt idx="2">
                  <c:v>-237.27099999999999</c:v>
                </c:pt>
                <c:pt idx="3">
                  <c:v>-83.692999999999998</c:v>
                </c:pt>
                <c:pt idx="4">
                  <c:v>-1.554</c:v>
                </c:pt>
                <c:pt idx="5">
                  <c:v>-1.5620000000000001</c:v>
                </c:pt>
                <c:pt idx="6">
                  <c:v>17.888999999999999</c:v>
                </c:pt>
                <c:pt idx="7">
                  <c:v>115.20399999999999</c:v>
                </c:pt>
                <c:pt idx="8">
                  <c:v>167.45099999999999</c:v>
                </c:pt>
                <c:pt idx="9">
                  <c:v>164.874</c:v>
                </c:pt>
                <c:pt idx="10">
                  <c:v>164.89400000000001</c:v>
                </c:pt>
                <c:pt idx="11">
                  <c:v>89.974000000000004</c:v>
                </c:pt>
                <c:pt idx="12">
                  <c:v>-26.841000000000001</c:v>
                </c:pt>
                <c:pt idx="13">
                  <c:v>-160.63300000000001</c:v>
                </c:pt>
                <c:pt idx="14">
                  <c:v>-278.35599999999999</c:v>
                </c:pt>
                <c:pt idx="15">
                  <c:v>-278.35399999999998</c:v>
                </c:pt>
                <c:pt idx="16">
                  <c:v>-380.31599999999997</c:v>
                </c:pt>
                <c:pt idx="17">
                  <c:v>-631.69200000000001</c:v>
                </c:pt>
              </c:numCache>
            </c:numRef>
          </c:val>
        </c:ser>
        <c:ser>
          <c:idx val="0"/>
          <c:order val="0"/>
          <c:tx>
            <c:v>s</c:v>
          </c:tx>
          <c:cat>
            <c:numRef>
              <c:f>[1]B1743!$E$4:$E$21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[1]B1743!$J$4:$J$21</c:f>
              <c:numCache>
                <c:formatCode>General</c:formatCode>
                <c:ptCount val="18"/>
                <c:pt idx="0">
                  <c:v>-87.91</c:v>
                </c:pt>
                <c:pt idx="1">
                  <c:v>4.2510000000000003</c:v>
                </c:pt>
                <c:pt idx="2">
                  <c:v>84.278999999999996</c:v>
                </c:pt>
                <c:pt idx="3">
                  <c:v>171.2</c:v>
                </c:pt>
                <c:pt idx="4">
                  <c:v>253.227</c:v>
                </c:pt>
                <c:pt idx="5">
                  <c:v>253.221</c:v>
                </c:pt>
                <c:pt idx="6">
                  <c:v>261.904</c:v>
                </c:pt>
                <c:pt idx="7">
                  <c:v>306.94200000000001</c:v>
                </c:pt>
                <c:pt idx="8">
                  <c:v>369.44799999999998</c:v>
                </c:pt>
                <c:pt idx="9">
                  <c:v>378.988</c:v>
                </c:pt>
                <c:pt idx="10">
                  <c:v>378.98700000000002</c:v>
                </c:pt>
                <c:pt idx="11">
                  <c:v>312.44400000000002</c:v>
                </c:pt>
                <c:pt idx="12">
                  <c:v>251.797</c:v>
                </c:pt>
                <c:pt idx="13">
                  <c:v>162.85499999999999</c:v>
                </c:pt>
                <c:pt idx="14">
                  <c:v>137.43199999999999</c:v>
                </c:pt>
                <c:pt idx="15">
                  <c:v>137.434</c:v>
                </c:pt>
                <c:pt idx="16">
                  <c:v>110.583</c:v>
                </c:pt>
                <c:pt idx="17">
                  <c:v>40.185000000000002</c:v>
                </c:pt>
              </c:numCache>
            </c:numRef>
          </c:val>
        </c:ser>
        <c:ser>
          <c:idx val="1"/>
          <c:order val="1"/>
          <c:tx>
            <c:v>gy</c:v>
          </c:tx>
          <c:cat>
            <c:numRef>
              <c:f>[1]B1743!$E$4:$E$21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[1]B1743!$J$22:$J$39</c:f>
              <c:numCache>
                <c:formatCode>General</c:formatCode>
                <c:ptCount val="18"/>
                <c:pt idx="0">
                  <c:v>-658.34400000000005</c:v>
                </c:pt>
                <c:pt idx="1">
                  <c:v>-437.697</c:v>
                </c:pt>
                <c:pt idx="2">
                  <c:v>-237.27099999999999</c:v>
                </c:pt>
                <c:pt idx="3">
                  <c:v>-83.692999999999998</c:v>
                </c:pt>
                <c:pt idx="4">
                  <c:v>-1.554</c:v>
                </c:pt>
                <c:pt idx="5">
                  <c:v>-1.5620000000000001</c:v>
                </c:pt>
                <c:pt idx="6">
                  <c:v>17.888999999999999</c:v>
                </c:pt>
                <c:pt idx="7">
                  <c:v>115.20399999999999</c:v>
                </c:pt>
                <c:pt idx="8">
                  <c:v>167.45099999999999</c:v>
                </c:pt>
                <c:pt idx="9">
                  <c:v>164.874</c:v>
                </c:pt>
                <c:pt idx="10">
                  <c:v>164.89400000000001</c:v>
                </c:pt>
                <c:pt idx="11">
                  <c:v>89.974000000000004</c:v>
                </c:pt>
                <c:pt idx="12">
                  <c:v>-26.841000000000001</c:v>
                </c:pt>
                <c:pt idx="13">
                  <c:v>-160.63300000000001</c:v>
                </c:pt>
                <c:pt idx="14">
                  <c:v>-278.35599999999999</c:v>
                </c:pt>
                <c:pt idx="15">
                  <c:v>-278.35399999999998</c:v>
                </c:pt>
                <c:pt idx="16">
                  <c:v>-380.31599999999997</c:v>
                </c:pt>
                <c:pt idx="17">
                  <c:v>-631.69200000000001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24000"/>
        <c:axId val="257025536"/>
      </c:areaChart>
      <c:catAx>
        <c:axId val="2570240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57025536"/>
        <c:crosses val="autoZero"/>
        <c:auto val="1"/>
        <c:lblAlgn val="ctr"/>
        <c:lblOffset val="100"/>
        <c:noMultiLvlLbl val="0"/>
      </c:catAx>
      <c:valAx>
        <c:axId val="25702553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2400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 Diagram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T Bottom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[1]B1743!$D$22:$D$39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[1]B1743!$BV$4:$BV$21</c:f>
              <c:numCache>
                <c:formatCode>0.000</c:formatCode>
                <c:ptCount val="18"/>
                <c:pt idx="0">
                  <c:v>339.29200658769764</c:v>
                </c:pt>
                <c:pt idx="1">
                  <c:v>603.18578948924028</c:v>
                </c:pt>
                <c:pt idx="2">
                  <c:v>603.18578948924028</c:v>
                </c:pt>
                <c:pt idx="3">
                  <c:v>603.18578948924028</c:v>
                </c:pt>
                <c:pt idx="4">
                  <c:v>1231.5043202071988</c:v>
                </c:pt>
                <c:pt idx="5">
                  <c:v>1231.5043202071988</c:v>
                </c:pt>
                <c:pt idx="6">
                  <c:v>1231.5043202071988</c:v>
                </c:pt>
                <c:pt idx="7">
                  <c:v>1231.5043202071988</c:v>
                </c:pt>
                <c:pt idx="8">
                  <c:v>1457.6989912656638</c:v>
                </c:pt>
                <c:pt idx="9">
                  <c:v>1457.6989912656638</c:v>
                </c:pt>
                <c:pt idx="10">
                  <c:v>1457.6989912656638</c:v>
                </c:pt>
                <c:pt idx="11">
                  <c:v>1231.5043202071988</c:v>
                </c:pt>
                <c:pt idx="12">
                  <c:v>1231.5043202071988</c:v>
                </c:pt>
                <c:pt idx="13">
                  <c:v>603.18578948924028</c:v>
                </c:pt>
                <c:pt idx="14">
                  <c:v>603.18578948924028</c:v>
                </c:pt>
                <c:pt idx="15">
                  <c:v>603.18578948924028</c:v>
                </c:pt>
                <c:pt idx="16">
                  <c:v>603.18578948924028</c:v>
                </c:pt>
                <c:pt idx="17">
                  <c:v>339.29200658769764</c:v>
                </c:pt>
              </c:numCache>
            </c:numRef>
          </c:val>
        </c:ser>
        <c:ser>
          <c:idx val="2"/>
          <c:order val="1"/>
          <c:tx>
            <c:v>T Top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[1]B1743!$D$22:$D$39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[1]B1743!$BV$22:$BV$39</c:f>
              <c:numCache>
                <c:formatCode>General</c:formatCode>
                <c:ptCount val="18"/>
                <c:pt idx="0">
                  <c:v>-1947.7874452256717</c:v>
                </c:pt>
                <c:pt idx="1">
                  <c:v>-1545.6635855661782</c:v>
                </c:pt>
                <c:pt idx="2">
                  <c:v>-942.47779607693792</c:v>
                </c:pt>
                <c:pt idx="3">
                  <c:v>-942.47779607693792</c:v>
                </c:pt>
                <c:pt idx="4">
                  <c:v>-942.47779607693792</c:v>
                </c:pt>
                <c:pt idx="5">
                  <c:v>-942.47779607693792</c:v>
                </c:pt>
                <c:pt idx="6">
                  <c:v>-100.53096491487338</c:v>
                </c:pt>
                <c:pt idx="7">
                  <c:v>-100.53096491487338</c:v>
                </c:pt>
                <c:pt idx="8">
                  <c:v>-100.53096491487338</c:v>
                </c:pt>
                <c:pt idx="9">
                  <c:v>-100.53096491487338</c:v>
                </c:pt>
                <c:pt idx="10">
                  <c:v>-100.53096491487338</c:v>
                </c:pt>
                <c:pt idx="11">
                  <c:v>-100.53096491487338</c:v>
                </c:pt>
                <c:pt idx="12">
                  <c:v>-942.47779607693792</c:v>
                </c:pt>
                <c:pt idx="13">
                  <c:v>-942.47779607693792</c:v>
                </c:pt>
                <c:pt idx="14">
                  <c:v>-942.47779607693792</c:v>
                </c:pt>
                <c:pt idx="15">
                  <c:v>-942.47779607693792</c:v>
                </c:pt>
                <c:pt idx="16">
                  <c:v>-1884.9555921538758</c:v>
                </c:pt>
                <c:pt idx="17">
                  <c:v>-1884.9555921538758</c:v>
                </c:pt>
              </c:numCache>
            </c:numRef>
          </c:val>
        </c:ser>
        <c:ser>
          <c:idx val="0"/>
          <c:order val="2"/>
          <c:tx>
            <c:v>Ast Req1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[1]B1743!$D$22:$D$39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[1]B1743!$AK$4:$AK$21</c:f>
              <c:numCache>
                <c:formatCode>General</c:formatCode>
                <c:ptCount val="18"/>
                <c:pt idx="0">
                  <c:v>-273.18513083264645</c:v>
                </c:pt>
                <c:pt idx="1">
                  <c:v>12.94525128827995</c:v>
                </c:pt>
                <c:pt idx="2">
                  <c:v>261.42669892037031</c:v>
                </c:pt>
                <c:pt idx="3">
                  <c:v>542.47175204008158</c:v>
                </c:pt>
                <c:pt idx="4">
                  <c:v>819.78591626268792</c:v>
                </c:pt>
                <c:pt idx="5">
                  <c:v>819.76516169360139</c:v>
                </c:pt>
                <c:pt idx="6">
                  <c:v>890.19449856168501</c:v>
                </c:pt>
                <c:pt idx="7">
                  <c:v>1057.8349596761234</c:v>
                </c:pt>
                <c:pt idx="8">
                  <c:v>1299.3811170563777</c:v>
                </c:pt>
                <c:pt idx="9">
                  <c:v>1337.2343876018708</c:v>
                </c:pt>
                <c:pt idx="10">
                  <c:v>1337.2304053078678</c:v>
                </c:pt>
                <c:pt idx="11">
                  <c:v>1078.6675196571848</c:v>
                </c:pt>
                <c:pt idx="12">
                  <c:v>814.84144474367736</c:v>
                </c:pt>
                <c:pt idx="13">
                  <c:v>514.94450652564171</c:v>
                </c:pt>
                <c:pt idx="14">
                  <c:v>431.81582187080818</c:v>
                </c:pt>
                <c:pt idx="15">
                  <c:v>431.8223188614711</c:v>
                </c:pt>
                <c:pt idx="16">
                  <c:v>345.18588284195948</c:v>
                </c:pt>
                <c:pt idx="17">
                  <c:v>123.37450533260302</c:v>
                </c:pt>
              </c:numCache>
            </c:numRef>
          </c:val>
        </c:ser>
        <c:ser>
          <c:idx val="1"/>
          <c:order val="3"/>
          <c:tx>
            <c:v>Ast req2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[1]B1743!$D$22:$D$39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[1]B1743!$AK$22:$AK$39</c:f>
              <c:numCache>
                <c:formatCode>General</c:formatCode>
                <c:ptCount val="18"/>
                <c:pt idx="0">
                  <c:v>-1831.5875513530536</c:v>
                </c:pt>
                <c:pt idx="1">
                  <c:v>-1238.5492499574293</c:v>
                </c:pt>
                <c:pt idx="2">
                  <c:v>-697.20197208219133</c:v>
                </c:pt>
                <c:pt idx="3">
                  <c:v>-253.91411457724413</c:v>
                </c:pt>
                <c:pt idx="4">
                  <c:v>-4.8023101715213912</c:v>
                </c:pt>
                <c:pt idx="5">
                  <c:v>-4.8270235844776987</c:v>
                </c:pt>
                <c:pt idx="6">
                  <c:v>56.910167813808897</c:v>
                </c:pt>
                <c:pt idx="7">
                  <c:v>375.70127587322401</c:v>
                </c:pt>
                <c:pt idx="8">
                  <c:v>553.8612303940281</c:v>
                </c:pt>
                <c:pt idx="9">
                  <c:v>544.94954285945494</c:v>
                </c:pt>
                <c:pt idx="10">
                  <c:v>545.01865508295759</c:v>
                </c:pt>
                <c:pt idx="11">
                  <c:v>291.48799806199673</c:v>
                </c:pt>
                <c:pt idx="12">
                  <c:v>-82.468366821520107</c:v>
                </c:pt>
                <c:pt idx="13">
                  <c:v>-479.41791117423389</c:v>
                </c:pt>
                <c:pt idx="14">
                  <c:v>-811.35335521114177</c:v>
                </c:pt>
                <c:pt idx="15">
                  <c:v>-811.34784061588607</c:v>
                </c:pt>
                <c:pt idx="16">
                  <c:v>-1087.4117455008125</c:v>
                </c:pt>
                <c:pt idx="17">
                  <c:v>-1751.8916539724901</c:v>
                </c:pt>
              </c:numCache>
            </c:numRef>
          </c:val>
        </c:ser>
        <c:ser>
          <c:idx val="6"/>
          <c:order val="4"/>
          <c:tx>
            <c:v>Asc plot1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[1]B1743!$D$22:$D$39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[1]B1743!$AJ$4:$AJ$21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7"/>
          <c:order val="5"/>
          <c:tx>
            <c:v>Asc plot2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[1]B1743!$D$22:$D$39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1.4718</c:v>
                </c:pt>
                <c:pt idx="3">
                  <c:v>2.2077</c:v>
                </c:pt>
                <c:pt idx="4">
                  <c:v>2.81</c:v>
                </c:pt>
                <c:pt idx="5">
                  <c:v>2.8109999999999999</c:v>
                </c:pt>
                <c:pt idx="6">
                  <c:v>2.9436</c:v>
                </c:pt>
                <c:pt idx="7">
                  <c:v>3.6795</c:v>
                </c:pt>
                <c:pt idx="8">
                  <c:v>4.4154999999999998</c:v>
                </c:pt>
                <c:pt idx="9">
                  <c:v>4.5949999999999998</c:v>
                </c:pt>
                <c:pt idx="10">
                  <c:v>4.5960000000000001</c:v>
                </c:pt>
                <c:pt idx="11">
                  <c:v>5.1513999999999998</c:v>
                </c:pt>
                <c:pt idx="12">
                  <c:v>5.8872999999999998</c:v>
                </c:pt>
                <c:pt idx="13">
                  <c:v>6.6231999999999998</c:v>
                </c:pt>
                <c:pt idx="14">
                  <c:v>7.0449999999999999</c:v>
                </c:pt>
                <c:pt idx="15">
                  <c:v>7.0460000000000003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[1]B1743!$AJ$22:$AJ$39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57600"/>
        <c:axId val="266059136"/>
      </c:areaChart>
      <c:catAx>
        <c:axId val="2660576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crossAx val="266059136"/>
        <c:crosses val="autoZero"/>
        <c:auto val="1"/>
        <c:lblAlgn val="ctr"/>
        <c:lblOffset val="100"/>
        <c:noMultiLvlLbl val="0"/>
      </c:catAx>
      <c:valAx>
        <c:axId val="266059136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6605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 Diagram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T Bottom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'[1]Left Cant'!$D$33:$D$44</c:f>
              <c:numCache>
                <c:formatCode>General</c:formatCode>
                <c:ptCount val="12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Cant'!$BV$4:$BV$15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'[1]Left Cant'!$D$33:$D$44</c:f>
              <c:numCache>
                <c:formatCode>General</c:formatCode>
                <c:ptCount val="12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Cant'!$BV$33:$BV$44</c:f>
              <c:numCache>
                <c:formatCode>General</c:formatCode>
                <c:ptCount val="12"/>
                <c:pt idx="0">
                  <c:v>-490.87385212340519</c:v>
                </c:pt>
                <c:pt idx="1">
                  <c:v>-490.87385212340519</c:v>
                </c:pt>
                <c:pt idx="2">
                  <c:v>-490.87385212340519</c:v>
                </c:pt>
                <c:pt idx="3">
                  <c:v>-490.87385212340519</c:v>
                </c:pt>
                <c:pt idx="4">
                  <c:v>-490.87385212340519</c:v>
                </c:pt>
                <c:pt idx="5">
                  <c:v>-490.87385212340519</c:v>
                </c:pt>
                <c:pt idx="6">
                  <c:v>-490.87385212340519</c:v>
                </c:pt>
                <c:pt idx="7">
                  <c:v>-490.87385212340519</c:v>
                </c:pt>
                <c:pt idx="8">
                  <c:v>-490.87385212340519</c:v>
                </c:pt>
                <c:pt idx="9">
                  <c:v>-490.87385212340519</c:v>
                </c:pt>
                <c:pt idx="10">
                  <c:v>-490.87385212340519</c:v>
                </c:pt>
                <c:pt idx="11">
                  <c:v>-490.87385212340519</c:v>
                </c:pt>
              </c:numCache>
            </c:numRef>
          </c:val>
        </c:ser>
        <c:ser>
          <c:idx val="0"/>
          <c:order val="2"/>
          <c:tx>
            <c:v>Ast Req1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'[1]Left Cant'!$D$33:$D$44</c:f>
              <c:numCache>
                <c:formatCode>General</c:formatCode>
                <c:ptCount val="12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Cant'!$AK$4:$AK$15</c:f>
              <c:numCache>
                <c:formatCode>General</c:formatCode>
                <c:ptCount val="12"/>
                <c:pt idx="0">
                  <c:v>-250.15883910709729</c:v>
                </c:pt>
                <c:pt idx="1">
                  <c:v>-221.80385452026835</c:v>
                </c:pt>
                <c:pt idx="2">
                  <c:v>-194.64993443655123</c:v>
                </c:pt>
                <c:pt idx="3">
                  <c:v>-168.66976595156521</c:v>
                </c:pt>
                <c:pt idx="4">
                  <c:v>-143.84771184894552</c:v>
                </c:pt>
                <c:pt idx="5">
                  <c:v>-120.14689733399145</c:v>
                </c:pt>
                <c:pt idx="6">
                  <c:v>-97.546290627080282</c:v>
                </c:pt>
                <c:pt idx="7">
                  <c:v>-76.011839061895472</c:v>
                </c:pt>
                <c:pt idx="8">
                  <c:v>-55.521331601314081</c:v>
                </c:pt>
                <c:pt idx="9">
                  <c:v>-36.043698906538651</c:v>
                </c:pt>
                <c:pt idx="10">
                  <c:v>-17.543132065380178</c:v>
                </c:pt>
                <c:pt idx="11">
                  <c:v>0</c:v>
                </c:pt>
              </c:numCache>
            </c:numRef>
          </c:val>
        </c:ser>
        <c:ser>
          <c:idx val="1"/>
          <c:order val="3"/>
          <c:spPr>
            <a:solidFill>
              <a:schemeClr val="accent2">
                <a:lumMod val="75000"/>
              </a:schemeClr>
            </a:solidFill>
          </c:spPr>
          <c:cat>
            <c:numRef>
              <c:f>'[1]Left Cant'!$D$33:$D$44</c:f>
              <c:numCache>
                <c:formatCode>General</c:formatCode>
                <c:ptCount val="12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Cant'!$AK$33:$AK$44</c:f>
              <c:numCache>
                <c:formatCode>General</c:formatCode>
                <c:ptCount val="12"/>
                <c:pt idx="0">
                  <c:v>-459.653805436639</c:v>
                </c:pt>
                <c:pt idx="1">
                  <c:v>-408.39812804612347</c:v>
                </c:pt>
                <c:pt idx="2">
                  <c:v>-359.1966322602803</c:v>
                </c:pt>
                <c:pt idx="3">
                  <c:v>-311.99382534361791</c:v>
                </c:pt>
                <c:pt idx="4">
                  <c:v>-266.74828394561001</c:v>
                </c:pt>
                <c:pt idx="5">
                  <c:v>-223.40441153111135</c:v>
                </c:pt>
                <c:pt idx="6">
                  <c:v>-181.90044624685021</c:v>
                </c:pt>
                <c:pt idx="7">
                  <c:v>-142.1890742674623</c:v>
                </c:pt>
                <c:pt idx="8">
                  <c:v>-104.20882223077977</c:v>
                </c:pt>
                <c:pt idx="9">
                  <c:v>-67.900511602674129</c:v>
                </c:pt>
                <c:pt idx="10">
                  <c:v>-33.194889259280167</c:v>
                </c:pt>
                <c:pt idx="11">
                  <c:v>-5.859855253360946E-2</c:v>
                </c:pt>
              </c:numCache>
            </c:numRef>
          </c:val>
        </c:ser>
        <c:ser>
          <c:idx val="6"/>
          <c:order val="4"/>
          <c:tx>
            <c:v>Asc plot1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'[1]Left Cant'!$D$33:$D$44</c:f>
              <c:numCache>
                <c:formatCode>General</c:formatCode>
                <c:ptCount val="12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Cant'!$AJ$4:$AJ$15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5"/>
          <c:tx>
            <c:v>Asc plot2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'[1]Left Cant'!$D$33:$D$44</c:f>
              <c:numCache>
                <c:formatCode>General</c:formatCode>
                <c:ptCount val="12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Cant'!$AJ$33:$AJ$44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8704"/>
        <c:axId val="205513088"/>
      </c:areaChart>
      <c:catAx>
        <c:axId val="2048887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crossAx val="205513088"/>
        <c:crosses val="autoZero"/>
        <c:auto val="1"/>
        <c:lblAlgn val="ctr"/>
        <c:lblOffset val="100"/>
        <c:noMultiLvlLbl val="0"/>
      </c:catAx>
      <c:valAx>
        <c:axId val="2055130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488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on a main beam supporting the coffer beams</a:t>
            </a:r>
          </a:p>
          <a:p>
            <a:pPr>
              <a:defRPr/>
            </a:pP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2"/>
          <c:cat>
            <c:numRef>
              <c:f>'[1]Left Cant'!$E$4:$E$31</c:f>
              <c:numCache>
                <c:formatCode>General</c:formatCode>
                <c:ptCount val="28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numRef>
              <c:f>'[1]Left Cant'!$E$4:$E$31</c:f>
              <c:numCache>
                <c:formatCode>General</c:formatCode>
                <c:ptCount val="28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Cant'!$I$33:$I$60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0"/>
          <c:cat>
            <c:numRef>
              <c:f>'[1]Left Cant'!$E$4:$E$31</c:f>
              <c:numCache>
                <c:formatCode>General</c:formatCode>
                <c:ptCount val="28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numRef>
              <c:f>'[1]Left Cant'!$E$4:$E$31</c:f>
              <c:numCache>
                <c:formatCode>General</c:formatCode>
                <c:ptCount val="28"/>
                <c:pt idx="0">
                  <c:v>0.375</c:v>
                </c:pt>
                <c:pt idx="1">
                  <c:v>0.46600000000000003</c:v>
                </c:pt>
                <c:pt idx="2">
                  <c:v>0.55700000000000005</c:v>
                </c:pt>
                <c:pt idx="3">
                  <c:v>0.64800000000000002</c:v>
                </c:pt>
                <c:pt idx="4">
                  <c:v>0.73899999999999999</c:v>
                </c:pt>
                <c:pt idx="5">
                  <c:v>0.83</c:v>
                </c:pt>
                <c:pt idx="6">
                  <c:v>0.92100000000000004</c:v>
                </c:pt>
                <c:pt idx="7">
                  <c:v>1.0109999999999999</c:v>
                </c:pt>
                <c:pt idx="8">
                  <c:v>1.1020000000000001</c:v>
                </c:pt>
                <c:pt idx="9">
                  <c:v>1.1930000000000001</c:v>
                </c:pt>
                <c:pt idx="10">
                  <c:v>1.284</c:v>
                </c:pt>
                <c:pt idx="11">
                  <c:v>1.375</c:v>
                </c:pt>
              </c:numCache>
            </c:numRef>
          </c:cat>
          <c:val>
            <c:numRef>
              <c:f>'[1]Left Cant'!$I$33:$I$60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4048"/>
        <c:axId val="206595584"/>
      </c:areaChart>
      <c:catAx>
        <c:axId val="2065940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6595584"/>
        <c:crosses val="autoZero"/>
        <c:auto val="1"/>
        <c:lblAlgn val="ctr"/>
        <c:lblOffset val="100"/>
        <c:noMultiLvlLbl val="0"/>
      </c:catAx>
      <c:valAx>
        <c:axId val="2065955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404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 Diagram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7157715217369858"/>
          <c:h val="0.89719889180519097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cat>
            <c:numRef>
              <c:f>[1]Butterfly!$E$4:$E$15</c:f>
              <c:numCache>
                <c:formatCode>General</c:formatCode>
                <c:ptCount val="12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[1]Butterfly!$J$4:$J$15</c:f>
              <c:numCache>
                <c:formatCode>General</c:formatCode>
                <c:ptCount val="12"/>
                <c:pt idx="0">
                  <c:v>87.762</c:v>
                </c:pt>
                <c:pt idx="1">
                  <c:v>71.525000000000006</c:v>
                </c:pt>
                <c:pt idx="2">
                  <c:v>54.506</c:v>
                </c:pt>
                <c:pt idx="3">
                  <c:v>36.65</c:v>
                </c:pt>
                <c:pt idx="4">
                  <c:v>17.905000000000001</c:v>
                </c:pt>
                <c:pt idx="5">
                  <c:v>-1.7330000000000001</c:v>
                </c:pt>
                <c:pt idx="6">
                  <c:v>-7.1710000000000003</c:v>
                </c:pt>
                <c:pt idx="7">
                  <c:v>4.4870000000000001</c:v>
                </c:pt>
                <c:pt idx="8">
                  <c:v>15.154</c:v>
                </c:pt>
                <c:pt idx="9">
                  <c:v>24.780999999999999</c:v>
                </c:pt>
                <c:pt idx="10">
                  <c:v>33.415999999999997</c:v>
                </c:pt>
                <c:pt idx="11">
                  <c:v>41.116</c:v>
                </c:pt>
              </c:numCache>
            </c:numRef>
          </c:val>
        </c:ser>
        <c:ser>
          <c:idx val="1"/>
          <c:order val="1"/>
          <c:cat>
            <c:numRef>
              <c:f>[1]Butterfly!$E$4:$E$15</c:f>
              <c:numCache>
                <c:formatCode>General</c:formatCode>
                <c:ptCount val="12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[1]Butterfly!$J$33:$J$44</c:f>
              <c:numCache>
                <c:formatCode>General</c:formatCode>
                <c:ptCount val="12"/>
                <c:pt idx="0">
                  <c:v>-102.384</c:v>
                </c:pt>
                <c:pt idx="1">
                  <c:v>-84.632999999999996</c:v>
                </c:pt>
                <c:pt idx="2">
                  <c:v>-68.188999999999993</c:v>
                </c:pt>
                <c:pt idx="3">
                  <c:v>-53.152999999999999</c:v>
                </c:pt>
                <c:pt idx="4">
                  <c:v>-41.631999999999998</c:v>
                </c:pt>
                <c:pt idx="5">
                  <c:v>-32.445</c:v>
                </c:pt>
                <c:pt idx="6">
                  <c:v>-40.747999999999998</c:v>
                </c:pt>
                <c:pt idx="7">
                  <c:v>-57.853999999999999</c:v>
                </c:pt>
                <c:pt idx="8">
                  <c:v>-84.828000000000003</c:v>
                </c:pt>
                <c:pt idx="9">
                  <c:v>-113.577</c:v>
                </c:pt>
                <c:pt idx="10">
                  <c:v>-143.99100000000001</c:v>
                </c:pt>
                <c:pt idx="11">
                  <c:v>-175.971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1008"/>
        <c:axId val="214938752"/>
      </c:areaChart>
      <c:catAx>
        <c:axId val="2141710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4938752"/>
        <c:crosses val="autoZero"/>
        <c:auto val="1"/>
        <c:lblAlgn val="ctr"/>
        <c:lblOffset val="100"/>
        <c:noMultiLvlLbl val="0"/>
      </c:catAx>
      <c:valAx>
        <c:axId val="21493875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100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 Diagram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T Bottom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[1]Butterfly!$D$33:$D$44</c:f>
              <c:numCache>
                <c:formatCode>General</c:formatCode>
                <c:ptCount val="12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[1]Butterfly!$BV$4:$BV$15</c:f>
              <c:numCache>
                <c:formatCode>0.000</c:formatCode>
                <c:ptCount val="12"/>
                <c:pt idx="0">
                  <c:v>496.37163926718733</c:v>
                </c:pt>
                <c:pt idx="1">
                  <c:v>339.29200658769764</c:v>
                </c:pt>
                <c:pt idx="2">
                  <c:v>339.29200658769764</c:v>
                </c:pt>
                <c:pt idx="3">
                  <c:v>339.29200658769764</c:v>
                </c:pt>
                <c:pt idx="4">
                  <c:v>339.29200658769764</c:v>
                </c:pt>
                <c:pt idx="5">
                  <c:v>0</c:v>
                </c:pt>
                <c:pt idx="6">
                  <c:v>0</c:v>
                </c:pt>
                <c:pt idx="7">
                  <c:v>339.29200658769764</c:v>
                </c:pt>
                <c:pt idx="8">
                  <c:v>339.29200658769764</c:v>
                </c:pt>
                <c:pt idx="9">
                  <c:v>339.29200658769764</c:v>
                </c:pt>
                <c:pt idx="10">
                  <c:v>339.29200658769764</c:v>
                </c:pt>
                <c:pt idx="11">
                  <c:v>339.29200658769764</c:v>
                </c:pt>
              </c:numCache>
            </c:numRef>
          </c:val>
        </c:ser>
        <c:ser>
          <c:idx val="2"/>
          <c:order val="1"/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[1]Butterfly!$D$33:$D$44</c:f>
              <c:numCache>
                <c:formatCode>General</c:formatCode>
                <c:ptCount val="12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[1]Butterfly!$BV$33:$BV$44</c:f>
              <c:numCache>
                <c:formatCode>General</c:formatCode>
                <c:ptCount val="12"/>
                <c:pt idx="0">
                  <c:v>0</c:v>
                </c:pt>
                <c:pt idx="1">
                  <c:v>-603.18578948924028</c:v>
                </c:pt>
                <c:pt idx="2">
                  <c:v>-603.18578948924028</c:v>
                </c:pt>
                <c:pt idx="3">
                  <c:v>-603.18578948924028</c:v>
                </c:pt>
                <c:pt idx="4">
                  <c:v>-603.18578948924028</c:v>
                </c:pt>
                <c:pt idx="5">
                  <c:v>-603.18578948924028</c:v>
                </c:pt>
                <c:pt idx="6">
                  <c:v>-603.18578948924028</c:v>
                </c:pt>
                <c:pt idx="7">
                  <c:v>-603.18578948924028</c:v>
                </c:pt>
                <c:pt idx="8">
                  <c:v>-603.18578948924028</c:v>
                </c:pt>
                <c:pt idx="9">
                  <c:v>-603.18578948924028</c:v>
                </c:pt>
                <c:pt idx="10">
                  <c:v>-603.18578948924028</c:v>
                </c:pt>
                <c:pt idx="11">
                  <c:v>-917.34505484821966</c:v>
                </c:pt>
              </c:numCache>
            </c:numRef>
          </c:val>
        </c:ser>
        <c:ser>
          <c:idx val="0"/>
          <c:order val="2"/>
          <c:tx>
            <c:v>Ast Req1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[1]Butterfly!$D$33:$D$44</c:f>
              <c:numCache>
                <c:formatCode>General</c:formatCode>
                <c:ptCount val="12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[1]Butterfly!$AK$4:$AK$15</c:f>
              <c:numCache>
                <c:formatCode>General</c:formatCode>
                <c:ptCount val="12"/>
                <c:pt idx="0">
                  <c:v>385.29418613105383</c:v>
                </c:pt>
                <c:pt idx="1">
                  <c:v>310.30900454127669</c:v>
                </c:pt>
                <c:pt idx="2">
                  <c:v>233.65727231822447</c:v>
                </c:pt>
                <c:pt idx="3">
                  <c:v>155.22085016894005</c:v>
                </c:pt>
                <c:pt idx="4">
                  <c:v>74.908464946131076</c:v>
                </c:pt>
                <c:pt idx="5">
                  <c:v>-7.5637400219191964</c:v>
                </c:pt>
                <c:pt idx="6">
                  <c:v>-31.187780255365332</c:v>
                </c:pt>
                <c:pt idx="7">
                  <c:v>18.613257396720286</c:v>
                </c:pt>
                <c:pt idx="8">
                  <c:v>63.287730337419482</c:v>
                </c:pt>
                <c:pt idx="9">
                  <c:v>104.13669843540539</c:v>
                </c:pt>
                <c:pt idx="10">
                  <c:v>141.22075880038292</c:v>
                </c:pt>
                <c:pt idx="11">
                  <c:v>174.65623507977233</c:v>
                </c:pt>
              </c:numCache>
            </c:numRef>
          </c:val>
        </c:ser>
        <c:ser>
          <c:idx val="1"/>
          <c:order val="3"/>
          <c:spPr>
            <a:solidFill>
              <a:schemeClr val="accent2">
                <a:lumMod val="75000"/>
              </a:schemeClr>
            </a:solidFill>
          </c:spPr>
          <c:cat>
            <c:numRef>
              <c:f>[1]Butterfly!$D$33:$D$44</c:f>
              <c:numCache>
                <c:formatCode>General</c:formatCode>
                <c:ptCount val="12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[1]Butterfly!$AK$33:$AK$44</c:f>
              <c:numCache>
                <c:formatCode>General</c:formatCode>
                <c:ptCount val="12"/>
                <c:pt idx="0">
                  <c:v>-420.82266273282778</c:v>
                </c:pt>
                <c:pt idx="1">
                  <c:v>-351.3050035286069</c:v>
                </c:pt>
                <c:pt idx="2">
                  <c:v>-285.71548885510805</c:v>
                </c:pt>
                <c:pt idx="3">
                  <c:v>-224.68471943539032</c:v>
                </c:pt>
                <c:pt idx="4">
                  <c:v>-177.20391293581332</c:v>
                </c:pt>
                <c:pt idx="5">
                  <c:v>-138.87717036709577</c:v>
                </c:pt>
                <c:pt idx="6">
                  <c:v>-173.53420145667042</c:v>
                </c:pt>
                <c:pt idx="7">
                  <c:v>-243.87776772338864</c:v>
                </c:pt>
                <c:pt idx="8">
                  <c:v>-352.07579391959348</c:v>
                </c:pt>
                <c:pt idx="9">
                  <c:v>-464.00371174152571</c:v>
                </c:pt>
                <c:pt idx="10">
                  <c:v>-578.93210966215133</c:v>
                </c:pt>
                <c:pt idx="11">
                  <c:v>-696.24658690721469</c:v>
                </c:pt>
              </c:numCache>
            </c:numRef>
          </c:val>
        </c:ser>
        <c:ser>
          <c:idx val="6"/>
          <c:order val="4"/>
          <c:tx>
            <c:v>Asc plot1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[1]Butterfly!$D$33:$D$44</c:f>
              <c:numCache>
                <c:formatCode>General</c:formatCode>
                <c:ptCount val="12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[1]Butterfly!$AJ$4:$AJ$15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5"/>
          <c:tx>
            <c:v>Asc plot2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[1]Butterfly!$D$33:$D$44</c:f>
              <c:numCache>
                <c:formatCode>General</c:formatCode>
                <c:ptCount val="12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[1]Butterfly!$AJ$33:$AJ$44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75808"/>
        <c:axId val="223177344"/>
      </c:areaChart>
      <c:catAx>
        <c:axId val="2231758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crossAx val="223177344"/>
        <c:crosses val="autoZero"/>
        <c:auto val="1"/>
        <c:lblAlgn val="ctr"/>
        <c:lblOffset val="100"/>
        <c:noMultiLvlLbl val="0"/>
      </c:catAx>
      <c:valAx>
        <c:axId val="22317734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2317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on a main beam supporting the coffer beams</a:t>
            </a:r>
          </a:p>
          <a:p>
            <a:pPr>
              <a:defRPr/>
            </a:pP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2"/>
          <c:cat>
            <c:numRef>
              <c:f>[1]Butterfly!$E$4:$E$31</c:f>
              <c:numCache>
                <c:formatCode>General</c:formatCode>
                <c:ptCount val="28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numRef>
              <c:f>[1]Butterfly!$E$4:$E$31</c:f>
              <c:numCache>
                <c:formatCode>General</c:formatCode>
                <c:ptCount val="28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[1]Butterfly!$I$33:$I$60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</c:numCache>
            </c:numRef>
          </c:val>
        </c:ser>
        <c:ser>
          <c:idx val="0"/>
          <c:order val="0"/>
          <c:cat>
            <c:numRef>
              <c:f>[1]Butterfly!$E$4:$E$31</c:f>
              <c:numCache>
                <c:formatCode>General</c:formatCode>
                <c:ptCount val="28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</c:numCache>
            </c:numRef>
          </c:val>
        </c:ser>
        <c:ser>
          <c:idx val="1"/>
          <c:order val="1"/>
          <c:cat>
            <c:numRef>
              <c:f>[1]Butterfly!$E$4:$E$31</c:f>
              <c:numCache>
                <c:formatCode>General</c:formatCode>
                <c:ptCount val="28"/>
                <c:pt idx="0">
                  <c:v>0</c:v>
                </c:pt>
                <c:pt idx="1">
                  <c:v>0.216</c:v>
                </c:pt>
                <c:pt idx="2">
                  <c:v>0.433</c:v>
                </c:pt>
                <c:pt idx="3">
                  <c:v>0.64900000000000002</c:v>
                </c:pt>
                <c:pt idx="4">
                  <c:v>0.86599999999999999</c:v>
                </c:pt>
                <c:pt idx="5">
                  <c:v>1.0820000000000001</c:v>
                </c:pt>
                <c:pt idx="6">
                  <c:v>1.298</c:v>
                </c:pt>
                <c:pt idx="7">
                  <c:v>1.5149999999999999</c:v>
                </c:pt>
                <c:pt idx="8">
                  <c:v>1.7310000000000001</c:v>
                </c:pt>
                <c:pt idx="9">
                  <c:v>1.9470000000000001</c:v>
                </c:pt>
                <c:pt idx="10">
                  <c:v>2.1640000000000001</c:v>
                </c:pt>
                <c:pt idx="11">
                  <c:v>2.38</c:v>
                </c:pt>
              </c:numCache>
            </c:numRef>
          </c:cat>
          <c:val>
            <c:numRef>
              <c:f>[1]Butterfly!$I$33:$I$60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66912"/>
        <c:axId val="233328640"/>
      </c:areaChart>
      <c:catAx>
        <c:axId val="2249669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3328640"/>
        <c:crosses val="autoZero"/>
        <c:auto val="1"/>
        <c:lblAlgn val="ctr"/>
        <c:lblOffset val="100"/>
        <c:noMultiLvlLbl val="0"/>
      </c:catAx>
      <c:valAx>
        <c:axId val="23332864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96691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 Diagram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0"/>
          <c:tx>
            <c:v>se1</c:v>
          </c:tx>
          <c:spPr>
            <a:solidFill>
              <a:schemeClr val="accent1"/>
            </a:solidFill>
          </c:spPr>
          <c:cat>
            <c:numRef>
              <c:f>[1]SS!$E$4:$E$17</c:f>
              <c:numCache>
                <c:formatCode>General</c:formatCode>
                <c:ptCount val="14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[1]SS!$J$4:$J$17</c:f>
              <c:numCache>
                <c:formatCode>General</c:formatCode>
                <c:ptCount val="14"/>
                <c:pt idx="0">
                  <c:v>3.2000000000000001E-2</c:v>
                </c:pt>
                <c:pt idx="1">
                  <c:v>34.709000000000003</c:v>
                </c:pt>
                <c:pt idx="2">
                  <c:v>61.335999999999999</c:v>
                </c:pt>
                <c:pt idx="3">
                  <c:v>61.326000000000001</c:v>
                </c:pt>
                <c:pt idx="4">
                  <c:v>64.635999999999996</c:v>
                </c:pt>
                <c:pt idx="5">
                  <c:v>83.177999999999997</c:v>
                </c:pt>
                <c:pt idx="6">
                  <c:v>96.36</c:v>
                </c:pt>
                <c:pt idx="7">
                  <c:v>102.93899999999999</c:v>
                </c:pt>
                <c:pt idx="8">
                  <c:v>102.129</c:v>
                </c:pt>
                <c:pt idx="9">
                  <c:v>93.927000000000007</c:v>
                </c:pt>
                <c:pt idx="10">
                  <c:v>78.876000000000005</c:v>
                </c:pt>
                <c:pt idx="11">
                  <c:v>57.554000000000002</c:v>
                </c:pt>
                <c:pt idx="12">
                  <c:v>30.85</c:v>
                </c:pt>
                <c:pt idx="13">
                  <c:v>3.2000000000000001E-2</c:v>
                </c:pt>
              </c:numCache>
            </c:numRef>
          </c:val>
        </c:ser>
        <c:ser>
          <c:idx val="3"/>
          <c:order val="1"/>
          <c:spPr>
            <a:solidFill>
              <a:schemeClr val="accent2">
                <a:lumMod val="75000"/>
              </a:schemeClr>
            </a:solidFill>
          </c:spPr>
          <c:cat>
            <c:numRef>
              <c:f>[1]SS!$E$4:$E$17</c:f>
              <c:numCache>
                <c:formatCode>General</c:formatCode>
                <c:ptCount val="14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[1]SS!$J$33:$J$46</c:f>
              <c:numCache>
                <c:formatCode>General</c:formatCode>
                <c:ptCount val="14"/>
                <c:pt idx="0">
                  <c:v>0.01</c:v>
                </c:pt>
                <c:pt idx="1">
                  <c:v>16.989999999999998</c:v>
                </c:pt>
                <c:pt idx="2">
                  <c:v>29.856000000000002</c:v>
                </c:pt>
                <c:pt idx="3">
                  <c:v>29.852</c:v>
                </c:pt>
                <c:pt idx="4">
                  <c:v>31.353000000000002</c:v>
                </c:pt>
                <c:pt idx="5">
                  <c:v>39.633000000000003</c:v>
                </c:pt>
                <c:pt idx="6">
                  <c:v>45.353999999999999</c:v>
                </c:pt>
                <c:pt idx="7">
                  <c:v>48.075000000000003</c:v>
                </c:pt>
                <c:pt idx="8">
                  <c:v>47.529000000000003</c:v>
                </c:pt>
                <c:pt idx="9">
                  <c:v>43.716000000000001</c:v>
                </c:pt>
                <c:pt idx="10">
                  <c:v>36.808999999999997</c:v>
                </c:pt>
                <c:pt idx="11">
                  <c:v>26.995000000000001</c:v>
                </c:pt>
                <c:pt idx="12">
                  <c:v>14.579000000000001</c:v>
                </c:pt>
                <c:pt idx="13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4048"/>
        <c:axId val="42195584"/>
      </c:areaChart>
      <c:catAx>
        <c:axId val="421940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42195584"/>
        <c:crosses val="autoZero"/>
        <c:auto val="1"/>
        <c:lblAlgn val="ctr"/>
        <c:lblOffset val="100"/>
        <c:noMultiLvlLbl val="0"/>
      </c:catAx>
      <c:valAx>
        <c:axId val="421955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9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T Bottom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[1]SS!$D$33:$D$60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[1]SS!$BV$4:$BV$17</c:f>
              <c:numCache>
                <c:formatCode>0.000</c:formatCode>
                <c:ptCount val="14"/>
                <c:pt idx="0">
                  <c:v>508.93800988154646</c:v>
                </c:pt>
                <c:pt idx="1">
                  <c:v>508.93800988154646</c:v>
                </c:pt>
                <c:pt idx="2">
                  <c:v>709.99993971129322</c:v>
                </c:pt>
                <c:pt idx="3">
                  <c:v>709.99993971129322</c:v>
                </c:pt>
                <c:pt idx="4">
                  <c:v>709.99993971129322</c:v>
                </c:pt>
                <c:pt idx="5">
                  <c:v>911.06186954103987</c:v>
                </c:pt>
                <c:pt idx="6">
                  <c:v>911.06186954103987</c:v>
                </c:pt>
                <c:pt idx="7">
                  <c:v>911.06186954103987</c:v>
                </c:pt>
                <c:pt idx="8">
                  <c:v>911.06186954103987</c:v>
                </c:pt>
                <c:pt idx="9">
                  <c:v>911.06186954103987</c:v>
                </c:pt>
                <c:pt idx="10">
                  <c:v>911.06186954103987</c:v>
                </c:pt>
                <c:pt idx="11">
                  <c:v>709.99993971129322</c:v>
                </c:pt>
                <c:pt idx="12" formatCode="General">
                  <c:v>508.93800988154646</c:v>
                </c:pt>
                <c:pt idx="13">
                  <c:v>0</c:v>
                </c:pt>
              </c:numCache>
            </c:numRef>
          </c:val>
        </c:ser>
        <c:ser>
          <c:idx val="2"/>
          <c:order val="1"/>
          <c:tx>
            <c:v>T Top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[1]SS!$D$33:$D$60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[1]SS!$BV$33:$BV$46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0"/>
          <c:order val="2"/>
          <c:tx>
            <c:v>Ast Req1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[1]SS!$D$33:$D$60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[1]SS!$AK$4:$AK$17</c:f>
              <c:numCache>
                <c:formatCode>General</c:formatCode>
                <c:ptCount val="14"/>
                <c:pt idx="0">
                  <c:v>0.18218444178861454</c:v>
                </c:pt>
                <c:pt idx="1">
                  <c:v>205.52135203704128</c:v>
                </c:pt>
                <c:pt idx="2">
                  <c:v>375.65165066085888</c:v>
                </c:pt>
                <c:pt idx="3">
                  <c:v>375.58538506495449</c:v>
                </c:pt>
                <c:pt idx="4">
                  <c:v>397.62500013773933</c:v>
                </c:pt>
                <c:pt idx="5">
                  <c:v>525.27765879667641</c:v>
                </c:pt>
                <c:pt idx="6">
                  <c:v>620.86844072255849</c:v>
                </c:pt>
                <c:pt idx="7">
                  <c:v>670.28855020567562</c:v>
                </c:pt>
                <c:pt idx="8">
                  <c:v>664.13814899249496</c:v>
                </c:pt>
                <c:pt idx="9">
                  <c:v>602.89200631545896</c:v>
                </c:pt>
                <c:pt idx="10">
                  <c:v>494.99179332857813</c:v>
                </c:pt>
                <c:pt idx="11">
                  <c:v>350.72525599988472</c:v>
                </c:pt>
                <c:pt idx="12">
                  <c:v>181.83103134567835</c:v>
                </c:pt>
                <c:pt idx="13">
                  <c:v>0.18218444178861454</c:v>
                </c:pt>
              </c:numCache>
            </c:numRef>
          </c:val>
        </c:ser>
        <c:ser>
          <c:idx val="1"/>
          <c:order val="3"/>
          <c:tx>
            <c:v>Ast req2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[1]SS!$D$33:$D$60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[1]SS!$AK$33:$AK$46</c:f>
              <c:numCache>
                <c:formatCode>General</c:formatCode>
                <c:ptCount val="14"/>
                <c:pt idx="0">
                  <c:v>5.6931300850180305E-2</c:v>
                </c:pt>
                <c:pt idx="1">
                  <c:v>98.546312579316819</c:v>
                </c:pt>
                <c:pt idx="2">
                  <c:v>175.76538207628681</c:v>
                </c:pt>
                <c:pt idx="3">
                  <c:v>175.74100286691183</c:v>
                </c:pt>
                <c:pt idx="4">
                  <c:v>184.90611929023697</c:v>
                </c:pt>
                <c:pt idx="5">
                  <c:v>236.08498338178387</c:v>
                </c:pt>
                <c:pt idx="6">
                  <c:v>272.08558455661472</c:v>
                </c:pt>
                <c:pt idx="7">
                  <c:v>289.39937736650978</c:v>
                </c:pt>
                <c:pt idx="8">
                  <c:v>285.91506621024791</c:v>
                </c:pt>
                <c:pt idx="9">
                  <c:v>261.72305704071744</c:v>
                </c:pt>
                <c:pt idx="10">
                  <c:v>218.50953676435913</c:v>
                </c:pt>
                <c:pt idx="11">
                  <c:v>158.38868423605396</c:v>
                </c:pt>
                <c:pt idx="12">
                  <c:v>84.332897851025905</c:v>
                </c:pt>
                <c:pt idx="13">
                  <c:v>5.6931300850180305E-2</c:v>
                </c:pt>
              </c:numCache>
            </c:numRef>
          </c:val>
        </c:ser>
        <c:ser>
          <c:idx val="6"/>
          <c:order val="4"/>
          <c:tx>
            <c:v>Asc plot1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[1]SS!$D$33:$D$60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[1]SS!$AJ$4:$AJ$17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"/>
          <c:order val="5"/>
          <c:tx>
            <c:v>Asc plot2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[1]SS!$D$33:$D$60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[1]SS!$AJ$33:$AJ$46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axId val="69540864"/>
        <c:axId val="69583616"/>
      </c:areaChart>
      <c:catAx>
        <c:axId val="695408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crossAx val="69583616"/>
        <c:crosses val="autoZero"/>
        <c:auto val="1"/>
        <c:lblAlgn val="ctr"/>
        <c:lblOffset val="100"/>
        <c:noMultiLvlLbl val="0"/>
      </c:catAx>
      <c:valAx>
        <c:axId val="69583616"/>
        <c:scaling>
          <c:orientation val="maxMin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6954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on a main beam supporting the coffer beams</a:t>
            </a:r>
          </a:p>
          <a:p>
            <a:pPr>
              <a:defRPr/>
            </a:pP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2"/>
          <c:cat>
            <c:numRef>
              <c:f>[1]SS!$E$4:$E$31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[1]SS!$I$4:$I$31</c:f>
              <c:numCache>
                <c:formatCode>General</c:formatCode>
                <c:ptCount val="28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1.7999999999999999E-2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numRef>
              <c:f>[1]SS!$E$4:$E$31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[1]SS!$I$33:$I$60</c:f>
              <c:numCache>
                <c:formatCode>General</c:formatCode>
                <c:ptCount val="28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1.7999999999999999E-2</c:v>
                </c:pt>
              </c:numCache>
            </c:numRef>
          </c:val>
        </c:ser>
        <c:ser>
          <c:idx val="0"/>
          <c:order val="0"/>
          <c:cat>
            <c:numRef>
              <c:f>[1]SS!$E$4:$E$31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[1]SS!$I$4:$I$31</c:f>
              <c:numCache>
                <c:formatCode>General</c:formatCode>
                <c:ptCount val="28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1.7999999999999999E-2</c:v>
                </c:pt>
              </c:numCache>
            </c:numRef>
          </c:val>
        </c:ser>
        <c:ser>
          <c:idx val="1"/>
          <c:order val="1"/>
          <c:cat>
            <c:numRef>
              <c:f>[1]SS!$E$4:$E$31</c:f>
              <c:numCache>
                <c:formatCode>General</c:formatCode>
                <c:ptCount val="28"/>
                <c:pt idx="0">
                  <c:v>0</c:v>
                </c:pt>
                <c:pt idx="1">
                  <c:v>0.33900000000000002</c:v>
                </c:pt>
                <c:pt idx="2">
                  <c:v>0.625</c:v>
                </c:pt>
                <c:pt idx="3">
                  <c:v>0.626</c:v>
                </c:pt>
                <c:pt idx="4">
                  <c:v>0.67800000000000005</c:v>
                </c:pt>
                <c:pt idx="5">
                  <c:v>1.0169999999999999</c:v>
                </c:pt>
                <c:pt idx="6">
                  <c:v>1.3560000000000001</c:v>
                </c:pt>
                <c:pt idx="7">
                  <c:v>1.696</c:v>
                </c:pt>
                <c:pt idx="8">
                  <c:v>2.0350000000000001</c:v>
                </c:pt>
                <c:pt idx="9">
                  <c:v>2.3740000000000001</c:v>
                </c:pt>
                <c:pt idx="10">
                  <c:v>2.7130000000000001</c:v>
                </c:pt>
                <c:pt idx="11">
                  <c:v>3.052</c:v>
                </c:pt>
                <c:pt idx="12">
                  <c:v>3.391</c:v>
                </c:pt>
                <c:pt idx="13">
                  <c:v>3.73</c:v>
                </c:pt>
              </c:numCache>
            </c:numRef>
          </c:cat>
          <c:val>
            <c:numRef>
              <c:f>[1]SS!$I$33:$I$60</c:f>
              <c:numCache>
                <c:formatCode>General</c:formatCode>
                <c:ptCount val="28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0944"/>
        <c:axId val="73172480"/>
      </c:areaChart>
      <c:catAx>
        <c:axId val="731709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73172480"/>
        <c:crosses val="autoZero"/>
        <c:auto val="1"/>
        <c:lblAlgn val="ctr"/>
        <c:lblOffset val="100"/>
        <c:noMultiLvlLbl val="0"/>
      </c:catAx>
      <c:valAx>
        <c:axId val="7317248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7094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294788</xdr:colOff>
      <xdr:row>16</xdr:row>
      <xdr:rowOff>91101</xdr:rowOff>
    </xdr:from>
    <xdr:to>
      <xdr:col>29</xdr:col>
      <xdr:colOff>256932</xdr:colOff>
      <xdr:row>25</xdr:row>
      <xdr:rowOff>176826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522410</xdr:colOff>
      <xdr:row>25</xdr:row>
      <xdr:rowOff>158749</xdr:rowOff>
    </xdr:from>
    <xdr:to>
      <xdr:col>29</xdr:col>
      <xdr:colOff>256441</xdr:colOff>
      <xdr:row>44</xdr:row>
      <xdr:rowOff>61057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293077</xdr:colOff>
      <xdr:row>44</xdr:row>
      <xdr:rowOff>73270</xdr:rowOff>
    </xdr:from>
    <xdr:to>
      <xdr:col>29</xdr:col>
      <xdr:colOff>255222</xdr:colOff>
      <xdr:row>53</xdr:row>
      <xdr:rowOff>158995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294788</xdr:colOff>
      <xdr:row>16</xdr:row>
      <xdr:rowOff>91101</xdr:rowOff>
    </xdr:from>
    <xdr:to>
      <xdr:col>29</xdr:col>
      <xdr:colOff>256932</xdr:colOff>
      <xdr:row>25</xdr:row>
      <xdr:rowOff>176826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522410</xdr:colOff>
      <xdr:row>25</xdr:row>
      <xdr:rowOff>158749</xdr:rowOff>
    </xdr:from>
    <xdr:to>
      <xdr:col>29</xdr:col>
      <xdr:colOff>256441</xdr:colOff>
      <xdr:row>44</xdr:row>
      <xdr:rowOff>61057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293077</xdr:colOff>
      <xdr:row>44</xdr:row>
      <xdr:rowOff>73270</xdr:rowOff>
    </xdr:from>
    <xdr:to>
      <xdr:col>29</xdr:col>
      <xdr:colOff>255222</xdr:colOff>
      <xdr:row>53</xdr:row>
      <xdr:rowOff>158995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294788</xdr:colOff>
      <xdr:row>16</xdr:row>
      <xdr:rowOff>91101</xdr:rowOff>
    </xdr:from>
    <xdr:to>
      <xdr:col>29</xdr:col>
      <xdr:colOff>256932</xdr:colOff>
      <xdr:row>25</xdr:row>
      <xdr:rowOff>176826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522410</xdr:colOff>
      <xdr:row>25</xdr:row>
      <xdr:rowOff>158749</xdr:rowOff>
    </xdr:from>
    <xdr:to>
      <xdr:col>29</xdr:col>
      <xdr:colOff>256441</xdr:colOff>
      <xdr:row>44</xdr:row>
      <xdr:rowOff>61057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293077</xdr:colOff>
      <xdr:row>44</xdr:row>
      <xdr:rowOff>73270</xdr:rowOff>
    </xdr:from>
    <xdr:to>
      <xdr:col>29</xdr:col>
      <xdr:colOff>255222</xdr:colOff>
      <xdr:row>53</xdr:row>
      <xdr:rowOff>158995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294788</xdr:colOff>
      <xdr:row>16</xdr:row>
      <xdr:rowOff>91101</xdr:rowOff>
    </xdr:from>
    <xdr:to>
      <xdr:col>29</xdr:col>
      <xdr:colOff>256932</xdr:colOff>
      <xdr:row>25</xdr:row>
      <xdr:rowOff>176826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522410</xdr:colOff>
      <xdr:row>25</xdr:row>
      <xdr:rowOff>158749</xdr:rowOff>
    </xdr:from>
    <xdr:to>
      <xdr:col>29</xdr:col>
      <xdr:colOff>256441</xdr:colOff>
      <xdr:row>44</xdr:row>
      <xdr:rowOff>61057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293077</xdr:colOff>
      <xdr:row>44</xdr:row>
      <xdr:rowOff>73270</xdr:rowOff>
    </xdr:from>
    <xdr:to>
      <xdr:col>29</xdr:col>
      <xdr:colOff>255222</xdr:colOff>
      <xdr:row>53</xdr:row>
      <xdr:rowOff>158995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294788</xdr:colOff>
      <xdr:row>16</xdr:row>
      <xdr:rowOff>91101</xdr:rowOff>
    </xdr:from>
    <xdr:to>
      <xdr:col>29</xdr:col>
      <xdr:colOff>256932</xdr:colOff>
      <xdr:row>25</xdr:row>
      <xdr:rowOff>176826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378559</xdr:colOff>
      <xdr:row>25</xdr:row>
      <xdr:rowOff>158750</xdr:rowOff>
    </xdr:from>
    <xdr:to>
      <xdr:col>29</xdr:col>
      <xdr:colOff>378559</xdr:colOff>
      <xdr:row>38</xdr:row>
      <xdr:rowOff>85482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kesh.hiremath/Desktop/3.15%20Beam%20(unified)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expt projection"/>
      <sheetName val="ETABS FORCES"/>
      <sheetName val="STAAD FORCES"/>
      <sheetName val="Input"/>
      <sheetName val="Sheet2"/>
      <sheetName val="Sheet4"/>
      <sheetName val="trial"/>
      <sheetName val="trial (2)"/>
      <sheetName val="Left Cant"/>
      <sheetName val="Butterfly"/>
      <sheetName val="SS"/>
      <sheetName val="prop cant"/>
      <sheetName val="LC trial"/>
      <sheetName val="B1743"/>
      <sheetName val="Linked"/>
      <sheetName val="Sheet1"/>
    </sheetNames>
    <sheetDataSet>
      <sheetData sheetId="0">
        <row r="18">
          <cell r="B18">
            <v>3</v>
          </cell>
          <cell r="C18">
            <v>0</v>
          </cell>
          <cell r="D18">
            <v>358.27499999999998</v>
          </cell>
          <cell r="E18">
            <v>427.8</v>
          </cell>
        </row>
        <row r="19">
          <cell r="C19">
            <v>0.05</v>
          </cell>
          <cell r="D19">
            <v>355</v>
          </cell>
          <cell r="E19">
            <v>424</v>
          </cell>
        </row>
        <row r="20">
          <cell r="C20">
            <v>0.1</v>
          </cell>
          <cell r="D20">
            <v>353</v>
          </cell>
          <cell r="E20">
            <v>412</v>
          </cell>
        </row>
        <row r="21">
          <cell r="C21">
            <v>0.15</v>
          </cell>
          <cell r="D21">
            <v>342</v>
          </cell>
          <cell r="E21">
            <v>395</v>
          </cell>
        </row>
        <row r="22">
          <cell r="C22">
            <v>0.2</v>
          </cell>
          <cell r="D22">
            <v>329</v>
          </cell>
          <cell r="E22">
            <v>370</v>
          </cell>
        </row>
        <row r="23">
          <cell r="C23">
            <v>0.25</v>
          </cell>
          <cell r="D23">
            <v>309.39999999999998</v>
          </cell>
          <cell r="E23">
            <v>300</v>
          </cell>
        </row>
        <row r="24">
          <cell r="C24">
            <v>0.3</v>
          </cell>
          <cell r="D24">
            <v>309.39999999999998</v>
          </cell>
          <cell r="E24">
            <v>300</v>
          </cell>
        </row>
        <row r="25">
          <cell r="C25">
            <v>0.35</v>
          </cell>
          <cell r="D25">
            <v>309.39999999999998</v>
          </cell>
          <cell r="E25">
            <v>300</v>
          </cell>
        </row>
        <row r="26">
          <cell r="C26">
            <v>0.4</v>
          </cell>
          <cell r="D26">
            <v>309.39999999999998</v>
          </cell>
          <cell r="E26">
            <v>300</v>
          </cell>
        </row>
        <row r="27">
          <cell r="C27">
            <v>0.45</v>
          </cell>
          <cell r="D27">
            <v>309.39999999999998</v>
          </cell>
          <cell r="E27">
            <v>300</v>
          </cell>
        </row>
        <row r="28">
          <cell r="C28">
            <v>0.5</v>
          </cell>
          <cell r="D28">
            <v>309.39999999999998</v>
          </cell>
          <cell r="E28">
            <v>300</v>
          </cell>
        </row>
      </sheetData>
      <sheetData sheetId="1"/>
      <sheetData sheetId="2"/>
      <sheetData sheetId="3"/>
      <sheetData sheetId="4">
        <row r="2">
          <cell r="D2">
            <v>30</v>
          </cell>
        </row>
        <row r="3">
          <cell r="D3">
            <v>500</v>
          </cell>
        </row>
        <row r="5">
          <cell r="D5">
            <v>30</v>
          </cell>
        </row>
        <row r="14">
          <cell r="G14">
            <v>20</v>
          </cell>
        </row>
      </sheetData>
      <sheetData sheetId="5"/>
      <sheetData sheetId="6"/>
      <sheetData sheetId="7"/>
      <sheetData sheetId="8"/>
      <sheetData sheetId="9">
        <row r="4">
          <cell r="E4">
            <v>0.375</v>
          </cell>
          <cell r="I4">
            <v>0</v>
          </cell>
          <cell r="J4">
            <v>-60.521999999999998</v>
          </cell>
          <cell r="AJ4" t="e">
            <v>#DIV/0!</v>
          </cell>
          <cell r="AK4">
            <v>-250.15883910709729</v>
          </cell>
          <cell r="BV4">
            <v>0</v>
          </cell>
        </row>
        <row r="5">
          <cell r="E5">
            <v>0.46600000000000003</v>
          </cell>
          <cell r="I5">
            <v>0</v>
          </cell>
          <cell r="J5">
            <v>-53.585999999999999</v>
          </cell>
          <cell r="AJ5" t="e">
            <v>#DIV/0!</v>
          </cell>
          <cell r="AK5">
            <v>-221.80385452026835</v>
          </cell>
          <cell r="BV5">
            <v>0</v>
          </cell>
        </row>
        <row r="6">
          <cell r="E6">
            <v>0.55700000000000005</v>
          </cell>
          <cell r="I6">
            <v>0</v>
          </cell>
          <cell r="J6">
            <v>-46.962000000000003</v>
          </cell>
          <cell r="AJ6" t="e">
            <v>#DIV/0!</v>
          </cell>
          <cell r="AK6">
            <v>-194.64993443655123</v>
          </cell>
          <cell r="BV6">
            <v>0</v>
          </cell>
        </row>
        <row r="7">
          <cell r="E7">
            <v>0.64800000000000002</v>
          </cell>
          <cell r="I7">
            <v>0</v>
          </cell>
          <cell r="J7">
            <v>-40.640999999999998</v>
          </cell>
          <cell r="AJ7" t="e">
            <v>#DIV/0!</v>
          </cell>
          <cell r="AK7">
            <v>-168.66976595156521</v>
          </cell>
          <cell r="BV7">
            <v>0</v>
          </cell>
        </row>
        <row r="8">
          <cell r="E8">
            <v>0.73899999999999999</v>
          </cell>
          <cell r="I8">
            <v>0</v>
          </cell>
          <cell r="J8">
            <v>-34.616999999999997</v>
          </cell>
          <cell r="AJ8" t="e">
            <v>#DIV/0!</v>
          </cell>
          <cell r="AK8">
            <v>-143.84771184894552</v>
          </cell>
          <cell r="BV8">
            <v>0</v>
          </cell>
        </row>
        <row r="9">
          <cell r="E9">
            <v>0.83</v>
          </cell>
          <cell r="I9">
            <v>0</v>
          </cell>
          <cell r="J9">
            <v>-28.879000000000001</v>
          </cell>
          <cell r="AJ9" t="e">
            <v>#DIV/0!</v>
          </cell>
          <cell r="AK9">
            <v>-120.14689733399145</v>
          </cell>
          <cell r="BV9">
            <v>0</v>
          </cell>
        </row>
        <row r="10">
          <cell r="E10">
            <v>0.92100000000000004</v>
          </cell>
          <cell r="I10">
            <v>0</v>
          </cell>
          <cell r="J10">
            <v>-23.42</v>
          </cell>
          <cell r="AJ10" t="e">
            <v>#DIV/0!</v>
          </cell>
          <cell r="AK10">
            <v>-97.546290627080282</v>
          </cell>
          <cell r="BV10">
            <v>0</v>
          </cell>
        </row>
        <row r="11">
          <cell r="E11">
            <v>1.0109999999999999</v>
          </cell>
          <cell r="I11">
            <v>0</v>
          </cell>
          <cell r="J11">
            <v>-18.23</v>
          </cell>
          <cell r="AJ11" t="e">
            <v>#DIV/0!</v>
          </cell>
          <cell r="AK11">
            <v>-76.011839061895472</v>
          </cell>
          <cell r="BV11">
            <v>0</v>
          </cell>
        </row>
        <row r="12">
          <cell r="E12">
            <v>1.1020000000000001</v>
          </cell>
          <cell r="I12">
            <v>0</v>
          </cell>
          <cell r="J12">
            <v>-13.302</v>
          </cell>
          <cell r="AJ12" t="e">
            <v>#DIV/0!</v>
          </cell>
          <cell r="AK12">
            <v>-55.521331601314081</v>
          </cell>
          <cell r="BV12">
            <v>0</v>
          </cell>
        </row>
        <row r="13">
          <cell r="E13">
            <v>1.1930000000000001</v>
          </cell>
          <cell r="I13">
            <v>0</v>
          </cell>
          <cell r="J13">
            <v>-8.6270000000000007</v>
          </cell>
          <cell r="AJ13" t="e">
            <v>#DIV/0!</v>
          </cell>
          <cell r="AK13">
            <v>-36.043698906538651</v>
          </cell>
          <cell r="BV13">
            <v>0</v>
          </cell>
        </row>
        <row r="14">
          <cell r="E14">
            <v>1.284</v>
          </cell>
          <cell r="I14">
            <v>0</v>
          </cell>
          <cell r="J14">
            <v>-4.1950000000000003</v>
          </cell>
          <cell r="AJ14" t="e">
            <v>#DIV/0!</v>
          </cell>
          <cell r="AK14">
            <v>-17.543132065380178</v>
          </cell>
          <cell r="BV14">
            <v>0</v>
          </cell>
        </row>
        <row r="15">
          <cell r="E15">
            <v>1.375</v>
          </cell>
          <cell r="I15">
            <v>0</v>
          </cell>
          <cell r="J15">
            <v>0</v>
          </cell>
          <cell r="AJ15" t="e">
            <v>#DIV/0!</v>
          </cell>
          <cell r="AK15">
            <v>0</v>
          </cell>
          <cell r="BV15">
            <v>0</v>
          </cell>
        </row>
        <row r="33">
          <cell r="D33">
            <v>0.375</v>
          </cell>
          <cell r="I33">
            <v>0</v>
          </cell>
          <cell r="J33">
            <v>-112.369</v>
          </cell>
          <cell r="AJ33" t="e">
            <v>#DIV/0!</v>
          </cell>
          <cell r="AK33">
            <v>-459.653805436639</v>
          </cell>
          <cell r="BV33">
            <v>-490.87385212340519</v>
          </cell>
        </row>
        <row r="34">
          <cell r="D34">
            <v>0.46600000000000003</v>
          </cell>
          <cell r="I34">
            <v>0</v>
          </cell>
          <cell r="J34">
            <v>-99.585999999999999</v>
          </cell>
          <cell r="AJ34" t="e">
            <v>#DIV/0!</v>
          </cell>
          <cell r="AK34">
            <v>-408.39812804612347</v>
          </cell>
          <cell r="BV34">
            <v>-490.87385212340519</v>
          </cell>
        </row>
        <row r="35">
          <cell r="D35">
            <v>0.55700000000000005</v>
          </cell>
          <cell r="I35">
            <v>0</v>
          </cell>
          <cell r="J35">
            <v>-87.375</v>
          </cell>
          <cell r="AJ35" t="e">
            <v>#DIV/0!</v>
          </cell>
          <cell r="AK35">
            <v>-359.1966322602803</v>
          </cell>
          <cell r="BV35">
            <v>-490.87385212340519</v>
          </cell>
        </row>
        <row r="36">
          <cell r="D36">
            <v>0.64800000000000002</v>
          </cell>
          <cell r="I36">
            <v>0</v>
          </cell>
          <cell r="J36">
            <v>-75.715000000000003</v>
          </cell>
          <cell r="AJ36" t="e">
            <v>#DIV/0!</v>
          </cell>
          <cell r="AK36">
            <v>-311.99382534361791</v>
          </cell>
          <cell r="BV36">
            <v>-490.87385212340519</v>
          </cell>
        </row>
        <row r="37">
          <cell r="D37">
            <v>0.73899999999999999</v>
          </cell>
          <cell r="I37">
            <v>0</v>
          </cell>
          <cell r="J37">
            <v>-64.588999999999999</v>
          </cell>
          <cell r="AJ37" t="e">
            <v>#DIV/0!</v>
          </cell>
          <cell r="AK37">
            <v>-266.74828394561001</v>
          </cell>
          <cell r="BV37">
            <v>-490.87385212340519</v>
          </cell>
        </row>
        <row r="38">
          <cell r="D38">
            <v>0.83</v>
          </cell>
          <cell r="I38">
            <v>0</v>
          </cell>
          <cell r="J38">
            <v>-53.976999999999997</v>
          </cell>
          <cell r="AJ38" t="e">
            <v>#DIV/0!</v>
          </cell>
          <cell r="AK38">
            <v>-223.40441153111135</v>
          </cell>
          <cell r="BV38">
            <v>-490.87385212340519</v>
          </cell>
        </row>
        <row r="39">
          <cell r="D39">
            <v>0.92100000000000004</v>
          </cell>
          <cell r="I39">
            <v>0</v>
          </cell>
          <cell r="J39">
            <v>-43.857999999999997</v>
          </cell>
          <cell r="AJ39" t="e">
            <v>#DIV/0!</v>
          </cell>
          <cell r="AK39">
            <v>-181.90044624685021</v>
          </cell>
          <cell r="BV39">
            <v>-490.87385212340519</v>
          </cell>
        </row>
        <row r="40">
          <cell r="D40">
            <v>1.0109999999999999</v>
          </cell>
          <cell r="I40">
            <v>0</v>
          </cell>
          <cell r="J40">
            <v>-34.215000000000003</v>
          </cell>
          <cell r="AJ40" t="e">
            <v>#DIV/0!</v>
          </cell>
          <cell r="AK40">
            <v>-142.1890742674623</v>
          </cell>
          <cell r="BV40">
            <v>-490.87385212340519</v>
          </cell>
        </row>
        <row r="41">
          <cell r="D41">
            <v>1.1020000000000001</v>
          </cell>
          <cell r="I41">
            <v>0</v>
          </cell>
          <cell r="J41">
            <v>-25.027999999999999</v>
          </cell>
          <cell r="AJ41" t="e">
            <v>#DIV/0!</v>
          </cell>
          <cell r="AK41">
            <v>-104.20882223077977</v>
          </cell>
          <cell r="BV41">
            <v>-490.87385212340519</v>
          </cell>
        </row>
        <row r="42">
          <cell r="D42">
            <v>1.1930000000000001</v>
          </cell>
          <cell r="I42">
            <v>0</v>
          </cell>
          <cell r="J42">
            <v>-16.277999999999999</v>
          </cell>
          <cell r="AJ42" t="e">
            <v>#DIV/0!</v>
          </cell>
          <cell r="AK42">
            <v>-67.900511602674129</v>
          </cell>
          <cell r="BV42">
            <v>-490.87385212340519</v>
          </cell>
        </row>
        <row r="43">
          <cell r="D43">
            <v>1.284</v>
          </cell>
          <cell r="I43">
            <v>0</v>
          </cell>
          <cell r="J43">
            <v>-7.944</v>
          </cell>
          <cell r="AJ43" t="e">
            <v>#DIV/0!</v>
          </cell>
          <cell r="AK43">
            <v>-33.194889259280167</v>
          </cell>
          <cell r="BV43">
            <v>-490.87385212340519</v>
          </cell>
        </row>
        <row r="44">
          <cell r="D44">
            <v>1.375</v>
          </cell>
          <cell r="I44">
            <v>0</v>
          </cell>
          <cell r="J44">
            <v>-1.4E-2</v>
          </cell>
          <cell r="AJ44" t="e">
            <v>#DIV/0!</v>
          </cell>
          <cell r="AK44">
            <v>-5.859855253360946E-2</v>
          </cell>
          <cell r="BV44">
            <v>-490.87385212340519</v>
          </cell>
        </row>
      </sheetData>
      <sheetData sheetId="10">
        <row r="4">
          <cell r="E4">
            <v>0</v>
          </cell>
          <cell r="I4">
            <v>0</v>
          </cell>
          <cell r="J4">
            <v>87.762</v>
          </cell>
          <cell r="AJ4">
            <v>0</v>
          </cell>
          <cell r="AK4">
            <v>385.29418613105383</v>
          </cell>
          <cell r="BV4">
            <v>496.37163926718733</v>
          </cell>
        </row>
        <row r="5">
          <cell r="E5">
            <v>0.216</v>
          </cell>
          <cell r="I5">
            <v>0</v>
          </cell>
          <cell r="J5">
            <v>71.525000000000006</v>
          </cell>
          <cell r="AJ5">
            <v>0</v>
          </cell>
          <cell r="AK5">
            <v>310.30900454127669</v>
          </cell>
          <cell r="BV5">
            <v>339.29200658769764</v>
          </cell>
        </row>
        <row r="6">
          <cell r="E6">
            <v>0.433</v>
          </cell>
          <cell r="I6">
            <v>3.0000000000000001E-3</v>
          </cell>
          <cell r="J6">
            <v>54.506</v>
          </cell>
          <cell r="AJ6">
            <v>0</v>
          </cell>
          <cell r="AK6">
            <v>233.65727231822447</v>
          </cell>
          <cell r="BV6">
            <v>339.29200658769764</v>
          </cell>
        </row>
        <row r="7">
          <cell r="E7">
            <v>0.64900000000000002</v>
          </cell>
          <cell r="I7">
            <v>3.0000000000000001E-3</v>
          </cell>
          <cell r="J7">
            <v>36.65</v>
          </cell>
          <cell r="AJ7">
            <v>0</v>
          </cell>
          <cell r="AK7">
            <v>155.22085016894005</v>
          </cell>
          <cell r="BV7">
            <v>339.29200658769764</v>
          </cell>
        </row>
        <row r="8">
          <cell r="E8">
            <v>0.86599999999999999</v>
          </cell>
          <cell r="I8">
            <v>3.0000000000000001E-3</v>
          </cell>
          <cell r="J8">
            <v>17.905000000000001</v>
          </cell>
          <cell r="AJ8">
            <v>0</v>
          </cell>
          <cell r="AK8">
            <v>74.908464946131076</v>
          </cell>
          <cell r="BV8">
            <v>339.29200658769764</v>
          </cell>
        </row>
        <row r="9">
          <cell r="E9">
            <v>1.0820000000000001</v>
          </cell>
          <cell r="I9">
            <v>3.0000000000000001E-3</v>
          </cell>
          <cell r="J9">
            <v>-1.7330000000000001</v>
          </cell>
          <cell r="AJ9">
            <v>0</v>
          </cell>
          <cell r="AK9">
            <v>-7.5637400219191964</v>
          </cell>
          <cell r="BV9">
            <v>0</v>
          </cell>
        </row>
        <row r="10">
          <cell r="E10">
            <v>1.298</v>
          </cell>
          <cell r="I10">
            <v>3.0000000000000001E-3</v>
          </cell>
          <cell r="J10">
            <v>-7.1710000000000003</v>
          </cell>
          <cell r="AJ10">
            <v>0</v>
          </cell>
          <cell r="AK10">
            <v>-31.187780255365332</v>
          </cell>
          <cell r="BV10">
            <v>0</v>
          </cell>
        </row>
        <row r="11">
          <cell r="E11">
            <v>1.5149999999999999</v>
          </cell>
          <cell r="I11">
            <v>3.0000000000000001E-3</v>
          </cell>
          <cell r="J11">
            <v>4.4870000000000001</v>
          </cell>
          <cell r="AJ11">
            <v>0</v>
          </cell>
          <cell r="AK11">
            <v>18.613257396720286</v>
          </cell>
          <cell r="BV11">
            <v>339.29200658769764</v>
          </cell>
        </row>
        <row r="12">
          <cell r="E12">
            <v>1.7310000000000001</v>
          </cell>
          <cell r="I12">
            <v>3.0000000000000001E-3</v>
          </cell>
          <cell r="J12">
            <v>15.154</v>
          </cell>
          <cell r="AJ12">
            <v>0</v>
          </cell>
          <cell r="AK12">
            <v>63.287730337419482</v>
          </cell>
          <cell r="BV12">
            <v>339.29200658769764</v>
          </cell>
        </row>
        <row r="13">
          <cell r="E13">
            <v>1.9470000000000001</v>
          </cell>
          <cell r="I13">
            <v>3.0000000000000001E-3</v>
          </cell>
          <cell r="J13">
            <v>24.780999999999999</v>
          </cell>
          <cell r="AJ13">
            <v>0</v>
          </cell>
          <cell r="AK13">
            <v>104.13669843540539</v>
          </cell>
          <cell r="BV13">
            <v>339.29200658769764</v>
          </cell>
        </row>
        <row r="14">
          <cell r="E14">
            <v>2.1640000000000001</v>
          </cell>
          <cell r="I14">
            <v>3.0000000000000001E-3</v>
          </cell>
          <cell r="J14">
            <v>33.415999999999997</v>
          </cell>
          <cell r="AJ14">
            <v>0</v>
          </cell>
          <cell r="AK14">
            <v>141.22075880038292</v>
          </cell>
          <cell r="BV14">
            <v>339.29200658769764</v>
          </cell>
        </row>
        <row r="15">
          <cell r="E15">
            <v>2.38</v>
          </cell>
          <cell r="I15">
            <v>3.0000000000000001E-3</v>
          </cell>
          <cell r="J15">
            <v>41.116</v>
          </cell>
          <cell r="AJ15">
            <v>0</v>
          </cell>
          <cell r="AK15">
            <v>174.65623507977233</v>
          </cell>
          <cell r="BV15">
            <v>339.29200658769764</v>
          </cell>
        </row>
        <row r="33">
          <cell r="D33">
            <v>0</v>
          </cell>
          <cell r="I33">
            <v>0</v>
          </cell>
          <cell r="J33">
            <v>-102.384</v>
          </cell>
          <cell r="AJ33">
            <v>0</v>
          </cell>
          <cell r="AK33">
            <v>-420.82266273282778</v>
          </cell>
          <cell r="BV33">
            <v>0</v>
          </cell>
        </row>
        <row r="34">
          <cell r="D34">
            <v>0.216</v>
          </cell>
          <cell r="I34">
            <v>0</v>
          </cell>
          <cell r="J34">
            <v>-84.632999999999996</v>
          </cell>
          <cell r="AJ34">
            <v>0</v>
          </cell>
          <cell r="AK34">
            <v>-351.3050035286069</v>
          </cell>
          <cell r="BV34">
            <v>-603.18578948924028</v>
          </cell>
        </row>
        <row r="35">
          <cell r="D35">
            <v>0.433</v>
          </cell>
          <cell r="I35">
            <v>3.0000000000000001E-3</v>
          </cell>
          <cell r="J35">
            <v>-68.188999999999993</v>
          </cell>
          <cell r="AJ35">
            <v>0</v>
          </cell>
          <cell r="AK35">
            <v>-285.71548885510805</v>
          </cell>
          <cell r="BV35">
            <v>-603.18578948924028</v>
          </cell>
        </row>
        <row r="36">
          <cell r="D36">
            <v>0.64900000000000002</v>
          </cell>
          <cell r="I36">
            <v>3.0000000000000001E-3</v>
          </cell>
          <cell r="J36">
            <v>-53.152999999999999</v>
          </cell>
          <cell r="AJ36">
            <v>0</v>
          </cell>
          <cell r="AK36">
            <v>-224.68471943539032</v>
          </cell>
          <cell r="BV36">
            <v>-603.18578948924028</v>
          </cell>
        </row>
        <row r="37">
          <cell r="D37">
            <v>0.86599999999999999</v>
          </cell>
          <cell r="I37">
            <v>3.0000000000000001E-3</v>
          </cell>
          <cell r="J37">
            <v>-41.631999999999998</v>
          </cell>
          <cell r="AJ37">
            <v>0</v>
          </cell>
          <cell r="AK37">
            <v>-177.20391293581332</v>
          </cell>
          <cell r="BV37">
            <v>-603.18578948924028</v>
          </cell>
        </row>
        <row r="38">
          <cell r="D38">
            <v>1.0820000000000001</v>
          </cell>
          <cell r="I38">
            <v>3.0000000000000001E-3</v>
          </cell>
          <cell r="J38">
            <v>-32.445</v>
          </cell>
          <cell r="AJ38">
            <v>0</v>
          </cell>
          <cell r="AK38">
            <v>-138.87717036709577</v>
          </cell>
          <cell r="BV38">
            <v>-603.18578948924028</v>
          </cell>
        </row>
        <row r="39">
          <cell r="D39">
            <v>1.298</v>
          </cell>
          <cell r="I39">
            <v>3.0000000000000001E-3</v>
          </cell>
          <cell r="J39">
            <v>-40.747999999999998</v>
          </cell>
          <cell r="AJ39">
            <v>0</v>
          </cell>
          <cell r="AK39">
            <v>-173.53420145667042</v>
          </cell>
          <cell r="BV39">
            <v>-603.18578948924028</v>
          </cell>
        </row>
        <row r="40">
          <cell r="D40">
            <v>1.5149999999999999</v>
          </cell>
          <cell r="I40">
            <v>3.0000000000000001E-3</v>
          </cell>
          <cell r="J40">
            <v>-57.853999999999999</v>
          </cell>
          <cell r="AJ40">
            <v>0</v>
          </cell>
          <cell r="AK40">
            <v>-243.87776772338864</v>
          </cell>
          <cell r="BV40">
            <v>-603.18578948924028</v>
          </cell>
        </row>
        <row r="41">
          <cell r="D41">
            <v>1.7310000000000001</v>
          </cell>
          <cell r="I41">
            <v>3.0000000000000001E-3</v>
          </cell>
          <cell r="J41">
            <v>-84.828000000000003</v>
          </cell>
          <cell r="AJ41">
            <v>0</v>
          </cell>
          <cell r="AK41">
            <v>-352.07579391959348</v>
          </cell>
          <cell r="BV41">
            <v>-603.18578948924028</v>
          </cell>
        </row>
        <row r="42">
          <cell r="D42">
            <v>1.9470000000000001</v>
          </cell>
          <cell r="I42">
            <v>3.0000000000000001E-3</v>
          </cell>
          <cell r="J42">
            <v>-113.577</v>
          </cell>
          <cell r="AJ42">
            <v>0</v>
          </cell>
          <cell r="AK42">
            <v>-464.00371174152571</v>
          </cell>
          <cell r="BV42">
            <v>-603.18578948924028</v>
          </cell>
        </row>
        <row r="43">
          <cell r="D43">
            <v>2.1640000000000001</v>
          </cell>
          <cell r="I43">
            <v>3.0000000000000001E-3</v>
          </cell>
          <cell r="J43">
            <v>-143.99100000000001</v>
          </cell>
          <cell r="AJ43">
            <v>0</v>
          </cell>
          <cell r="AK43">
            <v>-578.93210966215133</v>
          </cell>
          <cell r="BV43">
            <v>-603.18578948924028</v>
          </cell>
        </row>
        <row r="44">
          <cell r="D44">
            <v>2.38</v>
          </cell>
          <cell r="I44">
            <v>3.0000000000000001E-3</v>
          </cell>
          <cell r="J44">
            <v>-175.971</v>
          </cell>
          <cell r="AJ44">
            <v>0</v>
          </cell>
          <cell r="AK44">
            <v>-696.24658690721469</v>
          </cell>
          <cell r="BV44">
            <v>-917.34505484821966</v>
          </cell>
        </row>
      </sheetData>
      <sheetData sheetId="11">
        <row r="4">
          <cell r="E4">
            <v>0</v>
          </cell>
          <cell r="I4">
            <v>1.7999999999999999E-2</v>
          </cell>
          <cell r="J4">
            <v>3.2000000000000001E-2</v>
          </cell>
          <cell r="AJ4" t="e">
            <v>#DIV/0!</v>
          </cell>
          <cell r="AK4">
            <v>0.18218444178861454</v>
          </cell>
          <cell r="BV4">
            <v>508.93800988154646</v>
          </cell>
        </row>
        <row r="5">
          <cell r="E5">
            <v>0.33900000000000002</v>
          </cell>
          <cell r="I5">
            <v>1.7999999999999999E-2</v>
          </cell>
          <cell r="J5">
            <v>34.709000000000003</v>
          </cell>
          <cell r="AJ5" t="e">
            <v>#DIV/0!</v>
          </cell>
          <cell r="AK5">
            <v>205.52135203704128</v>
          </cell>
          <cell r="BV5">
            <v>508.93800988154646</v>
          </cell>
        </row>
        <row r="6">
          <cell r="E6">
            <v>0.625</v>
          </cell>
          <cell r="I6">
            <v>1.7999999999999999E-2</v>
          </cell>
          <cell r="J6">
            <v>61.335999999999999</v>
          </cell>
          <cell r="AJ6" t="e">
            <v>#DIV/0!</v>
          </cell>
          <cell r="AK6">
            <v>375.65165066085888</v>
          </cell>
          <cell r="BV6">
            <v>709.99993971129322</v>
          </cell>
        </row>
        <row r="7">
          <cell r="E7">
            <v>0.626</v>
          </cell>
          <cell r="I7">
            <v>1.7999999999999999E-2</v>
          </cell>
          <cell r="J7">
            <v>61.326000000000001</v>
          </cell>
          <cell r="AJ7" t="e">
            <v>#DIV/0!</v>
          </cell>
          <cell r="AK7">
            <v>375.58538506495449</v>
          </cell>
          <cell r="BV7">
            <v>709.99993971129322</v>
          </cell>
        </row>
        <row r="8">
          <cell r="E8">
            <v>0.67800000000000005</v>
          </cell>
          <cell r="I8">
            <v>1.7999999999999999E-2</v>
          </cell>
          <cell r="J8">
            <v>64.635999999999996</v>
          </cell>
          <cell r="AJ8" t="e">
            <v>#DIV/0!</v>
          </cell>
          <cell r="AK8">
            <v>397.62500013773933</v>
          </cell>
          <cell r="BV8">
            <v>709.99993971129322</v>
          </cell>
        </row>
        <row r="9">
          <cell r="E9">
            <v>1.0169999999999999</v>
          </cell>
          <cell r="I9">
            <v>1.7999999999999999E-2</v>
          </cell>
          <cell r="J9">
            <v>83.177999999999997</v>
          </cell>
          <cell r="AJ9" t="e">
            <v>#DIV/0!</v>
          </cell>
          <cell r="AK9">
            <v>525.27765879667641</v>
          </cell>
          <cell r="BV9">
            <v>911.06186954103987</v>
          </cell>
        </row>
        <row r="10">
          <cell r="E10">
            <v>1.3560000000000001</v>
          </cell>
          <cell r="I10">
            <v>1.7999999999999999E-2</v>
          </cell>
          <cell r="J10">
            <v>96.36</v>
          </cell>
          <cell r="AJ10" t="e">
            <v>#DIV/0!</v>
          </cell>
          <cell r="AK10">
            <v>620.86844072255849</v>
          </cell>
          <cell r="BV10">
            <v>911.06186954103987</v>
          </cell>
        </row>
        <row r="11">
          <cell r="E11">
            <v>1.696</v>
          </cell>
          <cell r="I11">
            <v>1.7999999999999999E-2</v>
          </cell>
          <cell r="J11">
            <v>102.93899999999999</v>
          </cell>
          <cell r="AJ11" t="e">
            <v>#DIV/0!</v>
          </cell>
          <cell r="AK11">
            <v>670.28855020567562</v>
          </cell>
          <cell r="BV11">
            <v>911.06186954103987</v>
          </cell>
        </row>
        <row r="12">
          <cell r="E12">
            <v>2.0350000000000001</v>
          </cell>
          <cell r="I12">
            <v>1.7999999999999999E-2</v>
          </cell>
          <cell r="J12">
            <v>102.129</v>
          </cell>
          <cell r="AJ12" t="e">
            <v>#DIV/0!</v>
          </cell>
          <cell r="AK12">
            <v>664.13814899249496</v>
          </cell>
          <cell r="BV12">
            <v>911.06186954103987</v>
          </cell>
        </row>
        <row r="13">
          <cell r="E13">
            <v>2.3740000000000001</v>
          </cell>
          <cell r="I13">
            <v>1.7999999999999999E-2</v>
          </cell>
          <cell r="J13">
            <v>93.927000000000007</v>
          </cell>
          <cell r="AJ13" t="e">
            <v>#DIV/0!</v>
          </cell>
          <cell r="AK13">
            <v>602.89200631545896</v>
          </cell>
          <cell r="BV13">
            <v>911.06186954103987</v>
          </cell>
        </row>
        <row r="14">
          <cell r="E14">
            <v>2.7130000000000001</v>
          </cell>
          <cell r="I14">
            <v>1.7999999999999999E-2</v>
          </cell>
          <cell r="J14">
            <v>78.876000000000005</v>
          </cell>
          <cell r="AJ14" t="e">
            <v>#DIV/0!</v>
          </cell>
          <cell r="AK14">
            <v>494.99179332857813</v>
          </cell>
          <cell r="BV14">
            <v>911.06186954103987</v>
          </cell>
        </row>
        <row r="15">
          <cell r="E15">
            <v>3.052</v>
          </cell>
          <cell r="I15">
            <v>1.7999999999999999E-2</v>
          </cell>
          <cell r="J15">
            <v>57.554000000000002</v>
          </cell>
          <cell r="AJ15" t="e">
            <v>#DIV/0!</v>
          </cell>
          <cell r="AK15">
            <v>350.72525599988472</v>
          </cell>
          <cell r="BV15">
            <v>709.99993971129322</v>
          </cell>
        </row>
        <row r="16">
          <cell r="E16">
            <v>3.391</v>
          </cell>
          <cell r="I16">
            <v>1.7999999999999999E-2</v>
          </cell>
          <cell r="J16">
            <v>30.85</v>
          </cell>
          <cell r="AJ16" t="e">
            <v>#DIV/0!</v>
          </cell>
          <cell r="AK16">
            <v>181.83103134567835</v>
          </cell>
          <cell r="BV16">
            <v>508.93800988154646</v>
          </cell>
        </row>
        <row r="17">
          <cell r="E17">
            <v>3.73</v>
          </cell>
          <cell r="I17">
            <v>1.7999999999999999E-2</v>
          </cell>
          <cell r="J17">
            <v>3.2000000000000001E-2</v>
          </cell>
          <cell r="AJ17" t="e">
            <v>#DIV/0!</v>
          </cell>
          <cell r="AK17">
            <v>0.18218444178861454</v>
          </cell>
          <cell r="BV17">
            <v>0</v>
          </cell>
        </row>
        <row r="33">
          <cell r="D33">
            <v>0</v>
          </cell>
          <cell r="I33">
            <v>1.7999999999999999E-2</v>
          </cell>
          <cell r="J33">
            <v>0.01</v>
          </cell>
          <cell r="AJ33" t="e">
            <v>#DIV/0!</v>
          </cell>
          <cell r="AK33">
            <v>5.6931300850180305E-2</v>
          </cell>
          <cell r="BV33">
            <v>0</v>
          </cell>
        </row>
        <row r="34">
          <cell r="D34">
            <v>0.33900000000000002</v>
          </cell>
          <cell r="I34">
            <v>1.7999999999999999E-2</v>
          </cell>
          <cell r="J34">
            <v>16.989999999999998</v>
          </cell>
          <cell r="AJ34" t="e">
            <v>#DIV/0!</v>
          </cell>
          <cell r="AK34">
            <v>98.546312579316819</v>
          </cell>
          <cell r="BV34">
            <v>0</v>
          </cell>
        </row>
        <row r="35">
          <cell r="D35">
            <v>0.625</v>
          </cell>
          <cell r="I35">
            <v>1.7999999999999999E-2</v>
          </cell>
          <cell r="J35">
            <v>29.856000000000002</v>
          </cell>
          <cell r="AJ35" t="e">
            <v>#DIV/0!</v>
          </cell>
          <cell r="AK35">
            <v>175.76538207628681</v>
          </cell>
          <cell r="BV35">
            <v>0</v>
          </cell>
        </row>
        <row r="36">
          <cell r="D36">
            <v>0.626</v>
          </cell>
          <cell r="I36">
            <v>1.7999999999999999E-2</v>
          </cell>
          <cell r="J36">
            <v>29.852</v>
          </cell>
          <cell r="AJ36" t="e">
            <v>#DIV/0!</v>
          </cell>
          <cell r="AK36">
            <v>175.74100286691183</v>
          </cell>
          <cell r="BV36">
            <v>0</v>
          </cell>
        </row>
        <row r="37">
          <cell r="D37">
            <v>0.67800000000000005</v>
          </cell>
          <cell r="I37">
            <v>1.7999999999999999E-2</v>
          </cell>
          <cell r="J37">
            <v>31.353000000000002</v>
          </cell>
          <cell r="AJ37" t="e">
            <v>#DIV/0!</v>
          </cell>
          <cell r="AK37">
            <v>184.90611929023697</v>
          </cell>
          <cell r="BV37">
            <v>0</v>
          </cell>
        </row>
        <row r="38">
          <cell r="D38">
            <v>1.0169999999999999</v>
          </cell>
          <cell r="I38">
            <v>1.7999999999999999E-2</v>
          </cell>
          <cell r="J38">
            <v>39.633000000000003</v>
          </cell>
          <cell r="AJ38" t="e">
            <v>#DIV/0!</v>
          </cell>
          <cell r="AK38">
            <v>236.08498338178387</v>
          </cell>
          <cell r="BV38">
            <v>0</v>
          </cell>
        </row>
        <row r="39">
          <cell r="D39">
            <v>1.3560000000000001</v>
          </cell>
          <cell r="I39">
            <v>1.7999999999999999E-2</v>
          </cell>
          <cell r="J39">
            <v>45.353999999999999</v>
          </cell>
          <cell r="AJ39" t="e">
            <v>#DIV/0!</v>
          </cell>
          <cell r="AK39">
            <v>272.08558455661472</v>
          </cell>
          <cell r="BV39">
            <v>0</v>
          </cell>
        </row>
        <row r="40">
          <cell r="D40">
            <v>1.696</v>
          </cell>
          <cell r="I40">
            <v>1.7999999999999999E-2</v>
          </cell>
          <cell r="J40">
            <v>48.075000000000003</v>
          </cell>
          <cell r="AJ40" t="e">
            <v>#DIV/0!</v>
          </cell>
          <cell r="AK40">
            <v>289.39937736650978</v>
          </cell>
          <cell r="BV40">
            <v>0</v>
          </cell>
        </row>
        <row r="41">
          <cell r="D41">
            <v>2.0350000000000001</v>
          </cell>
          <cell r="I41">
            <v>1.7999999999999999E-2</v>
          </cell>
          <cell r="J41">
            <v>47.529000000000003</v>
          </cell>
          <cell r="AJ41" t="e">
            <v>#DIV/0!</v>
          </cell>
          <cell r="AK41">
            <v>285.91506621024791</v>
          </cell>
          <cell r="BV41">
            <v>0</v>
          </cell>
        </row>
        <row r="42">
          <cell r="D42">
            <v>2.3740000000000001</v>
          </cell>
          <cell r="I42">
            <v>1.7999999999999999E-2</v>
          </cell>
          <cell r="J42">
            <v>43.716000000000001</v>
          </cell>
          <cell r="AJ42" t="e">
            <v>#DIV/0!</v>
          </cell>
          <cell r="AK42">
            <v>261.72305704071744</v>
          </cell>
          <cell r="BV42">
            <v>0</v>
          </cell>
        </row>
        <row r="43">
          <cell r="D43">
            <v>2.7130000000000001</v>
          </cell>
          <cell r="I43">
            <v>1.7999999999999999E-2</v>
          </cell>
          <cell r="J43">
            <v>36.808999999999997</v>
          </cell>
          <cell r="AJ43" t="e">
            <v>#DIV/0!</v>
          </cell>
          <cell r="AK43">
            <v>218.50953676435913</v>
          </cell>
          <cell r="BV43">
            <v>0</v>
          </cell>
        </row>
        <row r="44">
          <cell r="D44">
            <v>3.052</v>
          </cell>
          <cell r="I44">
            <v>1.7999999999999999E-2</v>
          </cell>
          <cell r="J44">
            <v>26.995000000000001</v>
          </cell>
          <cell r="AJ44" t="e">
            <v>#DIV/0!</v>
          </cell>
          <cell r="AK44">
            <v>158.38868423605396</v>
          </cell>
          <cell r="BV44">
            <v>0</v>
          </cell>
        </row>
        <row r="45">
          <cell r="D45">
            <v>3.391</v>
          </cell>
          <cell r="I45">
            <v>1.7999999999999999E-2</v>
          </cell>
          <cell r="J45">
            <v>14.579000000000001</v>
          </cell>
          <cell r="AJ45" t="e">
            <v>#DIV/0!</v>
          </cell>
          <cell r="AK45">
            <v>84.332897851025905</v>
          </cell>
          <cell r="BV45">
            <v>0</v>
          </cell>
        </row>
        <row r="46">
          <cell r="D46">
            <v>3.73</v>
          </cell>
          <cell r="I46">
            <v>1.7999999999999999E-2</v>
          </cell>
          <cell r="J46">
            <v>0.01</v>
          </cell>
          <cell r="AJ46" t="e">
            <v>#DIV/0!</v>
          </cell>
          <cell r="AK46">
            <v>5.6931300850180305E-2</v>
          </cell>
          <cell r="BV46">
            <v>0</v>
          </cell>
        </row>
      </sheetData>
      <sheetData sheetId="12">
        <row r="4">
          <cell r="E4">
            <v>0</v>
          </cell>
          <cell r="I4">
            <v>-2E-3</v>
          </cell>
          <cell r="J4">
            <v>-96.438000000000002</v>
          </cell>
          <cell r="AJ4">
            <v>0</v>
          </cell>
          <cell r="AK4">
            <v>-473.18063907156113</v>
          </cell>
          <cell r="BV4">
            <v>339.29200658769764</v>
          </cell>
        </row>
        <row r="5">
          <cell r="E5">
            <v>0.52610000000000001</v>
          </cell>
          <cell r="I5">
            <v>-2E-3</v>
          </cell>
          <cell r="J5">
            <v>-44.26</v>
          </cell>
          <cell r="AJ5">
            <v>0</v>
          </cell>
          <cell r="AK5">
            <v>-223.77967705355235</v>
          </cell>
          <cell r="BV5">
            <v>-339.29200658769764</v>
          </cell>
        </row>
        <row r="6">
          <cell r="E6">
            <v>1.0523</v>
          </cell>
          <cell r="I6">
            <v>-2E-3</v>
          </cell>
          <cell r="J6">
            <v>16.3</v>
          </cell>
          <cell r="AJ6">
            <v>0</v>
          </cell>
          <cell r="AK6">
            <v>80.59110280277703</v>
          </cell>
          <cell r="BV6">
            <v>1472.6215563702156</v>
          </cell>
        </row>
        <row r="7">
          <cell r="E7">
            <v>1.5784</v>
          </cell>
          <cell r="I7">
            <v>-2E-3</v>
          </cell>
          <cell r="J7">
            <v>129.13900000000001</v>
          </cell>
          <cell r="AJ7">
            <v>0</v>
          </cell>
          <cell r="AK7">
            <v>714.55239166834428</v>
          </cell>
          <cell r="BV7">
            <v>1472.6215563702156</v>
          </cell>
        </row>
        <row r="8">
          <cell r="E8">
            <v>1.825</v>
          </cell>
          <cell r="I8">
            <v>-2E-3</v>
          </cell>
          <cell r="J8">
            <v>178.81399999999999</v>
          </cell>
          <cell r="AJ8">
            <v>0</v>
          </cell>
          <cell r="AK8">
            <v>1035.1985946155505</v>
          </cell>
          <cell r="BV8">
            <v>1472.6215563702156</v>
          </cell>
        </row>
        <row r="9">
          <cell r="E9">
            <v>1.8259999999999998</v>
          </cell>
          <cell r="I9">
            <v>-2E-3</v>
          </cell>
          <cell r="J9">
            <v>178.80600000000001</v>
          </cell>
          <cell r="AJ9">
            <v>0</v>
          </cell>
          <cell r="AK9">
            <v>1035.1441468327002</v>
          </cell>
          <cell r="BV9">
            <v>1472.6215563702156</v>
          </cell>
        </row>
        <row r="10">
          <cell r="E10">
            <v>2.1044999999999998</v>
          </cell>
          <cell r="I10">
            <v>-2E-3</v>
          </cell>
          <cell r="J10">
            <v>194.834</v>
          </cell>
          <cell r="AJ10">
            <v>0</v>
          </cell>
          <cell r="AK10">
            <v>1146.3265126967581</v>
          </cell>
          <cell r="BV10">
            <v>1472.6215563702156</v>
          </cell>
        </row>
        <row r="11">
          <cell r="E11">
            <v>2.6307</v>
          </cell>
          <cell r="I11">
            <v>-2E-3</v>
          </cell>
          <cell r="J11">
            <v>215.107</v>
          </cell>
          <cell r="AJ11">
            <v>0</v>
          </cell>
          <cell r="AK11">
            <v>1293.5326954719637</v>
          </cell>
          <cell r="BV11">
            <v>1472.6215563702156</v>
          </cell>
        </row>
        <row r="12">
          <cell r="E12">
            <v>3.1568000000000001</v>
          </cell>
          <cell r="I12">
            <v>2E-3</v>
          </cell>
          <cell r="J12">
            <v>220.67099999999999</v>
          </cell>
          <cell r="AJ12">
            <v>0</v>
          </cell>
          <cell r="AK12">
            <v>1335.3653920131446</v>
          </cell>
          <cell r="BV12">
            <v>1472.6215563702156</v>
          </cell>
        </row>
        <row r="13">
          <cell r="E13">
            <v>3.6829999999999998</v>
          </cell>
          <cell r="I13">
            <v>2E-3</v>
          </cell>
          <cell r="J13">
            <v>209.411</v>
          </cell>
          <cell r="AJ13">
            <v>0</v>
          </cell>
          <cell r="AK13">
            <v>1251.3712796622469</v>
          </cell>
          <cell r="BV13">
            <v>1472.6215563702156</v>
          </cell>
        </row>
        <row r="14">
          <cell r="E14">
            <v>4.2091000000000003</v>
          </cell>
          <cell r="I14">
            <v>2E-3</v>
          </cell>
          <cell r="J14">
            <v>179.529</v>
          </cell>
          <cell r="AJ14">
            <v>0</v>
          </cell>
          <cell r="AK14">
            <v>1040.0689345784087</v>
          </cell>
          <cell r="BV14">
            <v>1472.6215563702156</v>
          </cell>
        </row>
        <row r="15">
          <cell r="E15">
            <v>4.7351999999999999</v>
          </cell>
          <cell r="I15">
            <v>2E-3</v>
          </cell>
          <cell r="J15">
            <v>132.01499999999999</v>
          </cell>
          <cell r="AJ15">
            <v>0</v>
          </cell>
          <cell r="AK15">
            <v>732.25375224053039</v>
          </cell>
          <cell r="BV15">
            <v>1472.6215563702156</v>
          </cell>
        </row>
        <row r="16">
          <cell r="E16">
            <v>5.2614000000000001</v>
          </cell>
          <cell r="I16">
            <v>2E-3</v>
          </cell>
          <cell r="J16">
            <v>70.656000000000006</v>
          </cell>
          <cell r="AJ16">
            <v>0</v>
          </cell>
          <cell r="AK16">
            <v>373.38324279938411</v>
          </cell>
          <cell r="BV16">
            <v>1472.6215563702156</v>
          </cell>
        </row>
        <row r="17">
          <cell r="E17">
            <v>5.7874999999999996</v>
          </cell>
          <cell r="I17">
            <v>2E-3</v>
          </cell>
          <cell r="J17">
            <v>5.0000000000000001E-3</v>
          </cell>
          <cell r="AJ17">
            <v>0</v>
          </cell>
          <cell r="AK17">
            <v>2.5183972078686587E-2</v>
          </cell>
          <cell r="BV17">
            <v>1472.6215563702156</v>
          </cell>
        </row>
        <row r="33">
          <cell r="D33">
            <v>0</v>
          </cell>
          <cell r="I33">
            <v>-2E-3</v>
          </cell>
          <cell r="J33">
            <v>-253.94</v>
          </cell>
          <cell r="AJ33">
            <v>0</v>
          </cell>
          <cell r="AK33">
            <v>-1153.0654699775059</v>
          </cell>
          <cell r="BV33">
            <v>-1281.7698026646356</v>
          </cell>
        </row>
        <row r="34">
          <cell r="D34">
            <v>0.52610000000000001</v>
          </cell>
          <cell r="I34">
            <v>-2E-3</v>
          </cell>
          <cell r="J34">
            <v>-124.351</v>
          </cell>
          <cell r="AJ34">
            <v>0</v>
          </cell>
          <cell r="AK34">
            <v>-601.03093617230388</v>
          </cell>
          <cell r="BV34">
            <v>-942.47779607693792</v>
          </cell>
        </row>
        <row r="35">
          <cell r="D35">
            <v>1.0523</v>
          </cell>
          <cell r="I35">
            <v>-2E-3</v>
          </cell>
          <cell r="J35">
            <v>-8.7189999999999994</v>
          </cell>
          <cell r="AJ35">
            <v>0</v>
          </cell>
          <cell r="AK35">
            <v>-45.067095536780293</v>
          </cell>
          <cell r="BV35">
            <v>-942.47779607693792</v>
          </cell>
        </row>
        <row r="36">
          <cell r="D36">
            <v>1.5784</v>
          </cell>
          <cell r="I36">
            <v>-2E-3</v>
          </cell>
          <cell r="J36">
            <v>42.545000000000002</v>
          </cell>
          <cell r="AJ36">
            <v>0</v>
          </cell>
          <cell r="AK36">
            <v>220.38819467771773</v>
          </cell>
          <cell r="BV36">
            <v>150.79644737231007</v>
          </cell>
        </row>
        <row r="37">
          <cell r="D37">
            <v>1.825</v>
          </cell>
          <cell r="I37">
            <v>-2E-3</v>
          </cell>
          <cell r="J37">
            <v>64.06</v>
          </cell>
          <cell r="AJ37">
            <v>0</v>
          </cell>
          <cell r="AK37">
            <v>336.90767146003463</v>
          </cell>
          <cell r="BV37">
            <v>150.79644737231007</v>
          </cell>
        </row>
        <row r="38">
          <cell r="D38">
            <v>1.8259999999999998</v>
          </cell>
          <cell r="I38">
            <v>-2E-3</v>
          </cell>
          <cell r="J38">
            <v>64.055999999999997</v>
          </cell>
          <cell r="AJ38">
            <v>0</v>
          </cell>
          <cell r="AK38">
            <v>336.88566238036373</v>
          </cell>
          <cell r="BV38">
            <v>150.79644737231007</v>
          </cell>
        </row>
        <row r="39">
          <cell r="D39">
            <v>2.1044999999999998</v>
          </cell>
          <cell r="I39">
            <v>-2E-3</v>
          </cell>
          <cell r="J39">
            <v>70.677999999999997</v>
          </cell>
          <cell r="AJ39">
            <v>0</v>
          </cell>
          <cell r="AK39">
            <v>373.50551866021806</v>
          </cell>
          <cell r="BV39">
            <v>150.79644737231007</v>
          </cell>
        </row>
        <row r="40">
          <cell r="D40">
            <v>2.6307</v>
          </cell>
          <cell r="I40">
            <v>-2E-3</v>
          </cell>
          <cell r="J40">
            <v>79.174999999999997</v>
          </cell>
          <cell r="AJ40">
            <v>0</v>
          </cell>
          <cell r="AK40">
            <v>421.04573051220268</v>
          </cell>
          <cell r="BV40">
            <v>150.79644737231007</v>
          </cell>
        </row>
        <row r="41">
          <cell r="D41">
            <v>3.1568000000000001</v>
          </cell>
          <cell r="I41">
            <v>2E-3</v>
          </cell>
          <cell r="J41">
            <v>81.918000000000006</v>
          </cell>
          <cell r="AJ41">
            <v>0</v>
          </cell>
          <cell r="AK41">
            <v>436.52874802912544</v>
          </cell>
          <cell r="BV41">
            <v>150.79644737231007</v>
          </cell>
        </row>
        <row r="42">
          <cell r="D42">
            <v>3.6829999999999998</v>
          </cell>
          <cell r="I42">
            <v>2E-3</v>
          </cell>
          <cell r="J42">
            <v>78.227000000000004</v>
          </cell>
          <cell r="AJ42">
            <v>0</v>
          </cell>
          <cell r="AK42">
            <v>415.71032044732999</v>
          </cell>
          <cell r="BV42">
            <v>150.79644737231007</v>
          </cell>
        </row>
        <row r="43">
          <cell r="D43">
            <v>4.2091000000000003</v>
          </cell>
          <cell r="I43">
            <v>2E-3</v>
          </cell>
          <cell r="J43">
            <v>67.525000000000006</v>
          </cell>
          <cell r="AJ43">
            <v>0</v>
          </cell>
          <cell r="AK43">
            <v>356.02321377451511</v>
          </cell>
          <cell r="BV43">
            <v>150.79644737231007</v>
          </cell>
        </row>
        <row r="44">
          <cell r="D44">
            <v>4.7351999999999999</v>
          </cell>
          <cell r="I44">
            <v>2E-3</v>
          </cell>
          <cell r="J44">
            <v>50.122</v>
          </cell>
          <cell r="AJ44">
            <v>0</v>
          </cell>
          <cell r="AK44">
            <v>261.00697977978484</v>
          </cell>
          <cell r="BV44">
            <v>150.79644737231007</v>
          </cell>
        </row>
        <row r="45">
          <cell r="D45">
            <v>5.2614000000000001</v>
          </cell>
          <cell r="I45">
            <v>2E-3</v>
          </cell>
          <cell r="J45">
            <v>27.161999999999999</v>
          </cell>
          <cell r="AJ45">
            <v>0</v>
          </cell>
          <cell r="AK45">
            <v>139.24337874603873</v>
          </cell>
          <cell r="BV45">
            <v>150.79644737231007</v>
          </cell>
        </row>
        <row r="46">
          <cell r="D46">
            <v>5.7874999999999996</v>
          </cell>
          <cell r="I46">
            <v>2E-3</v>
          </cell>
          <cell r="J46">
            <v>1E-3</v>
          </cell>
          <cell r="AJ46">
            <v>0</v>
          </cell>
          <cell r="AK46">
            <v>5.0367816745463213E-3</v>
          </cell>
          <cell r="BV46">
            <v>150.79644737231007</v>
          </cell>
        </row>
      </sheetData>
      <sheetData sheetId="13"/>
      <sheetData sheetId="14">
        <row r="4">
          <cell r="E4">
            <v>0</v>
          </cell>
          <cell r="J4">
            <v>-87.91</v>
          </cell>
          <cell r="AJ4">
            <v>0</v>
          </cell>
          <cell r="AK4">
            <v>-273.18513083264645</v>
          </cell>
          <cell r="BV4">
            <v>339.29200658769764</v>
          </cell>
        </row>
        <row r="5">
          <cell r="E5">
            <v>0.7359</v>
          </cell>
          <cell r="J5">
            <v>4.2510000000000003</v>
          </cell>
          <cell r="AJ5">
            <v>0</v>
          </cell>
          <cell r="AK5">
            <v>12.94525128827995</v>
          </cell>
          <cell r="BV5">
            <v>603.18578948924028</v>
          </cell>
        </row>
        <row r="6">
          <cell r="E6">
            <v>1.4718</v>
          </cell>
          <cell r="J6">
            <v>84.278999999999996</v>
          </cell>
          <cell r="AJ6">
            <v>0</v>
          </cell>
          <cell r="AK6">
            <v>261.42669892037031</v>
          </cell>
          <cell r="BV6">
            <v>603.18578948924028</v>
          </cell>
        </row>
        <row r="7">
          <cell r="E7">
            <v>2.2077</v>
          </cell>
          <cell r="J7">
            <v>171.2</v>
          </cell>
          <cell r="AJ7">
            <v>0</v>
          </cell>
          <cell r="AK7">
            <v>542.47175204008158</v>
          </cell>
          <cell r="BV7">
            <v>603.18578948924028</v>
          </cell>
        </row>
        <row r="8">
          <cell r="E8">
            <v>2.81</v>
          </cell>
          <cell r="J8">
            <v>253.227</v>
          </cell>
          <cell r="AJ8">
            <v>0</v>
          </cell>
          <cell r="AK8">
            <v>819.78591626268792</v>
          </cell>
          <cell r="BV8">
            <v>1231.5043202071988</v>
          </cell>
        </row>
        <row r="9">
          <cell r="E9">
            <v>2.8109999999999999</v>
          </cell>
          <cell r="J9">
            <v>253.221</v>
          </cell>
          <cell r="AJ9">
            <v>0</v>
          </cell>
          <cell r="AK9">
            <v>819.76516169360139</v>
          </cell>
          <cell r="BV9">
            <v>1231.5043202071988</v>
          </cell>
        </row>
        <row r="10">
          <cell r="E10">
            <v>2.9436</v>
          </cell>
          <cell r="J10">
            <v>261.904</v>
          </cell>
          <cell r="AJ10">
            <v>0</v>
          </cell>
          <cell r="AK10">
            <v>890.19449856168501</v>
          </cell>
          <cell r="BV10">
            <v>1231.5043202071988</v>
          </cell>
        </row>
        <row r="11">
          <cell r="E11">
            <v>3.6795</v>
          </cell>
          <cell r="J11">
            <v>306.94200000000001</v>
          </cell>
          <cell r="AJ11">
            <v>0</v>
          </cell>
          <cell r="AK11">
            <v>1057.8349596761234</v>
          </cell>
          <cell r="BV11">
            <v>1231.5043202071988</v>
          </cell>
        </row>
        <row r="12">
          <cell r="E12">
            <v>4.4154999999999998</v>
          </cell>
          <cell r="J12">
            <v>369.44799999999998</v>
          </cell>
          <cell r="AJ12">
            <v>0</v>
          </cell>
          <cell r="AK12">
            <v>1299.3811170563777</v>
          </cell>
          <cell r="BV12">
            <v>1457.6989912656638</v>
          </cell>
        </row>
        <row r="13">
          <cell r="E13">
            <v>4.5949999999999998</v>
          </cell>
          <cell r="J13">
            <v>378.988</v>
          </cell>
          <cell r="AJ13">
            <v>0</v>
          </cell>
          <cell r="AK13">
            <v>1337.2343876018708</v>
          </cell>
          <cell r="BV13">
            <v>1457.6989912656638</v>
          </cell>
        </row>
        <row r="14">
          <cell r="E14">
            <v>4.5960000000000001</v>
          </cell>
          <cell r="J14">
            <v>378.98700000000002</v>
          </cell>
          <cell r="AJ14">
            <v>0</v>
          </cell>
          <cell r="AK14">
            <v>1337.2304053078678</v>
          </cell>
          <cell r="BV14">
            <v>1457.6989912656638</v>
          </cell>
        </row>
        <row r="15">
          <cell r="E15">
            <v>5.1513999999999998</v>
          </cell>
          <cell r="J15">
            <v>312.44400000000002</v>
          </cell>
          <cell r="AJ15">
            <v>0</v>
          </cell>
          <cell r="AK15">
            <v>1078.6675196571848</v>
          </cell>
          <cell r="BV15">
            <v>1231.5043202071988</v>
          </cell>
        </row>
        <row r="16">
          <cell r="E16">
            <v>5.8872999999999998</v>
          </cell>
          <cell r="J16">
            <v>251.797</v>
          </cell>
          <cell r="AJ16">
            <v>0</v>
          </cell>
          <cell r="AK16">
            <v>814.84144474367736</v>
          </cell>
          <cell r="BV16">
            <v>1231.5043202071988</v>
          </cell>
        </row>
        <row r="17">
          <cell r="E17">
            <v>6.6231999999999998</v>
          </cell>
          <cell r="J17">
            <v>162.85499999999999</v>
          </cell>
          <cell r="AJ17">
            <v>0</v>
          </cell>
          <cell r="AK17">
            <v>514.94450652564171</v>
          </cell>
          <cell r="BV17">
            <v>603.18578948924028</v>
          </cell>
        </row>
        <row r="18">
          <cell r="E18">
            <v>7.0449999999999999</v>
          </cell>
          <cell r="J18">
            <v>137.43199999999999</v>
          </cell>
          <cell r="AJ18">
            <v>0</v>
          </cell>
          <cell r="AK18">
            <v>431.81582187080818</v>
          </cell>
          <cell r="BV18">
            <v>603.18578948924028</v>
          </cell>
        </row>
        <row r="19">
          <cell r="E19">
            <v>7.0460000000000003</v>
          </cell>
          <cell r="J19">
            <v>137.434</v>
          </cell>
          <cell r="AJ19">
            <v>0</v>
          </cell>
          <cell r="AK19">
            <v>431.8223188614711</v>
          </cell>
          <cell r="BV19">
            <v>603.18578948924028</v>
          </cell>
        </row>
        <row r="20">
          <cell r="E20">
            <v>7.3590999999999998</v>
          </cell>
          <cell r="J20">
            <v>110.583</v>
          </cell>
          <cell r="AJ20">
            <v>0</v>
          </cell>
          <cell r="AK20">
            <v>345.18588284195948</v>
          </cell>
          <cell r="BV20">
            <v>603.18578948924028</v>
          </cell>
        </row>
        <row r="21">
          <cell r="E21">
            <v>8.0950000000000006</v>
          </cell>
          <cell r="J21">
            <v>40.185000000000002</v>
          </cell>
          <cell r="AJ21">
            <v>0</v>
          </cell>
          <cell r="AK21">
            <v>123.37450533260302</v>
          </cell>
          <cell r="BV21">
            <v>339.29200658769764</v>
          </cell>
        </row>
        <row r="22">
          <cell r="D22">
            <v>0</v>
          </cell>
          <cell r="J22">
            <v>-658.34400000000005</v>
          </cell>
          <cell r="AJ22">
            <v>0</v>
          </cell>
          <cell r="AK22">
            <v>-1831.5875513530536</v>
          </cell>
          <cell r="BV22">
            <v>-1947.7874452256717</v>
          </cell>
        </row>
        <row r="23">
          <cell r="D23">
            <v>0.7359</v>
          </cell>
          <cell r="J23">
            <v>-437.697</v>
          </cell>
          <cell r="AJ23">
            <v>0</v>
          </cell>
          <cell r="AK23">
            <v>-1238.5492499574293</v>
          </cell>
          <cell r="BV23">
            <v>-1545.6635855661782</v>
          </cell>
        </row>
        <row r="24">
          <cell r="D24">
            <v>1.4718</v>
          </cell>
          <cell r="J24">
            <v>-237.27099999999999</v>
          </cell>
          <cell r="AJ24">
            <v>0</v>
          </cell>
          <cell r="AK24">
            <v>-697.20197208219133</v>
          </cell>
          <cell r="BV24">
            <v>-942.47779607693792</v>
          </cell>
        </row>
        <row r="25">
          <cell r="D25">
            <v>2.2077</v>
          </cell>
          <cell r="J25">
            <v>-83.692999999999998</v>
          </cell>
          <cell r="AJ25">
            <v>0</v>
          </cell>
          <cell r="AK25">
            <v>-253.91411457724413</v>
          </cell>
          <cell r="BV25">
            <v>-942.47779607693792</v>
          </cell>
        </row>
        <row r="26">
          <cell r="D26">
            <v>2.81</v>
          </cell>
          <cell r="J26">
            <v>-1.554</v>
          </cell>
          <cell r="AJ26">
            <v>0</v>
          </cell>
          <cell r="AK26">
            <v>-4.8023101715213912</v>
          </cell>
          <cell r="BV26">
            <v>-942.47779607693792</v>
          </cell>
        </row>
        <row r="27">
          <cell r="D27">
            <v>2.8109999999999999</v>
          </cell>
          <cell r="J27">
            <v>-1.5620000000000001</v>
          </cell>
          <cell r="AJ27">
            <v>0</v>
          </cell>
          <cell r="AK27">
            <v>-4.8270235844776987</v>
          </cell>
          <cell r="BV27">
            <v>-942.47779607693792</v>
          </cell>
        </row>
        <row r="28">
          <cell r="D28">
            <v>2.9436</v>
          </cell>
          <cell r="J28">
            <v>17.888999999999999</v>
          </cell>
          <cell r="AJ28">
            <v>0</v>
          </cell>
          <cell r="AK28">
            <v>56.910167813808897</v>
          </cell>
          <cell r="BV28">
            <v>-100.53096491487338</v>
          </cell>
        </row>
        <row r="29">
          <cell r="D29">
            <v>3.6795</v>
          </cell>
          <cell r="J29">
            <v>115.20399999999999</v>
          </cell>
          <cell r="AJ29">
            <v>0</v>
          </cell>
          <cell r="AK29">
            <v>375.70127587322401</v>
          </cell>
          <cell r="BV29">
            <v>-100.53096491487338</v>
          </cell>
        </row>
        <row r="30">
          <cell r="D30">
            <v>4.4154999999999998</v>
          </cell>
          <cell r="J30">
            <v>167.45099999999999</v>
          </cell>
          <cell r="AJ30">
            <v>0</v>
          </cell>
          <cell r="AK30">
            <v>553.8612303940281</v>
          </cell>
          <cell r="BV30">
            <v>-100.53096491487338</v>
          </cell>
        </row>
        <row r="31">
          <cell r="D31">
            <v>4.5949999999999998</v>
          </cell>
          <cell r="J31">
            <v>164.874</v>
          </cell>
          <cell r="AJ31">
            <v>0</v>
          </cell>
          <cell r="AK31">
            <v>544.94954285945494</v>
          </cell>
          <cell r="BV31">
            <v>-100.53096491487338</v>
          </cell>
        </row>
        <row r="32">
          <cell r="D32">
            <v>4.5960000000000001</v>
          </cell>
          <cell r="J32">
            <v>164.89400000000001</v>
          </cell>
          <cell r="AJ32">
            <v>0</v>
          </cell>
          <cell r="AK32">
            <v>545.01865508295759</v>
          </cell>
          <cell r="BV32">
            <v>-100.53096491487338</v>
          </cell>
        </row>
        <row r="33">
          <cell r="D33">
            <v>5.1513999999999998</v>
          </cell>
          <cell r="J33">
            <v>89.974000000000004</v>
          </cell>
          <cell r="AJ33">
            <v>0</v>
          </cell>
          <cell r="AK33">
            <v>291.48799806199673</v>
          </cell>
          <cell r="BV33">
            <v>-100.53096491487338</v>
          </cell>
        </row>
        <row r="34">
          <cell r="D34">
            <v>5.8872999999999998</v>
          </cell>
          <cell r="J34">
            <v>-26.841000000000001</v>
          </cell>
          <cell r="AJ34">
            <v>0</v>
          </cell>
          <cell r="AK34">
            <v>-82.468366821520107</v>
          </cell>
          <cell r="BV34">
            <v>-942.47779607693792</v>
          </cell>
        </row>
        <row r="35">
          <cell r="D35">
            <v>6.6231999999999998</v>
          </cell>
          <cell r="J35">
            <v>-160.63300000000001</v>
          </cell>
          <cell r="AJ35">
            <v>0</v>
          </cell>
          <cell r="AK35">
            <v>-479.41791117423389</v>
          </cell>
          <cell r="BV35">
            <v>-942.47779607693792</v>
          </cell>
        </row>
        <row r="36">
          <cell r="D36">
            <v>7.0449999999999999</v>
          </cell>
          <cell r="J36">
            <v>-278.35599999999999</v>
          </cell>
          <cell r="AJ36">
            <v>0</v>
          </cell>
          <cell r="AK36">
            <v>-811.35335521114177</v>
          </cell>
          <cell r="BV36">
            <v>-942.47779607693792</v>
          </cell>
        </row>
        <row r="37">
          <cell r="D37">
            <v>7.0460000000000003</v>
          </cell>
          <cell r="J37">
            <v>-278.35399999999998</v>
          </cell>
          <cell r="AJ37">
            <v>0</v>
          </cell>
          <cell r="AK37">
            <v>-811.34784061588607</v>
          </cell>
          <cell r="BV37">
            <v>-942.47779607693792</v>
          </cell>
        </row>
        <row r="38">
          <cell r="D38">
            <v>7.3590999999999998</v>
          </cell>
          <cell r="J38">
            <v>-380.31599999999997</v>
          </cell>
          <cell r="AJ38">
            <v>0</v>
          </cell>
          <cell r="AK38">
            <v>-1087.4117455008125</v>
          </cell>
          <cell r="BV38">
            <v>-1884.9555921538758</v>
          </cell>
        </row>
        <row r="39">
          <cell r="D39">
            <v>8.0950000000000006</v>
          </cell>
          <cell r="J39">
            <v>-631.69200000000001</v>
          </cell>
          <cell r="AJ39">
            <v>0</v>
          </cell>
          <cell r="AK39">
            <v>-1751.8916539724901</v>
          </cell>
          <cell r="BV39">
            <v>-1884.9555921538758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DH60"/>
  <sheetViews>
    <sheetView tabSelected="1" workbookViewId="0">
      <selection sqref="A1:XFD1048576"/>
    </sheetView>
  </sheetViews>
  <sheetFormatPr defaultRowHeight="15" x14ac:dyDescent="0.25"/>
  <cols>
    <col min="1" max="2" width="9.140625" style="1"/>
    <col min="3" max="4" width="9.140625" style="1" customWidth="1"/>
    <col min="5" max="5" width="9.140625" style="1"/>
    <col min="6" max="6" width="9.140625" style="1" customWidth="1"/>
    <col min="7" max="7" width="9.140625" style="1"/>
    <col min="8" max="8" width="9.140625" style="1" customWidth="1"/>
    <col min="9" max="9" width="13.28515625" style="1" customWidth="1"/>
    <col min="10" max="10" width="9.140625" style="1" customWidth="1"/>
    <col min="11" max="11" width="9.140625" style="1"/>
    <col min="12" max="14" width="9.140625" style="1" hidden="1" customWidth="1"/>
    <col min="15" max="15" width="9.140625" style="1" customWidth="1"/>
    <col min="16" max="18" width="9.140625" style="1"/>
    <col min="19" max="19" width="13.28515625" style="1" bestFit="1" customWidth="1"/>
    <col min="20" max="25" width="9.140625" style="1"/>
    <col min="26" max="26" width="12.42578125" style="1" bestFit="1" customWidth="1"/>
    <col min="27" max="29" width="9.140625" style="1"/>
    <col min="30" max="31" width="11.140625" style="1" customWidth="1"/>
    <col min="32" max="38" width="9.140625" style="1"/>
    <col min="39" max="39" width="23.140625" style="1" customWidth="1"/>
    <col min="40" max="40" width="19.42578125" style="4" bestFit="1" customWidth="1"/>
    <col min="41" max="41" width="17.5703125" style="4" customWidth="1"/>
    <col min="42" max="42" width="22.7109375" style="4" customWidth="1"/>
    <col min="43" max="43" width="20" style="4" bestFit="1" customWidth="1"/>
    <col min="44" max="44" width="17.5703125" style="4" customWidth="1"/>
    <col min="45" max="45" width="17.5703125" style="4" hidden="1" customWidth="1"/>
    <col min="46" max="47" width="17.5703125" style="4" customWidth="1"/>
    <col min="48" max="48" width="19.7109375" style="4" customWidth="1"/>
    <col min="49" max="53" width="17.5703125" style="4" customWidth="1"/>
    <col min="54" max="54" width="23" style="4" customWidth="1"/>
    <col min="55" max="55" width="22.28515625" style="4" customWidth="1"/>
    <col min="56" max="57" width="17.5703125" style="4" customWidth="1"/>
    <col min="58" max="58" width="21" style="4" bestFit="1" customWidth="1"/>
    <col min="59" max="59" width="20.85546875" style="4" bestFit="1" customWidth="1"/>
    <col min="60" max="63" width="17.5703125" style="4" customWidth="1"/>
    <col min="64" max="64" width="18.42578125" style="4" bestFit="1" customWidth="1"/>
    <col min="65" max="67" width="18" style="4" bestFit="1" customWidth="1"/>
    <col min="68" max="68" width="18" style="4" hidden="1" customWidth="1"/>
    <col min="69" max="69" width="14.28515625" style="1" bestFit="1" customWidth="1"/>
    <col min="70" max="70" width="13.28515625" style="1" bestFit="1" customWidth="1"/>
    <col min="71" max="71" width="20.85546875" style="1" bestFit="1" customWidth="1"/>
    <col min="72" max="72" width="14.28515625" style="1" bestFit="1" customWidth="1"/>
    <col min="73" max="16384" width="9.140625" style="1"/>
  </cols>
  <sheetData>
    <row r="1" spans="2:112" x14ac:dyDescent="0.25">
      <c r="AF1" s="2"/>
      <c r="AG1" s="2"/>
      <c r="AH1" s="2"/>
      <c r="AI1" s="2"/>
      <c r="AJ1" s="2"/>
      <c r="AK1" s="2"/>
      <c r="AL1" s="3"/>
      <c r="AM1" s="3"/>
      <c r="BL1" s="5"/>
      <c r="BM1" s="5"/>
      <c r="BN1" s="5"/>
      <c r="BO1" s="5"/>
      <c r="BP1" s="5"/>
      <c r="BR1" s="2"/>
      <c r="BS1" s="2"/>
      <c r="BT1" s="2"/>
      <c r="BU1" s="2"/>
      <c r="BV1" s="2"/>
      <c r="BX1" s="2"/>
      <c r="BY1" s="2"/>
      <c r="BZ1" s="2"/>
      <c r="CA1" s="2"/>
      <c r="CB1" s="2"/>
      <c r="CD1" s="2"/>
      <c r="CE1" s="2"/>
      <c r="CF1" s="2"/>
      <c r="CG1" s="2"/>
      <c r="CH1" s="2"/>
    </row>
    <row r="2" spans="2:112" x14ac:dyDescent="0.25">
      <c r="P2" s="6" t="s">
        <v>0</v>
      </c>
      <c r="Q2" s="7"/>
      <c r="R2" s="8"/>
      <c r="AF2" s="5"/>
      <c r="AG2" s="5"/>
      <c r="AH2" s="5"/>
      <c r="AI2" s="5"/>
      <c r="AJ2" s="5"/>
      <c r="AK2" s="5"/>
      <c r="AL2" s="5"/>
      <c r="AM2" s="9" t="s">
        <v>1</v>
      </c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9" t="s">
        <v>2</v>
      </c>
      <c r="AZ2" s="9"/>
      <c r="BA2" s="9"/>
      <c r="BB2" s="9"/>
      <c r="BC2" s="9"/>
      <c r="BD2" s="9"/>
      <c r="BE2" s="9"/>
      <c r="BF2" s="9"/>
      <c r="BG2" s="9"/>
      <c r="BH2" s="9"/>
      <c r="BI2" s="11"/>
      <c r="BJ2" s="9" t="s">
        <v>3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5"/>
      <c r="BV2" s="12" t="s">
        <v>4</v>
      </c>
      <c r="BX2" s="5"/>
      <c r="BY2" s="5"/>
      <c r="BZ2" s="5"/>
      <c r="CA2" s="5"/>
      <c r="CB2" s="5"/>
      <c r="CC2" s="13"/>
      <c r="CD2" s="2"/>
      <c r="CE2" s="2"/>
      <c r="CF2" s="2"/>
      <c r="CG2" s="2"/>
      <c r="CH2" s="2"/>
      <c r="CI2" s="13"/>
      <c r="CJ2" s="13"/>
      <c r="CK2" s="13"/>
      <c r="CL2" s="13"/>
      <c r="CM2" s="13"/>
      <c r="CN2" s="13"/>
      <c r="CO2" s="13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2:112" x14ac:dyDescent="0.25">
      <c r="B3" s="15" t="s">
        <v>5</v>
      </c>
      <c r="C3" s="15" t="s">
        <v>6</v>
      </c>
      <c r="D3" s="15" t="s">
        <v>7</v>
      </c>
      <c r="E3" s="16" t="s">
        <v>8</v>
      </c>
      <c r="F3" s="15" t="s">
        <v>9</v>
      </c>
      <c r="G3" s="15" t="s">
        <v>10</v>
      </c>
      <c r="H3" s="15" t="s">
        <v>11</v>
      </c>
      <c r="I3" s="15" t="s">
        <v>12</v>
      </c>
      <c r="J3" s="15" t="s">
        <v>13</v>
      </c>
      <c r="K3" s="17" t="s">
        <v>14</v>
      </c>
      <c r="P3" s="18">
        <v>4</v>
      </c>
      <c r="Q3" s="19">
        <v>8</v>
      </c>
      <c r="R3" s="20">
        <v>100</v>
      </c>
      <c r="S3" s="19">
        <v>4</v>
      </c>
      <c r="T3" s="19">
        <v>8</v>
      </c>
      <c r="U3" s="20">
        <v>100</v>
      </c>
      <c r="V3" s="19">
        <v>4</v>
      </c>
      <c r="W3" s="19">
        <v>8</v>
      </c>
      <c r="X3" s="20">
        <v>80</v>
      </c>
      <c r="AD3" s="11"/>
      <c r="AE3" s="11"/>
      <c r="AF3" s="3" t="s">
        <v>15</v>
      </c>
      <c r="AG3" s="3" t="s">
        <v>16</v>
      </c>
      <c r="AH3" s="3" t="s">
        <v>17</v>
      </c>
      <c r="AI3" s="3" t="s">
        <v>18</v>
      </c>
      <c r="AJ3" s="3" t="s">
        <v>19</v>
      </c>
      <c r="AK3" s="3" t="s">
        <v>20</v>
      </c>
      <c r="AL3" s="3"/>
      <c r="AM3" s="3" t="s">
        <v>21</v>
      </c>
      <c r="AN3" s="11" t="s">
        <v>22</v>
      </c>
      <c r="AO3" s="11"/>
      <c r="AP3" s="11" t="s">
        <v>23</v>
      </c>
      <c r="AQ3" s="11" t="s">
        <v>24</v>
      </c>
      <c r="AR3" s="11" t="s">
        <v>25</v>
      </c>
      <c r="AS3" s="11"/>
      <c r="AT3" s="11"/>
      <c r="AU3" s="11" t="s">
        <v>26</v>
      </c>
      <c r="AV3" s="11" t="s">
        <v>27</v>
      </c>
      <c r="AW3" s="11" t="s">
        <v>28</v>
      </c>
      <c r="AX3" s="11"/>
      <c r="AY3" s="3" t="s">
        <v>21</v>
      </c>
      <c r="AZ3" s="11" t="s">
        <v>22</v>
      </c>
      <c r="BA3" s="11"/>
      <c r="BB3" s="11" t="s">
        <v>23</v>
      </c>
      <c r="BC3" s="11" t="s">
        <v>24</v>
      </c>
      <c r="BD3" s="11" t="s">
        <v>25</v>
      </c>
      <c r="BE3" s="10"/>
      <c r="BF3" s="11" t="s">
        <v>29</v>
      </c>
      <c r="BG3" s="11" t="s">
        <v>27</v>
      </c>
      <c r="BH3" s="21" t="s">
        <v>30</v>
      </c>
      <c r="BI3" s="11"/>
      <c r="BJ3" s="3" t="s">
        <v>21</v>
      </c>
      <c r="BK3" s="11" t="s">
        <v>22</v>
      </c>
      <c r="BL3" s="11"/>
      <c r="BM3" s="11" t="s">
        <v>23</v>
      </c>
      <c r="BN3" s="11" t="s">
        <v>24</v>
      </c>
      <c r="BO3" s="11" t="s">
        <v>25</v>
      </c>
      <c r="BP3" s="11"/>
      <c r="BQ3" s="11"/>
      <c r="BR3" s="11" t="s">
        <v>26</v>
      </c>
      <c r="BS3" s="11" t="s">
        <v>27</v>
      </c>
      <c r="BT3" s="11" t="s">
        <v>28</v>
      </c>
      <c r="BU3" s="3"/>
      <c r="BV3" s="22"/>
      <c r="BX3" s="3"/>
      <c r="BY3" s="3"/>
      <c r="BZ3" s="3"/>
      <c r="CA3" s="3"/>
      <c r="CB3" s="3"/>
      <c r="CC3" s="13"/>
      <c r="CD3" s="3"/>
      <c r="CE3" s="3"/>
      <c r="CF3" s="3"/>
      <c r="CG3" s="3"/>
      <c r="CH3" s="3"/>
      <c r="CI3" s="13"/>
      <c r="CJ3" s="13"/>
      <c r="CK3" s="13"/>
      <c r="CL3" s="13"/>
      <c r="CM3" s="13"/>
      <c r="CN3" s="13"/>
      <c r="CO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</row>
    <row r="4" spans="2:112" x14ac:dyDescent="0.25">
      <c r="B4" s="23" t="s">
        <v>31</v>
      </c>
      <c r="C4" s="23">
        <v>-143.827</v>
      </c>
      <c r="D4" s="23">
        <v>0.375</v>
      </c>
      <c r="E4" s="23">
        <v>0.375</v>
      </c>
      <c r="F4" s="23">
        <v>-78.052999999999997</v>
      </c>
      <c r="G4" s="23">
        <v>-78.052999999999997</v>
      </c>
      <c r="H4" s="23">
        <v>0.157</v>
      </c>
      <c r="I4" s="23">
        <v>0</v>
      </c>
      <c r="J4" s="23">
        <v>-60.521999999999998</v>
      </c>
      <c r="K4" s="23">
        <v>-60.521999999999998</v>
      </c>
      <c r="M4" s="1">
        <v>0</v>
      </c>
      <c r="N4" s="1">
        <v>0</v>
      </c>
      <c r="P4" s="24"/>
      <c r="Q4" s="25"/>
      <c r="R4" s="26"/>
      <c r="S4" s="27"/>
      <c r="T4" s="27"/>
      <c r="U4" s="27"/>
      <c r="V4" s="24">
        <v>1</v>
      </c>
      <c r="W4" s="25">
        <v>25</v>
      </c>
      <c r="X4" s="26"/>
      <c r="AD4" s="1">
        <f t="shared" ref="AD4:AD15" si="0">IF(E4&lt;MIN($AM$33:$AM$50),IF(J4&gt;0,2,1),IF(E4&lt;MAX($AM$33:$AM$50),IF(J4&gt;0,4,3),IF(J4&gt;0,6,5)))</f>
        <v>5</v>
      </c>
      <c r="AE4" s="1">
        <f t="shared" ref="AE4:AE44" si="1">IF(AD4=1,$T$15,IF(AD4=2,$T$16,IF(AD4=3,$U$15,IF(AD4=4,$U$16,IF(AD4=5,$V$15,IF(AD4=6,$V$16,""))))))</f>
        <v>549.5</v>
      </c>
      <c r="AF4" s="1">
        <f t="shared" ref="AF4:AF15" si="2">IF(E4&lt;MIN($AM$33:$AM$60),IF(J4&gt;0,J4*1000000/($Q$11*$T$16*$T$16),J4*1000000/($Q$11*$T$15*$T$15)),IF(E4&lt;MAX(AM33:AM60),IF(J4&gt;0,J4*1000000/($Q$11*$U$16*$U$16),J4*1000000/($Q$11*$U$15*$U$15)),IF(J4&gt;0,J4*1000000/($Q$11*$V$16*$V$16),J4*1000000/($Q$11*$V$15*$V$15))))</f>
        <v>-0.33406165419634526</v>
      </c>
      <c r="AG4" s="1">
        <f t="shared" ref="AG4:AG44" si="3">IF($J4*1000000&gt;$Q$15*$Q$11*$AE$4^2,$Q$16*$Q$11*$AE$4,0.5*fck/fy*(1-SQRT(1-4.6*AF4/fck))*$Q$11*$AE$4)</f>
        <v>-250.15883910709729</v>
      </c>
      <c r="AH4" s="1">
        <f t="shared" ref="AH4:AH44" si="4">IF(J4*1000000&gt;$Q$15*$Q$11*AE4^2,(J4*1000000-$Q$15*$Q$11*AE4^2)/(0.87*fy*(AE4-40)),0)</f>
        <v>0</v>
      </c>
      <c r="AI4" s="1" t="e">
        <f t="shared" ref="AI4:AI15" si="5">IF(E4&lt;MIN($AM$33:$AM$60),0.87*fy*AH4/($Z$15-(0.45*fck)),IF(E4&lt;MAX($AM$33:$AM$60),0.87*fy*AH4/($AA$15-(0.45*fck)),0.87*fy*AH4/($AB$15-(0.45*fck))))</f>
        <v>#DIV/0!</v>
      </c>
      <c r="AJ4" s="1" t="e">
        <f t="shared" ref="AJ4:AJ15" si="6">IF(E4&lt;MIN($AM$33:$AM$60),-0.87*fy*AH4/($Z$15-(0.45*fck)),IF(E4&lt;MAX($AM$33:$AM$60),0.87*fy*AH4/($AA$15-(0.45*fck)),-0.87*fy*AH4/($AB$15-(0.45*fck))))</f>
        <v>#DIV/0!</v>
      </c>
      <c r="AK4" s="1">
        <f t="shared" ref="AK4:AK44" si="7">AG4+AH4</f>
        <v>-250.15883910709729</v>
      </c>
      <c r="AM4" s="28" t="str">
        <f>IF(OR((AND(K4&lt;0,K5&gt;0)),(AND(K5&lt;0,K4&gt;0))),$E4+(($E5-$E4)*(0-K4)/(K5-K4)),"")</f>
        <v/>
      </c>
      <c r="AN4" s="29">
        <f>IF($E4&lt;MIN($AM$4:$AM$31),IF($AK4&lt;0,-1*(IF($Q$11=0,"",$P$7*PI()*$Q$7^2/4)),IF($Q$11=0,"",$P$7*PI()*$Q$7^2/4)),0)</f>
        <v>0</v>
      </c>
      <c r="AO4" s="29">
        <f>IF(AN4=0,0,$AK4-AN4)</f>
        <v>0</v>
      </c>
      <c r="AP4" s="29" t="str">
        <f>IF(OR((AND(AO4&lt;0,AO5&gt;0)),(AND(AO5&lt;0,AO4&gt;0))),$E4+(($E5-$E4)*(0-AO4)/(AO5-AO4)),"")</f>
        <v/>
      </c>
      <c r="AQ4" s="29">
        <f>IF(AND($E4&gt;MIN($AP$4:$AP$31),$E4&lt;MAX($AP$5:$AP$31)),IF(AO4&lt;0,-1*(IF($Q$11=0,"",$P$5*PI()*$Q$5^2/4)),IF($Q$11=0,"",$P$5*PI()*$Q$5^2/4)),0)</f>
        <v>0</v>
      </c>
      <c r="AR4" s="29">
        <f>AQ4+AN4</f>
        <v>0</v>
      </c>
      <c r="AS4" s="28"/>
      <c r="AT4" s="28">
        <f>IF(AR4=0,0,$AK4-AR4)</f>
        <v>0</v>
      </c>
      <c r="AU4" s="28" t="str">
        <f>IF(OR((AND(AT4&lt;0,AT5&gt;0)),(AND(AT5&lt;0,AT4&gt;0))),$E4+(($E5-$E4)*(0-AT4)/(AT5-AT4)),"")</f>
        <v/>
      </c>
      <c r="AV4" s="28">
        <f>IF($E4&lt;MIN($AU$4:$AU$31),IF(AT4&lt;0,-1*(IF($Q$11=0,"",$P$6*PI()*$Q$6^2/4)),IF($Q$11=0,"",$P$6*PI()*$Q$6^2/4)),0)</f>
        <v>0</v>
      </c>
      <c r="AW4" s="30">
        <f>ABS(AV4 +AR4)</f>
        <v>0</v>
      </c>
      <c r="AY4" s="31" t="str">
        <f>IF(OR((AND(K4&lt;0,K5&gt;0)),(AND(K5&lt;0,K4&gt;0))),$E4+(($E5-$E4)*(0-K4)/(K5-K4)),"")</f>
        <v/>
      </c>
      <c r="AZ4" s="31">
        <f>IF(AND($E4&gt;MIN($AY$4:$AY$31),$E4&lt;MAX($AY$4:$AY$31)),IF($AK4&lt;0,-1*(IF($T$11=0,"",$S$7*PI()*$T$7^2/4)),IF($T$11=0,"",$S$7*PI()*$T$7^2/4)),0)</f>
        <v>0</v>
      </c>
      <c r="BA4" s="31">
        <f>IF(AZ4=0,0,$AK4-AZ4)</f>
        <v>0</v>
      </c>
      <c r="BB4" s="31" t="str">
        <f>IF(OR((AND(BA4&lt;0,BA5&gt;0)),(AND(BA5&lt;0,BA4&gt;0))),$E4+(($E5-$E4)*(0-BA4)/(BA5-BA4)),"")</f>
        <v/>
      </c>
      <c r="BC4" s="31">
        <f>IF(AND($E4&gt;MIN($BB$4:$BB$31),$E4&lt;MAX($BB$4:$BB$31)),IF(BA4&lt;0,-1*(IF($T$11=0,"",$S$8*PI()*$T$8^2/4)),IF($T$11=0,"",$S$8*PI()*$T$8^2/4)),0)</f>
        <v>0</v>
      </c>
      <c r="BD4" s="31">
        <f>BC4+AZ4</f>
        <v>0</v>
      </c>
      <c r="BE4" s="31">
        <f>IF(BD4=0,0,$AK4-BD4)</f>
        <v>0</v>
      </c>
      <c r="BF4" s="31" t="str">
        <f>IF(OR((AND(BE4&lt;0,BE5&gt;0)),(AND(BE5&lt;0,BE4&gt;0))),$E4+(($E5-$E4)*(0-BE4)/(BE5-BE4)),"")</f>
        <v/>
      </c>
      <c r="BG4" s="31">
        <f>IF(AND($E4&gt;MIN($BF$4:$BF$31),$E4&lt;MAX($BF$4:$BF$31)),IF(BE4&lt;0,-1*(IF($T$11=0,"",$S$9*PI()*$T$9^2/4)),IF($T$11=0,"",$S$9*PI()*$T$9^2/4)),0)</f>
        <v>0</v>
      </c>
      <c r="BH4" s="31">
        <f>BD4+ABS(BG4)</f>
        <v>0</v>
      </c>
      <c r="BJ4" s="28" t="str">
        <f>IF(OR((AND(K4&lt;0,K5&gt;0)),(AND(K5&lt;0,K4&gt;0))),$E4+(($E5-$E4)*(0-K4)/(K5-K4)),"")</f>
        <v/>
      </c>
      <c r="BK4" s="28">
        <f>IF($E4&gt;MAX($BJ$4:$BJ$31),IF($AK4&lt;0,-1*(IF($W$11=0,"",$V$7*PI()*$W$7^2/4)),IF($W$11=0,"",$V$7*PI()*$W$7^2/4)),0)</f>
        <v>0</v>
      </c>
      <c r="BL4" s="28">
        <f>IF(BK4=0,0,$AK4-BK4)</f>
        <v>0</v>
      </c>
      <c r="BM4" s="28" t="str">
        <f>IF(OR((AND(BL4&lt;0,BL5&gt;0)),(AND(BL5&lt;0,BL4&gt;0))),$E4+(($E5-$E4)*(0-BL4)/(BL5-BL4)),"")</f>
        <v/>
      </c>
      <c r="BN4" s="28">
        <f>IF($E4&gt;MAX($BM$4:$BM$31),IF(BL4&lt;0,-1*(IF($W$11=0,"",$V$8*PI()*$W$8^2/4)),IF($W$11=0,"",$V$8*PI()*$W$8^2/4)),0)</f>
        <v>0</v>
      </c>
      <c r="BO4" s="28">
        <f>BN4+BK4</f>
        <v>0</v>
      </c>
      <c r="BP4" s="28"/>
      <c r="BQ4" s="28">
        <f>IF(BO4=0,0,$AK4-BO4)</f>
        <v>0</v>
      </c>
      <c r="BR4" s="28" t="str">
        <f>IF(OR((AND(BQ4&lt;0,BQ5&gt;0)),(AND(BQ5&lt;0,BQ4&gt;0))),$E4+(($E5-$E4)*(0-BQ4)/(BQ5-BQ4)),"")</f>
        <v/>
      </c>
      <c r="BS4" s="28">
        <f>IF($E4&gt;MAX($BR$4:$BR$31),IF(BQ4&lt;0,-1*(IF($W$11=0,"",$V$9*PI()*$W$9^2/4)),IF($W$11=0,"",$V$9*PI()*$W$9^2/4)),0)</f>
        <v>0</v>
      </c>
      <c r="BT4" s="28">
        <f>BS4+BO4</f>
        <v>0</v>
      </c>
      <c r="BU4" s="4"/>
      <c r="BV4" s="32">
        <f>BT4+AW4+BH4</f>
        <v>0</v>
      </c>
    </row>
    <row r="5" spans="2:112" x14ac:dyDescent="0.25">
      <c r="B5" s="23" t="s">
        <v>31</v>
      </c>
      <c r="C5" s="23">
        <v>-137.434</v>
      </c>
      <c r="D5" s="23">
        <v>0.46600000000000003</v>
      </c>
      <c r="E5" s="23">
        <v>0.46600000000000003</v>
      </c>
      <c r="F5" s="23">
        <v>-74.567999999999998</v>
      </c>
      <c r="G5" s="23">
        <v>-74.567999999999998</v>
      </c>
      <c r="H5" s="23">
        <v>0.15</v>
      </c>
      <c r="I5" s="23">
        <v>0</v>
      </c>
      <c r="J5" s="23">
        <v>-53.585999999999999</v>
      </c>
      <c r="K5" s="23">
        <v>-53.585999999999999</v>
      </c>
      <c r="M5" s="1">
        <v>0</v>
      </c>
      <c r="N5" s="1">
        <v>736</v>
      </c>
      <c r="P5" s="33"/>
      <c r="Q5" s="34"/>
      <c r="R5" s="35"/>
      <c r="S5" s="27"/>
      <c r="T5" s="27"/>
      <c r="U5" s="27"/>
      <c r="V5" s="33"/>
      <c r="W5" s="34"/>
      <c r="X5" s="35"/>
      <c r="AD5" s="1">
        <f t="shared" si="0"/>
        <v>5</v>
      </c>
      <c r="AE5" s="1">
        <f t="shared" si="1"/>
        <v>549.5</v>
      </c>
      <c r="AF5" s="1">
        <f t="shared" si="2"/>
        <v>-0.29577720170789723</v>
      </c>
      <c r="AG5" s="1">
        <f t="shared" si="3"/>
        <v>-221.80385452026835</v>
      </c>
      <c r="AH5" s="1">
        <f t="shared" si="4"/>
        <v>0</v>
      </c>
      <c r="AI5" s="1" t="e">
        <f t="shared" si="5"/>
        <v>#DIV/0!</v>
      </c>
      <c r="AJ5" s="1" t="e">
        <f t="shared" si="6"/>
        <v>#DIV/0!</v>
      </c>
      <c r="AK5" s="1">
        <f t="shared" si="7"/>
        <v>-221.80385452026835</v>
      </c>
      <c r="AM5" s="28" t="str">
        <f t="shared" ref="AM5:AM15" si="8">IF(OR((AND(K5&lt;0,K6&gt;0)),(AND(K6&lt;0,K5&gt;0))),$E5+(($E6-$E5)*(0-K5)/(K6-K5)),"")</f>
        <v/>
      </c>
      <c r="AN5" s="29">
        <f t="shared" ref="AN5:AN15" si="9">IF($E5&lt;MIN($AM$4:$AM$31),IF($AK5&lt;0,-1*(IF($Q$11=0,"",$P$7*PI()*$Q$7^2/4)),IF($Q$11=0,"",$P$7*PI()*$Q$7^2/4)),0)</f>
        <v>0</v>
      </c>
      <c r="AO5" s="29">
        <f t="shared" ref="AO5:AO15" si="10">IF(AN5=0,0,$AK5-AN5)</f>
        <v>0</v>
      </c>
      <c r="AP5" s="29" t="str">
        <f t="shared" ref="AP5:AP15" si="11">IF(OR((AND(AO5&lt;0,AO6&gt;0)),(AND(AO6&lt;0,AO5&gt;0))),$E5+(($E6-$E5)*(0-AO5)/(AO6-AO5)),"")</f>
        <v/>
      </c>
      <c r="AQ5" s="29">
        <f t="shared" ref="AQ5:AQ15" si="12">IF(AND($E5&gt;MIN($AP$4:$AP$31),$E5&lt;MAX($AP$5:$AP$31)),IF(AO5&lt;0,-1*(IF($Q$11=0,"",$P$5*PI()*$Q$5^2/4)),IF($Q$11=0,"",$P$5*PI()*$Q$5^2/4)),0)</f>
        <v>0</v>
      </c>
      <c r="AR5" s="29">
        <f t="shared" ref="AR5:AR15" si="13">AQ5+AN5</f>
        <v>0</v>
      </c>
      <c r="AS5" s="28"/>
      <c r="AT5" s="28">
        <f t="shared" ref="AT5:AT15" si="14">IF(AR5=0,0,$AK5-AR5)</f>
        <v>0</v>
      </c>
      <c r="AU5" s="28" t="str">
        <f t="shared" ref="AU5:AU15" si="15">IF(OR((AND(AT5&lt;0,AT6&gt;0)),(AND(AT6&lt;0,AT5&gt;0))),$E5+(($E6-$E5)*(0-AT5)/(AT6-AT5)),"")</f>
        <v/>
      </c>
      <c r="AV5" s="28">
        <f t="shared" ref="AV5:AV15" si="16">IF($E5&lt;MIN($AU$4:$AU$31),IF(AT5&lt;0,-1*(IF($Q$11=0,"",$P$6*PI()*$Q$6^2/4)),IF($Q$11=0,"",$P$6*PI()*$Q$6^2/4)),0)</f>
        <v>0</v>
      </c>
      <c r="AW5" s="30">
        <f t="shared" ref="AW5:AW15" si="17">AV5 +AR5</f>
        <v>0</v>
      </c>
      <c r="AY5" s="31" t="str">
        <f t="shared" ref="AY5:AY15" si="18">IF(OR((AND(K5&lt;0,K6&gt;0)),(AND(K6&lt;0,K5&gt;0))),$E5+(($E6-$E5)*(0-K5)/(K6-K5)),"")</f>
        <v/>
      </c>
      <c r="AZ5" s="31">
        <f t="shared" ref="AZ5:AZ15" si="19">IF(AND($E5&gt;MIN($AY$4:$AY$31),$E5&lt;MAX($AY$4:$AY$31)),IF($AK5&lt;0,-1*(IF($T$11=0,"",$S$7*PI()*$T$7^2/4)),IF($T$11=0,"",$S$7*PI()*$T$7^2/4)),0)</f>
        <v>0</v>
      </c>
      <c r="BA5" s="31">
        <f t="shared" ref="BA5:BA15" si="20">IF(AZ5=0,0,$AK5-AZ5)</f>
        <v>0</v>
      </c>
      <c r="BB5" s="31" t="str">
        <f t="shared" ref="BB5:BB15" si="21">IF(OR((AND(BA5&lt;0,BA6&gt;0)),(AND(BA6&lt;0,BA5&gt;0))),$E5+(($E6-$E5)*(0-BA5)/(BA6-BA5)),"")</f>
        <v/>
      </c>
      <c r="BC5" s="31">
        <f t="shared" ref="BC5:BC15" si="22">IF(AND($E5&gt;MIN($BB$4:$BB$31),$E5&lt;MAX($BB$4:$BB$31)),IF(BA5&lt;0,-1*(IF($T$11=0,"",$S$8*PI()*$T$8^2/4)),IF($T$11=0,"",$S$8*PI()*$T$8^2/4)),0)</f>
        <v>0</v>
      </c>
      <c r="BD5" s="31">
        <f t="shared" ref="BD5:BD15" si="23">BC5+AZ5</f>
        <v>0</v>
      </c>
      <c r="BE5" s="31">
        <f t="shared" ref="BE5:BE15" si="24">IF(BD5=0,0,$AK5-BD5)</f>
        <v>0</v>
      </c>
      <c r="BF5" s="31" t="str">
        <f t="shared" ref="BF5:BF15" si="25">IF(OR((AND(BE5&lt;0,BE6&gt;0)),(AND(BE6&lt;0,BE5&gt;0))),$E5+(($E6-$E5)*(0-BE5)/(BE6-BE5)),"")</f>
        <v/>
      </c>
      <c r="BG5" s="31">
        <f t="shared" ref="BG5:BG15" si="26">IF(AND($E5&gt;MIN($BF$4:$BF$31),$E5&lt;MAX($BF$4:$BF$31)),IF(BE5&lt;0,-1*(IF($T$11=0,"",$S$9*PI()*$T$9^2/4)),IF($T$11=0,"",$S$9*PI()*$T$9^2/4)),0)</f>
        <v>0</v>
      </c>
      <c r="BH5" s="31">
        <f t="shared" ref="BH5:BH15" si="27">BD5+ABS(BG5)</f>
        <v>0</v>
      </c>
      <c r="BJ5" s="28" t="str">
        <f t="shared" ref="BJ5:BJ15" si="28">IF(OR((AND(K5&lt;0,K6&gt;0)),(AND(K6&lt;0,K5&gt;0))),$E5+(($E6-$E5)*(0-K5)/(K6-K5)),"")</f>
        <v/>
      </c>
      <c r="BK5" s="28">
        <f t="shared" ref="BK5:BK15" si="29">IF($E5&gt;MAX($BJ$4:$BJ$31),IF($AK5&lt;0,-1*(IF($W$11=0,"",$V$7*PI()*$W$7^2/4)),IF($W$11=0,"",$V$7*PI()*$W$7^2/4)),0)</f>
        <v>0</v>
      </c>
      <c r="BL5" s="28">
        <f t="shared" ref="BL5:BL15" si="30">IF(BK5=0,0,$AK5-BK5)</f>
        <v>0</v>
      </c>
      <c r="BM5" s="28" t="str">
        <f t="shared" ref="BM5:BM15" si="31">IF(OR((AND(BL5&lt;0,BL6&gt;0)),(AND(BL6&lt;0,BL5&gt;0))),$E5+(($E6-$E5)*(0-BL5)/(BL6-BL5)),"")</f>
        <v/>
      </c>
      <c r="BN5" s="28">
        <f t="shared" ref="BN5:BN15" si="32">IF($E5&gt;MAX($BM$4:$BM$31),IF(BL5&lt;0,-1*(IF($W$11=0,"",$V$8*PI()*$W$8^2/4)),IF($W$11=0,"",$V$8*PI()*$W$8^2/4)),0)</f>
        <v>0</v>
      </c>
      <c r="BO5" s="28">
        <f t="shared" ref="BO5:BO15" si="33">BN5+BK5</f>
        <v>0</v>
      </c>
      <c r="BP5" s="28"/>
      <c r="BQ5" s="28">
        <f t="shared" ref="BQ5:BQ15" si="34">IF(BO5=0,0,$AK5-BO5)</f>
        <v>0</v>
      </c>
      <c r="BR5" s="28" t="str">
        <f t="shared" ref="BR5:BR15" si="35">IF(OR((AND(BQ5&lt;0,BQ6&gt;0)),(AND(BQ6&lt;0,BQ5&gt;0))),$E5+(($E6-$E5)*(0-BQ5)/(BQ6-BQ5)),"")</f>
        <v/>
      </c>
      <c r="BS5" s="28">
        <f t="shared" ref="BS5:BS15" si="36">IF($E5&gt;MAX($BR$4:$BR$31),IF(BQ5&lt;0,-1*(IF($W$11=0,"",$V$9*PI()*$W$9^2/4)),IF($W$11=0,"",$V$9*PI()*$W$9^2/4)),0)</f>
        <v>0</v>
      </c>
      <c r="BT5" s="28">
        <f t="shared" ref="BT5:BT15" si="37">BS5+BO5</f>
        <v>0</v>
      </c>
      <c r="BU5" s="4"/>
      <c r="BV5" s="32">
        <f t="shared" ref="BV5:BV15" si="38">BT5+AW5+BH5</f>
        <v>0</v>
      </c>
    </row>
    <row r="6" spans="2:112" x14ac:dyDescent="0.25">
      <c r="B6" s="23" t="s">
        <v>31</v>
      </c>
      <c r="C6" s="23">
        <v>-131.25399999999999</v>
      </c>
      <c r="D6" s="23">
        <v>0.55700000000000005</v>
      </c>
      <c r="E6" s="23">
        <v>0.55700000000000005</v>
      </c>
      <c r="F6" s="23">
        <v>-71.177999999999997</v>
      </c>
      <c r="G6" s="23">
        <v>-71.177999999999997</v>
      </c>
      <c r="H6" s="23">
        <v>0.14299999999999999</v>
      </c>
      <c r="I6" s="23">
        <v>0</v>
      </c>
      <c r="J6" s="23">
        <v>-46.962000000000003</v>
      </c>
      <c r="K6" s="23">
        <v>-46.962000000000003</v>
      </c>
      <c r="M6" s="1">
        <v>0</v>
      </c>
      <c r="N6" s="1">
        <v>1050</v>
      </c>
      <c r="P6" s="33"/>
      <c r="Q6" s="34"/>
      <c r="R6" s="35"/>
      <c r="S6" s="27"/>
      <c r="T6" s="27"/>
      <c r="U6" s="27"/>
      <c r="V6" s="33"/>
      <c r="W6" s="34"/>
      <c r="X6" s="35"/>
      <c r="AD6" s="1">
        <f t="shared" si="0"/>
        <v>5</v>
      </c>
      <c r="AE6" s="1">
        <f t="shared" si="1"/>
        <v>549.5</v>
      </c>
      <c r="AF6" s="1">
        <f t="shared" si="2"/>
        <v>-0.25921488722065972</v>
      </c>
      <c r="AG6" s="1">
        <f t="shared" si="3"/>
        <v>-194.64993443655123</v>
      </c>
      <c r="AH6" s="1">
        <f t="shared" si="4"/>
        <v>0</v>
      </c>
      <c r="AI6" s="1" t="e">
        <f t="shared" si="5"/>
        <v>#DIV/0!</v>
      </c>
      <c r="AJ6" s="1" t="e">
        <f t="shared" si="6"/>
        <v>#DIV/0!</v>
      </c>
      <c r="AK6" s="1">
        <f t="shared" si="7"/>
        <v>-194.64993443655123</v>
      </c>
      <c r="AM6" s="28" t="str">
        <f t="shared" si="8"/>
        <v/>
      </c>
      <c r="AN6" s="29">
        <f t="shared" si="9"/>
        <v>0</v>
      </c>
      <c r="AO6" s="29">
        <f t="shared" si="10"/>
        <v>0</v>
      </c>
      <c r="AP6" s="29" t="str">
        <f t="shared" si="11"/>
        <v/>
      </c>
      <c r="AQ6" s="29">
        <f t="shared" si="12"/>
        <v>0</v>
      </c>
      <c r="AR6" s="29">
        <f t="shared" si="13"/>
        <v>0</v>
      </c>
      <c r="AS6" s="28"/>
      <c r="AT6" s="28">
        <f t="shared" si="14"/>
        <v>0</v>
      </c>
      <c r="AU6" s="28" t="str">
        <f t="shared" si="15"/>
        <v/>
      </c>
      <c r="AV6" s="28">
        <f t="shared" si="16"/>
        <v>0</v>
      </c>
      <c r="AW6" s="30">
        <f t="shared" si="17"/>
        <v>0</v>
      </c>
      <c r="AY6" s="31" t="str">
        <f t="shared" si="18"/>
        <v/>
      </c>
      <c r="AZ6" s="31">
        <f t="shared" si="19"/>
        <v>0</v>
      </c>
      <c r="BA6" s="31">
        <f t="shared" si="20"/>
        <v>0</v>
      </c>
      <c r="BB6" s="31" t="str">
        <f t="shared" si="21"/>
        <v/>
      </c>
      <c r="BC6" s="31">
        <f t="shared" si="22"/>
        <v>0</v>
      </c>
      <c r="BD6" s="31">
        <f t="shared" si="23"/>
        <v>0</v>
      </c>
      <c r="BE6" s="31">
        <f t="shared" si="24"/>
        <v>0</v>
      </c>
      <c r="BF6" s="31" t="str">
        <f t="shared" si="25"/>
        <v/>
      </c>
      <c r="BG6" s="31">
        <f t="shared" si="26"/>
        <v>0</v>
      </c>
      <c r="BH6" s="31">
        <f t="shared" si="27"/>
        <v>0</v>
      </c>
      <c r="BJ6" s="28" t="str">
        <f t="shared" si="28"/>
        <v/>
      </c>
      <c r="BK6" s="28">
        <f t="shared" si="29"/>
        <v>0</v>
      </c>
      <c r="BL6" s="28">
        <f t="shared" si="30"/>
        <v>0</v>
      </c>
      <c r="BM6" s="28" t="str">
        <f t="shared" si="31"/>
        <v/>
      </c>
      <c r="BN6" s="28">
        <f t="shared" si="32"/>
        <v>0</v>
      </c>
      <c r="BO6" s="28">
        <f t="shared" si="33"/>
        <v>0</v>
      </c>
      <c r="BP6" s="28"/>
      <c r="BQ6" s="28">
        <f t="shared" si="34"/>
        <v>0</v>
      </c>
      <c r="BR6" s="28" t="str">
        <f t="shared" si="35"/>
        <v/>
      </c>
      <c r="BS6" s="28">
        <f t="shared" si="36"/>
        <v>0</v>
      </c>
      <c r="BT6" s="28">
        <f t="shared" si="37"/>
        <v>0</v>
      </c>
      <c r="BU6" s="4"/>
      <c r="BV6" s="32">
        <f t="shared" si="38"/>
        <v>0</v>
      </c>
    </row>
    <row r="7" spans="2:112" x14ac:dyDescent="0.25">
      <c r="B7" s="23" t="s">
        <v>31</v>
      </c>
      <c r="C7" s="23">
        <v>-125.285</v>
      </c>
      <c r="D7" s="23">
        <v>0.64800000000000002</v>
      </c>
      <c r="E7" s="23">
        <v>0.64800000000000002</v>
      </c>
      <c r="F7" s="23">
        <v>-67.881</v>
      </c>
      <c r="G7" s="23">
        <v>-67.881</v>
      </c>
      <c r="H7" s="23">
        <v>0.13700000000000001</v>
      </c>
      <c r="I7" s="23">
        <v>0</v>
      </c>
      <c r="J7" s="23">
        <v>-40.640999999999998</v>
      </c>
      <c r="K7" s="23">
        <v>-40.640999999999998</v>
      </c>
      <c r="M7" s="1">
        <v>0</v>
      </c>
      <c r="N7" s="1">
        <v>1051</v>
      </c>
      <c r="P7" s="36"/>
      <c r="Q7" s="37"/>
      <c r="R7" s="38"/>
      <c r="S7" s="24"/>
      <c r="T7" s="25"/>
      <c r="U7" s="26"/>
      <c r="V7" s="36"/>
      <c r="W7" s="37"/>
      <c r="X7" s="38"/>
      <c r="Z7" s="39" t="s">
        <v>32</v>
      </c>
      <c r="AA7" s="40"/>
      <c r="AB7" s="41"/>
      <c r="AC7" s="42"/>
      <c r="AD7" s="1">
        <f t="shared" si="0"/>
        <v>5</v>
      </c>
      <c r="AE7" s="1">
        <f t="shared" si="1"/>
        <v>549.5</v>
      </c>
      <c r="AF7" s="1">
        <f t="shared" si="2"/>
        <v>-0.22432503367690537</v>
      </c>
      <c r="AG7" s="1">
        <f t="shared" si="3"/>
        <v>-168.66976595156521</v>
      </c>
      <c r="AH7" s="1">
        <f t="shared" si="4"/>
        <v>0</v>
      </c>
      <c r="AI7" s="1" t="e">
        <f t="shared" si="5"/>
        <v>#DIV/0!</v>
      </c>
      <c r="AJ7" s="1" t="e">
        <f t="shared" si="6"/>
        <v>#DIV/0!</v>
      </c>
      <c r="AK7" s="1">
        <f t="shared" si="7"/>
        <v>-168.66976595156521</v>
      </c>
      <c r="AM7" s="28" t="str">
        <f t="shared" si="8"/>
        <v/>
      </c>
      <c r="AN7" s="29">
        <f t="shared" si="9"/>
        <v>0</v>
      </c>
      <c r="AO7" s="29">
        <f t="shared" si="10"/>
        <v>0</v>
      </c>
      <c r="AP7" s="29" t="str">
        <f t="shared" si="11"/>
        <v/>
      </c>
      <c r="AQ7" s="29">
        <f t="shared" si="12"/>
        <v>0</v>
      </c>
      <c r="AR7" s="29">
        <f t="shared" si="13"/>
        <v>0</v>
      </c>
      <c r="AS7" s="28"/>
      <c r="AT7" s="28">
        <f t="shared" si="14"/>
        <v>0</v>
      </c>
      <c r="AU7" s="28" t="str">
        <f t="shared" si="15"/>
        <v/>
      </c>
      <c r="AV7" s="28">
        <f t="shared" si="16"/>
        <v>0</v>
      </c>
      <c r="AW7" s="30">
        <f t="shared" si="17"/>
        <v>0</v>
      </c>
      <c r="AY7" s="31" t="str">
        <f t="shared" si="18"/>
        <v/>
      </c>
      <c r="AZ7" s="31">
        <f t="shared" si="19"/>
        <v>0</v>
      </c>
      <c r="BA7" s="31">
        <f t="shared" si="20"/>
        <v>0</v>
      </c>
      <c r="BB7" s="31" t="str">
        <f t="shared" si="21"/>
        <v/>
      </c>
      <c r="BC7" s="31">
        <f t="shared" si="22"/>
        <v>0</v>
      </c>
      <c r="BD7" s="31">
        <f t="shared" si="23"/>
        <v>0</v>
      </c>
      <c r="BE7" s="31">
        <f t="shared" si="24"/>
        <v>0</v>
      </c>
      <c r="BF7" s="31" t="str">
        <f t="shared" si="25"/>
        <v/>
      </c>
      <c r="BG7" s="31">
        <f t="shared" si="26"/>
        <v>0</v>
      </c>
      <c r="BH7" s="31">
        <f t="shared" si="27"/>
        <v>0</v>
      </c>
      <c r="BJ7" s="28" t="str">
        <f t="shared" si="28"/>
        <v/>
      </c>
      <c r="BK7" s="28">
        <f t="shared" si="29"/>
        <v>0</v>
      </c>
      <c r="BL7" s="28">
        <f t="shared" si="30"/>
        <v>0</v>
      </c>
      <c r="BM7" s="28" t="str">
        <f t="shared" si="31"/>
        <v/>
      </c>
      <c r="BN7" s="28">
        <f t="shared" si="32"/>
        <v>0</v>
      </c>
      <c r="BO7" s="28">
        <f t="shared" si="33"/>
        <v>0</v>
      </c>
      <c r="BP7" s="28"/>
      <c r="BQ7" s="28">
        <f t="shared" si="34"/>
        <v>0</v>
      </c>
      <c r="BR7" s="28" t="str">
        <f t="shared" si="35"/>
        <v/>
      </c>
      <c r="BS7" s="28">
        <f t="shared" si="36"/>
        <v>0</v>
      </c>
      <c r="BT7" s="28">
        <f t="shared" si="37"/>
        <v>0</v>
      </c>
      <c r="BU7" s="4"/>
      <c r="BV7" s="32">
        <f t="shared" si="38"/>
        <v>0</v>
      </c>
    </row>
    <row r="8" spans="2:112" x14ac:dyDescent="0.25">
      <c r="B8" s="23" t="s">
        <v>31</v>
      </c>
      <c r="C8" s="23">
        <v>-119.52800000000001</v>
      </c>
      <c r="D8" s="23">
        <v>0.73899999999999999</v>
      </c>
      <c r="E8" s="23">
        <v>0.73899999999999999</v>
      </c>
      <c r="F8" s="23">
        <v>-64.677999999999997</v>
      </c>
      <c r="G8" s="23">
        <v>-64.677999999999997</v>
      </c>
      <c r="H8" s="23">
        <v>0.13</v>
      </c>
      <c r="I8" s="23">
        <v>0</v>
      </c>
      <c r="J8" s="23">
        <v>-34.616999999999997</v>
      </c>
      <c r="K8" s="23">
        <v>-34.616999999999997</v>
      </c>
      <c r="M8" s="1">
        <v>0</v>
      </c>
      <c r="N8" s="1">
        <v>1472</v>
      </c>
      <c r="P8" s="43"/>
      <c r="Q8" s="44"/>
      <c r="R8" s="45"/>
      <c r="S8" s="33"/>
      <c r="T8" s="34"/>
      <c r="U8" s="35"/>
      <c r="V8" s="43"/>
      <c r="W8" s="44"/>
      <c r="X8" s="45"/>
      <c r="Z8" s="46">
        <f>IF($Q$11=0,"",$P$4*PI()*$Q$4^2/4+$P$5*PI()*$Q$5^2/4+$P$6*PI()*$Q$6^2/4)</f>
        <v>0</v>
      </c>
      <c r="AA8" s="47">
        <f>IF($Q$11=0,"",$S$4*PI()*$T$4^2/4+$S$5*PI()*$T$5^2/4+$S$6*PI()*$T$6^2/4)</f>
        <v>0</v>
      </c>
      <c r="AB8" s="48">
        <f>IF($Q$11=0,"",$V$4*PI()*$W$4^2/4+$V$5*PI()*$W$5^2/4+$V$6*PI()*$W$6^2/4)</f>
        <v>490.87385212340519</v>
      </c>
      <c r="AC8" s="49"/>
      <c r="AD8" s="1">
        <f t="shared" si="0"/>
        <v>5</v>
      </c>
      <c r="AE8" s="1">
        <f t="shared" si="1"/>
        <v>549.5</v>
      </c>
      <c r="AF8" s="1">
        <f t="shared" si="2"/>
        <v>-0.19107452303814951</v>
      </c>
      <c r="AG8" s="1">
        <f t="shared" si="3"/>
        <v>-143.84771184894552</v>
      </c>
      <c r="AH8" s="1">
        <f t="shared" si="4"/>
        <v>0</v>
      </c>
      <c r="AI8" s="1" t="e">
        <f t="shared" si="5"/>
        <v>#DIV/0!</v>
      </c>
      <c r="AJ8" s="1" t="e">
        <f t="shared" si="6"/>
        <v>#DIV/0!</v>
      </c>
      <c r="AK8" s="1">
        <f t="shared" si="7"/>
        <v>-143.84771184894552</v>
      </c>
      <c r="AM8" s="28" t="str">
        <f t="shared" si="8"/>
        <v/>
      </c>
      <c r="AN8" s="29">
        <f t="shared" si="9"/>
        <v>0</v>
      </c>
      <c r="AO8" s="29">
        <f t="shared" si="10"/>
        <v>0</v>
      </c>
      <c r="AP8" s="29" t="str">
        <f t="shared" si="11"/>
        <v/>
      </c>
      <c r="AQ8" s="29">
        <f t="shared" si="12"/>
        <v>0</v>
      </c>
      <c r="AR8" s="29">
        <f t="shared" si="13"/>
        <v>0</v>
      </c>
      <c r="AS8" s="28"/>
      <c r="AT8" s="28">
        <f t="shared" si="14"/>
        <v>0</v>
      </c>
      <c r="AU8" s="28" t="str">
        <f t="shared" si="15"/>
        <v/>
      </c>
      <c r="AV8" s="28">
        <f t="shared" si="16"/>
        <v>0</v>
      </c>
      <c r="AW8" s="30">
        <f t="shared" si="17"/>
        <v>0</v>
      </c>
      <c r="AY8" s="31" t="str">
        <f t="shared" si="18"/>
        <v/>
      </c>
      <c r="AZ8" s="31">
        <f t="shared" si="19"/>
        <v>0</v>
      </c>
      <c r="BA8" s="31">
        <f t="shared" si="20"/>
        <v>0</v>
      </c>
      <c r="BB8" s="31" t="str">
        <f t="shared" si="21"/>
        <v/>
      </c>
      <c r="BC8" s="31">
        <f t="shared" si="22"/>
        <v>0</v>
      </c>
      <c r="BD8" s="31">
        <f t="shared" si="23"/>
        <v>0</v>
      </c>
      <c r="BE8" s="31">
        <f t="shared" si="24"/>
        <v>0</v>
      </c>
      <c r="BF8" s="31" t="str">
        <f t="shared" si="25"/>
        <v/>
      </c>
      <c r="BG8" s="31">
        <f t="shared" si="26"/>
        <v>0</v>
      </c>
      <c r="BH8" s="31">
        <f t="shared" si="27"/>
        <v>0</v>
      </c>
      <c r="BJ8" s="28" t="str">
        <f t="shared" si="28"/>
        <v/>
      </c>
      <c r="BK8" s="28">
        <f t="shared" si="29"/>
        <v>0</v>
      </c>
      <c r="BL8" s="28">
        <f t="shared" si="30"/>
        <v>0</v>
      </c>
      <c r="BM8" s="28" t="str">
        <f t="shared" si="31"/>
        <v/>
      </c>
      <c r="BN8" s="28">
        <f t="shared" si="32"/>
        <v>0</v>
      </c>
      <c r="BO8" s="28">
        <f t="shared" si="33"/>
        <v>0</v>
      </c>
      <c r="BP8" s="28"/>
      <c r="BQ8" s="28">
        <f t="shared" si="34"/>
        <v>0</v>
      </c>
      <c r="BR8" s="28" t="str">
        <f t="shared" si="35"/>
        <v/>
      </c>
      <c r="BS8" s="28">
        <f t="shared" si="36"/>
        <v>0</v>
      </c>
      <c r="BT8" s="28">
        <f t="shared" si="37"/>
        <v>0</v>
      </c>
      <c r="BU8" s="4"/>
      <c r="BV8" s="32">
        <f t="shared" si="38"/>
        <v>0</v>
      </c>
    </row>
    <row r="9" spans="2:112" x14ac:dyDescent="0.25">
      <c r="B9" s="23" t="s">
        <v>31</v>
      </c>
      <c r="C9" s="23">
        <v>-113.983</v>
      </c>
      <c r="D9" s="23">
        <v>0.83</v>
      </c>
      <c r="E9" s="23">
        <v>0.83</v>
      </c>
      <c r="F9" s="23">
        <v>-61.569000000000003</v>
      </c>
      <c r="G9" s="23">
        <v>-61.569000000000003</v>
      </c>
      <c r="H9" s="23">
        <v>0.124</v>
      </c>
      <c r="I9" s="23">
        <v>0</v>
      </c>
      <c r="J9" s="23">
        <v>-28.879000000000001</v>
      </c>
      <c r="K9" s="23">
        <v>-28.879000000000001</v>
      </c>
      <c r="M9" s="1">
        <v>0</v>
      </c>
      <c r="N9" s="1">
        <v>2208</v>
      </c>
      <c r="P9" s="50"/>
      <c r="Q9" s="51"/>
      <c r="R9" s="52"/>
      <c r="S9" s="53"/>
      <c r="T9" s="54"/>
      <c r="U9" s="55"/>
      <c r="V9" s="50"/>
      <c r="W9" s="51"/>
      <c r="X9" s="52"/>
      <c r="Z9" s="56">
        <f>IF($Q$11=0,"",$P$7*PI()*$Q$7^2/4+$P$8*PI()*$Q$8^2/4+$P$9*PI()*$Q$9^2/4)</f>
        <v>0</v>
      </c>
      <c r="AA9" s="57">
        <f>IF($Q$11=0,"",$S$7*PI()*$T$7^2/4+$S$8*PI()*$T$8^2/4+$S$9*PI()*$T$9^2/4)</f>
        <v>0</v>
      </c>
      <c r="AB9" s="58">
        <f>IF($Q$11=0,"",$V$7*PI()*$W$7^2/4+$V$8*PI()*$W$8^2/4+$V$9*PI()*$W$9^2/4)</f>
        <v>0</v>
      </c>
      <c r="AC9" s="49"/>
      <c r="AD9" s="1">
        <f t="shared" si="0"/>
        <v>5</v>
      </c>
      <c r="AE9" s="1">
        <f t="shared" si="1"/>
        <v>549.5</v>
      </c>
      <c r="AF9" s="1">
        <f t="shared" si="2"/>
        <v>-0.15940263890050321</v>
      </c>
      <c r="AG9" s="1">
        <f t="shared" si="3"/>
        <v>-120.14689733399145</v>
      </c>
      <c r="AH9" s="1">
        <f t="shared" si="4"/>
        <v>0</v>
      </c>
      <c r="AI9" s="1" t="e">
        <f t="shared" si="5"/>
        <v>#DIV/0!</v>
      </c>
      <c r="AJ9" s="1" t="e">
        <f t="shared" si="6"/>
        <v>#DIV/0!</v>
      </c>
      <c r="AK9" s="1">
        <f t="shared" si="7"/>
        <v>-120.14689733399145</v>
      </c>
      <c r="AM9" s="28" t="str">
        <f t="shared" si="8"/>
        <v/>
      </c>
      <c r="AN9" s="29">
        <f t="shared" si="9"/>
        <v>0</v>
      </c>
      <c r="AO9" s="29">
        <f t="shared" si="10"/>
        <v>0</v>
      </c>
      <c r="AP9" s="29" t="str">
        <f t="shared" si="11"/>
        <v/>
      </c>
      <c r="AQ9" s="29">
        <f t="shared" si="12"/>
        <v>0</v>
      </c>
      <c r="AR9" s="29">
        <f t="shared" si="13"/>
        <v>0</v>
      </c>
      <c r="AS9" s="28"/>
      <c r="AT9" s="28">
        <f t="shared" si="14"/>
        <v>0</v>
      </c>
      <c r="AU9" s="28" t="str">
        <f t="shared" si="15"/>
        <v/>
      </c>
      <c r="AV9" s="28">
        <f t="shared" si="16"/>
        <v>0</v>
      </c>
      <c r="AW9" s="30">
        <f t="shared" si="17"/>
        <v>0</v>
      </c>
      <c r="AY9" s="31" t="str">
        <f t="shared" si="18"/>
        <v/>
      </c>
      <c r="AZ9" s="31">
        <f t="shared" si="19"/>
        <v>0</v>
      </c>
      <c r="BA9" s="31">
        <f t="shared" si="20"/>
        <v>0</v>
      </c>
      <c r="BB9" s="31" t="str">
        <f t="shared" si="21"/>
        <v/>
      </c>
      <c r="BC9" s="31">
        <f t="shared" si="22"/>
        <v>0</v>
      </c>
      <c r="BD9" s="31">
        <f t="shared" si="23"/>
        <v>0</v>
      </c>
      <c r="BE9" s="31">
        <f t="shared" si="24"/>
        <v>0</v>
      </c>
      <c r="BF9" s="31" t="str">
        <f t="shared" si="25"/>
        <v/>
      </c>
      <c r="BG9" s="31">
        <f t="shared" si="26"/>
        <v>0</v>
      </c>
      <c r="BH9" s="31">
        <f t="shared" si="27"/>
        <v>0</v>
      </c>
      <c r="BJ9" s="28" t="str">
        <f t="shared" si="28"/>
        <v/>
      </c>
      <c r="BK9" s="28">
        <f t="shared" si="29"/>
        <v>0</v>
      </c>
      <c r="BL9" s="28">
        <f t="shared" si="30"/>
        <v>0</v>
      </c>
      <c r="BM9" s="28" t="str">
        <f t="shared" si="31"/>
        <v/>
      </c>
      <c r="BN9" s="28">
        <f t="shared" si="32"/>
        <v>0</v>
      </c>
      <c r="BO9" s="28">
        <f t="shared" si="33"/>
        <v>0</v>
      </c>
      <c r="BP9" s="28"/>
      <c r="BQ9" s="28">
        <f t="shared" si="34"/>
        <v>0</v>
      </c>
      <c r="BR9" s="28" t="str">
        <f t="shared" si="35"/>
        <v/>
      </c>
      <c r="BS9" s="28">
        <f t="shared" si="36"/>
        <v>0</v>
      </c>
      <c r="BT9" s="28">
        <f t="shared" si="37"/>
        <v>0</v>
      </c>
      <c r="BU9" s="4"/>
      <c r="BV9" s="32">
        <f t="shared" si="38"/>
        <v>0</v>
      </c>
    </row>
    <row r="10" spans="2:112" x14ac:dyDescent="0.25">
      <c r="B10" s="23" t="s">
        <v>31</v>
      </c>
      <c r="C10" s="23">
        <v>-108.651</v>
      </c>
      <c r="D10" s="23">
        <v>0.92100000000000004</v>
      </c>
      <c r="E10" s="23">
        <v>0.92100000000000004</v>
      </c>
      <c r="F10" s="23">
        <v>-58.552999999999997</v>
      </c>
      <c r="G10" s="23">
        <v>-58.552999999999997</v>
      </c>
      <c r="H10" s="23">
        <v>0.11799999999999999</v>
      </c>
      <c r="I10" s="23">
        <v>0</v>
      </c>
      <c r="J10" s="23">
        <v>-23.42</v>
      </c>
      <c r="K10" s="23">
        <v>-23.42</v>
      </c>
      <c r="M10" s="1">
        <v>0</v>
      </c>
      <c r="N10" s="1">
        <v>2944</v>
      </c>
      <c r="P10" s="47"/>
      <c r="Q10" s="59"/>
      <c r="R10" s="59"/>
      <c r="S10" s="46"/>
      <c r="T10" s="59"/>
      <c r="U10" s="48"/>
      <c r="V10" s="59"/>
      <c r="W10" s="59"/>
      <c r="X10" s="48"/>
      <c r="AD10" s="1">
        <f t="shared" si="0"/>
        <v>5</v>
      </c>
      <c r="AE10" s="1">
        <f t="shared" si="1"/>
        <v>549.5</v>
      </c>
      <c r="AF10" s="1">
        <f t="shared" si="2"/>
        <v>-0.12927074355240087</v>
      </c>
      <c r="AG10" s="1">
        <f t="shared" si="3"/>
        <v>-97.546290627080282</v>
      </c>
      <c r="AH10" s="1">
        <f t="shared" si="4"/>
        <v>0</v>
      </c>
      <c r="AI10" s="1" t="e">
        <f t="shared" si="5"/>
        <v>#DIV/0!</v>
      </c>
      <c r="AJ10" s="1" t="e">
        <f t="shared" si="6"/>
        <v>#DIV/0!</v>
      </c>
      <c r="AK10" s="1">
        <f t="shared" si="7"/>
        <v>-97.546290627080282</v>
      </c>
      <c r="AM10" s="28" t="str">
        <f t="shared" si="8"/>
        <v/>
      </c>
      <c r="AN10" s="29">
        <f t="shared" si="9"/>
        <v>0</v>
      </c>
      <c r="AO10" s="29">
        <f t="shared" si="10"/>
        <v>0</v>
      </c>
      <c r="AP10" s="29" t="str">
        <f t="shared" si="11"/>
        <v/>
      </c>
      <c r="AQ10" s="29">
        <f t="shared" si="12"/>
        <v>0</v>
      </c>
      <c r="AR10" s="29">
        <f t="shared" si="13"/>
        <v>0</v>
      </c>
      <c r="AS10" s="28"/>
      <c r="AT10" s="28">
        <f t="shared" si="14"/>
        <v>0</v>
      </c>
      <c r="AU10" s="28" t="str">
        <f t="shared" si="15"/>
        <v/>
      </c>
      <c r="AV10" s="28">
        <f t="shared" si="16"/>
        <v>0</v>
      </c>
      <c r="AW10" s="30">
        <f t="shared" si="17"/>
        <v>0</v>
      </c>
      <c r="AY10" s="31" t="str">
        <f t="shared" si="18"/>
        <v/>
      </c>
      <c r="AZ10" s="31">
        <f t="shared" si="19"/>
        <v>0</v>
      </c>
      <c r="BA10" s="31">
        <f t="shared" si="20"/>
        <v>0</v>
      </c>
      <c r="BB10" s="31" t="str">
        <f t="shared" si="21"/>
        <v/>
      </c>
      <c r="BC10" s="31">
        <f t="shared" si="22"/>
        <v>0</v>
      </c>
      <c r="BD10" s="31">
        <f t="shared" si="23"/>
        <v>0</v>
      </c>
      <c r="BE10" s="31">
        <f t="shared" si="24"/>
        <v>0</v>
      </c>
      <c r="BF10" s="31" t="str">
        <f t="shared" si="25"/>
        <v/>
      </c>
      <c r="BG10" s="31">
        <f t="shared" si="26"/>
        <v>0</v>
      </c>
      <c r="BH10" s="31">
        <f t="shared" si="27"/>
        <v>0</v>
      </c>
      <c r="BJ10" s="28" t="str">
        <f t="shared" si="28"/>
        <v/>
      </c>
      <c r="BK10" s="28">
        <f t="shared" si="29"/>
        <v>0</v>
      </c>
      <c r="BL10" s="28">
        <f t="shared" si="30"/>
        <v>0</v>
      </c>
      <c r="BM10" s="28" t="str">
        <f t="shared" si="31"/>
        <v/>
      </c>
      <c r="BN10" s="28">
        <f t="shared" si="32"/>
        <v>0</v>
      </c>
      <c r="BO10" s="28">
        <f t="shared" si="33"/>
        <v>0</v>
      </c>
      <c r="BP10" s="28" t="s">
        <v>33</v>
      </c>
      <c r="BQ10" s="28">
        <f t="shared" si="34"/>
        <v>0</v>
      </c>
      <c r="BR10" s="28" t="str">
        <f t="shared" si="35"/>
        <v/>
      </c>
      <c r="BS10" s="28">
        <f t="shared" si="36"/>
        <v>0</v>
      </c>
      <c r="BT10" s="28">
        <f t="shared" si="37"/>
        <v>0</v>
      </c>
      <c r="BU10" s="4"/>
      <c r="BV10" s="32">
        <f t="shared" si="38"/>
        <v>0</v>
      </c>
    </row>
    <row r="11" spans="2:112" x14ac:dyDescent="0.25">
      <c r="B11" s="23" t="s">
        <v>31</v>
      </c>
      <c r="C11" s="23">
        <v>-103.53</v>
      </c>
      <c r="D11" s="23">
        <v>1.0109999999999999</v>
      </c>
      <c r="E11" s="23">
        <v>1.0109999999999999</v>
      </c>
      <c r="F11" s="23">
        <v>-55.631999999999998</v>
      </c>
      <c r="G11" s="23">
        <v>-55.631999999999998</v>
      </c>
      <c r="H11" s="23">
        <v>0.113</v>
      </c>
      <c r="I11" s="23">
        <v>0</v>
      </c>
      <c r="J11" s="23">
        <v>-18.23</v>
      </c>
      <c r="K11" s="23">
        <v>-18.23</v>
      </c>
      <c r="M11" s="1">
        <v>0</v>
      </c>
      <c r="N11" s="1">
        <v>3500</v>
      </c>
      <c r="P11" s="60" t="s">
        <v>34</v>
      </c>
      <c r="Q11" s="44">
        <v>600</v>
      </c>
      <c r="R11" s="44" t="s">
        <v>35</v>
      </c>
      <c r="S11" s="43"/>
      <c r="T11" s="44">
        <v>600</v>
      </c>
      <c r="U11" s="45" t="s">
        <v>35</v>
      </c>
      <c r="V11" s="44"/>
      <c r="W11" s="44">
        <v>600</v>
      </c>
      <c r="X11" s="61" t="s">
        <v>35</v>
      </c>
      <c r="AC11" s="42"/>
      <c r="AD11" s="1">
        <f t="shared" si="0"/>
        <v>5</v>
      </c>
      <c r="AE11" s="1">
        <f t="shared" si="1"/>
        <v>549.5</v>
      </c>
      <c r="AF11" s="1">
        <f t="shared" si="2"/>
        <v>-0.1006236402630345</v>
      </c>
      <c r="AG11" s="1">
        <f t="shared" si="3"/>
        <v>-76.011839061895472</v>
      </c>
      <c r="AH11" s="1">
        <f t="shared" si="4"/>
        <v>0</v>
      </c>
      <c r="AI11" s="1" t="e">
        <f t="shared" si="5"/>
        <v>#DIV/0!</v>
      </c>
      <c r="AJ11" s="1" t="e">
        <f t="shared" si="6"/>
        <v>#DIV/0!</v>
      </c>
      <c r="AK11" s="1">
        <f t="shared" si="7"/>
        <v>-76.011839061895472</v>
      </c>
      <c r="AM11" s="28" t="str">
        <f t="shared" si="8"/>
        <v/>
      </c>
      <c r="AN11" s="29">
        <f t="shared" si="9"/>
        <v>0</v>
      </c>
      <c r="AO11" s="29">
        <f t="shared" si="10"/>
        <v>0</v>
      </c>
      <c r="AP11" s="29" t="str">
        <f t="shared" si="11"/>
        <v/>
      </c>
      <c r="AQ11" s="29">
        <f t="shared" si="12"/>
        <v>0</v>
      </c>
      <c r="AR11" s="29">
        <f t="shared" si="13"/>
        <v>0</v>
      </c>
      <c r="AS11" s="28"/>
      <c r="AT11" s="28">
        <f t="shared" si="14"/>
        <v>0</v>
      </c>
      <c r="AU11" s="28" t="str">
        <f t="shared" si="15"/>
        <v/>
      </c>
      <c r="AV11" s="28">
        <f t="shared" si="16"/>
        <v>0</v>
      </c>
      <c r="AW11" s="30">
        <f t="shared" si="17"/>
        <v>0</v>
      </c>
      <c r="AY11" s="31" t="str">
        <f t="shared" si="18"/>
        <v/>
      </c>
      <c r="AZ11" s="31">
        <f t="shared" si="19"/>
        <v>0</v>
      </c>
      <c r="BA11" s="31">
        <f t="shared" si="20"/>
        <v>0</v>
      </c>
      <c r="BB11" s="31" t="str">
        <f t="shared" si="21"/>
        <v/>
      </c>
      <c r="BC11" s="31">
        <f t="shared" si="22"/>
        <v>0</v>
      </c>
      <c r="BD11" s="31">
        <f t="shared" si="23"/>
        <v>0</v>
      </c>
      <c r="BE11" s="31">
        <f t="shared" si="24"/>
        <v>0</v>
      </c>
      <c r="BF11" s="31" t="str">
        <f t="shared" si="25"/>
        <v/>
      </c>
      <c r="BG11" s="31">
        <f t="shared" si="26"/>
        <v>0</v>
      </c>
      <c r="BH11" s="31">
        <f t="shared" si="27"/>
        <v>0</v>
      </c>
      <c r="BJ11" s="28" t="str">
        <f t="shared" si="28"/>
        <v/>
      </c>
      <c r="BK11" s="28">
        <f t="shared" si="29"/>
        <v>0</v>
      </c>
      <c r="BL11" s="28">
        <f t="shared" si="30"/>
        <v>0</v>
      </c>
      <c r="BM11" s="28" t="str">
        <f t="shared" si="31"/>
        <v/>
      </c>
      <c r="BN11" s="28">
        <f t="shared" si="32"/>
        <v>0</v>
      </c>
      <c r="BO11" s="28">
        <f t="shared" si="33"/>
        <v>0</v>
      </c>
      <c r="BP11" s="28"/>
      <c r="BQ11" s="28">
        <f t="shared" si="34"/>
        <v>0</v>
      </c>
      <c r="BR11" s="28" t="str">
        <f t="shared" si="35"/>
        <v/>
      </c>
      <c r="BS11" s="28">
        <f t="shared" si="36"/>
        <v>0</v>
      </c>
      <c r="BT11" s="28">
        <f t="shared" si="37"/>
        <v>0</v>
      </c>
      <c r="BU11" s="4"/>
      <c r="BV11" s="32">
        <f t="shared" si="38"/>
        <v>0</v>
      </c>
    </row>
    <row r="12" spans="2:112" x14ac:dyDescent="0.25">
      <c r="B12" s="23" t="s">
        <v>31</v>
      </c>
      <c r="C12" s="23">
        <v>-98.622</v>
      </c>
      <c r="D12" s="23">
        <v>1.1020000000000001</v>
      </c>
      <c r="E12" s="23">
        <v>1.1020000000000001</v>
      </c>
      <c r="F12" s="23">
        <v>-52.804000000000002</v>
      </c>
      <c r="G12" s="23">
        <v>-52.804000000000002</v>
      </c>
      <c r="H12" s="23">
        <v>0.108</v>
      </c>
      <c r="I12" s="23">
        <v>0</v>
      </c>
      <c r="J12" s="23">
        <v>-13.302</v>
      </c>
      <c r="K12" s="23">
        <v>-13.302</v>
      </c>
      <c r="M12" s="1">
        <v>0</v>
      </c>
      <c r="N12" s="1">
        <v>3501</v>
      </c>
      <c r="P12" s="62" t="s">
        <v>36</v>
      </c>
      <c r="Q12" s="51">
        <v>600</v>
      </c>
      <c r="R12" s="51" t="s">
        <v>35</v>
      </c>
      <c r="S12" s="50"/>
      <c r="T12" s="51">
        <f>Q12</f>
        <v>600</v>
      </c>
      <c r="U12" s="52" t="s">
        <v>35</v>
      </c>
      <c r="V12" s="51"/>
      <c r="W12" s="51">
        <f>Q12</f>
        <v>600</v>
      </c>
      <c r="X12" s="63" t="s">
        <v>35</v>
      </c>
      <c r="Z12" s="64" t="str">
        <f>IF(AND(AND(Q11=T11,T11=W11),AND(Q12=T12,T12=W12)),"","Varying cross-section")</f>
        <v/>
      </c>
      <c r="AA12" s="64"/>
      <c r="AC12" s="49"/>
      <c r="AD12" s="1">
        <f t="shared" si="0"/>
        <v>5</v>
      </c>
      <c r="AE12" s="1">
        <f t="shared" si="1"/>
        <v>549.5</v>
      </c>
      <c r="AF12" s="1">
        <f t="shared" si="2"/>
        <v>-7.3422691320838451E-2</v>
      </c>
      <c r="AG12" s="1">
        <f t="shared" si="3"/>
        <v>-55.521331601314081</v>
      </c>
      <c r="AH12" s="1">
        <f t="shared" si="4"/>
        <v>0</v>
      </c>
      <c r="AI12" s="1" t="e">
        <f t="shared" si="5"/>
        <v>#DIV/0!</v>
      </c>
      <c r="AJ12" s="1" t="e">
        <f t="shared" si="6"/>
        <v>#DIV/0!</v>
      </c>
      <c r="AK12" s="1">
        <f t="shared" si="7"/>
        <v>-55.521331601314081</v>
      </c>
      <c r="AM12" s="28" t="str">
        <f t="shared" si="8"/>
        <v/>
      </c>
      <c r="AN12" s="29">
        <f t="shared" si="9"/>
        <v>0</v>
      </c>
      <c r="AO12" s="29">
        <f t="shared" si="10"/>
        <v>0</v>
      </c>
      <c r="AP12" s="29" t="str">
        <f t="shared" si="11"/>
        <v/>
      </c>
      <c r="AQ12" s="29">
        <f t="shared" si="12"/>
        <v>0</v>
      </c>
      <c r="AR12" s="29">
        <f t="shared" si="13"/>
        <v>0</v>
      </c>
      <c r="AS12" s="28"/>
      <c r="AT12" s="28">
        <f t="shared" si="14"/>
        <v>0</v>
      </c>
      <c r="AU12" s="28" t="str">
        <f t="shared" si="15"/>
        <v/>
      </c>
      <c r="AV12" s="28">
        <f t="shared" si="16"/>
        <v>0</v>
      </c>
      <c r="AW12" s="30">
        <f t="shared" si="17"/>
        <v>0</v>
      </c>
      <c r="AY12" s="31" t="str">
        <f t="shared" si="18"/>
        <v/>
      </c>
      <c r="AZ12" s="31">
        <f t="shared" si="19"/>
        <v>0</v>
      </c>
      <c r="BA12" s="31">
        <f t="shared" si="20"/>
        <v>0</v>
      </c>
      <c r="BB12" s="31" t="str">
        <f t="shared" si="21"/>
        <v/>
      </c>
      <c r="BC12" s="31">
        <f t="shared" si="22"/>
        <v>0</v>
      </c>
      <c r="BD12" s="31">
        <f t="shared" si="23"/>
        <v>0</v>
      </c>
      <c r="BE12" s="31">
        <f t="shared" si="24"/>
        <v>0</v>
      </c>
      <c r="BF12" s="31" t="str">
        <f t="shared" si="25"/>
        <v/>
      </c>
      <c r="BG12" s="31">
        <f t="shared" si="26"/>
        <v>0</v>
      </c>
      <c r="BH12" s="31">
        <f t="shared" si="27"/>
        <v>0</v>
      </c>
      <c r="BJ12" s="28" t="str">
        <f t="shared" si="28"/>
        <v/>
      </c>
      <c r="BK12" s="28">
        <f t="shared" si="29"/>
        <v>0</v>
      </c>
      <c r="BL12" s="28">
        <f t="shared" si="30"/>
        <v>0</v>
      </c>
      <c r="BM12" s="28" t="str">
        <f t="shared" si="31"/>
        <v/>
      </c>
      <c r="BN12" s="28">
        <f t="shared" si="32"/>
        <v>0</v>
      </c>
      <c r="BO12" s="28">
        <f t="shared" si="33"/>
        <v>0</v>
      </c>
      <c r="BP12" s="28"/>
      <c r="BQ12" s="28">
        <f t="shared" si="34"/>
        <v>0</v>
      </c>
      <c r="BR12" s="28" t="str">
        <f t="shared" si="35"/>
        <v/>
      </c>
      <c r="BS12" s="28">
        <f t="shared" si="36"/>
        <v>0</v>
      </c>
      <c r="BT12" s="28">
        <f t="shared" si="37"/>
        <v>0</v>
      </c>
      <c r="BU12" s="4"/>
      <c r="BV12" s="32">
        <f t="shared" si="38"/>
        <v>0</v>
      </c>
    </row>
    <row r="13" spans="2:112" x14ac:dyDescent="0.25">
      <c r="B13" s="23" t="s">
        <v>31</v>
      </c>
      <c r="C13" s="23">
        <v>-93.926000000000002</v>
      </c>
      <c r="D13" s="23">
        <v>1.1930000000000001</v>
      </c>
      <c r="E13" s="23">
        <v>1.1930000000000001</v>
      </c>
      <c r="F13" s="23">
        <v>-50.07</v>
      </c>
      <c r="G13" s="23">
        <v>-50.07</v>
      </c>
      <c r="H13" s="23">
        <v>0.10199999999999999</v>
      </c>
      <c r="I13" s="23">
        <v>0</v>
      </c>
      <c r="J13" s="23">
        <v>-8.6270000000000007</v>
      </c>
      <c r="K13" s="23">
        <v>-8.6270000000000007</v>
      </c>
      <c r="M13" s="1">
        <v>0</v>
      </c>
      <c r="N13" s="1">
        <v>3680</v>
      </c>
      <c r="AC13" s="65"/>
      <c r="AD13" s="1">
        <f t="shared" si="0"/>
        <v>5</v>
      </c>
      <c r="AE13" s="1">
        <f t="shared" si="1"/>
        <v>549.5</v>
      </c>
      <c r="AF13" s="1">
        <f t="shared" si="2"/>
        <v>-4.76182196680855E-2</v>
      </c>
      <c r="AG13" s="1">
        <f t="shared" si="3"/>
        <v>-36.043698906538651</v>
      </c>
      <c r="AH13" s="1">
        <f t="shared" si="4"/>
        <v>0</v>
      </c>
      <c r="AI13" s="1" t="e">
        <f t="shared" si="5"/>
        <v>#DIV/0!</v>
      </c>
      <c r="AJ13" s="1" t="e">
        <f t="shared" si="6"/>
        <v>#DIV/0!</v>
      </c>
      <c r="AK13" s="1">
        <f t="shared" si="7"/>
        <v>-36.043698906538651</v>
      </c>
      <c r="AM13" s="28" t="str">
        <f t="shared" si="8"/>
        <v/>
      </c>
      <c r="AN13" s="29">
        <f t="shared" si="9"/>
        <v>0</v>
      </c>
      <c r="AO13" s="29">
        <f t="shared" si="10"/>
        <v>0</v>
      </c>
      <c r="AP13" s="29" t="str">
        <f t="shared" si="11"/>
        <v/>
      </c>
      <c r="AQ13" s="29">
        <f t="shared" si="12"/>
        <v>0</v>
      </c>
      <c r="AR13" s="29">
        <f t="shared" si="13"/>
        <v>0</v>
      </c>
      <c r="AS13" s="28"/>
      <c r="AT13" s="28">
        <f t="shared" si="14"/>
        <v>0</v>
      </c>
      <c r="AU13" s="28" t="str">
        <f t="shared" si="15"/>
        <v/>
      </c>
      <c r="AV13" s="28">
        <f t="shared" si="16"/>
        <v>0</v>
      </c>
      <c r="AW13" s="30">
        <f t="shared" si="17"/>
        <v>0</v>
      </c>
      <c r="AY13" s="31" t="str">
        <f t="shared" si="18"/>
        <v/>
      </c>
      <c r="AZ13" s="31">
        <f t="shared" si="19"/>
        <v>0</v>
      </c>
      <c r="BA13" s="31">
        <f t="shared" si="20"/>
        <v>0</v>
      </c>
      <c r="BB13" s="31" t="str">
        <f t="shared" si="21"/>
        <v/>
      </c>
      <c r="BC13" s="31">
        <f t="shared" si="22"/>
        <v>0</v>
      </c>
      <c r="BD13" s="31">
        <f t="shared" si="23"/>
        <v>0</v>
      </c>
      <c r="BE13" s="31">
        <f t="shared" si="24"/>
        <v>0</v>
      </c>
      <c r="BF13" s="31" t="str">
        <f t="shared" si="25"/>
        <v/>
      </c>
      <c r="BG13" s="31">
        <f t="shared" si="26"/>
        <v>0</v>
      </c>
      <c r="BH13" s="31">
        <f t="shared" si="27"/>
        <v>0</v>
      </c>
      <c r="BJ13" s="28" t="str">
        <f t="shared" si="28"/>
        <v/>
      </c>
      <c r="BK13" s="28">
        <f t="shared" si="29"/>
        <v>0</v>
      </c>
      <c r="BL13" s="28">
        <f t="shared" si="30"/>
        <v>0</v>
      </c>
      <c r="BM13" s="28" t="str">
        <f t="shared" si="31"/>
        <v/>
      </c>
      <c r="BN13" s="28">
        <f t="shared" si="32"/>
        <v>0</v>
      </c>
      <c r="BO13" s="28">
        <f t="shared" si="33"/>
        <v>0</v>
      </c>
      <c r="BP13" s="28"/>
      <c r="BQ13" s="28">
        <f t="shared" si="34"/>
        <v>0</v>
      </c>
      <c r="BR13" s="28" t="str">
        <f t="shared" si="35"/>
        <v/>
      </c>
      <c r="BS13" s="28">
        <f t="shared" si="36"/>
        <v>0</v>
      </c>
      <c r="BT13" s="28">
        <f t="shared" si="37"/>
        <v>0</v>
      </c>
      <c r="BU13" s="4"/>
      <c r="BV13" s="32">
        <f t="shared" si="38"/>
        <v>0</v>
      </c>
    </row>
    <row r="14" spans="2:112" x14ac:dyDescent="0.25">
      <c r="B14" s="23" t="s">
        <v>31</v>
      </c>
      <c r="C14" s="23">
        <v>-89.441999999999993</v>
      </c>
      <c r="D14" s="23">
        <v>1.284</v>
      </c>
      <c r="E14" s="23">
        <v>1.284</v>
      </c>
      <c r="F14" s="23">
        <v>-47.43</v>
      </c>
      <c r="G14" s="23">
        <v>-47.43</v>
      </c>
      <c r="H14" s="23">
        <v>9.8000000000000004E-2</v>
      </c>
      <c r="I14" s="23">
        <v>0</v>
      </c>
      <c r="J14" s="23">
        <v>-4.1950000000000003</v>
      </c>
      <c r="K14" s="23">
        <v>-4.1950000000000003</v>
      </c>
      <c r="M14" s="1">
        <v>0</v>
      </c>
      <c r="N14" s="1">
        <v>4416</v>
      </c>
      <c r="P14" s="13" t="s">
        <v>37</v>
      </c>
      <c r="Q14" s="1">
        <f>700/(1100+(fy*0.87))</f>
        <v>0.4560260586319218</v>
      </c>
      <c r="T14" s="66" t="s">
        <v>38</v>
      </c>
      <c r="U14" s="67"/>
      <c r="V14" s="68"/>
      <c r="W14" s="69" t="s">
        <v>39</v>
      </c>
      <c r="X14" s="70"/>
      <c r="Y14" s="71"/>
      <c r="Z14" s="69" t="s">
        <v>40</v>
      </c>
      <c r="AA14" s="70"/>
      <c r="AB14" s="71"/>
      <c r="AC14" s="65"/>
      <c r="AD14" s="1">
        <f t="shared" si="0"/>
        <v>5</v>
      </c>
      <c r="AE14" s="1">
        <f t="shared" si="1"/>
        <v>549.5</v>
      </c>
      <c r="AF14" s="1">
        <f t="shared" si="2"/>
        <v>-2.3155028573967621E-2</v>
      </c>
      <c r="AG14" s="1">
        <f t="shared" si="3"/>
        <v>-17.543132065380178</v>
      </c>
      <c r="AH14" s="1">
        <f t="shared" si="4"/>
        <v>0</v>
      </c>
      <c r="AI14" s="1" t="e">
        <f t="shared" si="5"/>
        <v>#DIV/0!</v>
      </c>
      <c r="AJ14" s="1" t="e">
        <f t="shared" si="6"/>
        <v>#DIV/0!</v>
      </c>
      <c r="AK14" s="1">
        <f t="shared" si="7"/>
        <v>-17.543132065380178</v>
      </c>
      <c r="AM14" s="28" t="str">
        <f t="shared" si="8"/>
        <v/>
      </c>
      <c r="AN14" s="29">
        <f t="shared" si="9"/>
        <v>0</v>
      </c>
      <c r="AO14" s="29">
        <f t="shared" si="10"/>
        <v>0</v>
      </c>
      <c r="AP14" s="29" t="str">
        <f t="shared" si="11"/>
        <v/>
      </c>
      <c r="AQ14" s="29">
        <f t="shared" si="12"/>
        <v>0</v>
      </c>
      <c r="AR14" s="29">
        <f t="shared" si="13"/>
        <v>0</v>
      </c>
      <c r="AS14" s="28"/>
      <c r="AT14" s="28">
        <f t="shared" si="14"/>
        <v>0</v>
      </c>
      <c r="AU14" s="28" t="str">
        <f t="shared" si="15"/>
        <v/>
      </c>
      <c r="AV14" s="28">
        <f t="shared" si="16"/>
        <v>0</v>
      </c>
      <c r="AW14" s="30">
        <f t="shared" si="17"/>
        <v>0</v>
      </c>
      <c r="AY14" s="31" t="str">
        <f t="shared" si="18"/>
        <v/>
      </c>
      <c r="AZ14" s="31">
        <f t="shared" si="19"/>
        <v>0</v>
      </c>
      <c r="BA14" s="31">
        <f t="shared" si="20"/>
        <v>0</v>
      </c>
      <c r="BB14" s="31" t="str">
        <f t="shared" si="21"/>
        <v/>
      </c>
      <c r="BC14" s="31">
        <f t="shared" si="22"/>
        <v>0</v>
      </c>
      <c r="BD14" s="31">
        <f t="shared" si="23"/>
        <v>0</v>
      </c>
      <c r="BE14" s="31">
        <f t="shared" si="24"/>
        <v>0</v>
      </c>
      <c r="BF14" s="31" t="str">
        <f t="shared" si="25"/>
        <v/>
      </c>
      <c r="BG14" s="31">
        <f t="shared" si="26"/>
        <v>0</v>
      </c>
      <c r="BH14" s="31">
        <f t="shared" si="27"/>
        <v>0</v>
      </c>
      <c r="BJ14" s="28" t="str">
        <f t="shared" si="28"/>
        <v/>
      </c>
      <c r="BK14" s="28">
        <f t="shared" si="29"/>
        <v>0</v>
      </c>
      <c r="BL14" s="28">
        <f t="shared" si="30"/>
        <v>0</v>
      </c>
      <c r="BM14" s="28" t="str">
        <f t="shared" si="31"/>
        <v/>
      </c>
      <c r="BN14" s="28">
        <f t="shared" si="32"/>
        <v>0</v>
      </c>
      <c r="BO14" s="28">
        <f t="shared" si="33"/>
        <v>0</v>
      </c>
      <c r="BP14" s="28"/>
      <c r="BQ14" s="28">
        <f t="shared" si="34"/>
        <v>0</v>
      </c>
      <c r="BR14" s="28" t="str">
        <f t="shared" si="35"/>
        <v/>
      </c>
      <c r="BS14" s="28">
        <f t="shared" si="36"/>
        <v>0</v>
      </c>
      <c r="BT14" s="28">
        <f t="shared" si="37"/>
        <v>0</v>
      </c>
      <c r="BU14" s="4"/>
      <c r="BV14" s="32">
        <f t="shared" si="38"/>
        <v>0</v>
      </c>
    </row>
    <row r="15" spans="2:112" x14ac:dyDescent="0.25">
      <c r="B15" s="23" t="s">
        <v>31</v>
      </c>
      <c r="C15" s="23">
        <v>-85.17</v>
      </c>
      <c r="D15" s="23">
        <v>1.375</v>
      </c>
      <c r="E15" s="23">
        <v>1.375</v>
      </c>
      <c r="F15" s="23">
        <v>-44.883000000000003</v>
      </c>
      <c r="G15" s="23">
        <v>-44.883000000000003</v>
      </c>
      <c r="H15" s="23">
        <v>9.2999999999999999E-2</v>
      </c>
      <c r="I15" s="23">
        <v>0</v>
      </c>
      <c r="J15" s="23">
        <v>0</v>
      </c>
      <c r="K15" s="23">
        <v>0</v>
      </c>
      <c r="M15" s="1">
        <v>0</v>
      </c>
      <c r="N15" s="1">
        <v>5151</v>
      </c>
      <c r="P15" s="13" t="s">
        <v>41</v>
      </c>
      <c r="Q15" s="1">
        <f>0.36*fck*$Q$14*(1-0.42*$Q$14)</f>
        <v>3.9817759339621634</v>
      </c>
      <c r="S15" s="72" t="s">
        <v>42</v>
      </c>
      <c r="T15" s="73" t="e">
        <f>IF($Q$11=0,0,$Q$12-cc-$Q$3-($P$4*PI()*$Q$4^2/4*$Q$4/2+$P$5*PI()*$Q$5^2/4*($Q$4+MAX($Q$4,spacer)+$Q$5/2)+$P$6*PI()*$Q$6^2/4*($Q$4+MAX($Q$4,spacer)+$Q$5+MAX($Q$5,spacer)+$Q$6/2))/($Z$8))</f>
        <v>#DIV/0!</v>
      </c>
      <c r="U15" s="74" t="e">
        <f>IF($T$11=0,0,$T$12-cc-$T$3-($S$4*PI()*$T$4^2/4*$T$4/2+$S$5*PI()*$T$5^2/4*($T$4+MAX($T$4,spacer)+$T$5/2)+$S$6*PI()*$T$6^2/4*($T$4+MAX($T$4,spacer)+$T$5+MAX($T$5,spacer)+$T$6/2))/($AA$8))</f>
        <v>#DIV/0!</v>
      </c>
      <c r="V15" s="75">
        <f>IF($W$11=0,0,$W$12-cc-$W$3-($V$4*PI()*$W$4^2/4*$W$4/2+$V$5*PI()*$W$5^2/4*($W$4+MAX($W$4,spacer)+$W$5/2)+$V$6*PI()*$W$6^2/4*($W$4+MAX($W$4,spacer)+$W$5+MAX($W$5,spacer)+$W$6/2))/($AB$8))</f>
        <v>549.5</v>
      </c>
      <c r="W15" s="56" t="e">
        <f>($Q$12-$T$16)/$T$15</f>
        <v>#DIV/0!</v>
      </c>
      <c r="X15" s="57" t="e">
        <f>($Q$12-$U$16)/$U$15</f>
        <v>#DIV/0!</v>
      </c>
      <c r="Y15" s="58" t="e">
        <f>($Q$12-$V$16)/$V$15</f>
        <v>#DIV/0!</v>
      </c>
      <c r="Z15" s="56" t="e">
        <f>IF($Q$11=0,0,VLOOKUP(ROUND(FLOOR($W$15,0.05),2),fsc,[1]tables!$B$18,FALSE)-(VLOOKUP(ROUND(FLOOR($W$15,0.05),2),fsc,[1]tables!$B$18,FALSE)-VLOOKUP(ROUND(CEILING($W$15,0.05),2),fsc,[1]tables!$B$18,FALSE))*($W$15-FLOOR($W$15,0.05))/0.05)</f>
        <v>#DIV/0!</v>
      </c>
      <c r="AA15" s="57" t="e">
        <f>IF($Q$11=0,0,VLOOKUP(ROUND(FLOOR($X$15,0.05),2),fsc,[1]tables!$B$18,FALSE)-(VLOOKUP(ROUND(FLOOR($X$15,0.05),2),fsc,[1]tables!$B$18,FALSE)-VLOOKUP(ROUND(CEILING($X$15,0.05),2),fsc,[1]tables!$B$18,FALSE))*($X$15-FLOOR($X$15,0.05))/0.05)</f>
        <v>#DIV/0!</v>
      </c>
      <c r="AB15" s="58" t="e">
        <f>IF($Q$11=0,0,VLOOKUP(ROUND(FLOOR($Y$15,0.05),2),fsc,[1]tables!$B$18,FALSE)-(VLOOKUP(ROUND(FLOOR($Y$15,0.05),2),fsc,[1]tables!$B$18,FALSE)-VLOOKUP(ROUND(CEILING($Y$15,0.05),2),fsc,[1]tables!$B$18,FALSE))*($Y$15-FLOOR($Y$15,0.05))/0.05)</f>
        <v>#DIV/0!</v>
      </c>
      <c r="AC15" s="65"/>
      <c r="AD15" s="1">
        <f t="shared" si="0"/>
        <v>5</v>
      </c>
      <c r="AE15" s="1">
        <f t="shared" si="1"/>
        <v>549.5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 t="e">
        <f t="shared" si="5"/>
        <v>#DIV/0!</v>
      </c>
      <c r="AJ15" s="1" t="e">
        <f t="shared" si="6"/>
        <v>#DIV/0!</v>
      </c>
      <c r="AK15" s="1">
        <f t="shared" si="7"/>
        <v>0</v>
      </c>
      <c r="AM15" s="28" t="str">
        <f t="shared" si="8"/>
        <v/>
      </c>
      <c r="AN15" s="29">
        <f t="shared" si="9"/>
        <v>0</v>
      </c>
      <c r="AO15" s="29">
        <f t="shared" si="10"/>
        <v>0</v>
      </c>
      <c r="AP15" s="29" t="str">
        <f t="shared" si="11"/>
        <v/>
      </c>
      <c r="AQ15" s="29">
        <f t="shared" si="12"/>
        <v>0</v>
      </c>
      <c r="AR15" s="29">
        <f t="shared" si="13"/>
        <v>0</v>
      </c>
      <c r="AS15" s="28"/>
      <c r="AT15" s="28">
        <f t="shared" si="14"/>
        <v>0</v>
      </c>
      <c r="AU15" s="28" t="str">
        <f t="shared" si="15"/>
        <v/>
      </c>
      <c r="AV15" s="28">
        <f t="shared" si="16"/>
        <v>0</v>
      </c>
      <c r="AW15" s="30">
        <f t="shared" si="17"/>
        <v>0</v>
      </c>
      <c r="AY15" s="31" t="str">
        <f t="shared" si="18"/>
        <v/>
      </c>
      <c r="AZ15" s="31">
        <f t="shared" si="19"/>
        <v>0</v>
      </c>
      <c r="BA15" s="31">
        <f t="shared" si="20"/>
        <v>0</v>
      </c>
      <c r="BB15" s="31" t="str">
        <f t="shared" si="21"/>
        <v/>
      </c>
      <c r="BC15" s="31">
        <f t="shared" si="22"/>
        <v>0</v>
      </c>
      <c r="BD15" s="31">
        <f t="shared" si="23"/>
        <v>0</v>
      </c>
      <c r="BE15" s="31">
        <f t="shared" si="24"/>
        <v>0</v>
      </c>
      <c r="BF15" s="31" t="str">
        <f t="shared" si="25"/>
        <v/>
      </c>
      <c r="BG15" s="31">
        <f t="shared" si="26"/>
        <v>0</v>
      </c>
      <c r="BH15" s="31">
        <f t="shared" si="27"/>
        <v>0</v>
      </c>
      <c r="BJ15" s="28" t="str">
        <f t="shared" si="28"/>
        <v/>
      </c>
      <c r="BK15" s="28">
        <f t="shared" si="29"/>
        <v>0</v>
      </c>
      <c r="BL15" s="28">
        <f t="shared" si="30"/>
        <v>0</v>
      </c>
      <c r="BM15" s="28" t="str">
        <f t="shared" si="31"/>
        <v/>
      </c>
      <c r="BN15" s="28">
        <f t="shared" si="32"/>
        <v>0</v>
      </c>
      <c r="BO15" s="28">
        <f t="shared" si="33"/>
        <v>0</v>
      </c>
      <c r="BP15" s="28"/>
      <c r="BQ15" s="28">
        <f t="shared" si="34"/>
        <v>0</v>
      </c>
      <c r="BR15" s="28" t="str">
        <f t="shared" si="35"/>
        <v/>
      </c>
      <c r="BS15" s="28">
        <f t="shared" si="36"/>
        <v>0</v>
      </c>
      <c r="BT15" s="28">
        <f t="shared" si="37"/>
        <v>0</v>
      </c>
      <c r="BU15" s="4"/>
      <c r="BV15" s="32">
        <f t="shared" si="38"/>
        <v>0</v>
      </c>
    </row>
    <row r="16" spans="2:112" s="77" customFormat="1" x14ac:dyDescent="0.25">
      <c r="B16" s="76"/>
      <c r="C16" s="76"/>
      <c r="D16" s="76"/>
      <c r="E16" s="76"/>
      <c r="F16" s="76"/>
      <c r="G16" s="76"/>
      <c r="H16" s="76"/>
      <c r="I16" s="76"/>
      <c r="J16" s="76"/>
      <c r="K16" s="76"/>
      <c r="M16" s="77">
        <v>0</v>
      </c>
      <c r="N16" s="77">
        <v>5285</v>
      </c>
      <c r="P16" s="78" t="s">
        <v>43</v>
      </c>
      <c r="Q16" s="77">
        <f>0.36*fck*$Q$14/(0.87*fy)</f>
        <v>1.13220262832753E-2</v>
      </c>
      <c r="S16" s="79" t="s">
        <v>42</v>
      </c>
      <c r="T16" s="80" t="e">
        <f>IF($Q$11=0,0,$Q$12-cc-$Q$3-($P$7*PI()*$Q$7^2/4*$Q$7/2+$P$8*PI()*$Q$8^2/4*($Q$7+MAX($Q$7,spacer)+$Q$8/2)+$P$9*PI()*$Q$9^2/4*($Q$7+MAX($Q$7,spacer)+$Q$8+MAX($Q$8,spacer)+$Q$9/2))/($Z$9))</f>
        <v>#DIV/0!</v>
      </c>
      <c r="U16" s="81" t="e">
        <f>IF($T$11=0,0,$T$12-cc-$T$3-($S$7*PI()*$T$7^2/4*$T$7/2+$S$8*PI()*$T$8^2/4*($T$7+MAX($T$7,spacer)+$T$8/2)+$S$9*PI()*$T$9^2/4*($T$7+MAX($T$7,spacer)+$T$8+MAX($T$8,spacer)+$T$9/2))/($AA$9))</f>
        <v>#DIV/0!</v>
      </c>
      <c r="V16" s="82" t="e">
        <f>IF($W$11=0,0,$W$12-cc-$W$3-($V$7*PI()*$W$7^2/4*$W$7/2+$V$8*PI()*$W$8^2/4*($W$7+MAX($W$7,spacer)+$W$8/2)+$V$9*PI()*$W$9^2/4*($W$7+MAX($W$7,spacer)+$W$8+MAX($W$8,spacer)+$W$9/2))/($AB$9))</f>
        <v>#DIV/0!</v>
      </c>
      <c r="W16" s="83"/>
      <c r="X16" s="83"/>
      <c r="Y16" s="83"/>
      <c r="Z16" s="83"/>
      <c r="AA16" s="83"/>
      <c r="AB16" s="83"/>
      <c r="AC16" s="83"/>
      <c r="AM16" s="84"/>
      <c r="AN16" s="85"/>
      <c r="AO16" s="85"/>
      <c r="AP16" s="85"/>
      <c r="AQ16" s="85"/>
      <c r="AR16" s="85"/>
      <c r="AS16" s="84"/>
      <c r="AT16" s="84"/>
      <c r="AU16" s="84"/>
      <c r="AV16" s="84"/>
      <c r="AW16" s="86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7"/>
      <c r="BV16" s="88"/>
    </row>
    <row r="17" spans="2:77" x14ac:dyDescent="0.25">
      <c r="B17" s="89"/>
      <c r="C17" s="89"/>
      <c r="D17" s="89"/>
      <c r="E17" s="89"/>
      <c r="F17" s="89"/>
      <c r="G17" s="89"/>
      <c r="H17" s="89"/>
      <c r="I17" s="89"/>
      <c r="J17" s="89"/>
      <c r="K17" s="89"/>
      <c r="M17" s="1">
        <v>0</v>
      </c>
      <c r="N17" s="1">
        <v>5286</v>
      </c>
      <c r="AC17" s="65"/>
      <c r="AM17" s="28"/>
      <c r="AN17" s="29"/>
      <c r="AO17" s="29"/>
      <c r="AP17" s="29"/>
      <c r="AQ17" s="29"/>
      <c r="AR17" s="29"/>
      <c r="AS17" s="28"/>
      <c r="AT17" s="28"/>
      <c r="AU17" s="28"/>
      <c r="AV17" s="28"/>
      <c r="AW17" s="30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4"/>
      <c r="BV17" s="32"/>
    </row>
    <row r="18" spans="2:77" s="77" customFormat="1" ht="15.75" thickBot="1" x14ac:dyDescent="0.3">
      <c r="B18" s="76"/>
      <c r="C18" s="76"/>
      <c r="D18" s="76"/>
      <c r="E18" s="76"/>
      <c r="F18" s="76"/>
      <c r="G18" s="76"/>
      <c r="H18" s="76"/>
      <c r="I18" s="76"/>
      <c r="J18" s="76"/>
      <c r="K18" s="76"/>
      <c r="M18" s="77">
        <v>0</v>
      </c>
      <c r="N18" s="77">
        <v>5887</v>
      </c>
      <c r="AM18" s="84"/>
      <c r="AN18" s="85"/>
      <c r="AO18" s="85"/>
      <c r="AP18" s="85"/>
      <c r="AQ18" s="85"/>
      <c r="AR18" s="85"/>
      <c r="AS18" s="84"/>
      <c r="AT18" s="84"/>
      <c r="AU18" s="84"/>
      <c r="AV18" s="84"/>
      <c r="AW18" s="86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7"/>
      <c r="BV18" s="88"/>
    </row>
    <row r="19" spans="2:77" ht="15.75" thickBot="1" x14ac:dyDescent="0.3">
      <c r="B19" s="89"/>
      <c r="C19" s="89"/>
      <c r="D19" s="89"/>
      <c r="E19" s="89"/>
      <c r="F19" s="89"/>
      <c r="G19" s="89"/>
      <c r="H19" s="89"/>
      <c r="I19" s="89"/>
      <c r="J19" s="89"/>
      <c r="K19" s="89"/>
      <c r="M19" s="1">
        <v>0</v>
      </c>
      <c r="N19" s="1">
        <v>6623</v>
      </c>
      <c r="P19" s="90" t="s">
        <v>44</v>
      </c>
      <c r="Q19" s="91"/>
      <c r="R19" s="92">
        <f>SUM(P20:R25)*7850*(10^(-9))</f>
        <v>5.2983696413570058</v>
      </c>
      <c r="S19" s="1" t="s">
        <v>45</v>
      </c>
      <c r="AM19" s="28"/>
      <c r="AN19" s="29"/>
      <c r="AO19" s="29"/>
      <c r="AP19" s="29"/>
      <c r="AQ19" s="29"/>
      <c r="AR19" s="29"/>
      <c r="AS19" s="28"/>
      <c r="AT19" s="28"/>
      <c r="AU19" s="28"/>
      <c r="AV19" s="28"/>
      <c r="AW19" s="30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4"/>
      <c r="BV19" s="32"/>
    </row>
    <row r="20" spans="2:77" x14ac:dyDescent="0.25">
      <c r="B20" s="89"/>
      <c r="C20" s="89"/>
      <c r="D20" s="89"/>
      <c r="E20" s="89"/>
      <c r="F20" s="89"/>
      <c r="G20" s="89"/>
      <c r="H20" s="89"/>
      <c r="I20" s="89"/>
      <c r="J20" s="89"/>
      <c r="K20" s="89"/>
      <c r="M20" s="1">
        <v>0</v>
      </c>
      <c r="N20" s="1">
        <v>7359</v>
      </c>
      <c r="P20" s="93">
        <f>P4*PI()*(Q4*Q4/4)*MIN(AM33:AM60)*1000</f>
        <v>0</v>
      </c>
      <c r="Q20" s="94">
        <f>(S4*PI()*(T4*T4/4)*(MAX(AY33:AY60)-MIN(AY33:AY60)))*1000</f>
        <v>0</v>
      </c>
      <c r="R20" s="95">
        <f>(V4*PI()*(W4*W4/4)*($E$15-MAX(BJ33:BJ60)))*1000</f>
        <v>674951.54666968214</v>
      </c>
      <c r="AM20" s="28"/>
      <c r="AN20" s="29"/>
      <c r="AO20" s="29"/>
      <c r="AP20" s="29"/>
      <c r="AQ20" s="29"/>
      <c r="AR20" s="29"/>
      <c r="AS20" s="28"/>
      <c r="AT20" s="28"/>
      <c r="AU20" s="28"/>
      <c r="AV20" s="28"/>
      <c r="AW20" s="30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4"/>
      <c r="BV20" s="32"/>
    </row>
    <row r="21" spans="2:77" x14ac:dyDescent="0.25">
      <c r="B21" s="89"/>
      <c r="C21" s="89"/>
      <c r="D21" s="89"/>
      <c r="E21" s="89"/>
      <c r="F21" s="89"/>
      <c r="G21" s="89"/>
      <c r="H21" s="89"/>
      <c r="I21" s="89"/>
      <c r="J21" s="89"/>
      <c r="K21" s="89"/>
      <c r="M21" s="1">
        <v>0</v>
      </c>
      <c r="N21" s="1">
        <v>8095</v>
      </c>
      <c r="P21" s="96">
        <f>(P5*PI()*(Q5*Q5/4)*MIN(AP33:AP60))*1000</f>
        <v>0</v>
      </c>
      <c r="Q21" s="57">
        <f>(S5*PI()*(T5*T5/4)*(MAX(BB33:BB60)-MIN(BB33:BB60)))*1000</f>
        <v>0</v>
      </c>
      <c r="R21" s="97">
        <f>(V5*PI()*(W5*W5/4)*($E$31-MAX(BM33:BM60)))*1000</f>
        <v>0</v>
      </c>
      <c r="AM21" s="28"/>
      <c r="AN21" s="29"/>
      <c r="AO21" s="29"/>
      <c r="AP21" s="29"/>
      <c r="AQ21" s="29"/>
      <c r="AR21" s="29"/>
      <c r="AS21" s="28"/>
      <c r="AT21" s="28"/>
      <c r="AU21" s="28"/>
      <c r="AV21" s="28"/>
      <c r="AW21" s="30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4"/>
      <c r="BV21" s="32"/>
    </row>
    <row r="22" spans="2:77" ht="15.75" thickBot="1" x14ac:dyDescent="0.3">
      <c r="B22" s="89"/>
      <c r="C22" s="89"/>
      <c r="D22" s="89"/>
      <c r="E22" s="89"/>
      <c r="F22" s="89"/>
      <c r="G22" s="89"/>
      <c r="H22" s="89"/>
      <c r="I22" s="89"/>
      <c r="J22" s="89"/>
      <c r="K22" s="89"/>
      <c r="M22" s="1">
        <v>0</v>
      </c>
      <c r="N22" s="1">
        <v>0</v>
      </c>
      <c r="P22" s="98">
        <f>P6*PI()*(Q6*Q6/4)*MIN(AU33:AU60)*1000</f>
        <v>0</v>
      </c>
      <c r="Q22" s="99">
        <f>S6*PI()*(T6*T6/4)*(MAX(BF33:BF60)-MIN(BF33:BF60))*1000</f>
        <v>0</v>
      </c>
      <c r="R22" s="100">
        <f>V6*PI()*(W6*W6/4)*($E$31-MAX(BR33:BR60))*1000</f>
        <v>0</v>
      </c>
      <c r="AM22" s="28"/>
      <c r="AN22" s="29"/>
      <c r="AO22" s="29"/>
      <c r="AP22" s="29"/>
      <c r="AQ22" s="29"/>
      <c r="AR22" s="29"/>
      <c r="AS22" s="28"/>
      <c r="AT22" s="28"/>
      <c r="AU22" s="28"/>
      <c r="AV22" s="28"/>
      <c r="AW22" s="30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4"/>
      <c r="BV22" s="32"/>
    </row>
    <row r="23" spans="2:77" x14ac:dyDescent="0.25">
      <c r="B23" s="89"/>
      <c r="C23" s="89"/>
      <c r="D23" s="89"/>
      <c r="E23" s="89"/>
      <c r="F23" s="89"/>
      <c r="G23" s="89"/>
      <c r="H23" s="89"/>
      <c r="I23" s="89"/>
      <c r="J23" s="89"/>
      <c r="K23" s="89"/>
      <c r="M23" s="1">
        <v>0</v>
      </c>
      <c r="N23" s="1">
        <v>736</v>
      </c>
      <c r="P23" s="93">
        <f>P7*PI()*(Q7*Q7/4)*MIN(AM4:AM31)*1000</f>
        <v>0</v>
      </c>
      <c r="Q23" s="94">
        <f>S7*PI()*(T7*T7/4)*(MAX(AY4:AY31)-MIN(AY4:AY31))*1000</f>
        <v>0</v>
      </c>
      <c r="R23" s="95">
        <f>V7*PI()*(W7*W7/4)*($E$31-MAX(BJ4:BJ31))*1000</f>
        <v>0</v>
      </c>
      <c r="AM23" s="28"/>
      <c r="AN23" s="29"/>
      <c r="AO23" s="29"/>
      <c r="AP23" s="29"/>
      <c r="AQ23" s="29"/>
      <c r="AR23" s="29"/>
      <c r="AS23" s="28"/>
      <c r="AT23" s="28"/>
      <c r="AU23" s="28"/>
      <c r="AV23" s="28"/>
      <c r="AW23" s="30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4"/>
      <c r="BV23" s="32"/>
    </row>
    <row r="24" spans="2:77" x14ac:dyDescent="0.25">
      <c r="B24" s="89"/>
      <c r="C24" s="89"/>
      <c r="D24" s="89"/>
      <c r="E24" s="89"/>
      <c r="F24" s="89"/>
      <c r="G24" s="89"/>
      <c r="H24" s="89"/>
      <c r="I24" s="89"/>
      <c r="J24" s="89"/>
      <c r="K24" s="89"/>
      <c r="M24" s="1">
        <v>0</v>
      </c>
      <c r="N24" s="1">
        <v>1050</v>
      </c>
      <c r="P24" s="96">
        <f>P8*PI()*(Q8*Q8/4)*MIN(AP4:AP31)*1000</f>
        <v>0</v>
      </c>
      <c r="Q24" s="57">
        <f>S8*PI()*(T8*T8/4)*(MAX(BB4:BB31)-MIN(BB4:BB31))*1000</f>
        <v>0</v>
      </c>
      <c r="R24" s="97">
        <f>V8*PI()*(W8*W8/4)*($E$31-MAX(BM4:BM31))*1000</f>
        <v>0</v>
      </c>
      <c r="AM24" s="28"/>
      <c r="AN24" s="29"/>
      <c r="AO24" s="29"/>
      <c r="AP24" s="29"/>
      <c r="AQ24" s="29"/>
      <c r="AR24" s="29"/>
      <c r="AS24" s="28"/>
      <c r="AT24" s="28"/>
      <c r="AU24" s="28"/>
      <c r="AV24" s="28"/>
      <c r="AW24" s="30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4"/>
      <c r="BV24" s="32"/>
    </row>
    <row r="25" spans="2:77" ht="16.5" thickBot="1" x14ac:dyDescent="0.3">
      <c r="B25" s="89"/>
      <c r="C25" s="89"/>
      <c r="D25" s="89"/>
      <c r="E25" s="89"/>
      <c r="F25" s="89"/>
      <c r="G25" s="89"/>
      <c r="H25" s="89"/>
      <c r="I25" s="89"/>
      <c r="J25" s="89"/>
      <c r="K25" s="89"/>
      <c r="M25" s="1">
        <v>0</v>
      </c>
      <c r="N25" s="1">
        <v>1051</v>
      </c>
      <c r="P25" s="98">
        <f>P9*PI()*(Q9*Q9/4)*MIN(AU4:AU31)*1000</f>
        <v>0</v>
      </c>
      <c r="Q25" s="99">
        <f>S9*PI()*(T9*T9/4)*(MAX(BF4:BF31)-MIN(BF4:BF31))*1000</f>
        <v>0</v>
      </c>
      <c r="R25" s="100">
        <f>V9*PI()*(W9*W9/4)*($E$31-MAX(BR36:BR63))*1000</f>
        <v>0</v>
      </c>
      <c r="AM25" s="28"/>
      <c r="AN25" s="29"/>
      <c r="AO25" s="29"/>
      <c r="AP25" s="29"/>
      <c r="AQ25" s="29"/>
      <c r="AR25" s="29"/>
      <c r="AS25" s="28"/>
      <c r="AT25" s="28"/>
      <c r="AU25" s="28"/>
      <c r="AV25" s="28"/>
      <c r="AW25" s="30"/>
      <c r="AX25" s="10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4"/>
      <c r="BV25" s="32"/>
    </row>
    <row r="26" spans="2:77" x14ac:dyDescent="0.25">
      <c r="B26" s="89"/>
      <c r="C26" s="89"/>
      <c r="D26" s="89"/>
      <c r="E26" s="89"/>
      <c r="F26" s="89"/>
      <c r="G26" s="89"/>
      <c r="H26" s="89"/>
      <c r="I26" s="89"/>
      <c r="J26" s="89"/>
      <c r="K26" s="89"/>
      <c r="M26" s="1">
        <v>0</v>
      </c>
      <c r="N26" s="1">
        <v>1472</v>
      </c>
      <c r="AM26" s="28"/>
      <c r="AN26" s="29"/>
      <c r="AO26" s="29"/>
      <c r="AP26" s="29"/>
      <c r="AQ26" s="29"/>
      <c r="AR26" s="29"/>
      <c r="AS26" s="28"/>
      <c r="AT26" s="28"/>
      <c r="AU26" s="28"/>
      <c r="AV26" s="28"/>
      <c r="AW26" s="30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4"/>
      <c r="BV26" s="32"/>
    </row>
    <row r="27" spans="2:77" x14ac:dyDescent="0.25">
      <c r="B27" s="89"/>
      <c r="C27" s="89"/>
      <c r="D27" s="89"/>
      <c r="E27" s="89"/>
      <c r="F27" s="89"/>
      <c r="G27" s="89"/>
      <c r="H27" s="89"/>
      <c r="I27" s="89"/>
      <c r="J27" s="89"/>
      <c r="K27" s="89"/>
      <c r="M27" s="1">
        <v>0</v>
      </c>
      <c r="N27" s="1">
        <v>2208</v>
      </c>
      <c r="AM27" s="28"/>
      <c r="AN27" s="29"/>
      <c r="AO27" s="29"/>
      <c r="AP27" s="29"/>
      <c r="AQ27" s="29"/>
      <c r="AR27" s="29"/>
      <c r="AS27" s="28"/>
      <c r="AT27" s="28"/>
      <c r="AU27" s="28"/>
      <c r="AV27" s="28"/>
      <c r="AW27" s="30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4"/>
      <c r="BV27" s="32"/>
    </row>
    <row r="28" spans="2:77" x14ac:dyDescent="0.25">
      <c r="B28" s="89"/>
      <c r="C28" s="89"/>
      <c r="D28" s="89"/>
      <c r="E28" s="89"/>
      <c r="F28" s="89"/>
      <c r="G28" s="89"/>
      <c r="H28" s="89"/>
      <c r="I28" s="89"/>
      <c r="J28" s="89"/>
      <c r="K28" s="89"/>
      <c r="M28" s="1">
        <v>0</v>
      </c>
      <c r="N28" s="1">
        <v>2944</v>
      </c>
      <c r="AM28" s="28"/>
      <c r="AN28" s="29"/>
      <c r="AO28" s="29"/>
      <c r="AP28" s="29"/>
      <c r="AQ28" s="29"/>
      <c r="AR28" s="29"/>
      <c r="AS28" s="28"/>
      <c r="AT28" s="28"/>
      <c r="AU28" s="28"/>
      <c r="AV28" s="28"/>
      <c r="AW28" s="30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4"/>
      <c r="BV28" s="32"/>
    </row>
    <row r="29" spans="2:77" x14ac:dyDescent="0.25">
      <c r="B29" s="89"/>
      <c r="C29" s="89"/>
      <c r="D29" s="89"/>
      <c r="E29" s="89"/>
      <c r="F29" s="89"/>
      <c r="G29" s="89"/>
      <c r="H29" s="89"/>
      <c r="I29" s="89"/>
      <c r="J29" s="89"/>
      <c r="K29" s="89"/>
      <c r="M29" s="1">
        <v>0</v>
      </c>
      <c r="N29" s="1">
        <v>3500</v>
      </c>
      <c r="AM29" s="28"/>
      <c r="AN29" s="29"/>
      <c r="AO29" s="29"/>
      <c r="AP29" s="29"/>
      <c r="AQ29" s="29"/>
      <c r="AR29" s="29"/>
      <c r="AS29" s="28"/>
      <c r="AT29" s="28"/>
      <c r="AU29" s="28"/>
      <c r="AV29" s="28"/>
      <c r="AW29" s="30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4"/>
      <c r="BV29" s="32"/>
    </row>
    <row r="30" spans="2:77" x14ac:dyDescent="0.25">
      <c r="B30" s="89"/>
      <c r="C30" s="89"/>
      <c r="D30" s="89"/>
      <c r="E30" s="89"/>
      <c r="F30" s="89"/>
      <c r="G30" s="89"/>
      <c r="H30" s="89"/>
      <c r="I30" s="89"/>
      <c r="J30" s="89"/>
      <c r="K30" s="89"/>
      <c r="M30" s="1">
        <v>0</v>
      </c>
      <c r="N30" s="1">
        <v>3501</v>
      </c>
      <c r="AM30" s="28"/>
      <c r="AN30" s="29"/>
      <c r="AO30" s="29"/>
      <c r="AP30" s="29"/>
      <c r="AQ30" s="29"/>
      <c r="AR30" s="29"/>
      <c r="AS30" s="28"/>
      <c r="AT30" s="28"/>
      <c r="AU30" s="28"/>
      <c r="AV30" s="28"/>
      <c r="AW30" s="30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4"/>
      <c r="BV30" s="32"/>
    </row>
    <row r="31" spans="2:77" x14ac:dyDescent="0.25">
      <c r="B31" s="89"/>
      <c r="C31" s="89"/>
      <c r="D31" s="89"/>
      <c r="E31" s="89"/>
      <c r="F31" s="89"/>
      <c r="G31" s="89"/>
      <c r="H31" s="89"/>
      <c r="I31" s="89"/>
      <c r="J31" s="89"/>
      <c r="K31" s="89"/>
      <c r="M31" s="1">
        <v>0</v>
      </c>
      <c r="N31" s="1">
        <v>3680</v>
      </c>
      <c r="AM31" s="28"/>
      <c r="AN31" s="29"/>
      <c r="AO31" s="29"/>
      <c r="AP31" s="29"/>
      <c r="AQ31" s="29"/>
      <c r="AR31" s="29"/>
      <c r="AS31" s="28"/>
      <c r="AT31" s="28"/>
      <c r="AU31" s="28"/>
      <c r="AV31" s="28"/>
      <c r="AW31" s="30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4"/>
      <c r="BV31" s="32"/>
      <c r="BY31" s="17"/>
    </row>
    <row r="32" spans="2:77" s="102" customFormat="1" x14ac:dyDescent="0.25"/>
    <row r="33" spans="2:74" s="104" customFormat="1" x14ac:dyDescent="0.25">
      <c r="B33" s="103" t="s">
        <v>31</v>
      </c>
      <c r="C33" s="103">
        <v>-143.827</v>
      </c>
      <c r="D33" s="103">
        <v>0.375</v>
      </c>
      <c r="E33" s="103">
        <v>0.375</v>
      </c>
      <c r="F33" s="103">
        <v>-143.827</v>
      </c>
      <c r="G33" s="103">
        <v>-143.827</v>
      </c>
      <c r="H33" s="103">
        <v>0.157</v>
      </c>
      <c r="I33" s="103">
        <v>0</v>
      </c>
      <c r="J33" s="103">
        <v>-112.369</v>
      </c>
      <c r="K33" s="103">
        <v>-112.369</v>
      </c>
      <c r="M33" s="104">
        <v>0</v>
      </c>
      <c r="N33" s="104">
        <v>4416</v>
      </c>
      <c r="AD33" s="104">
        <f>IF(E33&lt;MIN($AM$33:$AM$50),IF(J33&gt;0,2,1),IF(E33&lt;MAX($AM$33:$AM$50),IF(J33&gt;0,4,3),IF(J33&gt;0,6,5)))</f>
        <v>5</v>
      </c>
      <c r="AE33" s="104">
        <f t="shared" si="1"/>
        <v>549.5</v>
      </c>
      <c r="AF33" s="104">
        <f t="shared" ref="AF33:AF44" si="39">IF(E33&lt;MIN($AM$33:$AM$60),IF(J33&gt;0,J33*1000000/($Q$11*$T$16*$T$16),J33*1000000/($Q$11*$T$15*$T$15)),IF(E33&lt;MAX(AM61:AM88),IF(J33&gt;0,J33*1000000/($Q$11*$U$16*$U$16),J33*1000000/($Q$11*$U$15*$U$15)),IF(J33&gt;0,J33*1000000/($Q$11*$V$16*$V$16),J33*1000000/($Q$11*$V$15*$V$15))))</f>
        <v>-0.62024014441672648</v>
      </c>
      <c r="AG33" s="104">
        <f t="shared" si="3"/>
        <v>-459.653805436639</v>
      </c>
      <c r="AH33" s="104">
        <f t="shared" si="4"/>
        <v>0</v>
      </c>
      <c r="AI33" s="104" t="e">
        <f t="shared" ref="AI33:AI44" si="40">IF(E33&lt;MIN($AM$33:$AM$60),0.87*fy*AH33/($Z$15-(0.45*fck)),IF(E33&lt;MAX($AM$33:$AM$60),0.87*fy*AH33/($AA$15-(0.45*fck)),0.87*fy*AH33/($AB$15-(0.45*fck))))</f>
        <v>#DIV/0!</v>
      </c>
      <c r="AJ33" s="104" t="e">
        <f t="shared" ref="AJ33:AJ44" si="41">IF(E33&lt;MIN($AM$33:$AM$60),-0.87*fy*AH33/($Z$15-(0.45*fck)),IF(E33&lt;MAX($AM$33:$AM$60),0.87*fy*AH33/($AA$15-(0.45*fck)),-0.87*fy*AH33/($AB$15-(0.45*fck))))</f>
        <v>#DIV/0!</v>
      </c>
      <c r="AK33" s="104">
        <f t="shared" si="7"/>
        <v>-459.653805436639</v>
      </c>
      <c r="AM33" s="105" t="str">
        <f>IF(OR((AND(K33&lt;0,K34&gt;0)),(AND(K34&lt;0,K33&gt;0))),$E33+(($E34-$E33)*(0-K33)/(K34-K33)),"")</f>
        <v/>
      </c>
      <c r="AN33" s="31">
        <f t="shared" ref="AN33:AN44" si="42">IF($E33&lt;MIN($AM$33:$AM$60),IF($AK33&lt;0,-1*(IF($Q$11=0,"",$P$4*PI()*$Q$4^2/4)),IF($Q$11=0,"",$P$4*PI()*$Q$4^2/4)),0)</f>
        <v>0</v>
      </c>
      <c r="AO33" s="31">
        <f>IF(AN33=0,0,$AK33-AN33)</f>
        <v>0</v>
      </c>
      <c r="AP33" s="105" t="str">
        <f>IF(OR((AND(AO33&lt;0,AO34&gt;0)),(AND(AO34&lt;0,AO33&gt;0))),$E33+(($E34-$E33)*(0-AO33)/(AO34-AO33)),"")</f>
        <v/>
      </c>
      <c r="AQ33" s="31">
        <f t="shared" ref="AQ33:AQ44" si="43">IF($E33&lt;MIN($AP$33:$AP$60),IF(AO33&lt;0,-1*(IF($Q$11=0,"",$P$5*PI()*$Q$5^2/4)),IF($Q$11=0,"",$P$5*PI()*$Q$5^2/4)),0)</f>
        <v>0</v>
      </c>
      <c r="AR33" s="31">
        <f>AQ33+AN33</f>
        <v>0</v>
      </c>
      <c r="AS33" s="31"/>
      <c r="AT33" s="31">
        <f>IF(AR33=0,0,$AK33-AR33)</f>
        <v>0</v>
      </c>
      <c r="AU33" s="31" t="str">
        <f>IF(OR((AND(AT33&lt;0,AT34&gt;0)),(AND(AT34&lt;0,AT33&gt;0))),$E33+(($E34-$E33)*(0-AT33)/(AT34-AT33)),"")</f>
        <v/>
      </c>
      <c r="AV33" s="31">
        <f t="shared" ref="AV33:AV44" si="44">IF($E33&lt;MIN($AU$33:$AU$60),IF(AT33&lt;0,-1*(IF($Q$11=0,"",$P$6*PI()*$Q$6^2/4)),IF($Q$11=0,"",$P$6*PI()*$Q$6^2/4)),0)</f>
        <v>0</v>
      </c>
      <c r="AW33" s="31">
        <f>AV33+AR33</f>
        <v>0</v>
      </c>
      <c r="AX33" s="31"/>
      <c r="AY33" s="106" t="str">
        <f>IF(OR((AND(K33&lt;0,K34&gt;0)),(AND(K34&lt;0,K33&gt;0))),$E33+(($E34-$E33)*(0-K33)/(K34-K33)),"")</f>
        <v/>
      </c>
      <c r="AZ33" s="106">
        <f>IF(AND($E33&gt;MIN($AY$33:$AY$60),$E33&lt;MAX($AY$33:$AY$60)),IF($AK33&lt;0,-1*(IF($T$11=0,"",$S$4*PI()*$T$4^2/4)),IF($T$11=0,"",$S$4*PI()*$T$4^2/4)),0)</f>
        <v>0</v>
      </c>
      <c r="BA33" s="106">
        <f>IF(AZ33=0,0,$AK33-AZ33)</f>
        <v>0</v>
      </c>
      <c r="BB33" s="106" t="str">
        <f>IF(OR((AND(BA33&lt;0,BA34&gt;0)),(AND(BA34&lt;0,BA33&gt;0))),$E4+(($E5-$E4)*(0-BA33)/(BA34-BA33)),"")</f>
        <v/>
      </c>
      <c r="BC33" s="106">
        <f>IF(AND($E33&gt;MIN($BB$33:$BB$60),$E33&lt;MAX($BB$33:$BB$60)),IF($AK33&lt;0,-1*(IF($T$11=0,"",$S$5*PI()*$T$5^2/4)),IF($T$11=0,"",$S$5*PI()*$T$5^2/4)),0)</f>
        <v>0</v>
      </c>
      <c r="BD33" s="106">
        <f>BC33+AZ33</f>
        <v>0</v>
      </c>
      <c r="BE33" s="106">
        <f>IF(BD33=0,0,$AK33-BD33)</f>
        <v>0</v>
      </c>
      <c r="BF33" s="106" t="str">
        <f>IF(OR((AND(BE33&lt;0,BE34&gt;0)),(AND(BE34&lt;0,BE33&gt;0))),$E33+(($E34-$E33)*(0-BE33)/(BE34-BE33)),"")</f>
        <v/>
      </c>
      <c r="BG33" s="106">
        <f>IF(AND($E33&gt;MIN($BF$33:$BF$60),$E33&lt;MAX($BF$33:$BF$60)),IF($AK33&lt;0,-1*(IF($T$11=0,"",$S$6*PI()*$T$6^2/4)),IF($T$11=0,"",$S$6*PI()*$T$6^2/4)),0)</f>
        <v>0</v>
      </c>
      <c r="BH33" s="106">
        <f>-(BG33+BD33)</f>
        <v>0</v>
      </c>
      <c r="BI33" s="31" t="str">
        <f t="shared" ref="BI33:BI41" si="45">IF(OR((AND(AR33&lt;0,AR34&gt;0)),(AND(AR34&lt;0,AR33&gt;0))),E22+((E23-E22)*(0-AR33)/(AR34-AR33)),"")</f>
        <v/>
      </c>
      <c r="BJ33" s="31" t="str">
        <f>IF(OR((AND(K33&lt;0,K34&gt;0)),(AND(K34&lt;0,K33&gt;0))),$E33+(($E34-$E33)*(0-K33)/(K34-K33)),"")</f>
        <v/>
      </c>
      <c r="BK33" s="31">
        <f>IF($E33&gt;MAX($BJ$33:$BJ$60),IF($AK33&lt;0,-1*(IF($W$11=0,"",$V$4*PI()*$W$4^2/4)),IF($W$11=0,"",$V$4*PI()*$W$4^2/4)),0)</f>
        <v>-490.87385212340519</v>
      </c>
      <c r="BL33" s="31">
        <f>IF(BK33=0,0,$AK33-BK33)</f>
        <v>31.220046686766182</v>
      </c>
      <c r="BM33" s="31" t="str">
        <f>IF(OR((AND(BL33&lt;0,BL34&gt;0)),(AND(BL34&lt;0,BL33&gt;0))),$E33+(($E34-$E33)*(0-BL33)/(BL34-BL33)),"")</f>
        <v/>
      </c>
      <c r="BN33" s="31">
        <f>IF($E33&gt;MAX($BM$33:$BM$60),IF(BL33&lt;0,-1*(IF($W$11=0,"",$V$5*PI()*$W$5^2/4)),IF($W$11=0,"",$V$5*PI()*$W$5^2/4)),0)</f>
        <v>0</v>
      </c>
      <c r="BO33" s="31">
        <f>BN33+BK33</f>
        <v>-490.87385212340519</v>
      </c>
      <c r="BP33" s="31"/>
      <c r="BQ33" s="31">
        <f>IF(BO33=0,0,$AK33-BO33)</f>
        <v>31.220046686766182</v>
      </c>
      <c r="BR33" s="31" t="str">
        <f>IF(OR((AND(BQ33&lt;0,BQ34&gt;0)),(AND(BQ34&lt;0,BQ33&gt;0))),$E33+(($E34-$E33)*(0-BQ33)/(BQ34-BQ33)),"")</f>
        <v/>
      </c>
      <c r="BS33" s="31">
        <f>IF($E33&gt;MAX($BR$33:$BR$60),IF(BQ33&lt;0,-1*(IF($W$11=0,"",$V$6*PI()*$W$6^2/4)),IF($W$11=0,"",$V$6*PI()*$W$6^2/4)),0)</f>
        <v>0</v>
      </c>
      <c r="BT33" s="31">
        <f>BS33+BO33</f>
        <v>-490.87385212340519</v>
      </c>
      <c r="BU33" s="31"/>
      <c r="BV33" s="31">
        <f>BT33+AW33+BH33</f>
        <v>-490.87385212340519</v>
      </c>
    </row>
    <row r="34" spans="2:74" x14ac:dyDescent="0.25">
      <c r="B34" s="103" t="s">
        <v>31</v>
      </c>
      <c r="C34" s="103">
        <v>-137.434</v>
      </c>
      <c r="D34" s="103">
        <v>0.46600000000000003</v>
      </c>
      <c r="E34" s="103">
        <v>0.46600000000000003</v>
      </c>
      <c r="F34" s="103">
        <v>-137.434</v>
      </c>
      <c r="G34" s="103">
        <v>-137.434</v>
      </c>
      <c r="H34" s="103">
        <v>0.15</v>
      </c>
      <c r="I34" s="103">
        <v>0</v>
      </c>
      <c r="J34" s="103">
        <v>-99.585999999999999</v>
      </c>
      <c r="K34" s="103">
        <v>-99.585999999999999</v>
      </c>
      <c r="M34" s="1">
        <v>0</v>
      </c>
      <c r="N34" s="1">
        <v>5151</v>
      </c>
      <c r="AD34" s="1">
        <f>IF(E34&lt;MIN($AM$33:$AM$50),IF(J34&gt;0,2,1),IF(E34&lt;MAX($AM$33:$AM$50),IF(J34&gt;0,4,3),IF(J34&gt;0,6,5)))</f>
        <v>5</v>
      </c>
      <c r="AE34" s="1">
        <f t="shared" si="1"/>
        <v>549.5</v>
      </c>
      <c r="AF34" s="1">
        <f t="shared" si="39"/>
        <v>-0.54968216342482468</v>
      </c>
      <c r="AG34" s="1">
        <f t="shared" si="3"/>
        <v>-408.39812804612347</v>
      </c>
      <c r="AH34" s="1">
        <f t="shared" si="4"/>
        <v>0</v>
      </c>
      <c r="AI34" s="1" t="e">
        <f t="shared" si="40"/>
        <v>#DIV/0!</v>
      </c>
      <c r="AJ34" s="1" t="e">
        <f t="shared" si="41"/>
        <v>#DIV/0!</v>
      </c>
      <c r="AK34" s="1">
        <f t="shared" si="7"/>
        <v>-408.39812804612347</v>
      </c>
      <c r="AM34" s="105" t="str">
        <f t="shared" ref="AM34:AM44" si="46">IF(OR((AND(K34&lt;0,K35&gt;0)),(AND(K35&lt;0,K34&gt;0))),$E34+(($E35-$E34)*(0-K34)/(K35-K34)),"")</f>
        <v/>
      </c>
      <c r="AN34" s="31">
        <f t="shared" si="42"/>
        <v>0</v>
      </c>
      <c r="AO34" s="31">
        <f t="shared" ref="AO34:AO44" si="47">IF(AN34=0,0,$AK34-AN34)</f>
        <v>0</v>
      </c>
      <c r="AP34" s="105" t="str">
        <f t="shared" ref="AP34:AP44" si="48">IF(OR((AND(AO34&lt;0,AO35&gt;0)),(AND(AO35&lt;0,AO34&gt;0))),$E34+(($E35-$E34)*(0-AO34)/(AO35-AO34)),"")</f>
        <v/>
      </c>
      <c r="AQ34" s="31">
        <f t="shared" si="43"/>
        <v>0</v>
      </c>
      <c r="AR34" s="31">
        <f t="shared" ref="AR34:AR44" si="49">AQ34+AN34</f>
        <v>0</v>
      </c>
      <c r="AS34" s="31"/>
      <c r="AT34" s="31">
        <f t="shared" ref="AT34:AT44" si="50">IF(AR34=0,0,$AK34-AR34)</f>
        <v>0</v>
      </c>
      <c r="AU34" s="31" t="str">
        <f t="shared" ref="AU34:AU44" si="51">IF(OR((AND(AT34&lt;0,AT35&gt;0)),(AND(AT35&lt;0,AT34&gt;0))),$E34+(($E35-$E34)*(0-AT34)/(AT35-AT34)),"")</f>
        <v/>
      </c>
      <c r="AV34" s="31">
        <f t="shared" si="44"/>
        <v>0</v>
      </c>
      <c r="AW34" s="31">
        <f t="shared" ref="AW34:AW44" si="52">AV34+AR34</f>
        <v>0</v>
      </c>
      <c r="AY34" s="106" t="str">
        <f t="shared" ref="AY34:AY44" si="53">IF(OR((AND(K34&lt;0,K35&gt;0)),(AND(K35&lt;0,K34&gt;0))),$E34+(($E35-$E34)*(0-K34)/(K35-K34)),"")</f>
        <v/>
      </c>
      <c r="AZ34" s="106">
        <f t="shared" ref="AZ34:AZ44" si="54">IF(AND($E34&gt;MIN($AY$33:$AY$60),$E34&lt;MAX($AY$33:$AY$60)),IF($AK34&lt;0,-1*(IF($T$11=0,"",$S$4*PI()*$T$4^2/4)),IF($T$11=0,"",$S$4*PI()*$T$4^2/4)),0)</f>
        <v>0</v>
      </c>
      <c r="BA34" s="106">
        <f t="shared" ref="BA34:BA44" si="55">IF(AZ34=0,0,$AK34-AZ34)</f>
        <v>0</v>
      </c>
      <c r="BB34" s="106" t="str">
        <f t="shared" ref="BB34:BB44" si="56">IF(OR((AND(BA34&lt;0,BA35&gt;0)),(AND(BA35&lt;0,BA34&gt;0))),$E5+(($E6-$E5)*(0-BA34)/(BA35-BA34)),"")</f>
        <v/>
      </c>
      <c r="BC34" s="106">
        <f t="shared" ref="BC34:BC44" si="57">IF(AND($E34&gt;MIN($BB$33:$BB$60),$E34&lt;MAX($BB$33:$BB$60)),IF($AK34&lt;0,-1*(IF($T$11=0,"",$S$5*PI()*$T$5^2/4)),IF($T$11=0,"",$S$5*PI()*$T$5^2/4)),0)</f>
        <v>0</v>
      </c>
      <c r="BD34" s="106">
        <f t="shared" ref="BD34:BD44" si="58">BC34+AZ34</f>
        <v>0</v>
      </c>
      <c r="BE34" s="106">
        <f t="shared" ref="BE34:BE44" si="59">IF(BD34=0,0,$AK34-BD34)</f>
        <v>0</v>
      </c>
      <c r="BF34" s="106" t="str">
        <f t="shared" ref="BF34:BF44" si="60">IF(OR((AND(BE34&lt;0,BE35&gt;0)),(AND(BE35&lt;0,BE34&gt;0))),$E34+(($E35-$E34)*(0-BE34)/(BE35-BE34)),"")</f>
        <v/>
      </c>
      <c r="BG34" s="106">
        <f t="shared" ref="BG34:BG44" si="61">IF(AND($E34&gt;MIN($BF$33:$BF$60),$E34&lt;MAX($BF$33:$BF$60)),IF($AK34&lt;0,-1*(IF($T$11=0,"",$S$6*PI()*$T$6^2/4)),IF($T$11=0,"",$S$6*PI()*$T$6^2/4)),0)</f>
        <v>0</v>
      </c>
      <c r="BH34" s="106">
        <f t="shared" ref="BH34:BH44" si="62">-(BG34+BD34)</f>
        <v>0</v>
      </c>
      <c r="BI34" s="4" t="str">
        <f t="shared" si="45"/>
        <v/>
      </c>
      <c r="BJ34" s="31" t="str">
        <f t="shared" ref="BJ34:BJ44" si="63">IF(OR((AND(K34&lt;0,K35&gt;0)),(AND(K35&lt;0,K34&gt;0))),$E34+(($E35-$E34)*(0-K34)/(K35-K34)),"")</f>
        <v/>
      </c>
      <c r="BK34" s="31">
        <f t="shared" ref="BK34:BK44" si="64">IF($E34&gt;MAX($BJ$33:$BJ$60),IF($AK34&lt;0,-1*(IF($W$11=0,"",$V$4*PI()*$W$4^2/4)),IF($W$11=0,"",$V$4*PI()*$W$4^2/4)),0)</f>
        <v>-490.87385212340519</v>
      </c>
      <c r="BL34" s="31">
        <f t="shared" ref="BL34:BL44" si="65">IF(BK34=0,0,$AK34-BK34)</f>
        <v>82.475724077281711</v>
      </c>
      <c r="BM34" s="31" t="str">
        <f t="shared" ref="BM34:BM44" si="66">IF(OR((AND(BL34&lt;0,BL35&gt;0)),(AND(BL35&lt;0,BL34&gt;0))),$E34+(($E35-$E34)*(0-BL34)/(BL35-BL34)),"")</f>
        <v/>
      </c>
      <c r="BN34" s="31">
        <f t="shared" ref="BN34:BN44" si="67">IF($E34&gt;MAX($BM$33:$BM$60),IF(BL34&lt;0,-1*(IF($W$11=0,"",$V$5*PI()*$W$5^2/4)),IF($W$11=0,"",$V$5*PI()*$W$5^2/4)),0)</f>
        <v>0</v>
      </c>
      <c r="BO34" s="31">
        <f t="shared" ref="BO34:BO44" si="68">BN34+BK34</f>
        <v>-490.87385212340519</v>
      </c>
      <c r="BP34" s="31"/>
      <c r="BQ34" s="31">
        <f t="shared" ref="BQ34:BQ44" si="69">IF(BO34=0,0,$AK34-BO34)</f>
        <v>82.475724077281711</v>
      </c>
      <c r="BR34" s="31" t="str">
        <f t="shared" ref="BR34:BR44" si="70">IF(OR((AND(BQ34&lt;0,BQ35&gt;0)),(AND(BQ35&lt;0,BQ34&gt;0))),$E34+(($E35-$E34)*(0-BQ34)/(BQ35-BQ34)),"")</f>
        <v/>
      </c>
      <c r="BS34" s="31">
        <f t="shared" ref="BS34:BS44" si="71">IF($E34&gt;MAX($BR$33:$BR$60),IF(BQ34&lt;0,-1*(IF($Q$11=0,"",$V$6*PI()*$W$6^2/4)),IF($Q$11=0,"",$V$6*PI()*$W$6^2/4)),0)</f>
        <v>0</v>
      </c>
      <c r="BT34" s="31">
        <f t="shared" ref="BT34:BT44" si="72">BS34+BO34</f>
        <v>-490.87385212340519</v>
      </c>
      <c r="BU34" s="4"/>
      <c r="BV34" s="31">
        <f t="shared" ref="BV34:BV44" si="73">BT34+AW34+BH34</f>
        <v>-490.87385212340519</v>
      </c>
    </row>
    <row r="35" spans="2:74" x14ac:dyDescent="0.25">
      <c r="B35" s="103" t="s">
        <v>31</v>
      </c>
      <c r="C35" s="103">
        <v>-131.25399999999999</v>
      </c>
      <c r="D35" s="103">
        <v>0.55700000000000005</v>
      </c>
      <c r="E35" s="103">
        <v>0.55700000000000005</v>
      </c>
      <c r="F35" s="103">
        <v>-131.25399999999999</v>
      </c>
      <c r="G35" s="103">
        <v>-131.25399999999999</v>
      </c>
      <c r="H35" s="103">
        <v>0.14299999999999999</v>
      </c>
      <c r="I35" s="103">
        <v>0</v>
      </c>
      <c r="J35" s="103">
        <v>-87.375</v>
      </c>
      <c r="K35" s="103">
        <v>-87.375</v>
      </c>
      <c r="M35" s="1">
        <v>0</v>
      </c>
      <c r="N35" s="1">
        <v>5285</v>
      </c>
      <c r="AD35" s="1">
        <f>IF(E35&lt;MIN($AM$33:$AM$50),IF(J35&gt;0,2,1),IF(E35&lt;MAX($AM$33:$AM$50),IF(J35&gt;0,4,3),IF(J35&gt;0,6,5)))</f>
        <v>5</v>
      </c>
      <c r="AE35" s="1">
        <f t="shared" si="1"/>
        <v>549.5</v>
      </c>
      <c r="AF35" s="1">
        <f t="shared" si="39"/>
        <v>-0.48228143543514207</v>
      </c>
      <c r="AG35" s="1">
        <f t="shared" si="3"/>
        <v>-359.1966322602803</v>
      </c>
      <c r="AH35" s="1">
        <f t="shared" si="4"/>
        <v>0</v>
      </c>
      <c r="AI35" s="1" t="e">
        <f t="shared" si="40"/>
        <v>#DIV/0!</v>
      </c>
      <c r="AJ35" s="1" t="e">
        <f t="shared" si="41"/>
        <v>#DIV/0!</v>
      </c>
      <c r="AK35" s="1">
        <f t="shared" si="7"/>
        <v>-359.1966322602803</v>
      </c>
      <c r="AM35" s="105" t="str">
        <f t="shared" si="46"/>
        <v/>
      </c>
      <c r="AN35" s="31">
        <f t="shared" si="42"/>
        <v>0</v>
      </c>
      <c r="AO35" s="31">
        <f t="shared" si="47"/>
        <v>0</v>
      </c>
      <c r="AP35" s="105" t="str">
        <f t="shared" si="48"/>
        <v/>
      </c>
      <c r="AQ35" s="31">
        <f t="shared" si="43"/>
        <v>0</v>
      </c>
      <c r="AR35" s="31">
        <f t="shared" si="49"/>
        <v>0</v>
      </c>
      <c r="AS35" s="31"/>
      <c r="AT35" s="31">
        <f t="shared" si="50"/>
        <v>0</v>
      </c>
      <c r="AU35" s="31" t="str">
        <f t="shared" si="51"/>
        <v/>
      </c>
      <c r="AV35" s="31">
        <f t="shared" si="44"/>
        <v>0</v>
      </c>
      <c r="AW35" s="31">
        <f t="shared" si="52"/>
        <v>0</v>
      </c>
      <c r="AY35" s="106" t="str">
        <f t="shared" si="53"/>
        <v/>
      </c>
      <c r="AZ35" s="106">
        <f t="shared" si="54"/>
        <v>0</v>
      </c>
      <c r="BA35" s="106">
        <f t="shared" si="55"/>
        <v>0</v>
      </c>
      <c r="BB35" s="106" t="str">
        <f t="shared" si="56"/>
        <v/>
      </c>
      <c r="BC35" s="106">
        <f t="shared" si="57"/>
        <v>0</v>
      </c>
      <c r="BD35" s="106">
        <f t="shared" si="58"/>
        <v>0</v>
      </c>
      <c r="BE35" s="106">
        <f t="shared" si="59"/>
        <v>0</v>
      </c>
      <c r="BF35" s="106" t="str">
        <f t="shared" si="60"/>
        <v/>
      </c>
      <c r="BG35" s="106">
        <f t="shared" si="61"/>
        <v>0</v>
      </c>
      <c r="BH35" s="106">
        <f t="shared" si="62"/>
        <v>0</v>
      </c>
      <c r="BI35" s="4" t="str">
        <f t="shared" si="45"/>
        <v/>
      </c>
      <c r="BJ35" s="31" t="str">
        <f t="shared" si="63"/>
        <v/>
      </c>
      <c r="BK35" s="31">
        <f t="shared" si="64"/>
        <v>-490.87385212340519</v>
      </c>
      <c r="BL35" s="31">
        <f t="shared" si="65"/>
        <v>131.67721986312489</v>
      </c>
      <c r="BM35" s="31" t="str">
        <f t="shared" si="66"/>
        <v/>
      </c>
      <c r="BN35" s="31">
        <f t="shared" si="67"/>
        <v>0</v>
      </c>
      <c r="BO35" s="31">
        <f t="shared" si="68"/>
        <v>-490.87385212340519</v>
      </c>
      <c r="BP35" s="31"/>
      <c r="BQ35" s="31">
        <f t="shared" si="69"/>
        <v>131.67721986312489</v>
      </c>
      <c r="BR35" s="31" t="str">
        <f t="shared" si="70"/>
        <v/>
      </c>
      <c r="BS35" s="31">
        <f t="shared" si="71"/>
        <v>0</v>
      </c>
      <c r="BT35" s="31">
        <f t="shared" si="72"/>
        <v>-490.87385212340519</v>
      </c>
      <c r="BU35" s="4"/>
      <c r="BV35" s="31">
        <f t="shared" si="73"/>
        <v>-490.87385212340519</v>
      </c>
    </row>
    <row r="36" spans="2:74" ht="15.75" x14ac:dyDescent="0.25">
      <c r="B36" s="103" t="s">
        <v>31</v>
      </c>
      <c r="C36" s="103">
        <v>-125.285</v>
      </c>
      <c r="D36" s="103">
        <v>0.64800000000000002</v>
      </c>
      <c r="E36" s="103">
        <v>0.64800000000000002</v>
      </c>
      <c r="F36" s="103">
        <v>-125.285</v>
      </c>
      <c r="G36" s="103">
        <v>-125.285</v>
      </c>
      <c r="H36" s="103">
        <v>0.13700000000000001</v>
      </c>
      <c r="I36" s="103">
        <v>0</v>
      </c>
      <c r="J36" s="103">
        <v>-75.715000000000003</v>
      </c>
      <c r="K36" s="103">
        <v>-75.715000000000003</v>
      </c>
      <c r="M36" s="1">
        <v>0</v>
      </c>
      <c r="N36" s="1">
        <v>5286</v>
      </c>
      <c r="AD36" s="1">
        <f>IF(E36&lt;MIN($AM$33:$AM$50),IF(J36&gt;0,2,1),IF(E36&lt;MAX($AM$33:$AM$50),IF(J36&gt;0,4,3),IF(J36&gt;0,6,5)))</f>
        <v>5</v>
      </c>
      <c r="AE36" s="1">
        <f t="shared" si="1"/>
        <v>549.5</v>
      </c>
      <c r="AF36" s="1">
        <f t="shared" si="39"/>
        <v>-0.41792204731298177</v>
      </c>
      <c r="AG36" s="1">
        <f t="shared" si="3"/>
        <v>-311.99382534361791</v>
      </c>
      <c r="AH36" s="1">
        <f t="shared" si="4"/>
        <v>0</v>
      </c>
      <c r="AI36" s="1" t="e">
        <f t="shared" si="40"/>
        <v>#DIV/0!</v>
      </c>
      <c r="AJ36" s="1" t="e">
        <f t="shared" si="41"/>
        <v>#DIV/0!</v>
      </c>
      <c r="AK36" s="1">
        <f t="shared" si="7"/>
        <v>-311.99382534361791</v>
      </c>
      <c r="AM36" s="105" t="str">
        <f t="shared" si="46"/>
        <v/>
      </c>
      <c r="AN36" s="31">
        <f t="shared" si="42"/>
        <v>0</v>
      </c>
      <c r="AO36" s="31">
        <f>IF(AN36=0,0,$AK36-AN36)</f>
        <v>0</v>
      </c>
      <c r="AP36" s="105" t="str">
        <f t="shared" si="48"/>
        <v/>
      </c>
      <c r="AQ36" s="31">
        <f t="shared" si="43"/>
        <v>0</v>
      </c>
      <c r="AR36" s="31">
        <f t="shared" si="49"/>
        <v>0</v>
      </c>
      <c r="AS36" s="107">
        <f>SUM(AP33:AP50)/E40</f>
        <v>0</v>
      </c>
      <c r="AT36" s="31">
        <f t="shared" si="50"/>
        <v>0</v>
      </c>
      <c r="AU36" s="31" t="str">
        <f t="shared" si="51"/>
        <v/>
      </c>
      <c r="AV36" s="31">
        <f t="shared" si="44"/>
        <v>0</v>
      </c>
      <c r="AW36" s="31">
        <f t="shared" si="52"/>
        <v>0</v>
      </c>
      <c r="AY36" s="106" t="str">
        <f t="shared" si="53"/>
        <v/>
      </c>
      <c r="AZ36" s="106">
        <f t="shared" si="54"/>
        <v>0</v>
      </c>
      <c r="BA36" s="106">
        <f t="shared" si="55"/>
        <v>0</v>
      </c>
      <c r="BB36" s="106" t="str">
        <f t="shared" si="56"/>
        <v/>
      </c>
      <c r="BC36" s="106">
        <f t="shared" si="57"/>
        <v>0</v>
      </c>
      <c r="BD36" s="106">
        <f t="shared" si="58"/>
        <v>0</v>
      </c>
      <c r="BE36" s="106">
        <f t="shared" si="59"/>
        <v>0</v>
      </c>
      <c r="BF36" s="106" t="str">
        <f t="shared" si="60"/>
        <v/>
      </c>
      <c r="BG36" s="106">
        <f t="shared" si="61"/>
        <v>0</v>
      </c>
      <c r="BH36" s="106">
        <f t="shared" si="62"/>
        <v>0</v>
      </c>
      <c r="BI36" s="4" t="str">
        <f t="shared" si="45"/>
        <v/>
      </c>
      <c r="BJ36" s="31" t="str">
        <f t="shared" si="63"/>
        <v/>
      </c>
      <c r="BK36" s="31">
        <f t="shared" si="64"/>
        <v>-490.87385212340519</v>
      </c>
      <c r="BL36" s="31">
        <f t="shared" si="65"/>
        <v>178.88002677978727</v>
      </c>
      <c r="BM36" s="31" t="str">
        <f t="shared" si="66"/>
        <v/>
      </c>
      <c r="BN36" s="31">
        <f t="shared" si="67"/>
        <v>0</v>
      </c>
      <c r="BO36" s="31">
        <f t="shared" si="68"/>
        <v>-490.87385212340519</v>
      </c>
      <c r="BP36" s="31"/>
      <c r="BQ36" s="31">
        <f t="shared" si="69"/>
        <v>178.88002677978727</v>
      </c>
      <c r="BR36" s="31" t="str">
        <f t="shared" si="70"/>
        <v/>
      </c>
      <c r="BS36" s="31">
        <f t="shared" si="71"/>
        <v>0</v>
      </c>
      <c r="BT36" s="31">
        <f t="shared" si="72"/>
        <v>-490.87385212340519</v>
      </c>
      <c r="BU36" s="4"/>
      <c r="BV36" s="31">
        <f t="shared" si="73"/>
        <v>-490.87385212340519</v>
      </c>
    </row>
    <row r="37" spans="2:74" x14ac:dyDescent="0.25">
      <c r="B37" s="103" t="s">
        <v>31</v>
      </c>
      <c r="C37" s="103">
        <v>-119.52800000000001</v>
      </c>
      <c r="D37" s="103">
        <v>0.73899999999999999</v>
      </c>
      <c r="E37" s="103">
        <v>0.73899999999999999</v>
      </c>
      <c r="F37" s="103">
        <v>-119.52800000000001</v>
      </c>
      <c r="G37" s="103">
        <v>-119.52800000000001</v>
      </c>
      <c r="H37" s="103">
        <v>0.13</v>
      </c>
      <c r="I37" s="103">
        <v>0</v>
      </c>
      <c r="J37" s="103">
        <v>-64.588999999999999</v>
      </c>
      <c r="K37" s="103">
        <v>-64.588999999999999</v>
      </c>
      <c r="M37" s="1">
        <v>0</v>
      </c>
      <c r="N37" s="1">
        <v>5887</v>
      </c>
      <c r="AD37" s="1">
        <f t="shared" ref="AD37:AD44" si="74">IF(E37&lt;MIN($AM$33:$AM$50),IF(J37&gt;0,2,1),IF(E37&lt;MAX($AM$33:$AM$50),IF(J37&gt;0,4,3),IF(J37&gt;0,6,5)))</f>
        <v>5</v>
      </c>
      <c r="AE37" s="1">
        <f t="shared" si="1"/>
        <v>549.5</v>
      </c>
      <c r="AF37" s="1">
        <f t="shared" si="39"/>
        <v>-0.35651016461597013</v>
      </c>
      <c r="AG37" s="1">
        <f t="shared" si="3"/>
        <v>-266.74828394561001</v>
      </c>
      <c r="AH37" s="1">
        <f t="shared" si="4"/>
        <v>0</v>
      </c>
      <c r="AI37" s="1" t="e">
        <f t="shared" si="40"/>
        <v>#DIV/0!</v>
      </c>
      <c r="AJ37" s="1" t="e">
        <f t="shared" si="41"/>
        <v>#DIV/0!</v>
      </c>
      <c r="AK37" s="1">
        <f t="shared" si="7"/>
        <v>-266.74828394561001</v>
      </c>
      <c r="AM37" s="105" t="str">
        <f t="shared" si="46"/>
        <v/>
      </c>
      <c r="AN37" s="31">
        <f t="shared" si="42"/>
        <v>0</v>
      </c>
      <c r="AO37" s="31">
        <f t="shared" si="47"/>
        <v>0</v>
      </c>
      <c r="AP37" s="105" t="str">
        <f t="shared" si="48"/>
        <v/>
      </c>
      <c r="AQ37" s="31">
        <f t="shared" si="43"/>
        <v>0</v>
      </c>
      <c r="AR37" s="31">
        <f t="shared" si="49"/>
        <v>0</v>
      </c>
      <c r="AS37" s="31"/>
      <c r="AT37" s="31">
        <f t="shared" si="50"/>
        <v>0</v>
      </c>
      <c r="AU37" s="31" t="str">
        <f t="shared" si="51"/>
        <v/>
      </c>
      <c r="AV37" s="31">
        <f t="shared" si="44"/>
        <v>0</v>
      </c>
      <c r="AW37" s="31">
        <f t="shared" si="52"/>
        <v>0</v>
      </c>
      <c r="AY37" s="106" t="str">
        <f t="shared" si="53"/>
        <v/>
      </c>
      <c r="AZ37" s="106">
        <f t="shared" si="54"/>
        <v>0</v>
      </c>
      <c r="BA37" s="106">
        <f t="shared" si="55"/>
        <v>0</v>
      </c>
      <c r="BB37" s="106" t="str">
        <f t="shared" si="56"/>
        <v/>
      </c>
      <c r="BC37" s="106">
        <f t="shared" si="57"/>
        <v>0</v>
      </c>
      <c r="BD37" s="106">
        <f t="shared" si="58"/>
        <v>0</v>
      </c>
      <c r="BE37" s="106">
        <f t="shared" si="59"/>
        <v>0</v>
      </c>
      <c r="BF37" s="106" t="str">
        <f t="shared" si="60"/>
        <v/>
      </c>
      <c r="BG37" s="106">
        <f t="shared" si="61"/>
        <v>0</v>
      </c>
      <c r="BH37" s="106">
        <f t="shared" si="62"/>
        <v>0</v>
      </c>
      <c r="BI37" s="4" t="str">
        <f t="shared" si="45"/>
        <v/>
      </c>
      <c r="BJ37" s="31" t="str">
        <f t="shared" si="63"/>
        <v/>
      </c>
      <c r="BK37" s="31">
        <f t="shared" si="64"/>
        <v>-490.87385212340519</v>
      </c>
      <c r="BL37" s="31">
        <f t="shared" si="65"/>
        <v>224.12556817779517</v>
      </c>
      <c r="BM37" s="31" t="str">
        <f t="shared" si="66"/>
        <v/>
      </c>
      <c r="BN37" s="31">
        <f t="shared" si="67"/>
        <v>0</v>
      </c>
      <c r="BO37" s="31">
        <f t="shared" si="68"/>
        <v>-490.87385212340519</v>
      </c>
      <c r="BP37" s="31"/>
      <c r="BQ37" s="31">
        <f t="shared" si="69"/>
        <v>224.12556817779517</v>
      </c>
      <c r="BR37" s="31" t="str">
        <f t="shared" si="70"/>
        <v/>
      </c>
      <c r="BS37" s="31">
        <f t="shared" si="71"/>
        <v>0</v>
      </c>
      <c r="BT37" s="31">
        <f t="shared" si="72"/>
        <v>-490.87385212340519</v>
      </c>
      <c r="BU37" s="4"/>
      <c r="BV37" s="31">
        <f t="shared" si="73"/>
        <v>-490.87385212340519</v>
      </c>
    </row>
    <row r="38" spans="2:74" x14ac:dyDescent="0.25">
      <c r="B38" s="103" t="s">
        <v>31</v>
      </c>
      <c r="C38" s="103">
        <v>-113.983</v>
      </c>
      <c r="D38" s="103">
        <v>0.83</v>
      </c>
      <c r="E38" s="103">
        <v>0.83</v>
      </c>
      <c r="F38" s="103">
        <v>-113.983</v>
      </c>
      <c r="G38" s="103">
        <v>-113.983</v>
      </c>
      <c r="H38" s="103">
        <v>0.124</v>
      </c>
      <c r="I38" s="103">
        <v>0</v>
      </c>
      <c r="J38" s="103">
        <v>-53.976999999999997</v>
      </c>
      <c r="K38" s="103">
        <v>-53.976999999999997</v>
      </c>
      <c r="M38" s="1">
        <v>0</v>
      </c>
      <c r="N38" s="1">
        <v>6623</v>
      </c>
      <c r="AD38" s="1">
        <f t="shared" si="74"/>
        <v>5</v>
      </c>
      <c r="AE38" s="1">
        <f t="shared" si="1"/>
        <v>549.5</v>
      </c>
      <c r="AF38" s="1">
        <f t="shared" si="39"/>
        <v>-0.29793539388249113</v>
      </c>
      <c r="AG38" s="1">
        <f t="shared" si="3"/>
        <v>-223.40441153111135</v>
      </c>
      <c r="AH38" s="1">
        <f t="shared" si="4"/>
        <v>0</v>
      </c>
      <c r="AI38" s="1" t="e">
        <f t="shared" si="40"/>
        <v>#DIV/0!</v>
      </c>
      <c r="AJ38" s="1" t="e">
        <f t="shared" si="41"/>
        <v>#DIV/0!</v>
      </c>
      <c r="AK38" s="1">
        <f t="shared" si="7"/>
        <v>-223.40441153111135</v>
      </c>
      <c r="AM38" s="105" t="str">
        <f t="shared" si="46"/>
        <v/>
      </c>
      <c r="AN38" s="31">
        <f t="shared" si="42"/>
        <v>0</v>
      </c>
      <c r="AO38" s="31">
        <f t="shared" si="47"/>
        <v>0</v>
      </c>
      <c r="AP38" s="105" t="str">
        <f t="shared" si="48"/>
        <v/>
      </c>
      <c r="AQ38" s="31">
        <f t="shared" si="43"/>
        <v>0</v>
      </c>
      <c r="AR38" s="31">
        <f t="shared" si="49"/>
        <v>0</v>
      </c>
      <c r="AS38" s="31"/>
      <c r="AT38" s="31">
        <f t="shared" si="50"/>
        <v>0</v>
      </c>
      <c r="AU38" s="31" t="str">
        <f t="shared" si="51"/>
        <v/>
      </c>
      <c r="AV38" s="31">
        <f t="shared" si="44"/>
        <v>0</v>
      </c>
      <c r="AW38" s="31">
        <f t="shared" si="52"/>
        <v>0</v>
      </c>
      <c r="AY38" s="106" t="str">
        <f t="shared" si="53"/>
        <v/>
      </c>
      <c r="AZ38" s="106">
        <f t="shared" si="54"/>
        <v>0</v>
      </c>
      <c r="BA38" s="106">
        <f t="shared" si="55"/>
        <v>0</v>
      </c>
      <c r="BB38" s="106" t="str">
        <f t="shared" si="56"/>
        <v/>
      </c>
      <c r="BC38" s="106">
        <f t="shared" si="57"/>
        <v>0</v>
      </c>
      <c r="BD38" s="106">
        <f t="shared" si="58"/>
        <v>0</v>
      </c>
      <c r="BE38" s="106">
        <f t="shared" si="59"/>
        <v>0</v>
      </c>
      <c r="BF38" s="106" t="str">
        <f t="shared" si="60"/>
        <v/>
      </c>
      <c r="BG38" s="106">
        <f t="shared" si="61"/>
        <v>0</v>
      </c>
      <c r="BH38" s="106">
        <f t="shared" si="62"/>
        <v>0</v>
      </c>
      <c r="BI38" s="4" t="str">
        <f t="shared" si="45"/>
        <v/>
      </c>
      <c r="BJ38" s="31" t="str">
        <f t="shared" si="63"/>
        <v/>
      </c>
      <c r="BK38" s="31">
        <f t="shared" si="64"/>
        <v>-490.87385212340519</v>
      </c>
      <c r="BL38" s="31">
        <f t="shared" si="65"/>
        <v>267.46944059229384</v>
      </c>
      <c r="BM38" s="31" t="str">
        <f t="shared" si="66"/>
        <v/>
      </c>
      <c r="BN38" s="31">
        <f t="shared" si="67"/>
        <v>0</v>
      </c>
      <c r="BO38" s="31">
        <f t="shared" si="68"/>
        <v>-490.87385212340519</v>
      </c>
      <c r="BP38" s="31"/>
      <c r="BQ38" s="31">
        <f t="shared" si="69"/>
        <v>267.46944059229384</v>
      </c>
      <c r="BR38" s="31" t="str">
        <f t="shared" si="70"/>
        <v/>
      </c>
      <c r="BS38" s="31">
        <f t="shared" si="71"/>
        <v>0</v>
      </c>
      <c r="BT38" s="31">
        <f t="shared" si="72"/>
        <v>-490.87385212340519</v>
      </c>
      <c r="BU38" s="4"/>
      <c r="BV38" s="31">
        <f t="shared" si="73"/>
        <v>-490.87385212340519</v>
      </c>
    </row>
    <row r="39" spans="2:74" x14ac:dyDescent="0.25">
      <c r="B39" s="103" t="s">
        <v>31</v>
      </c>
      <c r="C39" s="103">
        <v>-108.651</v>
      </c>
      <c r="D39" s="103">
        <v>0.92100000000000004</v>
      </c>
      <c r="E39" s="103">
        <v>0.92100000000000004</v>
      </c>
      <c r="F39" s="103">
        <v>-108.651</v>
      </c>
      <c r="G39" s="103">
        <v>-108.651</v>
      </c>
      <c r="H39" s="103">
        <v>0.11799999999999999</v>
      </c>
      <c r="I39" s="103">
        <v>0</v>
      </c>
      <c r="J39" s="103">
        <v>-43.857999999999997</v>
      </c>
      <c r="K39" s="103">
        <v>-43.857999999999997</v>
      </c>
      <c r="M39" s="1">
        <v>0</v>
      </c>
      <c r="N39" s="1">
        <v>7359</v>
      </c>
      <c r="AD39" s="1">
        <f t="shared" si="74"/>
        <v>5</v>
      </c>
      <c r="AE39" s="1">
        <f t="shared" si="1"/>
        <v>549.5</v>
      </c>
      <c r="AF39" s="1">
        <f t="shared" si="39"/>
        <v>-0.24208182197784789</v>
      </c>
      <c r="AG39" s="1">
        <f t="shared" si="3"/>
        <v>-181.90044624685021</v>
      </c>
      <c r="AH39" s="1">
        <f t="shared" si="4"/>
        <v>0</v>
      </c>
      <c r="AI39" s="1" t="e">
        <f t="shared" si="40"/>
        <v>#DIV/0!</v>
      </c>
      <c r="AJ39" s="1" t="e">
        <f t="shared" si="41"/>
        <v>#DIV/0!</v>
      </c>
      <c r="AK39" s="1">
        <f t="shared" si="7"/>
        <v>-181.90044624685021</v>
      </c>
      <c r="AM39" s="105" t="str">
        <f t="shared" si="46"/>
        <v/>
      </c>
      <c r="AN39" s="31">
        <f t="shared" si="42"/>
        <v>0</v>
      </c>
      <c r="AO39" s="31">
        <f t="shared" si="47"/>
        <v>0</v>
      </c>
      <c r="AP39" s="105" t="str">
        <f t="shared" si="48"/>
        <v/>
      </c>
      <c r="AQ39" s="31">
        <f t="shared" si="43"/>
        <v>0</v>
      </c>
      <c r="AR39" s="31">
        <f t="shared" si="49"/>
        <v>0</v>
      </c>
      <c r="AS39" s="31"/>
      <c r="AT39" s="31">
        <f t="shared" si="50"/>
        <v>0</v>
      </c>
      <c r="AU39" s="31" t="str">
        <f t="shared" si="51"/>
        <v/>
      </c>
      <c r="AV39" s="31">
        <f t="shared" si="44"/>
        <v>0</v>
      </c>
      <c r="AW39" s="31">
        <f t="shared" si="52"/>
        <v>0</v>
      </c>
      <c r="AY39" s="106" t="str">
        <f t="shared" si="53"/>
        <v/>
      </c>
      <c r="AZ39" s="106">
        <f t="shared" si="54"/>
        <v>0</v>
      </c>
      <c r="BA39" s="106">
        <f t="shared" si="55"/>
        <v>0</v>
      </c>
      <c r="BB39" s="106" t="str">
        <f t="shared" si="56"/>
        <v/>
      </c>
      <c r="BC39" s="106">
        <f t="shared" si="57"/>
        <v>0</v>
      </c>
      <c r="BD39" s="106">
        <f t="shared" si="58"/>
        <v>0</v>
      </c>
      <c r="BE39" s="106">
        <f t="shared" si="59"/>
        <v>0</v>
      </c>
      <c r="BF39" s="106" t="str">
        <f t="shared" si="60"/>
        <v/>
      </c>
      <c r="BG39" s="106">
        <f t="shared" si="61"/>
        <v>0</v>
      </c>
      <c r="BH39" s="106">
        <f t="shared" si="62"/>
        <v>0</v>
      </c>
      <c r="BI39" s="4" t="str">
        <f t="shared" si="45"/>
        <v/>
      </c>
      <c r="BJ39" s="31" t="str">
        <f t="shared" si="63"/>
        <v/>
      </c>
      <c r="BK39" s="31">
        <f t="shared" si="64"/>
        <v>-490.87385212340519</v>
      </c>
      <c r="BL39" s="31">
        <f t="shared" si="65"/>
        <v>308.97340587655498</v>
      </c>
      <c r="BM39" s="31" t="str">
        <f t="shared" si="66"/>
        <v/>
      </c>
      <c r="BN39" s="31">
        <f t="shared" si="67"/>
        <v>0</v>
      </c>
      <c r="BO39" s="31">
        <f t="shared" si="68"/>
        <v>-490.87385212340519</v>
      </c>
      <c r="BP39" s="31"/>
      <c r="BQ39" s="31">
        <f t="shared" si="69"/>
        <v>308.97340587655498</v>
      </c>
      <c r="BR39" s="31" t="str">
        <f t="shared" si="70"/>
        <v/>
      </c>
      <c r="BS39" s="31">
        <f t="shared" si="71"/>
        <v>0</v>
      </c>
      <c r="BT39" s="31">
        <f t="shared" si="72"/>
        <v>-490.87385212340519</v>
      </c>
      <c r="BU39" s="4"/>
      <c r="BV39" s="31">
        <f t="shared" si="73"/>
        <v>-490.87385212340519</v>
      </c>
    </row>
    <row r="40" spans="2:74" x14ac:dyDescent="0.25">
      <c r="B40" s="103" t="s">
        <v>31</v>
      </c>
      <c r="C40" s="103">
        <v>-103.53</v>
      </c>
      <c r="D40" s="103">
        <v>1.0109999999999999</v>
      </c>
      <c r="E40" s="103">
        <v>1.0109999999999999</v>
      </c>
      <c r="F40" s="103">
        <v>-103.53</v>
      </c>
      <c r="G40" s="103">
        <v>-103.53</v>
      </c>
      <c r="H40" s="103">
        <v>0.113</v>
      </c>
      <c r="I40" s="103">
        <v>0</v>
      </c>
      <c r="J40" s="103">
        <v>-34.215000000000003</v>
      </c>
      <c r="K40" s="103">
        <v>-34.215000000000003</v>
      </c>
      <c r="M40" s="1">
        <v>0</v>
      </c>
      <c r="N40" s="1">
        <v>8095</v>
      </c>
      <c r="AD40" s="1">
        <f t="shared" si="74"/>
        <v>5</v>
      </c>
      <c r="AE40" s="1">
        <f t="shared" si="1"/>
        <v>549.5</v>
      </c>
      <c r="AF40" s="1">
        <f t="shared" si="39"/>
        <v>-0.18885561445966678</v>
      </c>
      <c r="AG40" s="1">
        <f t="shared" si="3"/>
        <v>-142.1890742674623</v>
      </c>
      <c r="AH40" s="1">
        <f t="shared" si="4"/>
        <v>0</v>
      </c>
      <c r="AI40" s="1" t="e">
        <f t="shared" si="40"/>
        <v>#DIV/0!</v>
      </c>
      <c r="AJ40" s="1" t="e">
        <f t="shared" si="41"/>
        <v>#DIV/0!</v>
      </c>
      <c r="AK40" s="1">
        <f t="shared" si="7"/>
        <v>-142.1890742674623</v>
      </c>
      <c r="AM40" s="105" t="str">
        <f t="shared" si="46"/>
        <v/>
      </c>
      <c r="AN40" s="31">
        <f t="shared" si="42"/>
        <v>0</v>
      </c>
      <c r="AO40" s="31">
        <f t="shared" si="47"/>
        <v>0</v>
      </c>
      <c r="AP40" s="105" t="str">
        <f t="shared" si="48"/>
        <v/>
      </c>
      <c r="AQ40" s="31">
        <f t="shared" si="43"/>
        <v>0</v>
      </c>
      <c r="AR40" s="31">
        <f t="shared" si="49"/>
        <v>0</v>
      </c>
      <c r="AS40" s="31"/>
      <c r="AT40" s="31">
        <f t="shared" si="50"/>
        <v>0</v>
      </c>
      <c r="AU40" s="31" t="str">
        <f t="shared" si="51"/>
        <v/>
      </c>
      <c r="AV40" s="31">
        <f t="shared" si="44"/>
        <v>0</v>
      </c>
      <c r="AW40" s="31">
        <f t="shared" si="52"/>
        <v>0</v>
      </c>
      <c r="AY40" s="106" t="str">
        <f t="shared" si="53"/>
        <v/>
      </c>
      <c r="AZ40" s="106">
        <f t="shared" si="54"/>
        <v>0</v>
      </c>
      <c r="BA40" s="106">
        <f t="shared" si="55"/>
        <v>0</v>
      </c>
      <c r="BB40" s="106" t="str">
        <f t="shared" si="56"/>
        <v/>
      </c>
      <c r="BC40" s="106">
        <f t="shared" si="57"/>
        <v>0</v>
      </c>
      <c r="BD40" s="106">
        <f t="shared" si="58"/>
        <v>0</v>
      </c>
      <c r="BE40" s="106">
        <f t="shared" si="59"/>
        <v>0</v>
      </c>
      <c r="BF40" s="106" t="str">
        <f t="shared" si="60"/>
        <v/>
      </c>
      <c r="BG40" s="106">
        <f t="shared" si="61"/>
        <v>0</v>
      </c>
      <c r="BH40" s="106">
        <f t="shared" si="62"/>
        <v>0</v>
      </c>
      <c r="BI40" s="4" t="str">
        <f t="shared" si="45"/>
        <v/>
      </c>
      <c r="BJ40" s="31" t="str">
        <f t="shared" si="63"/>
        <v/>
      </c>
      <c r="BK40" s="31">
        <f t="shared" si="64"/>
        <v>-490.87385212340519</v>
      </c>
      <c r="BL40" s="31">
        <f t="shared" si="65"/>
        <v>348.68477785594291</v>
      </c>
      <c r="BM40" s="31" t="str">
        <f t="shared" si="66"/>
        <v/>
      </c>
      <c r="BN40" s="31">
        <f t="shared" si="67"/>
        <v>0</v>
      </c>
      <c r="BO40" s="31">
        <f t="shared" si="68"/>
        <v>-490.87385212340519</v>
      </c>
      <c r="BP40" s="31"/>
      <c r="BQ40" s="31">
        <f t="shared" si="69"/>
        <v>348.68477785594291</v>
      </c>
      <c r="BR40" s="31" t="str">
        <f t="shared" si="70"/>
        <v/>
      </c>
      <c r="BS40" s="31">
        <f t="shared" si="71"/>
        <v>0</v>
      </c>
      <c r="BT40" s="31">
        <f t="shared" si="72"/>
        <v>-490.87385212340519</v>
      </c>
      <c r="BU40" s="4"/>
      <c r="BV40" s="31">
        <f t="shared" si="73"/>
        <v>-490.87385212340519</v>
      </c>
    </row>
    <row r="41" spans="2:74" x14ac:dyDescent="0.25">
      <c r="B41" s="103" t="s">
        <v>31</v>
      </c>
      <c r="C41" s="103">
        <v>-98.622</v>
      </c>
      <c r="D41" s="103">
        <v>1.1020000000000001</v>
      </c>
      <c r="E41" s="103">
        <v>1.1020000000000001</v>
      </c>
      <c r="F41" s="103">
        <v>-98.622</v>
      </c>
      <c r="G41" s="103">
        <v>-98.622</v>
      </c>
      <c r="H41" s="103">
        <v>0.108</v>
      </c>
      <c r="I41" s="103">
        <v>0</v>
      </c>
      <c r="J41" s="103">
        <v>-25.027999999999999</v>
      </c>
      <c r="K41" s="103">
        <v>-25.027999999999999</v>
      </c>
      <c r="AD41" s="1">
        <f t="shared" si="74"/>
        <v>5</v>
      </c>
      <c r="AE41" s="1">
        <f t="shared" si="1"/>
        <v>549.5</v>
      </c>
      <c r="AF41" s="1">
        <f t="shared" si="39"/>
        <v>-0.13814637786633174</v>
      </c>
      <c r="AG41" s="1">
        <f t="shared" si="3"/>
        <v>-104.20882223077977</v>
      </c>
      <c r="AH41" s="1">
        <f t="shared" si="4"/>
        <v>0</v>
      </c>
      <c r="AI41" s="1" t="e">
        <f t="shared" si="40"/>
        <v>#DIV/0!</v>
      </c>
      <c r="AJ41" s="1" t="e">
        <f t="shared" si="41"/>
        <v>#DIV/0!</v>
      </c>
      <c r="AK41" s="1">
        <f t="shared" si="7"/>
        <v>-104.20882223077977</v>
      </c>
      <c r="AM41" s="105" t="str">
        <f t="shared" si="46"/>
        <v/>
      </c>
      <c r="AN41" s="31">
        <f t="shared" si="42"/>
        <v>0</v>
      </c>
      <c r="AO41" s="31">
        <f t="shared" si="47"/>
        <v>0</v>
      </c>
      <c r="AP41" s="105" t="str">
        <f t="shared" si="48"/>
        <v/>
      </c>
      <c r="AQ41" s="31">
        <f t="shared" si="43"/>
        <v>0</v>
      </c>
      <c r="AR41" s="31">
        <f t="shared" si="49"/>
        <v>0</v>
      </c>
      <c r="AS41" s="31"/>
      <c r="AT41" s="31">
        <f t="shared" si="50"/>
        <v>0</v>
      </c>
      <c r="AU41" s="31" t="str">
        <f t="shared" si="51"/>
        <v/>
      </c>
      <c r="AV41" s="31">
        <f t="shared" si="44"/>
        <v>0</v>
      </c>
      <c r="AW41" s="31">
        <f t="shared" si="52"/>
        <v>0</v>
      </c>
      <c r="AY41" s="106" t="str">
        <f t="shared" si="53"/>
        <v/>
      </c>
      <c r="AZ41" s="106">
        <f t="shared" si="54"/>
        <v>0</v>
      </c>
      <c r="BA41" s="106">
        <f t="shared" si="55"/>
        <v>0</v>
      </c>
      <c r="BB41" s="106" t="str">
        <f t="shared" si="56"/>
        <v/>
      </c>
      <c r="BC41" s="106">
        <f t="shared" si="57"/>
        <v>0</v>
      </c>
      <c r="BD41" s="106">
        <f t="shared" si="58"/>
        <v>0</v>
      </c>
      <c r="BE41" s="106">
        <f t="shared" si="59"/>
        <v>0</v>
      </c>
      <c r="BF41" s="106" t="str">
        <f t="shared" si="60"/>
        <v/>
      </c>
      <c r="BG41" s="106">
        <f t="shared" si="61"/>
        <v>0</v>
      </c>
      <c r="BH41" s="106">
        <f t="shared" si="62"/>
        <v>0</v>
      </c>
      <c r="BI41" s="4" t="str">
        <f t="shared" si="45"/>
        <v/>
      </c>
      <c r="BJ41" s="31" t="str">
        <f t="shared" si="63"/>
        <v/>
      </c>
      <c r="BK41" s="31">
        <f t="shared" si="64"/>
        <v>-490.87385212340519</v>
      </c>
      <c r="BL41" s="31">
        <f t="shared" si="65"/>
        <v>386.6650298926254</v>
      </c>
      <c r="BM41" s="31" t="str">
        <f t="shared" si="66"/>
        <v/>
      </c>
      <c r="BN41" s="31">
        <f t="shared" si="67"/>
        <v>0</v>
      </c>
      <c r="BO41" s="31">
        <f t="shared" si="68"/>
        <v>-490.87385212340519</v>
      </c>
      <c r="BP41" s="31"/>
      <c r="BQ41" s="31">
        <f t="shared" si="69"/>
        <v>386.6650298926254</v>
      </c>
      <c r="BR41" s="31" t="str">
        <f t="shared" si="70"/>
        <v/>
      </c>
      <c r="BS41" s="31">
        <f t="shared" si="71"/>
        <v>0</v>
      </c>
      <c r="BT41" s="31">
        <f t="shared" si="72"/>
        <v>-490.87385212340519</v>
      </c>
      <c r="BU41" s="4"/>
      <c r="BV41" s="31">
        <f t="shared" si="73"/>
        <v>-490.87385212340519</v>
      </c>
    </row>
    <row r="42" spans="2:74" x14ac:dyDescent="0.25">
      <c r="B42" s="103" t="s">
        <v>31</v>
      </c>
      <c r="C42" s="103">
        <v>-93.926000000000002</v>
      </c>
      <c r="D42" s="103">
        <v>1.1930000000000001</v>
      </c>
      <c r="E42" s="103">
        <v>1.1930000000000001</v>
      </c>
      <c r="F42" s="103">
        <v>-93.926000000000002</v>
      </c>
      <c r="G42" s="103">
        <v>-93.926000000000002</v>
      </c>
      <c r="H42" s="103">
        <v>0.10199999999999999</v>
      </c>
      <c r="I42" s="103">
        <v>0</v>
      </c>
      <c r="J42" s="103">
        <v>-16.277999999999999</v>
      </c>
      <c r="K42" s="103">
        <v>-16.277999999999999</v>
      </c>
      <c r="AD42" s="1">
        <f t="shared" si="74"/>
        <v>5</v>
      </c>
      <c r="AE42" s="1">
        <f t="shared" si="1"/>
        <v>549.5</v>
      </c>
      <c r="AF42" s="1">
        <f t="shared" si="39"/>
        <v>-8.9849238409307489E-2</v>
      </c>
      <c r="AG42" s="1">
        <f t="shared" si="3"/>
        <v>-67.900511602674129</v>
      </c>
      <c r="AH42" s="1">
        <f t="shared" si="4"/>
        <v>0</v>
      </c>
      <c r="AI42" s="1" t="e">
        <f t="shared" si="40"/>
        <v>#DIV/0!</v>
      </c>
      <c r="AJ42" s="1" t="e">
        <f t="shared" si="41"/>
        <v>#DIV/0!</v>
      </c>
      <c r="AK42" s="1">
        <f t="shared" si="7"/>
        <v>-67.900511602674129</v>
      </c>
      <c r="AM42" s="105" t="str">
        <f t="shared" si="46"/>
        <v/>
      </c>
      <c r="AN42" s="31">
        <f t="shared" si="42"/>
        <v>0</v>
      </c>
      <c r="AO42" s="31">
        <f t="shared" si="47"/>
        <v>0</v>
      </c>
      <c r="AP42" s="105" t="str">
        <f t="shared" si="48"/>
        <v/>
      </c>
      <c r="AQ42" s="31">
        <f t="shared" si="43"/>
        <v>0</v>
      </c>
      <c r="AR42" s="31">
        <f t="shared" si="49"/>
        <v>0</v>
      </c>
      <c r="AS42" s="31"/>
      <c r="AT42" s="31">
        <f t="shared" si="50"/>
        <v>0</v>
      </c>
      <c r="AU42" s="31" t="str">
        <f t="shared" si="51"/>
        <v/>
      </c>
      <c r="AV42" s="31">
        <f t="shared" si="44"/>
        <v>0</v>
      </c>
      <c r="AW42" s="31">
        <f t="shared" si="52"/>
        <v>0</v>
      </c>
      <c r="AY42" s="106" t="str">
        <f t="shared" si="53"/>
        <v/>
      </c>
      <c r="AZ42" s="106">
        <f t="shared" si="54"/>
        <v>0</v>
      </c>
      <c r="BA42" s="106">
        <f t="shared" si="55"/>
        <v>0</v>
      </c>
      <c r="BB42" s="106" t="str">
        <f t="shared" si="56"/>
        <v/>
      </c>
      <c r="BC42" s="106">
        <f t="shared" si="57"/>
        <v>0</v>
      </c>
      <c r="BD42" s="106">
        <f t="shared" si="58"/>
        <v>0</v>
      </c>
      <c r="BE42" s="106">
        <f t="shared" si="59"/>
        <v>0</v>
      </c>
      <c r="BF42" s="106" t="str">
        <f t="shared" si="60"/>
        <v/>
      </c>
      <c r="BG42" s="106">
        <f t="shared" si="61"/>
        <v>0</v>
      </c>
      <c r="BH42" s="106">
        <f t="shared" si="62"/>
        <v>0</v>
      </c>
      <c r="BI42" s="4" t="str">
        <f>IF(OR((AND(AR42&lt;0,AR43&gt;0)),(AND(AR43&lt;0,AR42&gt;0))),E31+((E33-E31)*(0-AR42)/(AR43-AR42)),"")</f>
        <v/>
      </c>
      <c r="BJ42" s="31" t="str">
        <f t="shared" si="63"/>
        <v/>
      </c>
      <c r="BK42" s="31">
        <f t="shared" si="64"/>
        <v>-490.87385212340519</v>
      </c>
      <c r="BL42" s="31">
        <f t="shared" si="65"/>
        <v>422.97334052073109</v>
      </c>
      <c r="BM42" s="31" t="str">
        <f t="shared" si="66"/>
        <v/>
      </c>
      <c r="BN42" s="31">
        <f t="shared" si="67"/>
        <v>0</v>
      </c>
      <c r="BO42" s="31">
        <f t="shared" si="68"/>
        <v>-490.87385212340519</v>
      </c>
      <c r="BP42" s="31"/>
      <c r="BQ42" s="31">
        <f t="shared" si="69"/>
        <v>422.97334052073109</v>
      </c>
      <c r="BR42" s="31" t="str">
        <f t="shared" si="70"/>
        <v/>
      </c>
      <c r="BS42" s="31">
        <f t="shared" si="71"/>
        <v>0</v>
      </c>
      <c r="BT42" s="31">
        <f t="shared" si="72"/>
        <v>-490.87385212340519</v>
      </c>
      <c r="BU42" s="4"/>
      <c r="BV42" s="31">
        <f t="shared" si="73"/>
        <v>-490.87385212340519</v>
      </c>
    </row>
    <row r="43" spans="2:74" x14ac:dyDescent="0.25">
      <c r="B43" s="103" t="s">
        <v>31</v>
      </c>
      <c r="C43" s="103">
        <v>-89.441999999999993</v>
      </c>
      <c r="D43" s="103">
        <v>1.284</v>
      </c>
      <c r="E43" s="103">
        <v>1.284</v>
      </c>
      <c r="F43" s="103">
        <v>-89.441999999999993</v>
      </c>
      <c r="G43" s="103">
        <v>-89.441999999999993</v>
      </c>
      <c r="H43" s="103">
        <v>9.8000000000000004E-2</v>
      </c>
      <c r="I43" s="103">
        <v>0</v>
      </c>
      <c r="J43" s="103">
        <v>-7.944</v>
      </c>
      <c r="K43" s="103">
        <v>-7.944</v>
      </c>
      <c r="AD43" s="1">
        <f t="shared" si="74"/>
        <v>5</v>
      </c>
      <c r="AE43" s="1">
        <f t="shared" si="1"/>
        <v>549.5</v>
      </c>
      <c r="AF43" s="1">
        <f t="shared" si="39"/>
        <v>-4.3848282953897207E-2</v>
      </c>
      <c r="AG43" s="1">
        <f t="shared" si="3"/>
        <v>-33.194889259280167</v>
      </c>
      <c r="AH43" s="1">
        <f t="shared" si="4"/>
        <v>0</v>
      </c>
      <c r="AI43" s="1" t="e">
        <f t="shared" si="40"/>
        <v>#DIV/0!</v>
      </c>
      <c r="AJ43" s="1" t="e">
        <f t="shared" si="41"/>
        <v>#DIV/0!</v>
      </c>
      <c r="AK43" s="1">
        <f t="shared" si="7"/>
        <v>-33.194889259280167</v>
      </c>
      <c r="AM43" s="105" t="str">
        <f t="shared" si="46"/>
        <v/>
      </c>
      <c r="AN43" s="31">
        <f t="shared" si="42"/>
        <v>0</v>
      </c>
      <c r="AO43" s="31">
        <f t="shared" si="47"/>
        <v>0</v>
      </c>
      <c r="AP43" s="105" t="str">
        <f t="shared" si="48"/>
        <v/>
      </c>
      <c r="AQ43" s="31">
        <f t="shared" si="43"/>
        <v>0</v>
      </c>
      <c r="AR43" s="31">
        <f t="shared" si="49"/>
        <v>0</v>
      </c>
      <c r="AS43" s="31"/>
      <c r="AT43" s="31">
        <f t="shared" si="50"/>
        <v>0</v>
      </c>
      <c r="AU43" s="31" t="str">
        <f t="shared" si="51"/>
        <v/>
      </c>
      <c r="AV43" s="31">
        <f t="shared" si="44"/>
        <v>0</v>
      </c>
      <c r="AW43" s="31">
        <f t="shared" si="52"/>
        <v>0</v>
      </c>
      <c r="AY43" s="106" t="str">
        <f t="shared" si="53"/>
        <v/>
      </c>
      <c r="AZ43" s="106">
        <f t="shared" si="54"/>
        <v>0</v>
      </c>
      <c r="BA43" s="106">
        <f t="shared" si="55"/>
        <v>0</v>
      </c>
      <c r="BB43" s="106" t="str">
        <f t="shared" si="56"/>
        <v/>
      </c>
      <c r="BC43" s="106">
        <f t="shared" si="57"/>
        <v>0</v>
      </c>
      <c r="BD43" s="106">
        <f t="shared" si="58"/>
        <v>0</v>
      </c>
      <c r="BE43" s="106">
        <f t="shared" si="59"/>
        <v>0</v>
      </c>
      <c r="BF43" s="106" t="str">
        <f t="shared" si="60"/>
        <v/>
      </c>
      <c r="BG43" s="106">
        <f t="shared" si="61"/>
        <v>0</v>
      </c>
      <c r="BH43" s="106">
        <f t="shared" si="62"/>
        <v>0</v>
      </c>
      <c r="BI43" s="4" t="str">
        <f t="shared" ref="BI43:BI44" si="75">IF(OR((AND(AR43&lt;0,AR44&gt;0)),(AND(AR44&lt;0,AR43&gt;0))),E33+((E34-E33)*(0-AR43)/(AR44-AR43)),"")</f>
        <v/>
      </c>
      <c r="BJ43" s="31" t="str">
        <f t="shared" si="63"/>
        <v/>
      </c>
      <c r="BK43" s="31">
        <f t="shared" si="64"/>
        <v>-490.87385212340519</v>
      </c>
      <c r="BL43" s="31">
        <f t="shared" si="65"/>
        <v>457.67896286412503</v>
      </c>
      <c r="BM43" s="31" t="str">
        <f t="shared" si="66"/>
        <v/>
      </c>
      <c r="BN43" s="31">
        <f t="shared" si="67"/>
        <v>0</v>
      </c>
      <c r="BO43" s="31">
        <f t="shared" si="68"/>
        <v>-490.87385212340519</v>
      </c>
      <c r="BP43" s="31"/>
      <c r="BQ43" s="31">
        <f t="shared" si="69"/>
        <v>457.67896286412503</v>
      </c>
      <c r="BR43" s="31" t="str">
        <f t="shared" si="70"/>
        <v/>
      </c>
      <c r="BS43" s="31">
        <f t="shared" si="71"/>
        <v>0</v>
      </c>
      <c r="BT43" s="31">
        <f t="shared" si="72"/>
        <v>-490.87385212340519</v>
      </c>
      <c r="BU43" s="4"/>
      <c r="BV43" s="31">
        <f t="shared" si="73"/>
        <v>-490.87385212340519</v>
      </c>
    </row>
    <row r="44" spans="2:74" x14ac:dyDescent="0.25">
      <c r="B44" s="103" t="s">
        <v>31</v>
      </c>
      <c r="C44" s="103">
        <v>-85.17</v>
      </c>
      <c r="D44" s="103">
        <v>1.375</v>
      </c>
      <c r="E44" s="103">
        <v>1.375</v>
      </c>
      <c r="F44" s="103">
        <v>-85.17</v>
      </c>
      <c r="G44" s="103">
        <v>-85.17</v>
      </c>
      <c r="H44" s="103">
        <v>9.2999999999999999E-2</v>
      </c>
      <c r="I44" s="103">
        <v>0</v>
      </c>
      <c r="J44" s="103">
        <v>-1.4E-2</v>
      </c>
      <c r="K44" s="103">
        <v>-1.4E-2</v>
      </c>
      <c r="AD44" s="1">
        <f t="shared" si="74"/>
        <v>5</v>
      </c>
      <c r="AE44" s="1">
        <f t="shared" si="1"/>
        <v>549.5</v>
      </c>
      <c r="AF44" s="1">
        <f t="shared" si="39"/>
        <v>-7.7275423131238782E-5</v>
      </c>
      <c r="AG44" s="1">
        <f t="shared" si="3"/>
        <v>-5.859855253360946E-2</v>
      </c>
      <c r="AH44" s="1">
        <f t="shared" si="4"/>
        <v>0</v>
      </c>
      <c r="AI44" s="1" t="e">
        <f t="shared" si="40"/>
        <v>#DIV/0!</v>
      </c>
      <c r="AJ44" s="1" t="e">
        <f t="shared" si="41"/>
        <v>#DIV/0!</v>
      </c>
      <c r="AK44" s="1">
        <f t="shared" si="7"/>
        <v>-5.859855253360946E-2</v>
      </c>
      <c r="AM44" s="105" t="str">
        <f t="shared" si="46"/>
        <v/>
      </c>
      <c r="AN44" s="31">
        <f t="shared" si="42"/>
        <v>0</v>
      </c>
      <c r="AO44" s="31">
        <f t="shared" si="47"/>
        <v>0</v>
      </c>
      <c r="AP44" s="105" t="str">
        <f t="shared" si="48"/>
        <v/>
      </c>
      <c r="AQ44" s="31">
        <f t="shared" si="43"/>
        <v>0</v>
      </c>
      <c r="AR44" s="31">
        <f t="shared" si="49"/>
        <v>0</v>
      </c>
      <c r="AS44" s="31"/>
      <c r="AT44" s="31">
        <f t="shared" si="50"/>
        <v>0</v>
      </c>
      <c r="AU44" s="31" t="str">
        <f t="shared" si="51"/>
        <v/>
      </c>
      <c r="AV44" s="31">
        <f t="shared" si="44"/>
        <v>0</v>
      </c>
      <c r="AW44" s="31">
        <f t="shared" si="52"/>
        <v>0</v>
      </c>
      <c r="AY44" s="106" t="str">
        <f t="shared" si="53"/>
        <v/>
      </c>
      <c r="AZ44" s="106">
        <f t="shared" si="54"/>
        <v>0</v>
      </c>
      <c r="BA44" s="106">
        <f t="shared" si="55"/>
        <v>0</v>
      </c>
      <c r="BB44" s="106" t="str">
        <f t="shared" si="56"/>
        <v/>
      </c>
      <c r="BC44" s="106">
        <f t="shared" si="57"/>
        <v>0</v>
      </c>
      <c r="BD44" s="106">
        <f t="shared" si="58"/>
        <v>0</v>
      </c>
      <c r="BE44" s="106">
        <f t="shared" si="59"/>
        <v>0</v>
      </c>
      <c r="BF44" s="106" t="str">
        <f t="shared" si="60"/>
        <v/>
      </c>
      <c r="BG44" s="106">
        <f t="shared" si="61"/>
        <v>0</v>
      </c>
      <c r="BH44" s="106">
        <f t="shared" si="62"/>
        <v>0</v>
      </c>
      <c r="BI44" s="4" t="str">
        <f t="shared" si="75"/>
        <v/>
      </c>
      <c r="BJ44" s="31" t="str">
        <f t="shared" si="63"/>
        <v/>
      </c>
      <c r="BK44" s="31">
        <f t="shared" si="64"/>
        <v>-490.87385212340519</v>
      </c>
      <c r="BL44" s="31">
        <f t="shared" si="65"/>
        <v>490.81525357087156</v>
      </c>
      <c r="BM44" s="31" t="str">
        <f t="shared" si="66"/>
        <v/>
      </c>
      <c r="BN44" s="31">
        <f t="shared" si="67"/>
        <v>0</v>
      </c>
      <c r="BO44" s="31">
        <f t="shared" si="68"/>
        <v>-490.87385212340519</v>
      </c>
      <c r="BP44" s="31"/>
      <c r="BQ44" s="31">
        <f t="shared" si="69"/>
        <v>490.81525357087156</v>
      </c>
      <c r="BR44" s="31" t="str">
        <f t="shared" si="70"/>
        <v/>
      </c>
      <c r="BS44" s="31">
        <f t="shared" si="71"/>
        <v>0</v>
      </c>
      <c r="BT44" s="31">
        <f t="shared" si="72"/>
        <v>-490.87385212340519</v>
      </c>
      <c r="BU44" s="4"/>
      <c r="BV44" s="31">
        <f t="shared" si="73"/>
        <v>-490.87385212340519</v>
      </c>
    </row>
    <row r="45" spans="2:74" s="77" customFormat="1" x14ac:dyDescent="0.25">
      <c r="B45" s="76"/>
      <c r="C45" s="76"/>
      <c r="D45" s="76"/>
      <c r="E45" s="76"/>
      <c r="F45" s="76"/>
      <c r="G45" s="76"/>
      <c r="H45" s="76"/>
      <c r="I45" s="76"/>
      <c r="J45" s="76"/>
      <c r="K45" s="76"/>
      <c r="AM45" s="108"/>
      <c r="AN45" s="87"/>
      <c r="AO45" s="87"/>
      <c r="AP45" s="108"/>
      <c r="AQ45" s="87"/>
      <c r="AR45" s="87"/>
      <c r="AS45" s="87"/>
      <c r="AT45" s="87"/>
      <c r="AU45" s="87"/>
      <c r="AV45" s="87"/>
      <c r="AW45" s="87"/>
      <c r="AX45" s="87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</row>
    <row r="46" spans="2:74" x14ac:dyDescent="0.25">
      <c r="B46" s="89"/>
      <c r="C46" s="89"/>
      <c r="D46" s="89"/>
      <c r="E46" s="89"/>
      <c r="F46" s="89"/>
      <c r="G46" s="89"/>
      <c r="H46" s="89"/>
      <c r="I46" s="89"/>
      <c r="J46" s="89"/>
      <c r="K46" s="89"/>
      <c r="AM46" s="105"/>
      <c r="AN46" s="31"/>
      <c r="AO46" s="31"/>
      <c r="AP46" s="105"/>
      <c r="AQ46" s="31"/>
      <c r="AR46" s="31"/>
      <c r="AS46" s="31"/>
      <c r="AT46" s="31"/>
      <c r="AU46" s="31"/>
      <c r="AV46" s="31"/>
      <c r="AW46" s="31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4"/>
      <c r="BV46" s="31"/>
    </row>
    <row r="47" spans="2:74" s="77" customFormat="1" ht="15.75" x14ac:dyDescent="0.25">
      <c r="B47" s="76"/>
      <c r="C47" s="76"/>
      <c r="D47" s="76"/>
      <c r="E47" s="76"/>
      <c r="F47" s="76"/>
      <c r="G47" s="76"/>
      <c r="H47" s="76"/>
      <c r="I47" s="76"/>
      <c r="J47" s="76"/>
      <c r="K47" s="76"/>
      <c r="AM47" s="108"/>
      <c r="AN47" s="87"/>
      <c r="AO47" s="87"/>
      <c r="AP47" s="108"/>
      <c r="AQ47" s="87"/>
      <c r="AR47" s="87"/>
      <c r="AS47" s="87"/>
      <c r="AT47" s="87"/>
      <c r="AU47" s="87"/>
      <c r="AV47" s="87"/>
      <c r="AW47" s="87"/>
      <c r="AX47" s="87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7"/>
      <c r="BJ47" s="87"/>
      <c r="BK47" s="87"/>
      <c r="BL47" s="87"/>
      <c r="BM47" s="87"/>
      <c r="BN47" s="87"/>
      <c r="BO47" s="87"/>
      <c r="BP47" s="109"/>
      <c r="BQ47" s="87"/>
      <c r="BR47" s="87"/>
      <c r="BS47" s="87"/>
      <c r="BT47" s="87"/>
      <c r="BU47" s="87"/>
      <c r="BV47" s="87"/>
    </row>
    <row r="48" spans="2:74" x14ac:dyDescent="0.25">
      <c r="B48" s="89"/>
      <c r="C48" s="89"/>
      <c r="D48" s="89"/>
      <c r="E48" s="89"/>
      <c r="F48" s="89"/>
      <c r="G48" s="89"/>
      <c r="H48" s="89"/>
      <c r="I48" s="89"/>
      <c r="J48" s="89"/>
      <c r="K48" s="89"/>
      <c r="AM48" s="105"/>
      <c r="AN48" s="31"/>
      <c r="AO48" s="31"/>
      <c r="AP48" s="105"/>
      <c r="AQ48" s="31"/>
      <c r="AR48" s="31"/>
      <c r="AS48" s="31"/>
      <c r="AT48" s="31"/>
      <c r="AU48" s="31"/>
      <c r="AV48" s="31"/>
      <c r="AW48" s="31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4"/>
      <c r="BV48" s="31"/>
    </row>
    <row r="49" spans="2:74" x14ac:dyDescent="0.25">
      <c r="B49" s="89"/>
      <c r="C49" s="89"/>
      <c r="D49" s="89"/>
      <c r="E49" s="89"/>
      <c r="F49" s="89"/>
      <c r="G49" s="89"/>
      <c r="H49" s="89"/>
      <c r="I49" s="89"/>
      <c r="J49" s="89"/>
      <c r="K49" s="89"/>
      <c r="AM49" s="105"/>
      <c r="AN49" s="31"/>
      <c r="AO49" s="31"/>
      <c r="AP49" s="105"/>
      <c r="AQ49" s="31"/>
      <c r="AR49" s="31"/>
      <c r="AS49" s="31"/>
      <c r="AT49" s="31"/>
      <c r="AU49" s="31"/>
      <c r="AV49" s="31"/>
      <c r="AW49" s="31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4"/>
      <c r="BV49" s="31"/>
    </row>
    <row r="50" spans="2:74" x14ac:dyDescent="0.25">
      <c r="B50" s="89"/>
      <c r="C50" s="89"/>
      <c r="D50" s="89"/>
      <c r="E50" s="89"/>
      <c r="F50" s="89"/>
      <c r="G50" s="89"/>
      <c r="H50" s="89"/>
      <c r="I50" s="89"/>
      <c r="J50" s="89"/>
      <c r="K50" s="89"/>
      <c r="AM50" s="105"/>
      <c r="AN50" s="31"/>
      <c r="AO50" s="31"/>
      <c r="AP50" s="105"/>
      <c r="AQ50" s="31"/>
      <c r="AR50" s="31"/>
      <c r="AS50" s="31"/>
      <c r="AT50" s="31"/>
      <c r="AU50" s="31"/>
      <c r="AV50" s="31"/>
      <c r="AW50" s="31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4"/>
      <c r="BV50" s="31"/>
    </row>
    <row r="51" spans="2:74" x14ac:dyDescent="0.25">
      <c r="B51" s="89"/>
      <c r="C51" s="89"/>
      <c r="D51" s="89"/>
      <c r="E51" s="89"/>
      <c r="F51" s="89"/>
      <c r="G51" s="89"/>
      <c r="H51" s="89"/>
      <c r="I51" s="89"/>
      <c r="J51" s="89"/>
      <c r="K51" s="89"/>
      <c r="AM51" s="105"/>
      <c r="AN51" s="31"/>
      <c r="AO51" s="31"/>
      <c r="AP51" s="105"/>
      <c r="AQ51" s="31"/>
      <c r="AR51" s="31"/>
      <c r="AS51" s="31"/>
      <c r="AT51" s="31"/>
      <c r="AU51" s="31"/>
      <c r="AV51" s="31"/>
      <c r="AW51" s="31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</row>
    <row r="52" spans="2:74" x14ac:dyDescent="0.25">
      <c r="B52" s="89"/>
      <c r="C52" s="89"/>
      <c r="D52" s="89"/>
      <c r="E52" s="89"/>
      <c r="F52" s="89"/>
      <c r="G52" s="89"/>
      <c r="H52" s="89"/>
      <c r="I52" s="89"/>
      <c r="J52" s="89"/>
      <c r="K52" s="89"/>
      <c r="AM52" s="105"/>
      <c r="AN52" s="31"/>
      <c r="AO52" s="31"/>
      <c r="AP52" s="105"/>
      <c r="AQ52" s="31"/>
      <c r="AR52" s="31"/>
      <c r="AS52" s="31"/>
      <c r="AT52" s="31"/>
      <c r="AU52" s="31"/>
      <c r="AV52" s="31"/>
      <c r="AW52" s="31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4"/>
      <c r="BV52" s="31"/>
    </row>
    <row r="53" spans="2:74" x14ac:dyDescent="0.25">
      <c r="B53" s="89"/>
      <c r="C53" s="89"/>
      <c r="D53" s="89"/>
      <c r="E53" s="89"/>
      <c r="F53" s="89"/>
      <c r="G53" s="89"/>
      <c r="H53" s="89"/>
      <c r="I53" s="89"/>
      <c r="J53" s="89"/>
      <c r="K53" s="89"/>
      <c r="AM53" s="105"/>
      <c r="AN53" s="31"/>
      <c r="AO53" s="31"/>
      <c r="AP53" s="105"/>
      <c r="AQ53" s="31"/>
      <c r="AR53" s="31"/>
      <c r="AS53" s="31"/>
      <c r="AT53" s="31"/>
      <c r="AU53" s="31"/>
      <c r="AV53" s="31"/>
      <c r="AW53" s="31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4"/>
      <c r="BV53" s="31"/>
    </row>
    <row r="54" spans="2:74" ht="15.75" x14ac:dyDescent="0.25">
      <c r="B54" s="89"/>
      <c r="C54" s="89"/>
      <c r="D54" s="89"/>
      <c r="E54" s="89"/>
      <c r="F54" s="89"/>
      <c r="G54" s="89"/>
      <c r="H54" s="89"/>
      <c r="I54" s="89"/>
      <c r="J54" s="89"/>
      <c r="K54" s="89"/>
      <c r="AM54" s="105"/>
      <c r="AN54" s="31"/>
      <c r="AO54" s="31"/>
      <c r="AP54" s="105"/>
      <c r="AQ54" s="31"/>
      <c r="AR54" s="31"/>
      <c r="AS54" s="107"/>
      <c r="AT54" s="31"/>
      <c r="AU54" s="31"/>
      <c r="AV54" s="31"/>
      <c r="AW54" s="31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4"/>
      <c r="BV54" s="31"/>
    </row>
    <row r="55" spans="2:74" x14ac:dyDescent="0.25">
      <c r="B55" s="89"/>
      <c r="C55" s="89"/>
      <c r="D55" s="89"/>
      <c r="E55" s="89"/>
      <c r="F55" s="89"/>
      <c r="G55" s="89"/>
      <c r="H55" s="89"/>
      <c r="I55" s="89"/>
      <c r="J55" s="89"/>
      <c r="K55" s="89"/>
      <c r="AM55" s="105"/>
      <c r="AN55" s="31"/>
      <c r="AO55" s="31"/>
      <c r="AP55" s="105"/>
      <c r="AQ55" s="31"/>
      <c r="AR55" s="31"/>
      <c r="AS55" s="31"/>
      <c r="AT55" s="31"/>
      <c r="AU55" s="31"/>
      <c r="AV55" s="31"/>
      <c r="AW55" s="31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4"/>
      <c r="BV55" s="31"/>
    </row>
    <row r="56" spans="2:74" x14ac:dyDescent="0.25">
      <c r="B56" s="89"/>
      <c r="C56" s="89"/>
      <c r="D56" s="89"/>
      <c r="E56" s="89"/>
      <c r="F56" s="89"/>
      <c r="G56" s="89"/>
      <c r="H56" s="89"/>
      <c r="I56" s="89"/>
      <c r="J56" s="89"/>
      <c r="K56" s="89"/>
      <c r="AM56" s="105"/>
      <c r="AN56" s="31"/>
      <c r="AO56" s="31"/>
      <c r="AP56" s="105"/>
      <c r="AQ56" s="31"/>
      <c r="AR56" s="31"/>
      <c r="AS56" s="31"/>
      <c r="AT56" s="31"/>
      <c r="AU56" s="31"/>
      <c r="AV56" s="31"/>
      <c r="AW56" s="31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4"/>
      <c r="BV56" s="31"/>
    </row>
    <row r="57" spans="2:74" x14ac:dyDescent="0.25">
      <c r="B57" s="89"/>
      <c r="C57" s="89"/>
      <c r="D57" s="89"/>
      <c r="E57" s="89"/>
      <c r="F57" s="89"/>
      <c r="G57" s="89"/>
      <c r="H57" s="89"/>
      <c r="I57" s="89"/>
      <c r="J57" s="89"/>
      <c r="K57" s="89"/>
      <c r="AM57" s="105"/>
      <c r="AN57" s="31"/>
      <c r="AO57" s="31"/>
      <c r="AP57" s="105"/>
      <c r="AQ57" s="31"/>
      <c r="AR57" s="31"/>
      <c r="AS57" s="31"/>
      <c r="AT57" s="31"/>
      <c r="AU57" s="31"/>
      <c r="AV57" s="31"/>
      <c r="AW57" s="31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4"/>
      <c r="BV57" s="31"/>
    </row>
    <row r="58" spans="2:74" x14ac:dyDescent="0.25">
      <c r="B58" s="89"/>
      <c r="C58" s="89"/>
      <c r="D58" s="89"/>
      <c r="E58" s="89"/>
      <c r="F58" s="89"/>
      <c r="G58" s="89"/>
      <c r="H58" s="89"/>
      <c r="I58" s="89"/>
      <c r="J58" s="89"/>
      <c r="K58" s="89"/>
      <c r="AM58" s="105"/>
      <c r="AN58" s="31"/>
      <c r="AO58" s="31"/>
      <c r="AP58" s="105"/>
      <c r="AQ58" s="31"/>
      <c r="AR58" s="31"/>
      <c r="AS58" s="31"/>
      <c r="AT58" s="31"/>
      <c r="AU58" s="31"/>
      <c r="AV58" s="31"/>
      <c r="AW58" s="31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4"/>
      <c r="BV58" s="31"/>
    </row>
    <row r="59" spans="2:74" x14ac:dyDescent="0.25">
      <c r="B59" s="89"/>
      <c r="C59" s="89"/>
      <c r="D59" s="89"/>
      <c r="E59" s="89"/>
      <c r="F59" s="89"/>
      <c r="G59" s="89"/>
      <c r="H59" s="89"/>
      <c r="I59" s="89"/>
      <c r="J59" s="89"/>
      <c r="K59" s="89"/>
      <c r="AM59" s="105"/>
      <c r="AN59" s="31"/>
      <c r="AO59" s="31"/>
      <c r="AP59" s="105"/>
      <c r="AQ59" s="31"/>
      <c r="AR59" s="31"/>
      <c r="AS59" s="31"/>
      <c r="AT59" s="31"/>
      <c r="AU59" s="31"/>
      <c r="AV59" s="31"/>
      <c r="AW59" s="31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4"/>
      <c r="BV59" s="31"/>
    </row>
    <row r="60" spans="2:74" x14ac:dyDescent="0.25">
      <c r="B60" s="89"/>
      <c r="C60" s="89"/>
      <c r="D60" s="89"/>
      <c r="E60" s="89"/>
      <c r="F60" s="89"/>
      <c r="G60" s="89"/>
      <c r="H60" s="89"/>
      <c r="I60" s="89"/>
      <c r="J60" s="89"/>
      <c r="K60" s="89"/>
      <c r="AM60" s="105"/>
      <c r="AN60" s="31"/>
      <c r="AO60" s="31"/>
      <c r="AP60" s="105"/>
      <c r="AQ60" s="31"/>
      <c r="AR60" s="31"/>
      <c r="AS60" s="31"/>
      <c r="AT60" s="31"/>
      <c r="AU60" s="31"/>
      <c r="AV60" s="31"/>
      <c r="AW60" s="31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4"/>
      <c r="BV60" s="31"/>
    </row>
  </sheetData>
  <mergeCells count="17">
    <mergeCell ref="Z7:AB7"/>
    <mergeCell ref="P19:Q19"/>
    <mergeCell ref="CQ2:CS2"/>
    <mergeCell ref="CT2:CV2"/>
    <mergeCell ref="CW2:CY2"/>
    <mergeCell ref="CZ2:DB2"/>
    <mergeCell ref="DC2:DE2"/>
    <mergeCell ref="DF2:DH2"/>
    <mergeCell ref="AF1:AK1"/>
    <mergeCell ref="BR1:BV1"/>
    <mergeCell ref="BX1:CB1"/>
    <mergeCell ref="CD1:CH1"/>
    <mergeCell ref="P2:R2"/>
    <mergeCell ref="AM2:AW2"/>
    <mergeCell ref="AY2:BH2"/>
    <mergeCell ref="BJ2:BT2"/>
    <mergeCell ref="CD2:CH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DH60"/>
  <sheetViews>
    <sheetView workbookViewId="0">
      <selection sqref="A1:XFD1048576"/>
    </sheetView>
  </sheetViews>
  <sheetFormatPr defaultRowHeight="15" x14ac:dyDescent="0.25"/>
  <cols>
    <col min="1" max="2" width="9.140625" style="1"/>
    <col min="3" max="4" width="9.140625" style="1" customWidth="1"/>
    <col min="5" max="5" width="9.140625" style="1"/>
    <col min="6" max="6" width="9.140625" style="1" customWidth="1"/>
    <col min="7" max="7" width="9.140625" style="1"/>
    <col min="8" max="8" width="9.140625" style="1" customWidth="1"/>
    <col min="9" max="9" width="13.28515625" style="1" customWidth="1"/>
    <col min="10" max="10" width="9.140625" style="1" customWidth="1"/>
    <col min="11" max="11" width="9.140625" style="1"/>
    <col min="12" max="14" width="9.140625" style="1" hidden="1" customWidth="1"/>
    <col min="15" max="15" width="9.140625" style="1" customWidth="1"/>
    <col min="16" max="18" width="9.140625" style="1"/>
    <col min="19" max="19" width="13.28515625" style="1" bestFit="1" customWidth="1"/>
    <col min="20" max="25" width="9.140625" style="1"/>
    <col min="26" max="26" width="12.42578125" style="1" bestFit="1" customWidth="1"/>
    <col min="27" max="29" width="9.140625" style="1"/>
    <col min="30" max="31" width="11.140625" style="1" customWidth="1"/>
    <col min="32" max="38" width="9.140625" style="1"/>
    <col min="39" max="39" width="23.140625" style="1" customWidth="1"/>
    <col min="40" max="40" width="19.42578125" style="4" bestFit="1" customWidth="1"/>
    <col min="41" max="41" width="17.5703125" style="4" customWidth="1"/>
    <col min="42" max="42" width="22.7109375" style="4" customWidth="1"/>
    <col min="43" max="43" width="20" style="4" bestFit="1" customWidth="1"/>
    <col min="44" max="44" width="17.5703125" style="4" customWidth="1"/>
    <col min="45" max="45" width="17.5703125" style="4" hidden="1" customWidth="1"/>
    <col min="46" max="47" width="17.5703125" style="4" customWidth="1"/>
    <col min="48" max="48" width="19.7109375" style="4" customWidth="1"/>
    <col min="49" max="53" width="17.5703125" style="4" customWidth="1"/>
    <col min="54" max="54" width="23" style="4" customWidth="1"/>
    <col min="55" max="55" width="22.28515625" style="4" customWidth="1"/>
    <col min="56" max="57" width="17.5703125" style="4" customWidth="1"/>
    <col min="58" max="58" width="21" style="4" bestFit="1" customWidth="1"/>
    <col min="59" max="59" width="20.85546875" style="4" bestFit="1" customWidth="1"/>
    <col min="60" max="63" width="17.5703125" style="4" customWidth="1"/>
    <col min="64" max="64" width="18.42578125" style="4" bestFit="1" customWidth="1"/>
    <col min="65" max="67" width="18" style="4" bestFit="1" customWidth="1"/>
    <col min="68" max="68" width="18" style="4" hidden="1" customWidth="1"/>
    <col min="69" max="69" width="14.28515625" style="1" bestFit="1" customWidth="1"/>
    <col min="70" max="70" width="13.28515625" style="1" bestFit="1" customWidth="1"/>
    <col min="71" max="71" width="20.85546875" style="1" bestFit="1" customWidth="1"/>
    <col min="72" max="72" width="14.28515625" style="1" bestFit="1" customWidth="1"/>
    <col min="73" max="16384" width="9.140625" style="1"/>
  </cols>
  <sheetData>
    <row r="1" spans="2:112" x14ac:dyDescent="0.25">
      <c r="AF1" s="2"/>
      <c r="AG1" s="2"/>
      <c r="AH1" s="2"/>
      <c r="AI1" s="2"/>
      <c r="AJ1" s="2"/>
      <c r="AK1" s="2"/>
      <c r="AL1" s="3"/>
      <c r="AM1" s="3"/>
      <c r="BL1" s="5"/>
      <c r="BM1" s="5"/>
      <c r="BN1" s="5"/>
      <c r="BO1" s="5"/>
      <c r="BP1" s="5"/>
      <c r="BR1" s="2"/>
      <c r="BS1" s="2"/>
      <c r="BT1" s="2"/>
      <c r="BU1" s="2"/>
      <c r="BV1" s="2"/>
      <c r="BX1" s="2"/>
      <c r="BY1" s="2"/>
      <c r="BZ1" s="2"/>
      <c r="CA1" s="2"/>
      <c r="CB1" s="2"/>
      <c r="CD1" s="2"/>
      <c r="CE1" s="2"/>
      <c r="CF1" s="2"/>
      <c r="CG1" s="2"/>
      <c r="CH1" s="2"/>
    </row>
    <row r="2" spans="2:112" x14ac:dyDescent="0.25">
      <c r="P2" s="6" t="s">
        <v>0</v>
      </c>
      <c r="Q2" s="7"/>
      <c r="R2" s="8"/>
      <c r="AF2" s="5"/>
      <c r="AG2" s="5"/>
      <c r="AH2" s="5"/>
      <c r="AI2" s="5"/>
      <c r="AJ2" s="5"/>
      <c r="AK2" s="5"/>
      <c r="AL2" s="5"/>
      <c r="AM2" s="9" t="s">
        <v>1</v>
      </c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9" t="s">
        <v>2</v>
      </c>
      <c r="AZ2" s="9"/>
      <c r="BA2" s="9"/>
      <c r="BB2" s="9"/>
      <c r="BC2" s="9"/>
      <c r="BD2" s="9"/>
      <c r="BE2" s="9"/>
      <c r="BF2" s="9"/>
      <c r="BG2" s="9"/>
      <c r="BH2" s="9"/>
      <c r="BI2" s="11"/>
      <c r="BJ2" s="9" t="s">
        <v>3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5"/>
      <c r="BV2" s="12" t="s">
        <v>4</v>
      </c>
      <c r="BX2" s="5"/>
      <c r="BY2" s="5"/>
      <c r="BZ2" s="5"/>
      <c r="CA2" s="5"/>
      <c r="CB2" s="5"/>
      <c r="CC2" s="13"/>
      <c r="CD2" s="2"/>
      <c r="CE2" s="2"/>
      <c r="CF2" s="2"/>
      <c r="CG2" s="2"/>
      <c r="CH2" s="2"/>
      <c r="CI2" s="13"/>
      <c r="CJ2" s="13"/>
      <c r="CK2" s="13"/>
      <c r="CL2" s="13"/>
      <c r="CM2" s="13"/>
      <c r="CN2" s="13"/>
      <c r="CO2" s="13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2:112" x14ac:dyDescent="0.25">
      <c r="B3" s="15" t="s">
        <v>5</v>
      </c>
      <c r="C3" s="15" t="s">
        <v>6</v>
      </c>
      <c r="D3" s="15" t="s">
        <v>7</v>
      </c>
      <c r="E3" s="16" t="s">
        <v>8</v>
      </c>
      <c r="F3" s="15" t="s">
        <v>9</v>
      </c>
      <c r="G3" s="15" t="s">
        <v>10</v>
      </c>
      <c r="H3" s="15" t="s">
        <v>11</v>
      </c>
      <c r="I3" s="15" t="s">
        <v>12</v>
      </c>
      <c r="J3" s="15" t="s">
        <v>13</v>
      </c>
      <c r="K3" s="17" t="s">
        <v>14</v>
      </c>
      <c r="P3" s="18">
        <v>4</v>
      </c>
      <c r="Q3" s="19">
        <v>8</v>
      </c>
      <c r="R3" s="20">
        <v>100</v>
      </c>
      <c r="S3" s="19">
        <v>4</v>
      </c>
      <c r="T3" s="19">
        <v>8</v>
      </c>
      <c r="U3" s="20">
        <v>100</v>
      </c>
      <c r="V3" s="19">
        <v>4</v>
      </c>
      <c r="W3" s="19">
        <v>8</v>
      </c>
      <c r="X3" s="20">
        <v>80</v>
      </c>
      <c r="AD3" s="11"/>
      <c r="AE3" s="11"/>
      <c r="AF3" s="3" t="s">
        <v>15</v>
      </c>
      <c r="AG3" s="3" t="s">
        <v>16</v>
      </c>
      <c r="AH3" s="3" t="s">
        <v>17</v>
      </c>
      <c r="AI3" s="3" t="s">
        <v>18</v>
      </c>
      <c r="AJ3" s="3" t="s">
        <v>19</v>
      </c>
      <c r="AK3" s="3" t="s">
        <v>20</v>
      </c>
      <c r="AL3" s="3"/>
      <c r="AM3" s="3" t="s">
        <v>21</v>
      </c>
      <c r="AN3" s="11" t="s">
        <v>22</v>
      </c>
      <c r="AO3" s="11"/>
      <c r="AP3" s="11" t="s">
        <v>23</v>
      </c>
      <c r="AQ3" s="11" t="s">
        <v>24</v>
      </c>
      <c r="AR3" s="11" t="s">
        <v>25</v>
      </c>
      <c r="AS3" s="11"/>
      <c r="AT3" s="11"/>
      <c r="AU3" s="11" t="s">
        <v>26</v>
      </c>
      <c r="AV3" s="11" t="s">
        <v>27</v>
      </c>
      <c r="AW3" s="11" t="s">
        <v>28</v>
      </c>
      <c r="AX3" s="11"/>
      <c r="AY3" s="3" t="s">
        <v>21</v>
      </c>
      <c r="AZ3" s="11" t="s">
        <v>22</v>
      </c>
      <c r="BA3" s="11"/>
      <c r="BB3" s="11" t="s">
        <v>23</v>
      </c>
      <c r="BC3" s="11" t="s">
        <v>24</v>
      </c>
      <c r="BD3" s="11" t="s">
        <v>25</v>
      </c>
      <c r="BE3" s="10"/>
      <c r="BF3" s="11" t="s">
        <v>29</v>
      </c>
      <c r="BG3" s="11" t="s">
        <v>27</v>
      </c>
      <c r="BH3" s="21" t="s">
        <v>30</v>
      </c>
      <c r="BI3" s="11"/>
      <c r="BJ3" s="3" t="s">
        <v>21</v>
      </c>
      <c r="BK3" s="11" t="s">
        <v>22</v>
      </c>
      <c r="BL3" s="11"/>
      <c r="BM3" s="11" t="s">
        <v>23</v>
      </c>
      <c r="BN3" s="11" t="s">
        <v>24</v>
      </c>
      <c r="BO3" s="11" t="s">
        <v>25</v>
      </c>
      <c r="BP3" s="11"/>
      <c r="BQ3" s="11"/>
      <c r="BR3" s="11" t="s">
        <v>26</v>
      </c>
      <c r="BS3" s="11" t="s">
        <v>27</v>
      </c>
      <c r="BT3" s="11" t="s">
        <v>28</v>
      </c>
      <c r="BU3" s="3"/>
      <c r="BV3" s="22"/>
      <c r="BX3" s="3"/>
      <c r="BY3" s="3"/>
      <c r="BZ3" s="3"/>
      <c r="CA3" s="3"/>
      <c r="CB3" s="3"/>
      <c r="CC3" s="13"/>
      <c r="CD3" s="3"/>
      <c r="CE3" s="3"/>
      <c r="CF3" s="3"/>
      <c r="CG3" s="3"/>
      <c r="CH3" s="3"/>
      <c r="CI3" s="13"/>
      <c r="CJ3" s="13"/>
      <c r="CK3" s="13"/>
      <c r="CL3" s="13"/>
      <c r="CM3" s="13"/>
      <c r="CN3" s="13"/>
      <c r="CO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</row>
    <row r="4" spans="2:112" x14ac:dyDescent="0.25">
      <c r="B4" s="103" t="s">
        <v>46</v>
      </c>
      <c r="C4" s="103">
        <v>-84.924999999999997</v>
      </c>
      <c r="D4" s="103">
        <v>0</v>
      </c>
      <c r="E4" s="103">
        <v>0</v>
      </c>
      <c r="F4" s="103">
        <v>73.358000000000004</v>
      </c>
      <c r="G4" s="103">
        <v>73.343000000000004</v>
      </c>
      <c r="H4" s="103">
        <v>0.185</v>
      </c>
      <c r="I4" s="103">
        <v>0</v>
      </c>
      <c r="J4" s="103">
        <v>87.762</v>
      </c>
      <c r="K4" s="103">
        <v>87.757999999999996</v>
      </c>
      <c r="M4" s="1">
        <v>0</v>
      </c>
      <c r="N4" s="1">
        <v>0</v>
      </c>
      <c r="P4" s="24">
        <v>3</v>
      </c>
      <c r="Q4" s="25">
        <v>16</v>
      </c>
      <c r="R4" s="26"/>
      <c r="S4" s="27">
        <v>3</v>
      </c>
      <c r="T4" s="27">
        <v>16</v>
      </c>
      <c r="U4" s="27"/>
      <c r="V4" s="24">
        <v>3</v>
      </c>
      <c r="W4" s="25">
        <v>16</v>
      </c>
      <c r="X4" s="26"/>
      <c r="AD4" s="1">
        <f t="shared" ref="AD4:AD15" si="0">IF(E4&lt;MIN($AM$33:$AM$50),IF(J4&gt;0,2,1),IF(E4&lt;MAX($AM$33:$AM$50),IF(J4&gt;0,4,3),IF(J4&gt;0,6,5)))</f>
        <v>6</v>
      </c>
      <c r="AE4" s="1">
        <f t="shared" ref="AE4:AE44" si="1">IF(AD4=1,$T$15,IF(AD4=2,$T$16,IF(AD4=3,$U$15,IF(AD4=4,$U$16,IF(AD4=5,$V$15,IF(AD4=6,$V$16,""))))))</f>
        <v>556</v>
      </c>
      <c r="AF4" s="1">
        <f t="shared" ref="AF4:AF15" si="2">IF(E4&lt;MIN($AM$33:$AM$60),IF(J4&gt;0,J4*1000000/($Q$11*$T$16*$T$16),J4*1000000/($Q$11*$T$15*$T$15)),IF(E4&lt;MAX(AM33:AM60),IF(J4&gt;0,J4*1000000/($Q$11*$U$16*$U$16),J4*1000000/($Q$11*$U$15*$U$15)),IF(J4&gt;0,J4*1000000/($Q$11*$V$16*$V$16),J4*1000000/($Q$11*$V$15*$V$15))))</f>
        <v>1.4194723358004244</v>
      </c>
      <c r="AG4" s="1">
        <f t="shared" ref="AG4:AG44" si="3">IF($J4*1000000&gt;$Q$15*$Q$11*$AE$4^2,$Q$16*$Q$11*$AE$4,0.5*fck/fy*(1-SQRT(1-4.6*AF4/fck))*$Q$11*$AE$4)</f>
        <v>385.29418613105383</v>
      </c>
      <c r="AH4" s="1">
        <f t="shared" ref="AH4:AH44" si="4">IF(J4*1000000&gt;$Q$15*$Q$11*AE4^2,(J4*1000000-$Q$15*$Q$11*AE4^2)/(0.87*fy*(AE4-40)),0)</f>
        <v>0</v>
      </c>
      <c r="AI4" s="1">
        <f t="shared" ref="AI4:AI15" si="5">IF(E4&lt;MIN($AM$33:$AM$60),0.87*fy*AH4/($Z$15-(0.45*fck)),IF(E4&lt;MAX($AM$33:$AM$60),0.87*fy*AH4/($AA$15-(0.45*fck)),0.87*fy*AH4/($AB$15-(0.45*fck))))</f>
        <v>0</v>
      </c>
      <c r="AJ4" s="1">
        <f t="shared" ref="AJ4:AJ15" si="6">IF(E4&lt;MIN($AM$33:$AM$60),-0.87*fy*AH4/($Z$15-(0.45*fck)),IF(E4&lt;MAX($AM$33:$AM$60),0.87*fy*AH4/($AA$15-(0.45*fck)),-0.87*fy*AH4/($AB$15-(0.45*fck))))</f>
        <v>0</v>
      </c>
      <c r="AK4" s="1">
        <f t="shared" ref="AK4:AK44" si="7">AG4+AH4</f>
        <v>385.29418613105383</v>
      </c>
      <c r="AM4" s="28" t="str">
        <f>IF(OR((AND(K4&lt;0,K5&gt;0)),(AND(K5&lt;0,K4&gt;0))),$E4+(($E5-$E4)*(0-K4)/(K5-K4)),"")</f>
        <v/>
      </c>
      <c r="AN4" s="29">
        <f>IF($E4&lt;MIN($AM$4:$AM$31),IF($AK4&lt;0,-1*(IF($Q$11=0,"",$P$7*PI()*$Q$7^2/4)),IF($Q$11=0,"",$P$7*PI()*$Q$7^2/4)),0)</f>
        <v>339.29200658769764</v>
      </c>
      <c r="AO4" s="29">
        <f>IF(AN4=0,0,$AK4-AN4)</f>
        <v>46.002179543356192</v>
      </c>
      <c r="AP4" s="29">
        <f>IF(OR((AND(AO4&lt;0,AO5&gt;0)),(AND(AO5&lt;0,AO4&gt;0))),$E4+(($E5-$E4)*(0-AO4)/(AO5-AO4)),"")</f>
        <v>0.13251245873784206</v>
      </c>
      <c r="AQ4" s="29">
        <f>IF(AND($E4&gt;MIN($AP$4:$AP$31),$E4&lt;MAX($AP$5:$AP$31)),IF(AO4&lt;0,-1*(IF($Q$11=0,"",$P$5*PI()*$Q$5^2/4)),IF($Q$11=0,"",$P$5*PI()*$Q$5^2/4)),0)</f>
        <v>0</v>
      </c>
      <c r="AR4" s="29">
        <f>AQ4+AN4</f>
        <v>339.29200658769764</v>
      </c>
      <c r="AS4" s="28"/>
      <c r="AT4" s="28">
        <f>IF(AR4=0,0,$AK4-AR4)</f>
        <v>46.002179543356192</v>
      </c>
      <c r="AU4" s="28">
        <f>IF(OR((AND(AT4&lt;0,AT5&gt;0)),(AND(AT5&lt;0,AT4&gt;0))),$E4+(($E5-$E4)*(0-AT4)/(AT5-AT4)),"")</f>
        <v>0.13251245873784206</v>
      </c>
      <c r="AV4" s="28">
        <f>IF($E4&lt;MIN($AU$4:$AU$31),IF(AT4&lt;0,-1*(IF($Q$11=0,"",$P$6*PI()*$Q$6^2/4)),IF($Q$11=0,"",$P$6*PI()*$Q$6^2/4)),0)</f>
        <v>157.07963267948966</v>
      </c>
      <c r="AW4" s="30">
        <f>AV4 +AR4</f>
        <v>496.37163926718733</v>
      </c>
      <c r="AY4" s="31" t="str">
        <f>IF(OR((AND(K4&lt;0,K5&gt;0)),(AND(K5&lt;0,K4&gt;0))),$E4+(($E5-$E4)*(0-K4)/(K5-K4)),"")</f>
        <v/>
      </c>
      <c r="AZ4" s="31">
        <f>IF(AND($E4&gt;MIN($AY$4:$AY$31),$E4&lt;MAX($AY$4:$AY$31)),IF($AK4&lt;0,-1*(IF($T$11=0,"",$S$7*PI()*$T$7^2/4)),IF($T$11=0,"",$S$7*PI()*$T$7^2/4)),0)</f>
        <v>0</v>
      </c>
      <c r="BA4" s="31">
        <f>IF(AZ4=0,0,$AK4-AZ4)</f>
        <v>0</v>
      </c>
      <c r="BB4" s="31" t="str">
        <f>IF(OR((AND(BA4&lt;0,BA5&gt;0)),(AND(BA5&lt;0,BA4&gt;0))),$E4+(($E5-$E4)*(0-BA4)/(BA5-BA4)),"")</f>
        <v/>
      </c>
      <c r="BC4" s="31">
        <f>IF(AND($E4&gt;MIN($BB$4:$BB$31),$E4&lt;MAX($BB$4:$BB$31)),IF(BA4&lt;0,-1*(IF($T$11=0,"",$S$8*PI()*$T$8^2/4)),IF($T$11=0,"",$S$8*PI()*$T$8^2/4)),0)</f>
        <v>0</v>
      </c>
      <c r="BD4" s="31">
        <f>BC4+AZ4</f>
        <v>0</v>
      </c>
      <c r="BE4" s="31">
        <f>IF(BD4=0,0,$AK4-BD4)</f>
        <v>0</v>
      </c>
      <c r="BF4" s="31" t="str">
        <f>IF(OR((AND(BE4&lt;0,BE5&gt;0)),(AND(BE5&lt;0,BE4&gt;0))),$E4+(($E5-$E4)*(0-BE4)/(BE5-BE4)),"")</f>
        <v/>
      </c>
      <c r="BG4" s="31">
        <f>IF(AND($E4&gt;MIN($BF$4:$BF$31),$E4&lt;MAX($BF$4:$BF$31)),IF(BE4&lt;0,-1*(IF($T$11=0,"",$S$9*PI()*$T$9^2/4)),IF($T$11=0,"",$S$9*PI()*$T$9^2/4)),0)</f>
        <v>0</v>
      </c>
      <c r="BH4" s="31">
        <f>BD4+ABS(BG4)</f>
        <v>0</v>
      </c>
      <c r="BJ4" s="28" t="str">
        <f>IF(OR((AND(K4&lt;0,K5&gt;0)),(AND(K5&lt;0,K4&gt;0))),$E4+(($E5-$E4)*(0-K4)/(K5-K4)),"")</f>
        <v/>
      </c>
      <c r="BK4" s="28">
        <f>IF($E4&gt;MAX($BJ$4:$BJ$31),IF($AK4&lt;0,-1*(IF($W$11=0,"",$V$7*PI()*$W$7^2/4)),IF($W$11=0,"",$V$7*PI()*$W$7^2/4)),0)</f>
        <v>0</v>
      </c>
      <c r="BL4" s="28">
        <f>IF(BK4=0,0,$AK4-BK4)</f>
        <v>0</v>
      </c>
      <c r="BM4" s="28" t="str">
        <f>IF(OR((AND(BL4&lt;0,BL5&gt;0)),(AND(BL5&lt;0,BL4&gt;0))),$E4+(($E5-$E4)*(0-BL4)/(BL5-BL4)),"")</f>
        <v/>
      </c>
      <c r="BN4" s="28">
        <f>IF($E4&gt;MAX($BM$4:$BM$31),IF(BL4&lt;0,-1*(IF($W$11=0,"",$V$8*PI()*$W$8^2/4)),IF($W$11=0,"",$V$8*PI()*$W$8^2/4)),0)</f>
        <v>0</v>
      </c>
      <c r="BO4" s="28">
        <f>BN4+BK4</f>
        <v>0</v>
      </c>
      <c r="BP4" s="28"/>
      <c r="BQ4" s="28">
        <f>IF(BO4=0,0,$AK4-BO4)</f>
        <v>0</v>
      </c>
      <c r="BR4" s="28" t="str">
        <f>IF(OR((AND(BQ4&lt;0,BQ5&gt;0)),(AND(BQ5&lt;0,BQ4&gt;0))),$E4+(($E5-$E4)*(0-BQ4)/(BQ5-BQ4)),"")</f>
        <v/>
      </c>
      <c r="BS4" s="28">
        <f>IF($E4&gt;MAX($BR$4:$BR$31),IF(BQ4&lt;0,-1*(IF($W$11=0,"",$V$9*PI()*$W$9^2/4)),IF($W$11=0,"",$V$9*PI()*$W$9^2/4)),0)</f>
        <v>0</v>
      </c>
      <c r="BT4" s="28">
        <f>BS4+BO4</f>
        <v>0</v>
      </c>
      <c r="BU4" s="4"/>
      <c r="BV4" s="32">
        <f>BT4+AW4+BH4</f>
        <v>496.37163926718733</v>
      </c>
    </row>
    <row r="5" spans="2:112" x14ac:dyDescent="0.25">
      <c r="B5" s="103" t="s">
        <v>46</v>
      </c>
      <c r="C5" s="103">
        <v>-79.117000000000004</v>
      </c>
      <c r="D5" s="103">
        <v>0.216</v>
      </c>
      <c r="E5" s="103">
        <v>0.216</v>
      </c>
      <c r="F5" s="103">
        <v>76.843000000000004</v>
      </c>
      <c r="G5" s="103">
        <v>76.828000000000003</v>
      </c>
      <c r="H5" s="103">
        <v>0.17299999999999999</v>
      </c>
      <c r="I5" s="103">
        <v>0</v>
      </c>
      <c r="J5" s="103">
        <v>71.525000000000006</v>
      </c>
      <c r="K5" s="103">
        <v>71.521000000000001</v>
      </c>
      <c r="M5" s="1">
        <v>0</v>
      </c>
      <c r="N5" s="1">
        <v>736</v>
      </c>
      <c r="P5" s="33">
        <v>2</v>
      </c>
      <c r="Q5" s="34">
        <v>10</v>
      </c>
      <c r="R5" s="35"/>
      <c r="S5" s="27">
        <v>2</v>
      </c>
      <c r="T5" s="27">
        <v>16</v>
      </c>
      <c r="U5" s="27"/>
      <c r="V5" s="33">
        <v>1</v>
      </c>
      <c r="W5" s="34">
        <v>20</v>
      </c>
      <c r="X5" s="35"/>
      <c r="AD5" s="1">
        <f t="shared" si="0"/>
        <v>6</v>
      </c>
      <c r="AE5" s="1">
        <f t="shared" si="1"/>
        <v>556</v>
      </c>
      <c r="AF5" s="1">
        <f t="shared" si="2"/>
        <v>1.1568532943429428</v>
      </c>
      <c r="AG5" s="1">
        <f t="shared" si="3"/>
        <v>310.30900454127669</v>
      </c>
      <c r="AH5" s="1">
        <f t="shared" si="4"/>
        <v>0</v>
      </c>
      <c r="AI5" s="1">
        <f t="shared" si="5"/>
        <v>0</v>
      </c>
      <c r="AJ5" s="1">
        <f t="shared" si="6"/>
        <v>0</v>
      </c>
      <c r="AK5" s="1">
        <f t="shared" si="7"/>
        <v>310.30900454127669</v>
      </c>
      <c r="AM5" s="28" t="str">
        <f t="shared" ref="AM5:AM15" si="8">IF(OR((AND(K5&lt;0,K6&gt;0)),(AND(K6&lt;0,K5&gt;0))),$E5+(($E6-$E5)*(0-K5)/(K6-K5)),"")</f>
        <v/>
      </c>
      <c r="AN5" s="29">
        <f t="shared" ref="AN5:AN15" si="9">IF($E5&lt;MIN($AM$4:$AM$31),IF($AK5&lt;0,-1*(IF($Q$11=0,"",$P$7*PI()*$Q$7^2/4)),IF($Q$11=0,"",$P$7*PI()*$Q$7^2/4)),0)</f>
        <v>339.29200658769764</v>
      </c>
      <c r="AO5" s="29">
        <f t="shared" ref="AO5:AO15" si="10">IF(AN5=0,0,$AK5-AN5)</f>
        <v>-28.98300204642095</v>
      </c>
      <c r="AP5" s="29" t="str">
        <f t="shared" ref="AP5:AP15" si="11">IF(OR((AND(AO5&lt;0,AO6&gt;0)),(AND(AO6&lt;0,AO5&gt;0))),$E5+(($E6-$E5)*(0-AO5)/(AO6-AO5)),"")</f>
        <v/>
      </c>
      <c r="AQ5" s="29">
        <f t="shared" ref="AQ5:AQ15" si="12">IF(AND($E5&gt;MIN($AP$4:$AP$31),$E5&lt;MAX($AP$5:$AP$31)),IF(AO5&lt;0,-1*(IF($Q$11=0,"",$P$5*PI()*$Q$5^2/4)),IF($Q$11=0,"",$P$5*PI()*$Q$5^2/4)),0)</f>
        <v>0</v>
      </c>
      <c r="AR5" s="29">
        <f t="shared" ref="AR5:AR15" si="13">AQ5+AN5</f>
        <v>339.29200658769764</v>
      </c>
      <c r="AS5" s="28"/>
      <c r="AT5" s="28">
        <f t="shared" ref="AT5:AT15" si="14">IF(AR5=0,0,$AK5-AR5)</f>
        <v>-28.98300204642095</v>
      </c>
      <c r="AU5" s="28" t="str">
        <f t="shared" ref="AU5:AU15" si="15">IF(OR((AND(AT5&lt;0,AT6&gt;0)),(AND(AT6&lt;0,AT5&gt;0))),$E5+(($E6-$E5)*(0-AT5)/(AT6-AT5)),"")</f>
        <v/>
      </c>
      <c r="AV5" s="28">
        <f t="shared" ref="AV5:AV15" si="16">IF($E5&lt;MIN($AU$4:$AU$31),IF(AT5&lt;0,-1*(IF($Q$11=0,"",$P$6*PI()*$Q$6^2/4)),IF($Q$11=0,"",$P$6*PI()*$Q$6^2/4)),0)</f>
        <v>0</v>
      </c>
      <c r="AW5" s="30">
        <f t="shared" ref="AW5:AW15" si="17">AV5 +AR5</f>
        <v>339.29200658769764</v>
      </c>
      <c r="AY5" s="31" t="str">
        <f t="shared" ref="AY5:AY15" si="18">IF(OR((AND(K5&lt;0,K6&gt;0)),(AND(K6&lt;0,K5&gt;0))),$E5+(($E6-$E5)*(0-K5)/(K6-K5)),"")</f>
        <v/>
      </c>
      <c r="AZ5" s="31">
        <f t="shared" ref="AZ5:AZ15" si="19">IF(AND($E5&gt;MIN($AY$4:$AY$31),$E5&lt;MAX($AY$4:$AY$31)),IF($AK5&lt;0,-1*(IF($T$11=0,"",$S$7*PI()*$T$7^2/4)),IF($T$11=0,"",$S$7*PI()*$T$7^2/4)),0)</f>
        <v>0</v>
      </c>
      <c r="BA5" s="31">
        <f t="shared" ref="BA5:BA15" si="20">IF(AZ5=0,0,$AK5-AZ5)</f>
        <v>0</v>
      </c>
      <c r="BB5" s="31" t="str">
        <f t="shared" ref="BB5:BB15" si="21">IF(OR((AND(BA5&lt;0,BA6&gt;0)),(AND(BA6&lt;0,BA5&gt;0))),$E5+(($E6-$E5)*(0-BA5)/(BA6-BA5)),"")</f>
        <v/>
      </c>
      <c r="BC5" s="31">
        <f t="shared" ref="BC5:BC15" si="22">IF(AND($E5&gt;MIN($BB$4:$BB$31),$E5&lt;MAX($BB$4:$BB$31)),IF(BA5&lt;0,-1*(IF($T$11=0,"",$S$8*PI()*$T$8^2/4)),IF($T$11=0,"",$S$8*PI()*$T$8^2/4)),0)</f>
        <v>0</v>
      </c>
      <c r="BD5" s="31">
        <f t="shared" ref="BD5:BD15" si="23">BC5+AZ5</f>
        <v>0</v>
      </c>
      <c r="BE5" s="31">
        <f t="shared" ref="BE5:BE15" si="24">IF(BD5=0,0,$AK5-BD5)</f>
        <v>0</v>
      </c>
      <c r="BF5" s="31" t="str">
        <f t="shared" ref="BF5:BF15" si="25">IF(OR((AND(BE5&lt;0,BE6&gt;0)),(AND(BE6&lt;0,BE5&gt;0))),$E5+(($E6-$E5)*(0-BE5)/(BE6-BE5)),"")</f>
        <v/>
      </c>
      <c r="BG5" s="31">
        <f t="shared" ref="BG5:BG15" si="26">IF(AND($E5&gt;MIN($BF$4:$BF$31),$E5&lt;MAX($BF$4:$BF$31)),IF(BE5&lt;0,-1*(IF($T$11=0,"",$S$9*PI()*$T$9^2/4)),IF($T$11=0,"",$S$9*PI()*$T$9^2/4)),0)</f>
        <v>0</v>
      </c>
      <c r="BH5" s="31">
        <f t="shared" ref="BH5:BH15" si="27">BD5+ABS(BG5)</f>
        <v>0</v>
      </c>
      <c r="BJ5" s="28" t="str">
        <f t="shared" ref="BJ5:BJ15" si="28">IF(OR((AND(K5&lt;0,K6&gt;0)),(AND(K6&lt;0,K5&gt;0))),$E5+(($E6-$E5)*(0-K5)/(K6-K5)),"")</f>
        <v/>
      </c>
      <c r="BK5" s="28">
        <f t="shared" ref="BK5:BK15" si="29">IF($E5&gt;MAX($BJ$4:$BJ$31),IF($AK5&lt;0,-1*(IF($W$11=0,"",$V$7*PI()*$W$7^2/4)),IF($W$11=0,"",$V$7*PI()*$W$7^2/4)),0)</f>
        <v>0</v>
      </c>
      <c r="BL5" s="28">
        <f t="shared" ref="BL5:BL15" si="30">IF(BK5=0,0,$AK5-BK5)</f>
        <v>0</v>
      </c>
      <c r="BM5" s="28" t="str">
        <f t="shared" ref="BM5:BM15" si="31">IF(OR((AND(BL5&lt;0,BL6&gt;0)),(AND(BL6&lt;0,BL5&gt;0))),$E5+(($E6-$E5)*(0-BL5)/(BL6-BL5)),"")</f>
        <v/>
      </c>
      <c r="BN5" s="28">
        <f t="shared" ref="BN5:BN15" si="32">IF($E5&gt;MAX($BM$4:$BM$31),IF(BL5&lt;0,-1*(IF($W$11=0,"",$V$8*PI()*$W$8^2/4)),IF($W$11=0,"",$V$8*PI()*$W$8^2/4)),0)</f>
        <v>0</v>
      </c>
      <c r="BO5" s="28">
        <f t="shared" ref="BO5:BO15" si="33">BN5+BK5</f>
        <v>0</v>
      </c>
      <c r="BP5" s="28"/>
      <c r="BQ5" s="28">
        <f t="shared" ref="BQ5:BQ15" si="34">IF(BO5=0,0,$AK5-BO5)</f>
        <v>0</v>
      </c>
      <c r="BR5" s="28" t="str">
        <f t="shared" ref="BR5:BR15" si="35">IF(OR((AND(BQ5&lt;0,BQ6&gt;0)),(AND(BQ6&lt;0,BQ5&gt;0))),$E5+(($E6-$E5)*(0-BQ5)/(BQ6-BQ5)),"")</f>
        <v/>
      </c>
      <c r="BS5" s="28">
        <f t="shared" ref="BS5:BS15" si="36">IF($E5&gt;MAX($BR$4:$BR$31),IF(BQ5&lt;0,-1*(IF($W$11=0,"",$V$9*PI()*$W$9^2/4)),IF($W$11=0,"",$V$9*PI()*$W$9^2/4)),0)</f>
        <v>0</v>
      </c>
      <c r="BT5" s="28">
        <f t="shared" ref="BT5:BT15" si="37">BS5+BO5</f>
        <v>0</v>
      </c>
      <c r="BU5" s="4"/>
      <c r="BV5" s="32">
        <f t="shared" ref="BV5:BV15" si="38">BT5+AW5+BH5</f>
        <v>339.29200658769764</v>
      </c>
    </row>
    <row r="6" spans="2:112" x14ac:dyDescent="0.25">
      <c r="B6" s="103" t="s">
        <v>46</v>
      </c>
      <c r="C6" s="103">
        <v>82.516000000000005</v>
      </c>
      <c r="D6" s="103">
        <v>0.433</v>
      </c>
      <c r="E6" s="103">
        <v>0.433</v>
      </c>
      <c r="F6" s="103">
        <v>82.534000000000006</v>
      </c>
      <c r="G6" s="103">
        <v>82.516000000000005</v>
      </c>
      <c r="H6" s="103">
        <v>0.18</v>
      </c>
      <c r="I6" s="103">
        <v>3.0000000000000001E-3</v>
      </c>
      <c r="J6" s="103">
        <v>54.506</v>
      </c>
      <c r="K6" s="103">
        <v>54.502000000000002</v>
      </c>
      <c r="M6" s="1">
        <v>0</v>
      </c>
      <c r="N6" s="1">
        <v>1050</v>
      </c>
      <c r="P6" s="33">
        <v>2</v>
      </c>
      <c r="Q6" s="34">
        <v>10</v>
      </c>
      <c r="R6" s="35"/>
      <c r="S6" s="27"/>
      <c r="T6" s="27"/>
      <c r="U6" s="27"/>
      <c r="V6" s="33"/>
      <c r="W6" s="34"/>
      <c r="X6" s="35"/>
      <c r="AD6" s="1">
        <f t="shared" si="0"/>
        <v>6</v>
      </c>
      <c r="AE6" s="1">
        <f t="shared" si="1"/>
        <v>556</v>
      </c>
      <c r="AF6" s="1">
        <f t="shared" si="2"/>
        <v>0.88158609802805232</v>
      </c>
      <c r="AG6" s="1">
        <f t="shared" si="3"/>
        <v>233.65727231822447</v>
      </c>
      <c r="AH6" s="1">
        <f t="shared" si="4"/>
        <v>0</v>
      </c>
      <c r="AI6" s="1">
        <f t="shared" si="5"/>
        <v>0</v>
      </c>
      <c r="AJ6" s="1">
        <f t="shared" si="6"/>
        <v>0</v>
      </c>
      <c r="AK6" s="1">
        <f t="shared" si="7"/>
        <v>233.65727231822447</v>
      </c>
      <c r="AM6" s="28" t="str">
        <f t="shared" si="8"/>
        <v/>
      </c>
      <c r="AN6" s="29">
        <f t="shared" si="9"/>
        <v>339.29200658769764</v>
      </c>
      <c r="AO6" s="29">
        <f t="shared" si="10"/>
        <v>-105.63473426947317</v>
      </c>
      <c r="AP6" s="29" t="str">
        <f t="shared" si="11"/>
        <v/>
      </c>
      <c r="AQ6" s="29">
        <f t="shared" si="12"/>
        <v>0</v>
      </c>
      <c r="AR6" s="29">
        <f t="shared" si="13"/>
        <v>339.29200658769764</v>
      </c>
      <c r="AS6" s="28"/>
      <c r="AT6" s="28">
        <f t="shared" si="14"/>
        <v>-105.63473426947317</v>
      </c>
      <c r="AU6" s="28" t="str">
        <f t="shared" si="15"/>
        <v/>
      </c>
      <c r="AV6" s="28">
        <f t="shared" si="16"/>
        <v>0</v>
      </c>
      <c r="AW6" s="30">
        <f t="shared" si="17"/>
        <v>339.29200658769764</v>
      </c>
      <c r="AY6" s="31" t="str">
        <f t="shared" si="18"/>
        <v/>
      </c>
      <c r="AZ6" s="31">
        <f t="shared" si="19"/>
        <v>0</v>
      </c>
      <c r="BA6" s="31">
        <f t="shared" si="20"/>
        <v>0</v>
      </c>
      <c r="BB6" s="31" t="str">
        <f t="shared" si="21"/>
        <v/>
      </c>
      <c r="BC6" s="31">
        <f t="shared" si="22"/>
        <v>0</v>
      </c>
      <c r="BD6" s="31">
        <f t="shared" si="23"/>
        <v>0</v>
      </c>
      <c r="BE6" s="31">
        <f t="shared" si="24"/>
        <v>0</v>
      </c>
      <c r="BF6" s="31" t="str">
        <f t="shared" si="25"/>
        <v/>
      </c>
      <c r="BG6" s="31">
        <f t="shared" si="26"/>
        <v>0</v>
      </c>
      <c r="BH6" s="31">
        <f t="shared" si="27"/>
        <v>0</v>
      </c>
      <c r="BJ6" s="28" t="str">
        <f t="shared" si="28"/>
        <v/>
      </c>
      <c r="BK6" s="28">
        <f t="shared" si="29"/>
        <v>0</v>
      </c>
      <c r="BL6" s="28">
        <f t="shared" si="30"/>
        <v>0</v>
      </c>
      <c r="BM6" s="28" t="str">
        <f t="shared" si="31"/>
        <v/>
      </c>
      <c r="BN6" s="28">
        <f t="shared" si="32"/>
        <v>0</v>
      </c>
      <c r="BO6" s="28">
        <f t="shared" si="33"/>
        <v>0</v>
      </c>
      <c r="BP6" s="28"/>
      <c r="BQ6" s="28">
        <f t="shared" si="34"/>
        <v>0</v>
      </c>
      <c r="BR6" s="28" t="str">
        <f t="shared" si="35"/>
        <v/>
      </c>
      <c r="BS6" s="28">
        <f t="shared" si="36"/>
        <v>0</v>
      </c>
      <c r="BT6" s="28">
        <f t="shared" si="37"/>
        <v>0</v>
      </c>
      <c r="BU6" s="4"/>
      <c r="BV6" s="32">
        <f t="shared" si="38"/>
        <v>339.29200658769764</v>
      </c>
    </row>
    <row r="7" spans="2:112" x14ac:dyDescent="0.25">
      <c r="B7" s="103" t="s">
        <v>46</v>
      </c>
      <c r="C7" s="103">
        <v>89.227000000000004</v>
      </c>
      <c r="D7" s="103">
        <v>0.64900000000000002</v>
      </c>
      <c r="E7" s="103">
        <v>0.64900000000000002</v>
      </c>
      <c r="F7" s="103">
        <v>89.245999999999995</v>
      </c>
      <c r="G7" s="103">
        <v>89.227000000000004</v>
      </c>
      <c r="H7" s="103">
        <v>0.19500000000000001</v>
      </c>
      <c r="I7" s="103">
        <v>3.0000000000000001E-3</v>
      </c>
      <c r="J7" s="103">
        <v>36.65</v>
      </c>
      <c r="K7" s="103">
        <v>36.645000000000003</v>
      </c>
      <c r="M7" s="1">
        <v>0</v>
      </c>
      <c r="N7" s="1">
        <v>1051</v>
      </c>
      <c r="P7" s="36">
        <v>3</v>
      </c>
      <c r="Q7" s="37">
        <v>12</v>
      </c>
      <c r="R7" s="38"/>
      <c r="S7" s="24"/>
      <c r="T7" s="25"/>
      <c r="U7" s="26"/>
      <c r="V7" s="36">
        <v>3</v>
      </c>
      <c r="W7" s="37">
        <v>12</v>
      </c>
      <c r="X7" s="38"/>
      <c r="Z7" s="39" t="s">
        <v>32</v>
      </c>
      <c r="AA7" s="40"/>
      <c r="AB7" s="41"/>
      <c r="AC7" s="42"/>
      <c r="AD7" s="1">
        <f t="shared" si="0"/>
        <v>6</v>
      </c>
      <c r="AE7" s="1">
        <f t="shared" si="1"/>
        <v>556</v>
      </c>
      <c r="AF7" s="1">
        <f t="shared" si="2"/>
        <v>0.59278117074685577</v>
      </c>
      <c r="AG7" s="1">
        <f t="shared" si="3"/>
        <v>155.22085016894005</v>
      </c>
      <c r="AH7" s="1">
        <f t="shared" si="4"/>
        <v>0</v>
      </c>
      <c r="AI7" s="1">
        <f t="shared" si="5"/>
        <v>0</v>
      </c>
      <c r="AJ7" s="1">
        <f t="shared" si="6"/>
        <v>0</v>
      </c>
      <c r="AK7" s="1">
        <f t="shared" si="7"/>
        <v>155.22085016894005</v>
      </c>
      <c r="AM7" s="28" t="str">
        <f t="shared" si="8"/>
        <v/>
      </c>
      <c r="AN7" s="29">
        <f t="shared" si="9"/>
        <v>339.29200658769764</v>
      </c>
      <c r="AO7" s="29">
        <f t="shared" si="10"/>
        <v>-184.0711564187576</v>
      </c>
      <c r="AP7" s="29" t="str">
        <f t="shared" si="11"/>
        <v/>
      </c>
      <c r="AQ7" s="29">
        <f t="shared" si="12"/>
        <v>0</v>
      </c>
      <c r="AR7" s="29">
        <f t="shared" si="13"/>
        <v>339.29200658769764</v>
      </c>
      <c r="AS7" s="28"/>
      <c r="AT7" s="28">
        <f t="shared" si="14"/>
        <v>-184.0711564187576</v>
      </c>
      <c r="AU7" s="28" t="str">
        <f t="shared" si="15"/>
        <v/>
      </c>
      <c r="AV7" s="28">
        <f t="shared" si="16"/>
        <v>0</v>
      </c>
      <c r="AW7" s="30">
        <f t="shared" si="17"/>
        <v>339.29200658769764</v>
      </c>
      <c r="AY7" s="31" t="str">
        <f t="shared" si="18"/>
        <v/>
      </c>
      <c r="AZ7" s="31">
        <f t="shared" si="19"/>
        <v>0</v>
      </c>
      <c r="BA7" s="31">
        <f t="shared" si="20"/>
        <v>0</v>
      </c>
      <c r="BB7" s="31" t="str">
        <f t="shared" si="21"/>
        <v/>
      </c>
      <c r="BC7" s="31">
        <f t="shared" si="22"/>
        <v>0</v>
      </c>
      <c r="BD7" s="31">
        <f t="shared" si="23"/>
        <v>0</v>
      </c>
      <c r="BE7" s="31">
        <f t="shared" si="24"/>
        <v>0</v>
      </c>
      <c r="BF7" s="31" t="str">
        <f t="shared" si="25"/>
        <v/>
      </c>
      <c r="BG7" s="31">
        <f t="shared" si="26"/>
        <v>0</v>
      </c>
      <c r="BH7" s="31">
        <f t="shared" si="27"/>
        <v>0</v>
      </c>
      <c r="BJ7" s="28" t="str">
        <f t="shared" si="28"/>
        <v/>
      </c>
      <c r="BK7" s="28">
        <f t="shared" si="29"/>
        <v>0</v>
      </c>
      <c r="BL7" s="28">
        <f t="shared" si="30"/>
        <v>0</v>
      </c>
      <c r="BM7" s="28" t="str">
        <f t="shared" si="31"/>
        <v/>
      </c>
      <c r="BN7" s="28">
        <f t="shared" si="32"/>
        <v>0</v>
      </c>
      <c r="BO7" s="28">
        <f t="shared" si="33"/>
        <v>0</v>
      </c>
      <c r="BP7" s="28"/>
      <c r="BQ7" s="28">
        <f t="shared" si="34"/>
        <v>0</v>
      </c>
      <c r="BR7" s="28" t="str">
        <f t="shared" si="35"/>
        <v/>
      </c>
      <c r="BS7" s="28">
        <f t="shared" si="36"/>
        <v>0</v>
      </c>
      <c r="BT7" s="28">
        <f t="shared" si="37"/>
        <v>0</v>
      </c>
      <c r="BU7" s="4"/>
      <c r="BV7" s="32">
        <f t="shared" si="38"/>
        <v>339.29200658769764</v>
      </c>
    </row>
    <row r="8" spans="2:112" x14ac:dyDescent="0.25">
      <c r="B8" s="103" t="s">
        <v>46</v>
      </c>
      <c r="C8" s="103">
        <v>96.391000000000005</v>
      </c>
      <c r="D8" s="103">
        <v>0.86599999999999999</v>
      </c>
      <c r="E8" s="103">
        <v>0.86599999999999999</v>
      </c>
      <c r="F8" s="103">
        <v>96.409000000000006</v>
      </c>
      <c r="G8" s="103">
        <v>96.391000000000005</v>
      </c>
      <c r="H8" s="103">
        <v>0.21</v>
      </c>
      <c r="I8" s="103">
        <v>3.0000000000000001E-3</v>
      </c>
      <c r="J8" s="103">
        <v>17.905000000000001</v>
      </c>
      <c r="K8" s="103">
        <v>17.901</v>
      </c>
      <c r="M8" s="1">
        <v>0</v>
      </c>
      <c r="N8" s="1">
        <v>1472</v>
      </c>
      <c r="P8" s="43"/>
      <c r="Q8" s="44"/>
      <c r="R8" s="45"/>
      <c r="S8" s="33"/>
      <c r="T8" s="34"/>
      <c r="U8" s="35"/>
      <c r="V8" s="43"/>
      <c r="W8" s="44"/>
      <c r="X8" s="45"/>
      <c r="Z8" s="46">
        <f>IF($Q$11=0,"",$P$4*PI()*$Q$4^2/4+$P$5*PI()*$Q$5^2/4+$P$6*PI()*$Q$6^2/4)</f>
        <v>917.34505484821966</v>
      </c>
      <c r="AA8" s="47">
        <f>IF($Q$11=0,"",$S$4*PI()*$T$4^2/4+$S$5*PI()*$T$5^2/4+$S$6*PI()*$T$6^2/4)</f>
        <v>1005.3096491487338</v>
      </c>
      <c r="AB8" s="48">
        <f>IF($Q$11=0,"",$V$4*PI()*$W$4^2/4+$V$5*PI()*$W$5^2/4+$V$6*PI()*$W$6^2/4)</f>
        <v>917.34505484821966</v>
      </c>
      <c r="AC8" s="49"/>
      <c r="AD8" s="1">
        <f t="shared" si="0"/>
        <v>6</v>
      </c>
      <c r="AE8" s="1">
        <f t="shared" si="1"/>
        <v>556</v>
      </c>
      <c r="AF8" s="1">
        <f t="shared" si="2"/>
        <v>0.28959745872366854</v>
      </c>
      <c r="AG8" s="1">
        <f t="shared" si="3"/>
        <v>74.908464946131076</v>
      </c>
      <c r="AH8" s="1">
        <f t="shared" si="4"/>
        <v>0</v>
      </c>
      <c r="AI8" s="1">
        <f t="shared" si="5"/>
        <v>0</v>
      </c>
      <c r="AJ8" s="1">
        <f t="shared" si="6"/>
        <v>0</v>
      </c>
      <c r="AK8" s="1">
        <f t="shared" si="7"/>
        <v>74.908464946131076</v>
      </c>
      <c r="AM8" s="28">
        <f t="shared" si="8"/>
        <v>1.0629748344370862</v>
      </c>
      <c r="AN8" s="29">
        <f t="shared" si="9"/>
        <v>339.29200658769764</v>
      </c>
      <c r="AO8" s="29">
        <f t="shared" si="10"/>
        <v>-264.38354164156658</v>
      </c>
      <c r="AP8" s="29" t="str">
        <f t="shared" si="11"/>
        <v/>
      </c>
      <c r="AQ8" s="29">
        <f t="shared" si="12"/>
        <v>0</v>
      </c>
      <c r="AR8" s="29">
        <f t="shared" si="13"/>
        <v>339.29200658769764</v>
      </c>
      <c r="AS8" s="28"/>
      <c r="AT8" s="28">
        <f t="shared" si="14"/>
        <v>-264.38354164156658</v>
      </c>
      <c r="AU8" s="28" t="str">
        <f t="shared" si="15"/>
        <v/>
      </c>
      <c r="AV8" s="28">
        <f t="shared" si="16"/>
        <v>0</v>
      </c>
      <c r="AW8" s="30">
        <f t="shared" si="17"/>
        <v>339.29200658769764</v>
      </c>
      <c r="AY8" s="31">
        <f t="shared" si="18"/>
        <v>1.0629748344370862</v>
      </c>
      <c r="AZ8" s="31">
        <f t="shared" si="19"/>
        <v>0</v>
      </c>
      <c r="BA8" s="31">
        <f t="shared" si="20"/>
        <v>0</v>
      </c>
      <c r="BB8" s="31" t="str">
        <f t="shared" si="21"/>
        <v/>
      </c>
      <c r="BC8" s="31">
        <f t="shared" si="22"/>
        <v>0</v>
      </c>
      <c r="BD8" s="31">
        <f t="shared" si="23"/>
        <v>0</v>
      </c>
      <c r="BE8" s="31">
        <f t="shared" si="24"/>
        <v>0</v>
      </c>
      <c r="BF8" s="31" t="str">
        <f t="shared" si="25"/>
        <v/>
      </c>
      <c r="BG8" s="31">
        <f t="shared" si="26"/>
        <v>0</v>
      </c>
      <c r="BH8" s="31">
        <f t="shared" si="27"/>
        <v>0</v>
      </c>
      <c r="BJ8" s="28">
        <f t="shared" si="28"/>
        <v>1.0629748344370862</v>
      </c>
      <c r="BK8" s="28">
        <f t="shared" si="29"/>
        <v>0</v>
      </c>
      <c r="BL8" s="28">
        <f t="shared" si="30"/>
        <v>0</v>
      </c>
      <c r="BM8" s="28" t="str">
        <f t="shared" si="31"/>
        <v/>
      </c>
      <c r="BN8" s="28">
        <f t="shared" si="32"/>
        <v>0</v>
      </c>
      <c r="BO8" s="28">
        <f t="shared" si="33"/>
        <v>0</v>
      </c>
      <c r="BP8" s="28"/>
      <c r="BQ8" s="28">
        <f t="shared" si="34"/>
        <v>0</v>
      </c>
      <c r="BR8" s="28" t="str">
        <f t="shared" si="35"/>
        <v/>
      </c>
      <c r="BS8" s="28">
        <f t="shared" si="36"/>
        <v>0</v>
      </c>
      <c r="BT8" s="28">
        <f t="shared" si="37"/>
        <v>0</v>
      </c>
      <c r="BU8" s="4"/>
      <c r="BV8" s="32">
        <f t="shared" si="38"/>
        <v>339.29200658769764</v>
      </c>
    </row>
    <row r="9" spans="2:112" x14ac:dyDescent="0.25">
      <c r="B9" s="103" t="s">
        <v>46</v>
      </c>
      <c r="C9" s="103">
        <v>104.00700000000001</v>
      </c>
      <c r="D9" s="103">
        <v>1.0820000000000001</v>
      </c>
      <c r="E9" s="103">
        <v>1.0820000000000001</v>
      </c>
      <c r="F9" s="103">
        <v>104.02500000000001</v>
      </c>
      <c r="G9" s="103">
        <v>104.00700000000001</v>
      </c>
      <c r="H9" s="103">
        <v>0.22700000000000001</v>
      </c>
      <c r="I9" s="103">
        <v>3.0000000000000001E-3</v>
      </c>
      <c r="J9" s="103">
        <v>-1.7330000000000001</v>
      </c>
      <c r="K9" s="103">
        <v>-1.7290000000000001</v>
      </c>
      <c r="M9" s="1">
        <v>0</v>
      </c>
      <c r="N9" s="1">
        <v>2208</v>
      </c>
      <c r="P9" s="50"/>
      <c r="Q9" s="51"/>
      <c r="R9" s="52"/>
      <c r="S9" s="53"/>
      <c r="T9" s="54"/>
      <c r="U9" s="55"/>
      <c r="V9" s="50"/>
      <c r="W9" s="51"/>
      <c r="X9" s="52"/>
      <c r="Z9" s="56">
        <f>IF($Q$11=0,"",$P$7*PI()*$Q$7^2/4+$P$8*PI()*$Q$8^2/4+$P$9*PI()*$Q$9^2/4)</f>
        <v>339.29200658769764</v>
      </c>
      <c r="AA9" s="57">
        <f>IF($Q$11=0,"",$S$7*PI()*$T$7^2/4+$S$8*PI()*$T$8^2/4+$S$9*PI()*$T$9^2/4)</f>
        <v>0</v>
      </c>
      <c r="AB9" s="58">
        <f>IF($Q$11=0,"",$V$7*PI()*$W$7^2/4+$V$8*PI()*$W$8^2/4+$V$9*PI()*$W$9^2/4)</f>
        <v>339.29200658769764</v>
      </c>
      <c r="AC9" s="49"/>
      <c r="AD9" s="1">
        <f t="shared" si="0"/>
        <v>5</v>
      </c>
      <c r="AE9" s="1">
        <f t="shared" si="1"/>
        <v>540.98630136986299</v>
      </c>
      <c r="AF9" s="1">
        <f t="shared" si="2"/>
        <v>-2.9607110911226277E-2</v>
      </c>
      <c r="AG9" s="1">
        <f t="shared" si="3"/>
        <v>-7.5637400219191964</v>
      </c>
      <c r="AH9" s="1">
        <f t="shared" si="4"/>
        <v>0</v>
      </c>
      <c r="AI9" s="1">
        <f t="shared" si="5"/>
        <v>0</v>
      </c>
      <c r="AJ9" s="1">
        <f t="shared" si="6"/>
        <v>0</v>
      </c>
      <c r="AK9" s="1">
        <f t="shared" si="7"/>
        <v>-7.5637400219191964</v>
      </c>
      <c r="AM9" s="28" t="str">
        <f t="shared" si="8"/>
        <v/>
      </c>
      <c r="AN9" s="29">
        <f t="shared" si="9"/>
        <v>0</v>
      </c>
      <c r="AO9" s="29">
        <f t="shared" si="10"/>
        <v>0</v>
      </c>
      <c r="AP9" s="29" t="str">
        <f t="shared" si="11"/>
        <v/>
      </c>
      <c r="AQ9" s="29">
        <f t="shared" si="12"/>
        <v>0</v>
      </c>
      <c r="AR9" s="29">
        <f t="shared" si="13"/>
        <v>0</v>
      </c>
      <c r="AS9" s="28"/>
      <c r="AT9" s="28">
        <f t="shared" si="14"/>
        <v>0</v>
      </c>
      <c r="AU9" s="28" t="str">
        <f t="shared" si="15"/>
        <v/>
      </c>
      <c r="AV9" s="28">
        <f t="shared" si="16"/>
        <v>0</v>
      </c>
      <c r="AW9" s="30">
        <f t="shared" si="17"/>
        <v>0</v>
      </c>
      <c r="AY9" s="31" t="str">
        <f t="shared" si="18"/>
        <v/>
      </c>
      <c r="AZ9" s="31">
        <f t="shared" si="19"/>
        <v>0</v>
      </c>
      <c r="BA9" s="31">
        <f t="shared" si="20"/>
        <v>0</v>
      </c>
      <c r="BB9" s="31" t="str">
        <f t="shared" si="21"/>
        <v/>
      </c>
      <c r="BC9" s="31">
        <f t="shared" si="22"/>
        <v>0</v>
      </c>
      <c r="BD9" s="31">
        <f t="shared" si="23"/>
        <v>0</v>
      </c>
      <c r="BE9" s="31">
        <f t="shared" si="24"/>
        <v>0</v>
      </c>
      <c r="BF9" s="31" t="str">
        <f t="shared" si="25"/>
        <v/>
      </c>
      <c r="BG9" s="31">
        <f t="shared" si="26"/>
        <v>0</v>
      </c>
      <c r="BH9" s="31">
        <f t="shared" si="27"/>
        <v>0</v>
      </c>
      <c r="BJ9" s="28" t="str">
        <f t="shared" si="28"/>
        <v/>
      </c>
      <c r="BK9" s="28">
        <f t="shared" si="29"/>
        <v>0</v>
      </c>
      <c r="BL9" s="28">
        <f t="shared" si="30"/>
        <v>0</v>
      </c>
      <c r="BM9" s="28" t="str">
        <f t="shared" si="31"/>
        <v/>
      </c>
      <c r="BN9" s="28">
        <f t="shared" si="32"/>
        <v>0</v>
      </c>
      <c r="BO9" s="28">
        <f t="shared" si="33"/>
        <v>0</v>
      </c>
      <c r="BP9" s="28"/>
      <c r="BQ9" s="28">
        <f t="shared" si="34"/>
        <v>0</v>
      </c>
      <c r="BR9" s="28" t="str">
        <f t="shared" si="35"/>
        <v/>
      </c>
      <c r="BS9" s="28">
        <f t="shared" si="36"/>
        <v>0</v>
      </c>
      <c r="BT9" s="28">
        <f t="shared" si="37"/>
        <v>0</v>
      </c>
      <c r="BU9" s="4"/>
      <c r="BV9" s="32">
        <f t="shared" si="38"/>
        <v>0</v>
      </c>
    </row>
    <row r="10" spans="2:112" x14ac:dyDescent="0.25">
      <c r="B10" s="103" t="s">
        <v>46</v>
      </c>
      <c r="C10" s="103">
        <v>112.074</v>
      </c>
      <c r="D10" s="103">
        <v>1.298</v>
      </c>
      <c r="E10" s="103">
        <v>1.298</v>
      </c>
      <c r="F10" s="103">
        <v>112.092</v>
      </c>
      <c r="G10" s="103">
        <v>112.074</v>
      </c>
      <c r="H10" s="103">
        <v>0.245</v>
      </c>
      <c r="I10" s="103">
        <v>3.0000000000000001E-3</v>
      </c>
      <c r="J10" s="103">
        <v>-7.1710000000000003</v>
      </c>
      <c r="K10" s="103">
        <v>-7.1669999999999998</v>
      </c>
      <c r="M10" s="1">
        <v>0</v>
      </c>
      <c r="N10" s="1">
        <v>2944</v>
      </c>
      <c r="P10" s="47"/>
      <c r="Q10" s="59"/>
      <c r="R10" s="59"/>
      <c r="S10" s="46"/>
      <c r="T10" s="59"/>
      <c r="U10" s="48"/>
      <c r="V10" s="59"/>
      <c r="W10" s="59"/>
      <c r="X10" s="48"/>
      <c r="AD10" s="1">
        <f t="shared" si="0"/>
        <v>5</v>
      </c>
      <c r="AE10" s="1">
        <f t="shared" si="1"/>
        <v>540.98630136986299</v>
      </c>
      <c r="AF10" s="1">
        <f t="shared" si="2"/>
        <v>-0.12251159396676493</v>
      </c>
      <c r="AG10" s="1">
        <f t="shared" si="3"/>
        <v>-31.187780255365332</v>
      </c>
      <c r="AH10" s="1">
        <f t="shared" si="4"/>
        <v>0</v>
      </c>
      <c r="AI10" s="1">
        <f t="shared" si="5"/>
        <v>0</v>
      </c>
      <c r="AJ10" s="1">
        <f t="shared" si="6"/>
        <v>0</v>
      </c>
      <c r="AK10" s="1">
        <f t="shared" si="7"/>
        <v>-31.187780255365332</v>
      </c>
      <c r="AM10" s="28">
        <f t="shared" si="8"/>
        <v>1.4315083698171516</v>
      </c>
      <c r="AN10" s="29">
        <f t="shared" si="9"/>
        <v>0</v>
      </c>
      <c r="AO10" s="29">
        <f t="shared" si="10"/>
        <v>0</v>
      </c>
      <c r="AP10" s="29" t="str">
        <f t="shared" si="11"/>
        <v/>
      </c>
      <c r="AQ10" s="29">
        <f t="shared" si="12"/>
        <v>0</v>
      </c>
      <c r="AR10" s="29">
        <f t="shared" si="13"/>
        <v>0</v>
      </c>
      <c r="AS10" s="28"/>
      <c r="AT10" s="28">
        <f t="shared" si="14"/>
        <v>0</v>
      </c>
      <c r="AU10" s="28" t="str">
        <f t="shared" si="15"/>
        <v/>
      </c>
      <c r="AV10" s="28">
        <f t="shared" si="16"/>
        <v>0</v>
      </c>
      <c r="AW10" s="30">
        <f t="shared" si="17"/>
        <v>0</v>
      </c>
      <c r="AY10" s="31">
        <f t="shared" si="18"/>
        <v>1.4315083698171516</v>
      </c>
      <c r="AZ10" s="31">
        <f t="shared" si="19"/>
        <v>0</v>
      </c>
      <c r="BA10" s="31">
        <f t="shared" si="20"/>
        <v>0</v>
      </c>
      <c r="BB10" s="31" t="str">
        <f t="shared" si="21"/>
        <v/>
      </c>
      <c r="BC10" s="31">
        <f t="shared" si="22"/>
        <v>0</v>
      </c>
      <c r="BD10" s="31">
        <f t="shared" si="23"/>
        <v>0</v>
      </c>
      <c r="BE10" s="31">
        <f t="shared" si="24"/>
        <v>0</v>
      </c>
      <c r="BF10" s="31" t="str">
        <f t="shared" si="25"/>
        <v/>
      </c>
      <c r="BG10" s="31">
        <f t="shared" si="26"/>
        <v>0</v>
      </c>
      <c r="BH10" s="31">
        <f t="shared" si="27"/>
        <v>0</v>
      </c>
      <c r="BJ10" s="28">
        <f t="shared" si="28"/>
        <v>1.4315083698171516</v>
      </c>
      <c r="BK10" s="28">
        <f t="shared" si="29"/>
        <v>0</v>
      </c>
      <c r="BL10" s="28">
        <f t="shared" si="30"/>
        <v>0</v>
      </c>
      <c r="BM10" s="28" t="str">
        <f t="shared" si="31"/>
        <v/>
      </c>
      <c r="BN10" s="28">
        <f t="shared" si="32"/>
        <v>0</v>
      </c>
      <c r="BO10" s="28">
        <f t="shared" si="33"/>
        <v>0</v>
      </c>
      <c r="BP10" s="28" t="s">
        <v>33</v>
      </c>
      <c r="BQ10" s="28">
        <f t="shared" si="34"/>
        <v>0</v>
      </c>
      <c r="BR10" s="28" t="str">
        <f t="shared" si="35"/>
        <v/>
      </c>
      <c r="BS10" s="28">
        <f t="shared" si="36"/>
        <v>0</v>
      </c>
      <c r="BT10" s="28">
        <f t="shared" si="37"/>
        <v>0</v>
      </c>
      <c r="BU10" s="4"/>
      <c r="BV10" s="32">
        <f t="shared" si="38"/>
        <v>0</v>
      </c>
    </row>
    <row r="11" spans="2:112" x14ac:dyDescent="0.25">
      <c r="B11" s="103" t="s">
        <v>46</v>
      </c>
      <c r="C11" s="103">
        <v>120.578</v>
      </c>
      <c r="D11" s="103">
        <v>1.5149999999999999</v>
      </c>
      <c r="E11" s="103">
        <v>1.5149999999999999</v>
      </c>
      <c r="F11" s="103">
        <v>120.596</v>
      </c>
      <c r="G11" s="103">
        <v>120.578</v>
      </c>
      <c r="H11" s="103">
        <v>0.26300000000000001</v>
      </c>
      <c r="I11" s="103">
        <v>3.0000000000000001E-3</v>
      </c>
      <c r="J11" s="103">
        <v>4.4870000000000001</v>
      </c>
      <c r="K11" s="103">
        <v>4.4820000000000002</v>
      </c>
      <c r="M11" s="1">
        <v>0</v>
      </c>
      <c r="N11" s="1">
        <v>3500</v>
      </c>
      <c r="P11" s="60" t="s">
        <v>34</v>
      </c>
      <c r="Q11" s="44">
        <v>200</v>
      </c>
      <c r="R11" s="44" t="s">
        <v>35</v>
      </c>
      <c r="S11" s="43"/>
      <c r="T11" s="44">
        <v>200</v>
      </c>
      <c r="U11" s="45" t="s">
        <v>35</v>
      </c>
      <c r="V11" s="44"/>
      <c r="W11" s="44">
        <v>200</v>
      </c>
      <c r="X11" s="61" t="s">
        <v>35</v>
      </c>
      <c r="AC11" s="42"/>
      <c r="AD11" s="1">
        <f t="shared" si="0"/>
        <v>6</v>
      </c>
      <c r="AE11" s="1">
        <f t="shared" si="1"/>
        <v>556</v>
      </c>
      <c r="AF11" s="1">
        <f t="shared" si="2"/>
        <v>7.2573236374928837E-2</v>
      </c>
      <c r="AG11" s="1">
        <f t="shared" si="3"/>
        <v>18.613257396720286</v>
      </c>
      <c r="AH11" s="1">
        <f t="shared" si="4"/>
        <v>0</v>
      </c>
      <c r="AI11" s="1">
        <f t="shared" si="5"/>
        <v>0</v>
      </c>
      <c r="AJ11" s="1">
        <f t="shared" si="6"/>
        <v>0</v>
      </c>
      <c r="AK11" s="1">
        <f t="shared" si="7"/>
        <v>18.613257396720286</v>
      </c>
      <c r="AM11" s="28" t="str">
        <f t="shared" si="8"/>
        <v/>
      </c>
      <c r="AN11" s="29">
        <f t="shared" si="9"/>
        <v>0</v>
      </c>
      <c r="AO11" s="29">
        <f t="shared" si="10"/>
        <v>0</v>
      </c>
      <c r="AP11" s="29" t="str">
        <f t="shared" si="11"/>
        <v/>
      </c>
      <c r="AQ11" s="29">
        <f t="shared" si="12"/>
        <v>0</v>
      </c>
      <c r="AR11" s="29">
        <f t="shared" si="13"/>
        <v>0</v>
      </c>
      <c r="AS11" s="28"/>
      <c r="AT11" s="28">
        <f t="shared" si="14"/>
        <v>0</v>
      </c>
      <c r="AU11" s="28" t="str">
        <f t="shared" si="15"/>
        <v/>
      </c>
      <c r="AV11" s="28">
        <f t="shared" si="16"/>
        <v>0</v>
      </c>
      <c r="AW11" s="30">
        <f t="shared" si="17"/>
        <v>0</v>
      </c>
      <c r="AY11" s="31" t="str">
        <f t="shared" si="18"/>
        <v/>
      </c>
      <c r="AZ11" s="31">
        <f t="shared" si="19"/>
        <v>0</v>
      </c>
      <c r="BA11" s="31">
        <f t="shared" si="20"/>
        <v>0</v>
      </c>
      <c r="BB11" s="31" t="str">
        <f t="shared" si="21"/>
        <v/>
      </c>
      <c r="BC11" s="31">
        <f t="shared" si="22"/>
        <v>0</v>
      </c>
      <c r="BD11" s="31">
        <f t="shared" si="23"/>
        <v>0</v>
      </c>
      <c r="BE11" s="31">
        <f t="shared" si="24"/>
        <v>0</v>
      </c>
      <c r="BF11" s="31" t="str">
        <f t="shared" si="25"/>
        <v/>
      </c>
      <c r="BG11" s="31">
        <f t="shared" si="26"/>
        <v>0</v>
      </c>
      <c r="BH11" s="31">
        <f t="shared" si="27"/>
        <v>0</v>
      </c>
      <c r="BJ11" s="28" t="str">
        <f t="shared" si="28"/>
        <v/>
      </c>
      <c r="BK11" s="28">
        <f t="shared" si="29"/>
        <v>339.29200658769764</v>
      </c>
      <c r="BL11" s="28">
        <f t="shared" si="30"/>
        <v>-320.67874919097733</v>
      </c>
      <c r="BM11" s="28" t="str">
        <f t="shared" si="31"/>
        <v/>
      </c>
      <c r="BN11" s="28">
        <f t="shared" si="32"/>
        <v>0</v>
      </c>
      <c r="BO11" s="28">
        <f t="shared" si="33"/>
        <v>339.29200658769764</v>
      </c>
      <c r="BP11" s="28"/>
      <c r="BQ11" s="28">
        <f t="shared" si="34"/>
        <v>-320.67874919097733</v>
      </c>
      <c r="BR11" s="28" t="str">
        <f t="shared" si="35"/>
        <v/>
      </c>
      <c r="BS11" s="28">
        <f t="shared" si="36"/>
        <v>0</v>
      </c>
      <c r="BT11" s="28">
        <f t="shared" si="37"/>
        <v>339.29200658769764</v>
      </c>
      <c r="BU11" s="4"/>
      <c r="BV11" s="32">
        <f t="shared" si="38"/>
        <v>339.29200658769764</v>
      </c>
    </row>
    <row r="12" spans="2:112" x14ac:dyDescent="0.25">
      <c r="B12" s="103" t="s">
        <v>46</v>
      </c>
      <c r="C12" s="103">
        <v>128.93199999999999</v>
      </c>
      <c r="D12" s="103">
        <v>1.7310000000000001</v>
      </c>
      <c r="E12" s="103">
        <v>1.7310000000000001</v>
      </c>
      <c r="F12" s="103">
        <v>128.95099999999999</v>
      </c>
      <c r="G12" s="103">
        <v>128.93199999999999</v>
      </c>
      <c r="H12" s="103">
        <v>0.28100000000000003</v>
      </c>
      <c r="I12" s="103">
        <v>3.0000000000000001E-3</v>
      </c>
      <c r="J12" s="103">
        <v>15.154</v>
      </c>
      <c r="K12" s="103">
        <v>15.148999999999999</v>
      </c>
      <c r="M12" s="1">
        <v>0</v>
      </c>
      <c r="N12" s="1">
        <v>3501</v>
      </c>
      <c r="P12" s="62" t="s">
        <v>36</v>
      </c>
      <c r="Q12" s="51">
        <v>600</v>
      </c>
      <c r="R12" s="51" t="s">
        <v>35</v>
      </c>
      <c r="S12" s="50"/>
      <c r="T12" s="51">
        <f>Q12</f>
        <v>600</v>
      </c>
      <c r="U12" s="52" t="s">
        <v>35</v>
      </c>
      <c r="V12" s="51"/>
      <c r="W12" s="51">
        <f>Q12</f>
        <v>600</v>
      </c>
      <c r="X12" s="63" t="s">
        <v>35</v>
      </c>
      <c r="Z12" s="64" t="str">
        <f>IF(AND(AND(Q11=T11,T11=W11),AND(Q12=T12,T12=W12)),"","Varying cross-section")</f>
        <v/>
      </c>
      <c r="AA12" s="64"/>
      <c r="AC12" s="49"/>
      <c r="AD12" s="1">
        <f t="shared" si="0"/>
        <v>6</v>
      </c>
      <c r="AE12" s="1">
        <f t="shared" si="1"/>
        <v>556</v>
      </c>
      <c r="AF12" s="1">
        <f t="shared" si="2"/>
        <v>0.24510247916774494</v>
      </c>
      <c r="AG12" s="1">
        <f t="shared" si="3"/>
        <v>63.287730337419482</v>
      </c>
      <c r="AH12" s="1">
        <f t="shared" si="4"/>
        <v>0</v>
      </c>
      <c r="AI12" s="1">
        <f t="shared" si="5"/>
        <v>0</v>
      </c>
      <c r="AJ12" s="1">
        <f t="shared" si="6"/>
        <v>0</v>
      </c>
      <c r="AK12" s="1">
        <f t="shared" si="7"/>
        <v>63.287730337419482</v>
      </c>
      <c r="AM12" s="28" t="str">
        <f t="shared" si="8"/>
        <v/>
      </c>
      <c r="AN12" s="29">
        <f t="shared" si="9"/>
        <v>0</v>
      </c>
      <c r="AO12" s="29">
        <f t="shared" si="10"/>
        <v>0</v>
      </c>
      <c r="AP12" s="29" t="str">
        <f t="shared" si="11"/>
        <v/>
      </c>
      <c r="AQ12" s="29">
        <f t="shared" si="12"/>
        <v>0</v>
      </c>
      <c r="AR12" s="29">
        <f t="shared" si="13"/>
        <v>0</v>
      </c>
      <c r="AS12" s="28"/>
      <c r="AT12" s="28">
        <f t="shared" si="14"/>
        <v>0</v>
      </c>
      <c r="AU12" s="28" t="str">
        <f t="shared" si="15"/>
        <v/>
      </c>
      <c r="AV12" s="28">
        <f t="shared" si="16"/>
        <v>0</v>
      </c>
      <c r="AW12" s="30">
        <f t="shared" si="17"/>
        <v>0</v>
      </c>
      <c r="AY12" s="31" t="str">
        <f t="shared" si="18"/>
        <v/>
      </c>
      <c r="AZ12" s="31">
        <f t="shared" si="19"/>
        <v>0</v>
      </c>
      <c r="BA12" s="31">
        <f t="shared" si="20"/>
        <v>0</v>
      </c>
      <c r="BB12" s="31" t="str">
        <f t="shared" si="21"/>
        <v/>
      </c>
      <c r="BC12" s="31">
        <f t="shared" si="22"/>
        <v>0</v>
      </c>
      <c r="BD12" s="31">
        <f t="shared" si="23"/>
        <v>0</v>
      </c>
      <c r="BE12" s="31">
        <f t="shared" si="24"/>
        <v>0</v>
      </c>
      <c r="BF12" s="31" t="str">
        <f t="shared" si="25"/>
        <v/>
      </c>
      <c r="BG12" s="31">
        <f t="shared" si="26"/>
        <v>0</v>
      </c>
      <c r="BH12" s="31">
        <f t="shared" si="27"/>
        <v>0</v>
      </c>
      <c r="BJ12" s="28" t="str">
        <f t="shared" si="28"/>
        <v/>
      </c>
      <c r="BK12" s="28">
        <f t="shared" si="29"/>
        <v>339.29200658769764</v>
      </c>
      <c r="BL12" s="28">
        <f t="shared" si="30"/>
        <v>-276.00427625027817</v>
      </c>
      <c r="BM12" s="28" t="str">
        <f t="shared" si="31"/>
        <v/>
      </c>
      <c r="BN12" s="28">
        <f t="shared" si="32"/>
        <v>0</v>
      </c>
      <c r="BO12" s="28">
        <f t="shared" si="33"/>
        <v>339.29200658769764</v>
      </c>
      <c r="BP12" s="28"/>
      <c r="BQ12" s="28">
        <f t="shared" si="34"/>
        <v>-276.00427625027817</v>
      </c>
      <c r="BR12" s="28" t="str">
        <f t="shared" si="35"/>
        <v/>
      </c>
      <c r="BS12" s="28">
        <f t="shared" si="36"/>
        <v>0</v>
      </c>
      <c r="BT12" s="28">
        <f t="shared" si="37"/>
        <v>339.29200658769764</v>
      </c>
      <c r="BU12" s="4"/>
      <c r="BV12" s="32">
        <f t="shared" si="38"/>
        <v>339.29200658769764</v>
      </c>
    </row>
    <row r="13" spans="2:112" x14ac:dyDescent="0.25">
      <c r="B13" s="103" t="s">
        <v>46</v>
      </c>
      <c r="C13" s="103">
        <v>136.83500000000001</v>
      </c>
      <c r="D13" s="103">
        <v>1.9470000000000001</v>
      </c>
      <c r="E13" s="103">
        <v>1.9470000000000001</v>
      </c>
      <c r="F13" s="103">
        <v>136.85300000000001</v>
      </c>
      <c r="G13" s="103">
        <v>136.83500000000001</v>
      </c>
      <c r="H13" s="103">
        <v>0.29899999999999999</v>
      </c>
      <c r="I13" s="103">
        <v>3.0000000000000001E-3</v>
      </c>
      <c r="J13" s="103">
        <v>24.780999999999999</v>
      </c>
      <c r="K13" s="103">
        <v>24.776</v>
      </c>
      <c r="M13" s="1">
        <v>0</v>
      </c>
      <c r="N13" s="1">
        <v>3680</v>
      </c>
      <c r="AC13" s="65"/>
      <c r="AD13" s="1">
        <f t="shared" si="0"/>
        <v>6</v>
      </c>
      <c r="AE13" s="1">
        <f t="shared" si="1"/>
        <v>556</v>
      </c>
      <c r="AF13" s="1">
        <f t="shared" si="2"/>
        <v>0.40081064644687125</v>
      </c>
      <c r="AG13" s="1">
        <f t="shared" si="3"/>
        <v>104.13669843540539</v>
      </c>
      <c r="AH13" s="1">
        <f t="shared" si="4"/>
        <v>0</v>
      </c>
      <c r="AI13" s="1">
        <f t="shared" si="5"/>
        <v>0</v>
      </c>
      <c r="AJ13" s="1">
        <f t="shared" si="6"/>
        <v>0</v>
      </c>
      <c r="AK13" s="1">
        <f t="shared" si="7"/>
        <v>104.13669843540539</v>
      </c>
      <c r="AM13" s="28" t="str">
        <f t="shared" si="8"/>
        <v/>
      </c>
      <c r="AN13" s="29">
        <f t="shared" si="9"/>
        <v>0</v>
      </c>
      <c r="AO13" s="29">
        <f t="shared" si="10"/>
        <v>0</v>
      </c>
      <c r="AP13" s="29" t="str">
        <f t="shared" si="11"/>
        <v/>
      </c>
      <c r="AQ13" s="29">
        <f t="shared" si="12"/>
        <v>0</v>
      </c>
      <c r="AR13" s="29">
        <f t="shared" si="13"/>
        <v>0</v>
      </c>
      <c r="AS13" s="28"/>
      <c r="AT13" s="28">
        <f t="shared" si="14"/>
        <v>0</v>
      </c>
      <c r="AU13" s="28" t="str">
        <f t="shared" si="15"/>
        <v/>
      </c>
      <c r="AV13" s="28">
        <f t="shared" si="16"/>
        <v>0</v>
      </c>
      <c r="AW13" s="30">
        <f t="shared" si="17"/>
        <v>0</v>
      </c>
      <c r="AY13" s="31" t="str">
        <f t="shared" si="18"/>
        <v/>
      </c>
      <c r="AZ13" s="31">
        <f t="shared" si="19"/>
        <v>0</v>
      </c>
      <c r="BA13" s="31">
        <f t="shared" si="20"/>
        <v>0</v>
      </c>
      <c r="BB13" s="31" t="str">
        <f t="shared" si="21"/>
        <v/>
      </c>
      <c r="BC13" s="31">
        <f t="shared" si="22"/>
        <v>0</v>
      </c>
      <c r="BD13" s="31">
        <f t="shared" si="23"/>
        <v>0</v>
      </c>
      <c r="BE13" s="31">
        <f t="shared" si="24"/>
        <v>0</v>
      </c>
      <c r="BF13" s="31" t="str">
        <f t="shared" si="25"/>
        <v/>
      </c>
      <c r="BG13" s="31">
        <f t="shared" si="26"/>
        <v>0</v>
      </c>
      <c r="BH13" s="31">
        <f t="shared" si="27"/>
        <v>0</v>
      </c>
      <c r="BJ13" s="28" t="str">
        <f t="shared" si="28"/>
        <v/>
      </c>
      <c r="BK13" s="28">
        <f t="shared" si="29"/>
        <v>339.29200658769764</v>
      </c>
      <c r="BL13" s="28">
        <f t="shared" si="30"/>
        <v>-235.15530815229226</v>
      </c>
      <c r="BM13" s="28" t="str">
        <f t="shared" si="31"/>
        <v/>
      </c>
      <c r="BN13" s="28">
        <f t="shared" si="32"/>
        <v>0</v>
      </c>
      <c r="BO13" s="28">
        <f t="shared" si="33"/>
        <v>339.29200658769764</v>
      </c>
      <c r="BP13" s="28"/>
      <c r="BQ13" s="28">
        <f t="shared" si="34"/>
        <v>-235.15530815229226</v>
      </c>
      <c r="BR13" s="28" t="str">
        <f t="shared" si="35"/>
        <v/>
      </c>
      <c r="BS13" s="28">
        <f t="shared" si="36"/>
        <v>0</v>
      </c>
      <c r="BT13" s="28">
        <f t="shared" si="37"/>
        <v>339.29200658769764</v>
      </c>
      <c r="BU13" s="4"/>
      <c r="BV13" s="32">
        <f t="shared" si="38"/>
        <v>339.29200658769764</v>
      </c>
    </row>
    <row r="14" spans="2:112" x14ac:dyDescent="0.25">
      <c r="B14" s="103" t="s">
        <v>46</v>
      </c>
      <c r="C14" s="103">
        <v>144.285</v>
      </c>
      <c r="D14" s="103">
        <v>2.1640000000000001</v>
      </c>
      <c r="E14" s="103">
        <v>2.1640000000000001</v>
      </c>
      <c r="F14" s="103">
        <v>144.303</v>
      </c>
      <c r="G14" s="103">
        <v>144.285</v>
      </c>
      <c r="H14" s="103">
        <v>0.315</v>
      </c>
      <c r="I14" s="103">
        <v>3.0000000000000001E-3</v>
      </c>
      <c r="J14" s="103">
        <v>33.415999999999997</v>
      </c>
      <c r="K14" s="103">
        <v>33.411000000000001</v>
      </c>
      <c r="M14" s="1">
        <v>0</v>
      </c>
      <c r="N14" s="1">
        <v>4416</v>
      </c>
      <c r="P14" s="13" t="s">
        <v>37</v>
      </c>
      <c r="Q14" s="1">
        <f>700/(1100+(fy*0.87))</f>
        <v>0.4560260586319218</v>
      </c>
      <c r="T14" s="66" t="s">
        <v>38</v>
      </c>
      <c r="U14" s="67"/>
      <c r="V14" s="68"/>
      <c r="W14" s="69" t="s">
        <v>39</v>
      </c>
      <c r="X14" s="70"/>
      <c r="Y14" s="71"/>
      <c r="Z14" s="69" t="s">
        <v>40</v>
      </c>
      <c r="AA14" s="70"/>
      <c r="AB14" s="71"/>
      <c r="AC14" s="65"/>
      <c r="AD14" s="1">
        <f t="shared" si="0"/>
        <v>6</v>
      </c>
      <c r="AE14" s="1">
        <f t="shared" si="1"/>
        <v>556</v>
      </c>
      <c r="AF14" s="1">
        <f t="shared" si="2"/>
        <v>0.54047409554370884</v>
      </c>
      <c r="AG14" s="1">
        <f t="shared" si="3"/>
        <v>141.22075880038292</v>
      </c>
      <c r="AH14" s="1">
        <f t="shared" si="4"/>
        <v>0</v>
      </c>
      <c r="AI14" s="1">
        <f t="shared" si="5"/>
        <v>0</v>
      </c>
      <c r="AJ14" s="1">
        <f t="shared" si="6"/>
        <v>0</v>
      </c>
      <c r="AK14" s="1">
        <f t="shared" si="7"/>
        <v>141.22075880038292</v>
      </c>
      <c r="AM14" s="28" t="str">
        <f t="shared" si="8"/>
        <v/>
      </c>
      <c r="AN14" s="29">
        <f t="shared" si="9"/>
        <v>0</v>
      </c>
      <c r="AO14" s="29">
        <f t="shared" si="10"/>
        <v>0</v>
      </c>
      <c r="AP14" s="29" t="str">
        <f t="shared" si="11"/>
        <v/>
      </c>
      <c r="AQ14" s="29">
        <f t="shared" si="12"/>
        <v>0</v>
      </c>
      <c r="AR14" s="29">
        <f t="shared" si="13"/>
        <v>0</v>
      </c>
      <c r="AS14" s="28"/>
      <c r="AT14" s="28">
        <f t="shared" si="14"/>
        <v>0</v>
      </c>
      <c r="AU14" s="28" t="str">
        <f t="shared" si="15"/>
        <v/>
      </c>
      <c r="AV14" s="28">
        <f t="shared" si="16"/>
        <v>0</v>
      </c>
      <c r="AW14" s="30">
        <f t="shared" si="17"/>
        <v>0</v>
      </c>
      <c r="AY14" s="31" t="str">
        <f t="shared" si="18"/>
        <v/>
      </c>
      <c r="AZ14" s="31">
        <f t="shared" si="19"/>
        <v>0</v>
      </c>
      <c r="BA14" s="31">
        <f t="shared" si="20"/>
        <v>0</v>
      </c>
      <c r="BB14" s="31" t="str">
        <f t="shared" si="21"/>
        <v/>
      </c>
      <c r="BC14" s="31">
        <f t="shared" si="22"/>
        <v>0</v>
      </c>
      <c r="BD14" s="31">
        <f t="shared" si="23"/>
        <v>0</v>
      </c>
      <c r="BE14" s="31">
        <f t="shared" si="24"/>
        <v>0</v>
      </c>
      <c r="BF14" s="31" t="str">
        <f t="shared" si="25"/>
        <v/>
      </c>
      <c r="BG14" s="31">
        <f t="shared" si="26"/>
        <v>0</v>
      </c>
      <c r="BH14" s="31">
        <f t="shared" si="27"/>
        <v>0</v>
      </c>
      <c r="BJ14" s="28" t="str">
        <f t="shared" si="28"/>
        <v/>
      </c>
      <c r="BK14" s="28">
        <f t="shared" si="29"/>
        <v>339.29200658769764</v>
      </c>
      <c r="BL14" s="28">
        <f t="shared" si="30"/>
        <v>-198.07124778731472</v>
      </c>
      <c r="BM14" s="28" t="str">
        <f t="shared" si="31"/>
        <v/>
      </c>
      <c r="BN14" s="28">
        <f t="shared" si="32"/>
        <v>0</v>
      </c>
      <c r="BO14" s="28">
        <f t="shared" si="33"/>
        <v>339.29200658769764</v>
      </c>
      <c r="BP14" s="28"/>
      <c r="BQ14" s="28">
        <f t="shared" si="34"/>
        <v>-198.07124778731472</v>
      </c>
      <c r="BR14" s="28" t="str">
        <f t="shared" si="35"/>
        <v/>
      </c>
      <c r="BS14" s="28">
        <f t="shared" si="36"/>
        <v>0</v>
      </c>
      <c r="BT14" s="28">
        <f t="shared" si="37"/>
        <v>339.29200658769764</v>
      </c>
      <c r="BU14" s="4"/>
      <c r="BV14" s="32">
        <f t="shared" si="38"/>
        <v>339.29200658769764</v>
      </c>
    </row>
    <row r="15" spans="2:112" x14ac:dyDescent="0.25">
      <c r="B15" s="103" t="s">
        <v>46</v>
      </c>
      <c r="C15" s="103">
        <v>151.28399999999999</v>
      </c>
      <c r="D15" s="103">
        <v>2.38</v>
      </c>
      <c r="E15" s="103">
        <v>2.38</v>
      </c>
      <c r="F15" s="103">
        <v>151.30199999999999</v>
      </c>
      <c r="G15" s="103">
        <v>151.28399999999999</v>
      </c>
      <c r="H15" s="103">
        <v>0.33</v>
      </c>
      <c r="I15" s="103">
        <v>3.0000000000000001E-3</v>
      </c>
      <c r="J15" s="103">
        <v>41.116</v>
      </c>
      <c r="K15" s="103">
        <v>41.110999999999997</v>
      </c>
      <c r="M15" s="1">
        <v>0</v>
      </c>
      <c r="N15" s="1">
        <v>5151</v>
      </c>
      <c r="P15" s="13" t="s">
        <v>41</v>
      </c>
      <c r="Q15" s="1">
        <f>0.36*fck*$Q$14*(1-0.42*$Q$14)</f>
        <v>3.9817759339621634</v>
      </c>
      <c r="S15" s="72" t="s">
        <v>42</v>
      </c>
      <c r="T15" s="73">
        <f>IF($Q$11=0,0,$Q$12-cc-$Q$3-($P$4*PI()*$Q$4^2/4*$Q$4/2+$P$5*PI()*$Q$5^2/4*($Q$4+MAX($Q$4,spacer)+$Q$5/2)+$P$6*PI()*$Q$6^2/4*($Q$4+MAX($Q$4,spacer)+$Q$5+MAX($Q$5,spacer)+$Q$6/2))/($Z$8))</f>
        <v>537.56164383561645</v>
      </c>
      <c r="U15" s="74">
        <f>IF($T$11=0,0,$T$12-cc-$T$3-($S$4*PI()*$T$4^2/4*$T$4/2+$S$5*PI()*$T$5^2/4*($T$4+MAX($T$4,spacer)+$T$5/2)+$S$6*PI()*$T$6^2/4*($T$4+MAX($T$4,spacer)+$T$5+MAX($T$5,spacer)+$T$6/2))/($AA$8))</f>
        <v>539.6</v>
      </c>
      <c r="V15" s="75">
        <f>IF($W$11=0,0,$W$12-cc-$W$3-($V$4*PI()*$W$4^2/4*$W$4/2+$V$5*PI()*$W$5^2/4*($W$4+MAX($W$4,spacer)+$W$5/2)+$V$6*PI()*$W$6^2/4*($W$4+MAX($W$4,spacer)+$W$5+MAX($W$5,spacer)+$W$6/2))/($AB$8))</f>
        <v>540.98630136986299</v>
      </c>
      <c r="W15" s="56">
        <f>($Q$12-$T$16)/$T$15</f>
        <v>8.1851077926711174E-2</v>
      </c>
      <c r="X15" s="57" t="e">
        <f>($Q$12-$U$16)/$U$15</f>
        <v>#DIV/0!</v>
      </c>
      <c r="Y15" s="58">
        <f>($Q$12-$V$16)/$V$15</f>
        <v>8.1332928187987444E-2</v>
      </c>
      <c r="Z15" s="56">
        <f>IF($Q$11=0,0,VLOOKUP(ROUND(FLOOR($W$15,0.05),2),fsc,[1]tables!$B$18,FALSE)-(VLOOKUP(ROUND(FLOOR($W$15,0.05),2),fsc,[1]tables!$B$18,FALSE)-VLOOKUP(ROUND(CEILING($W$15,0.05),2),fsc,[1]tables!$B$18,FALSE))*($W$15-FLOOR($W$15,0.05))/0.05)</f>
        <v>416.3557412975893</v>
      </c>
      <c r="AA15" s="57" t="e">
        <f>IF($Q$11=0,0,VLOOKUP(ROUND(FLOOR($X$15,0.05),2),fsc,[1]tables!$B$18,FALSE)-(VLOOKUP(ROUND(FLOOR($X$15,0.05),2),fsc,[1]tables!$B$18,FALSE)-VLOOKUP(ROUND(CEILING($X$15,0.05),2),fsc,[1]tables!$B$18,FALSE))*($X$15-FLOOR($X$15,0.05))/0.05)</f>
        <v>#DIV/0!</v>
      </c>
      <c r="AB15" s="58">
        <f>IF($Q$11=0,0,VLOOKUP(ROUND(FLOOR($Y$15,0.05),2),fsc,[1]tables!$B$18,FALSE)-(VLOOKUP(ROUND(FLOOR($Y$15,0.05),2),fsc,[1]tables!$B$18,FALSE)-VLOOKUP(ROUND(CEILING($Y$15,0.05),2),fsc,[1]tables!$B$18,FALSE))*($Y$15-FLOOR($Y$15,0.05))/0.05)</f>
        <v>416.48009723488303</v>
      </c>
      <c r="AC15" s="65"/>
      <c r="AD15" s="1">
        <f t="shared" si="0"/>
        <v>6</v>
      </c>
      <c r="AE15" s="1">
        <f t="shared" si="1"/>
        <v>556</v>
      </c>
      <c r="AF15" s="1">
        <f t="shared" si="2"/>
        <v>0.66501475078929662</v>
      </c>
      <c r="AG15" s="1">
        <f t="shared" si="3"/>
        <v>174.65623507977233</v>
      </c>
      <c r="AH15" s="1">
        <f t="shared" si="4"/>
        <v>0</v>
      </c>
      <c r="AI15" s="1">
        <f t="shared" si="5"/>
        <v>0</v>
      </c>
      <c r="AJ15" s="1">
        <f t="shared" si="6"/>
        <v>0</v>
      </c>
      <c r="AK15" s="1">
        <f t="shared" si="7"/>
        <v>174.65623507977233</v>
      </c>
      <c r="AM15" s="28" t="str">
        <f t="shared" si="8"/>
        <v/>
      </c>
      <c r="AN15" s="29">
        <f t="shared" si="9"/>
        <v>0</v>
      </c>
      <c r="AO15" s="29">
        <f t="shared" si="10"/>
        <v>0</v>
      </c>
      <c r="AP15" s="29" t="str">
        <f t="shared" si="11"/>
        <v/>
      </c>
      <c r="AQ15" s="29">
        <f t="shared" si="12"/>
        <v>0</v>
      </c>
      <c r="AR15" s="29">
        <f t="shared" si="13"/>
        <v>0</v>
      </c>
      <c r="AS15" s="28"/>
      <c r="AT15" s="28">
        <f t="shared" si="14"/>
        <v>0</v>
      </c>
      <c r="AU15" s="28" t="str">
        <f t="shared" si="15"/>
        <v/>
      </c>
      <c r="AV15" s="28">
        <f t="shared" si="16"/>
        <v>0</v>
      </c>
      <c r="AW15" s="30">
        <f t="shared" si="17"/>
        <v>0</v>
      </c>
      <c r="AY15" s="31" t="str">
        <f t="shared" si="18"/>
        <v/>
      </c>
      <c r="AZ15" s="31">
        <f t="shared" si="19"/>
        <v>0</v>
      </c>
      <c r="BA15" s="31">
        <f t="shared" si="20"/>
        <v>0</v>
      </c>
      <c r="BB15" s="31" t="str">
        <f t="shared" si="21"/>
        <v/>
      </c>
      <c r="BC15" s="31">
        <f t="shared" si="22"/>
        <v>0</v>
      </c>
      <c r="BD15" s="31">
        <f t="shared" si="23"/>
        <v>0</v>
      </c>
      <c r="BE15" s="31">
        <f t="shared" si="24"/>
        <v>0</v>
      </c>
      <c r="BF15" s="31" t="str">
        <f t="shared" si="25"/>
        <v/>
      </c>
      <c r="BG15" s="31">
        <f t="shared" si="26"/>
        <v>0</v>
      </c>
      <c r="BH15" s="31">
        <f t="shared" si="27"/>
        <v>0</v>
      </c>
      <c r="BJ15" s="28" t="str">
        <f t="shared" si="28"/>
        <v/>
      </c>
      <c r="BK15" s="28">
        <f t="shared" si="29"/>
        <v>339.29200658769764</v>
      </c>
      <c r="BL15" s="28">
        <f t="shared" si="30"/>
        <v>-164.63577150792531</v>
      </c>
      <c r="BM15" s="28" t="str">
        <f t="shared" si="31"/>
        <v/>
      </c>
      <c r="BN15" s="28">
        <f t="shared" si="32"/>
        <v>0</v>
      </c>
      <c r="BO15" s="28">
        <f t="shared" si="33"/>
        <v>339.29200658769764</v>
      </c>
      <c r="BP15" s="28"/>
      <c r="BQ15" s="28">
        <f t="shared" si="34"/>
        <v>-164.63577150792531</v>
      </c>
      <c r="BR15" s="28" t="str">
        <f t="shared" si="35"/>
        <v/>
      </c>
      <c r="BS15" s="28">
        <f t="shared" si="36"/>
        <v>0</v>
      </c>
      <c r="BT15" s="28">
        <f t="shared" si="37"/>
        <v>339.29200658769764</v>
      </c>
      <c r="BU15" s="4"/>
      <c r="BV15" s="32">
        <f t="shared" si="38"/>
        <v>339.29200658769764</v>
      </c>
    </row>
    <row r="16" spans="2:112" s="77" customFormat="1" x14ac:dyDescent="0.25">
      <c r="B16" s="76"/>
      <c r="C16" s="76"/>
      <c r="D16" s="76"/>
      <c r="E16" s="76"/>
      <c r="F16" s="76"/>
      <c r="G16" s="76"/>
      <c r="H16" s="76"/>
      <c r="I16" s="76"/>
      <c r="J16" s="76"/>
      <c r="K16" s="76"/>
      <c r="M16" s="77">
        <v>0</v>
      </c>
      <c r="N16" s="77">
        <v>5285</v>
      </c>
      <c r="P16" s="78" t="s">
        <v>43</v>
      </c>
      <c r="Q16" s="77">
        <f>0.36*fck*$Q$14/(0.87*fy)</f>
        <v>1.13220262832753E-2</v>
      </c>
      <c r="S16" s="79" t="s">
        <v>42</v>
      </c>
      <c r="T16" s="80">
        <f>IF($Q$11=0,0,$Q$12-cc-$Q$3-($P$7*PI()*$Q$7^2/4*$Q$7/2+$P$8*PI()*$Q$8^2/4*($Q$7+MAX($Q$7,spacer)+$Q$8/2)+$P$9*PI()*$Q$9^2/4*($Q$7+MAX($Q$7,spacer)+$Q$8+MAX($Q$8,spacer)+$Q$9/2))/($Z$9))</f>
        <v>556</v>
      </c>
      <c r="U16" s="81" t="e">
        <f>IF($T$11=0,0,$T$12-cc-$T$3-($S$7*PI()*$T$7^2/4*$T$7/2+$S$8*PI()*$T$8^2/4*($T$7+MAX($T$7,spacer)+$T$8/2)+$S$9*PI()*$T$9^2/4*($T$7+MAX($T$7,spacer)+$T$8+MAX($T$8,spacer)+$T$9/2))/($AA$9))</f>
        <v>#DIV/0!</v>
      </c>
      <c r="V16" s="82">
        <f>IF($W$11=0,0,$W$12-cc-$W$3-($V$7*PI()*$W$7^2/4*$W$7/2+$V$8*PI()*$W$8^2/4*($W$7+MAX($W$7,spacer)+$W$8/2)+$V$9*PI()*$W$9^2/4*($W$7+MAX($W$7,spacer)+$W$8+MAX($W$8,spacer)+$W$9/2))/($AB$9))</f>
        <v>556</v>
      </c>
      <c r="W16" s="83"/>
      <c r="X16" s="83"/>
      <c r="Y16" s="83"/>
      <c r="Z16" s="83"/>
      <c r="AA16" s="83"/>
      <c r="AB16" s="83"/>
      <c r="AC16" s="83"/>
      <c r="AM16" s="84"/>
      <c r="AN16" s="85"/>
      <c r="AO16" s="85"/>
      <c r="AP16" s="85"/>
      <c r="AQ16" s="85"/>
      <c r="AR16" s="85"/>
      <c r="AS16" s="84"/>
      <c r="AT16" s="84"/>
      <c r="AU16" s="84"/>
      <c r="AV16" s="84"/>
      <c r="AW16" s="86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7"/>
      <c r="BV16" s="88"/>
    </row>
    <row r="17" spans="2:77" x14ac:dyDescent="0.25">
      <c r="B17" s="89"/>
      <c r="C17" s="89"/>
      <c r="D17" s="89"/>
      <c r="E17" s="89"/>
      <c r="F17" s="89"/>
      <c r="G17" s="89"/>
      <c r="H17" s="89"/>
      <c r="I17" s="89"/>
      <c r="J17" s="89"/>
      <c r="K17" s="89"/>
      <c r="M17" s="1">
        <v>0</v>
      </c>
      <c r="N17" s="1">
        <v>5286</v>
      </c>
      <c r="AC17" s="65"/>
      <c r="AM17" s="28"/>
      <c r="AN17" s="29"/>
      <c r="AO17" s="29"/>
      <c r="AP17" s="29"/>
      <c r="AQ17" s="29"/>
      <c r="AR17" s="29"/>
      <c r="AS17" s="28"/>
      <c r="AT17" s="28"/>
      <c r="AU17" s="28"/>
      <c r="AV17" s="28"/>
      <c r="AW17" s="30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4"/>
      <c r="BV17" s="32"/>
    </row>
    <row r="18" spans="2:77" s="77" customFormat="1" ht="15.75" thickBot="1" x14ac:dyDescent="0.3">
      <c r="B18" s="76"/>
      <c r="C18" s="76"/>
      <c r="D18" s="76"/>
      <c r="E18" s="76"/>
      <c r="F18" s="76"/>
      <c r="G18" s="76"/>
      <c r="H18" s="76"/>
      <c r="I18" s="76"/>
      <c r="J18" s="76"/>
      <c r="K18" s="76"/>
      <c r="M18" s="77">
        <v>0</v>
      </c>
      <c r="N18" s="77">
        <v>5887</v>
      </c>
      <c r="AM18" s="84"/>
      <c r="AN18" s="85"/>
      <c r="AO18" s="85"/>
      <c r="AP18" s="85"/>
      <c r="AQ18" s="85"/>
      <c r="AR18" s="85"/>
      <c r="AS18" s="84"/>
      <c r="AT18" s="84"/>
      <c r="AU18" s="84"/>
      <c r="AV18" s="84"/>
      <c r="AW18" s="86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7"/>
      <c r="BV18" s="88"/>
    </row>
    <row r="19" spans="2:77" ht="15.75" thickBot="1" x14ac:dyDescent="0.3">
      <c r="B19" s="89"/>
      <c r="C19" s="89"/>
      <c r="D19" s="89"/>
      <c r="E19" s="89"/>
      <c r="F19" s="89"/>
      <c r="G19" s="89"/>
      <c r="H19" s="89"/>
      <c r="I19" s="89"/>
      <c r="J19" s="89"/>
      <c r="K19" s="89"/>
      <c r="M19" s="1">
        <v>0</v>
      </c>
      <c r="N19" s="1">
        <v>6623</v>
      </c>
      <c r="P19" s="90" t="s">
        <v>44</v>
      </c>
      <c r="Q19" s="91"/>
      <c r="R19" s="92">
        <f>SUM(P20:R25)*7850*(10^(-9))</f>
        <v>5.7799848248352932</v>
      </c>
      <c r="S19" s="1" t="s">
        <v>45</v>
      </c>
      <c r="AM19" s="28"/>
      <c r="AN19" s="29"/>
      <c r="AO19" s="29"/>
      <c r="AP19" s="29"/>
      <c r="AQ19" s="29"/>
      <c r="AR19" s="29"/>
      <c r="AS19" s="28"/>
      <c r="AT19" s="28"/>
      <c r="AU19" s="28"/>
      <c r="AV19" s="28"/>
      <c r="AW19" s="30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4"/>
      <c r="BV19" s="32"/>
    </row>
    <row r="20" spans="2:77" x14ac:dyDescent="0.25">
      <c r="B20" s="89"/>
      <c r="C20" s="89"/>
      <c r="D20" s="89"/>
      <c r="E20" s="89"/>
      <c r="F20" s="89"/>
      <c r="G20" s="89"/>
      <c r="H20" s="89"/>
      <c r="I20" s="89"/>
      <c r="J20" s="89"/>
      <c r="K20" s="89"/>
      <c r="M20" s="1">
        <v>0</v>
      </c>
      <c r="N20" s="1">
        <v>7359</v>
      </c>
      <c r="P20" s="93">
        <f>P4*PI()*(Q4*Q4/4)*MIN(AM33:AM60)*1000</f>
        <v>0</v>
      </c>
      <c r="Q20" s="94">
        <f>(S4*PI()*(T4*T4/4)*(MAX(AY33:AY60)-MIN(AY33:AY60)))*1000</f>
        <v>0</v>
      </c>
      <c r="R20" s="95">
        <f>(V4*PI()*(W4*W4/4)*($E$31-MAX(BJ33:BJ60)))*1000</f>
        <v>0</v>
      </c>
      <c r="AM20" s="28"/>
      <c r="AN20" s="29"/>
      <c r="AO20" s="29"/>
      <c r="AP20" s="29"/>
      <c r="AQ20" s="29"/>
      <c r="AR20" s="29"/>
      <c r="AS20" s="28"/>
      <c r="AT20" s="28"/>
      <c r="AU20" s="28"/>
      <c r="AV20" s="28"/>
      <c r="AW20" s="30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4"/>
      <c r="BV20" s="32"/>
    </row>
    <row r="21" spans="2:77" x14ac:dyDescent="0.25">
      <c r="B21" s="89"/>
      <c r="C21" s="89"/>
      <c r="D21" s="89"/>
      <c r="E21" s="89"/>
      <c r="F21" s="89"/>
      <c r="G21" s="89"/>
      <c r="H21" s="89"/>
      <c r="I21" s="89"/>
      <c r="J21" s="89"/>
      <c r="K21" s="89"/>
      <c r="M21" s="1">
        <v>0</v>
      </c>
      <c r="N21" s="1">
        <v>8095</v>
      </c>
      <c r="P21" s="96">
        <f>(P5*PI()*(Q5*Q5/4)*MIN(AP33:AP60))*1000</f>
        <v>0</v>
      </c>
      <c r="Q21" s="57">
        <f>(S5*PI()*(T5*T5/4)*(MAX(BB33:BB60)-MIN(BB33:BB60)))*1000</f>
        <v>0</v>
      </c>
      <c r="R21" s="97">
        <f>(V5*PI()*(W5*W5/4)*($E$15-MAX(BM33:BM60)))*1000</f>
        <v>53829.306377315756</v>
      </c>
      <c r="AM21" s="28"/>
      <c r="AN21" s="29"/>
      <c r="AO21" s="29"/>
      <c r="AP21" s="29"/>
      <c r="AQ21" s="29"/>
      <c r="AR21" s="29"/>
      <c r="AS21" s="28"/>
      <c r="AT21" s="28"/>
      <c r="AU21" s="28"/>
      <c r="AV21" s="28"/>
      <c r="AW21" s="30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4"/>
      <c r="BV21" s="32"/>
    </row>
    <row r="22" spans="2:77" ht="15.75" thickBot="1" x14ac:dyDescent="0.3">
      <c r="B22" s="89"/>
      <c r="C22" s="89"/>
      <c r="D22" s="89"/>
      <c r="E22" s="89"/>
      <c r="F22" s="89"/>
      <c r="G22" s="89"/>
      <c r="H22" s="89"/>
      <c r="I22" s="89"/>
      <c r="J22" s="89"/>
      <c r="K22" s="89"/>
      <c r="M22" s="1">
        <v>0</v>
      </c>
      <c r="N22" s="1">
        <v>0</v>
      </c>
      <c r="P22" s="98">
        <f>P6*PI()*(Q6*Q6/4)*MIN(AU33:AU60)*1000</f>
        <v>0</v>
      </c>
      <c r="Q22" s="99">
        <f>S6*PI()*(T6*T6/4)*(MAX(BF33:BF60)-MIN(BF33:BF60))*1000</f>
        <v>0</v>
      </c>
      <c r="R22" s="100">
        <f>V6*PI()*(W6*W6/4)*($E$31-MAX(BR33:BR60))*1000</f>
        <v>0</v>
      </c>
      <c r="AM22" s="28"/>
      <c r="AN22" s="29"/>
      <c r="AO22" s="29"/>
      <c r="AP22" s="29"/>
      <c r="AQ22" s="29"/>
      <c r="AR22" s="29"/>
      <c r="AS22" s="28"/>
      <c r="AT22" s="28"/>
      <c r="AU22" s="28"/>
      <c r="AV22" s="28"/>
      <c r="AW22" s="30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4"/>
      <c r="BV22" s="32"/>
    </row>
    <row r="23" spans="2:77" x14ac:dyDescent="0.25">
      <c r="B23" s="89"/>
      <c r="C23" s="89"/>
      <c r="D23" s="89"/>
      <c r="E23" s="89"/>
      <c r="F23" s="89"/>
      <c r="G23" s="89"/>
      <c r="H23" s="89"/>
      <c r="I23" s="89"/>
      <c r="J23" s="89"/>
      <c r="K23" s="89"/>
      <c r="M23" s="1">
        <v>0</v>
      </c>
      <c r="N23" s="1">
        <v>736</v>
      </c>
      <c r="P23" s="93">
        <f>P7*PI()*(Q7*Q7/4)*MIN(AM4:AM31)*1000</f>
        <v>360658.86452838464</v>
      </c>
      <c r="Q23" s="94">
        <f>S7*PI()*(T7*T7/4)*(MAX(AY4:AY31)-MIN(AY4:AY31))*1000</f>
        <v>0</v>
      </c>
      <c r="R23" s="95">
        <f>V7*PI()*(W7*W7/4)*($E$15-MAX(BJ4:BJ31))*1000</f>
        <v>321815.62843637506</v>
      </c>
      <c r="AM23" s="28"/>
      <c r="AN23" s="29"/>
      <c r="AO23" s="29"/>
      <c r="AP23" s="29"/>
      <c r="AQ23" s="29"/>
      <c r="AR23" s="29"/>
      <c r="AS23" s="28"/>
      <c r="AT23" s="28"/>
      <c r="AU23" s="28"/>
      <c r="AV23" s="28"/>
      <c r="AW23" s="30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4"/>
      <c r="BV23" s="32"/>
    </row>
    <row r="24" spans="2:77" x14ac:dyDescent="0.25">
      <c r="B24" s="89"/>
      <c r="C24" s="89"/>
      <c r="D24" s="89"/>
      <c r="E24" s="89"/>
      <c r="F24" s="89"/>
      <c r="G24" s="89"/>
      <c r="H24" s="89"/>
      <c r="I24" s="89"/>
      <c r="J24" s="89"/>
      <c r="K24" s="89"/>
      <c r="M24" s="1">
        <v>0</v>
      </c>
      <c r="N24" s="1">
        <v>1050</v>
      </c>
      <c r="P24" s="96">
        <f>P8*PI()*(Q8*Q8/4)*MIN(AP4:AP31)*1000</f>
        <v>0</v>
      </c>
      <c r="Q24" s="57">
        <f>S8*PI()*(T8*T8/4)*(MAX(BB4:BB31)-MIN(BB4:BB31))*1000</f>
        <v>0</v>
      </c>
      <c r="R24" s="97">
        <f>V8*PI()*(W8*W8/4)*($E$31-MAX(BM4:BM31))*1000</f>
        <v>0</v>
      </c>
      <c r="AM24" s="28"/>
      <c r="AN24" s="29"/>
      <c r="AO24" s="29"/>
      <c r="AP24" s="29"/>
      <c r="AQ24" s="29"/>
      <c r="AR24" s="29"/>
      <c r="AS24" s="28"/>
      <c r="AT24" s="28"/>
      <c r="AU24" s="28"/>
      <c r="AV24" s="28"/>
      <c r="AW24" s="30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4"/>
      <c r="BV24" s="32"/>
    </row>
    <row r="25" spans="2:77" ht="16.5" thickBot="1" x14ac:dyDescent="0.3">
      <c r="B25" s="89"/>
      <c r="C25" s="89"/>
      <c r="D25" s="89"/>
      <c r="E25" s="89"/>
      <c r="F25" s="89"/>
      <c r="G25" s="89"/>
      <c r="H25" s="89"/>
      <c r="I25" s="89"/>
      <c r="J25" s="89"/>
      <c r="K25" s="89"/>
      <c r="M25" s="1">
        <v>0</v>
      </c>
      <c r="N25" s="1">
        <v>1051</v>
      </c>
      <c r="P25" s="98">
        <f>P9*PI()*(Q9*Q9/4)*MIN(AU4:AU31)*1000</f>
        <v>0</v>
      </c>
      <c r="Q25" s="99">
        <f>S9*PI()*(T9*T9/4)*(MAX(BF4:BF31)-MIN(BF4:BF31))*1000</f>
        <v>0</v>
      </c>
      <c r="R25" s="100">
        <f>V9*PI()*(W9*W9/4)*($E$31-MAX(BR36:BR63))*1000</f>
        <v>0</v>
      </c>
      <c r="AM25" s="28"/>
      <c r="AN25" s="29"/>
      <c r="AO25" s="29"/>
      <c r="AP25" s="29"/>
      <c r="AQ25" s="29"/>
      <c r="AR25" s="29"/>
      <c r="AS25" s="28"/>
      <c r="AT25" s="28"/>
      <c r="AU25" s="28"/>
      <c r="AV25" s="28"/>
      <c r="AW25" s="30"/>
      <c r="AX25" s="10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4"/>
      <c r="BV25" s="32"/>
    </row>
    <row r="26" spans="2:77" x14ac:dyDescent="0.25">
      <c r="B26" s="89"/>
      <c r="C26" s="89"/>
      <c r="D26" s="89"/>
      <c r="E26" s="89"/>
      <c r="F26" s="89"/>
      <c r="G26" s="89"/>
      <c r="H26" s="89"/>
      <c r="I26" s="89"/>
      <c r="J26" s="89"/>
      <c r="K26" s="89"/>
      <c r="M26" s="1">
        <v>0</v>
      </c>
      <c r="N26" s="1">
        <v>1472</v>
      </c>
      <c r="AM26" s="28"/>
      <c r="AN26" s="29"/>
      <c r="AO26" s="29"/>
      <c r="AP26" s="29"/>
      <c r="AQ26" s="29"/>
      <c r="AR26" s="29"/>
      <c r="AS26" s="28"/>
      <c r="AT26" s="28"/>
      <c r="AU26" s="28"/>
      <c r="AV26" s="28"/>
      <c r="AW26" s="30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4"/>
      <c r="BV26" s="32"/>
    </row>
    <row r="27" spans="2:77" x14ac:dyDescent="0.25">
      <c r="B27" s="89"/>
      <c r="C27" s="89"/>
      <c r="D27" s="89"/>
      <c r="E27" s="89"/>
      <c r="F27" s="89"/>
      <c r="G27" s="89"/>
      <c r="H27" s="89"/>
      <c r="I27" s="89"/>
      <c r="J27" s="89"/>
      <c r="K27" s="89"/>
      <c r="M27" s="1">
        <v>0</v>
      </c>
      <c r="N27" s="1">
        <v>2208</v>
      </c>
      <c r="AM27" s="28"/>
      <c r="AN27" s="29"/>
      <c r="AO27" s="29"/>
      <c r="AP27" s="29"/>
      <c r="AQ27" s="29"/>
      <c r="AR27" s="29"/>
      <c r="AS27" s="28"/>
      <c r="AT27" s="28"/>
      <c r="AU27" s="28"/>
      <c r="AV27" s="28"/>
      <c r="AW27" s="30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4"/>
      <c r="BV27" s="32"/>
    </row>
    <row r="28" spans="2:77" x14ac:dyDescent="0.25">
      <c r="B28" s="89"/>
      <c r="C28" s="89"/>
      <c r="D28" s="89"/>
      <c r="E28" s="89"/>
      <c r="F28" s="89"/>
      <c r="G28" s="89"/>
      <c r="H28" s="89"/>
      <c r="I28" s="89"/>
      <c r="J28" s="89"/>
      <c r="K28" s="89"/>
      <c r="M28" s="1">
        <v>0</v>
      </c>
      <c r="N28" s="1">
        <v>2944</v>
      </c>
      <c r="AM28" s="28"/>
      <c r="AN28" s="29"/>
      <c r="AO28" s="29"/>
      <c r="AP28" s="29"/>
      <c r="AQ28" s="29"/>
      <c r="AR28" s="29"/>
      <c r="AS28" s="28"/>
      <c r="AT28" s="28"/>
      <c r="AU28" s="28"/>
      <c r="AV28" s="28"/>
      <c r="AW28" s="30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4"/>
      <c r="BV28" s="32"/>
    </row>
    <row r="29" spans="2:77" x14ac:dyDescent="0.25">
      <c r="B29" s="89"/>
      <c r="C29" s="89"/>
      <c r="D29" s="89"/>
      <c r="E29" s="89"/>
      <c r="F29" s="89"/>
      <c r="G29" s="89"/>
      <c r="H29" s="89"/>
      <c r="I29" s="89"/>
      <c r="J29" s="89"/>
      <c r="K29" s="89"/>
      <c r="M29" s="1">
        <v>0</v>
      </c>
      <c r="N29" s="1">
        <v>3500</v>
      </c>
      <c r="AM29" s="28"/>
      <c r="AN29" s="29"/>
      <c r="AO29" s="29"/>
      <c r="AP29" s="29"/>
      <c r="AQ29" s="29"/>
      <c r="AR29" s="29"/>
      <c r="AS29" s="28"/>
      <c r="AT29" s="28"/>
      <c r="AU29" s="28"/>
      <c r="AV29" s="28"/>
      <c r="AW29" s="30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4"/>
      <c r="BV29" s="32"/>
    </row>
    <row r="30" spans="2:77" x14ac:dyDescent="0.25">
      <c r="B30" s="89"/>
      <c r="C30" s="89"/>
      <c r="D30" s="89"/>
      <c r="E30" s="89"/>
      <c r="F30" s="89"/>
      <c r="G30" s="89"/>
      <c r="H30" s="89"/>
      <c r="I30" s="89"/>
      <c r="J30" s="89"/>
      <c r="K30" s="89"/>
      <c r="M30" s="1">
        <v>0</v>
      </c>
      <c r="N30" s="1">
        <v>3501</v>
      </c>
      <c r="AM30" s="28"/>
      <c r="AN30" s="29"/>
      <c r="AO30" s="29"/>
      <c r="AP30" s="29"/>
      <c r="AQ30" s="29"/>
      <c r="AR30" s="29"/>
      <c r="AS30" s="28"/>
      <c r="AT30" s="28"/>
      <c r="AU30" s="28"/>
      <c r="AV30" s="28"/>
      <c r="AW30" s="30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4"/>
      <c r="BV30" s="32"/>
    </row>
    <row r="31" spans="2:77" x14ac:dyDescent="0.25">
      <c r="B31" s="89"/>
      <c r="C31" s="89"/>
      <c r="D31" s="89"/>
      <c r="E31" s="89"/>
      <c r="F31" s="89"/>
      <c r="G31" s="89"/>
      <c r="H31" s="89"/>
      <c r="I31" s="89"/>
      <c r="J31" s="89"/>
      <c r="K31" s="89"/>
      <c r="M31" s="1">
        <v>0</v>
      </c>
      <c r="N31" s="1">
        <v>3680</v>
      </c>
      <c r="AM31" s="28"/>
      <c r="AN31" s="29"/>
      <c r="AO31" s="29"/>
      <c r="AP31" s="29"/>
      <c r="AQ31" s="29"/>
      <c r="AR31" s="29"/>
      <c r="AS31" s="28"/>
      <c r="AT31" s="28"/>
      <c r="AU31" s="28"/>
      <c r="AV31" s="28"/>
      <c r="AW31" s="30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4"/>
      <c r="BV31" s="32"/>
      <c r="BY31" s="17"/>
    </row>
    <row r="32" spans="2:77" s="102" customFormat="1" x14ac:dyDescent="0.25"/>
    <row r="33" spans="2:74" s="104" customFormat="1" x14ac:dyDescent="0.25">
      <c r="B33" s="103" t="s">
        <v>46</v>
      </c>
      <c r="C33" s="103">
        <v>-84.924999999999997</v>
      </c>
      <c r="D33" s="103">
        <v>0</v>
      </c>
      <c r="E33" s="103">
        <v>0</v>
      </c>
      <c r="F33" s="103">
        <v>-84.926000000000002</v>
      </c>
      <c r="G33" s="103">
        <v>-84.924999999999997</v>
      </c>
      <c r="H33" s="103">
        <v>0.185</v>
      </c>
      <c r="I33" s="103">
        <v>0</v>
      </c>
      <c r="J33" s="103">
        <v>-102.384</v>
      </c>
      <c r="K33" s="103">
        <v>-102.383</v>
      </c>
      <c r="M33" s="104">
        <v>0</v>
      </c>
      <c r="N33" s="104">
        <v>4416</v>
      </c>
      <c r="AD33" s="104">
        <f>IF(E33&lt;MIN($AM$33:$AM$50),IF(J33&gt;0,2,1),IF(E33&lt;MAX($AM$33:$AM$50),IF(J33&gt;0,4,3),IF(J33&gt;0,6,5)))</f>
        <v>5</v>
      </c>
      <c r="AE33" s="104">
        <f t="shared" si="1"/>
        <v>540.98630136986299</v>
      </c>
      <c r="AF33" s="104">
        <f t="shared" ref="AF33:AF44" si="39">IF(E33&lt;MIN($AM$33:$AM$60),IF(J33&gt;0,J33*1000000/($Q$11*$T$16*$T$16),J33*1000000/($Q$11*$T$15*$T$15)),IF(E33&lt;MAX(AM61:AM88),IF(J33&gt;0,J33*1000000/($Q$11*$U$16*$U$16),J33*1000000/($Q$11*$U$15*$U$15)),IF(J33&gt;0,J33*1000000/($Q$11*$V$16*$V$16),J33*1000000/($Q$11*$V$15*$V$15))))</f>
        <v>-1.7491600943652574</v>
      </c>
      <c r="AG33" s="104">
        <f t="shared" si="3"/>
        <v>-420.82266273282778</v>
      </c>
      <c r="AH33" s="104">
        <f t="shared" si="4"/>
        <v>0</v>
      </c>
      <c r="AI33" s="104">
        <f t="shared" ref="AI33:AI44" si="40">IF(E33&lt;MIN($AM$33:$AM$60),0.87*fy*AH33/($Z$15-(0.45*fck)),IF(E33&lt;MAX($AM$33:$AM$60),0.87*fy*AH33/($AA$15-(0.45*fck)),0.87*fy*AH33/($AB$15-(0.45*fck))))</f>
        <v>0</v>
      </c>
      <c r="AJ33" s="104">
        <f t="shared" ref="AJ33:AJ44" si="41">IF(E33&lt;MIN($AM$33:$AM$60),-0.87*fy*AH33/($Z$15-(0.45*fck)),IF(E33&lt;MAX($AM$33:$AM$60),0.87*fy*AH33/($AA$15-(0.45*fck)),-0.87*fy*AH33/($AB$15-(0.45*fck))))</f>
        <v>0</v>
      </c>
      <c r="AK33" s="104">
        <f t="shared" si="7"/>
        <v>-420.82266273282778</v>
      </c>
      <c r="AM33" s="105" t="str">
        <f>IF(OR((AND(K33&lt;0,K34&gt;0)),(AND(K34&lt;0,K33&gt;0))),$E33+(($E34-$E33)*(0-K33)/(K34-K33)),"")</f>
        <v/>
      </c>
      <c r="AN33" s="31">
        <f t="shared" ref="AN33:AN44" si="42">IF($E33&lt;MIN($AM$33:$AM$60),IF($AK33&lt;0,-1*(IF($Q$11=0,"",$P$4*PI()*$Q$4^2/4)),IF($Q$11=0,"",$P$4*PI()*$Q$4^2/4)),0)</f>
        <v>0</v>
      </c>
      <c r="AO33" s="31">
        <f>IF(AN33=0,0,$AK33-AN33)</f>
        <v>0</v>
      </c>
      <c r="AP33" s="105" t="str">
        <f>IF(OR((AND(AO33&lt;0,AO34&gt;0)),(AND(AO34&lt;0,AO33&gt;0))),$E33+(($E34-$E33)*(0-AO33)/(AO34-AO33)),"")</f>
        <v/>
      </c>
      <c r="AQ33" s="31">
        <f t="shared" ref="AQ33:AQ44" si="43">IF($E33&lt;MIN($AP$33:$AP$60),IF(AO33&lt;0,-1*(IF($Q$11=0,"",$P$5*PI()*$Q$5^2/4)),IF($Q$11=0,"",$P$5*PI()*$Q$5^2/4)),0)</f>
        <v>0</v>
      </c>
      <c r="AR33" s="31">
        <f>AQ33+AN33</f>
        <v>0</v>
      </c>
      <c r="AS33" s="31"/>
      <c r="AT33" s="31">
        <f>IF(AR33=0,0,$AK33-AR33)</f>
        <v>0</v>
      </c>
      <c r="AU33" s="31" t="str">
        <f>IF(OR((AND(AT33&lt;0,AT34&gt;0)),(AND(AT34&lt;0,AT33&gt;0))),$E33+(($E34-$E33)*(0-AT33)/(AT34-AT33)),"")</f>
        <v/>
      </c>
      <c r="AV33" s="31">
        <f t="shared" ref="AV33:AV44" si="44">IF($E33&lt;MIN($AU$33:$AU$60),IF(AT33&lt;0,-1*(IF($Q$11=0,"",$P$6*PI()*$Q$6^2/4)),IF($Q$11=0,"",$P$6*PI()*$Q$6^2/4)),0)</f>
        <v>0</v>
      </c>
      <c r="AW33" s="31">
        <f>AV33+AR33</f>
        <v>0</v>
      </c>
      <c r="AX33" s="31"/>
      <c r="AY33" s="106" t="str">
        <f>IF(OR((AND(K33&lt;0,K34&gt;0)),(AND(K34&lt;0,K33&gt;0))),$E33+(($E34-$E33)*(0-K33)/(K34-K33)),"")</f>
        <v/>
      </c>
      <c r="AZ33" s="106">
        <f>IF(AND($E33&gt;MIN($AY$33:$AY$60),$E33&lt;MAX($AY$33:$AY$60)),IF($AK33&lt;0,-1*(IF($T$11=0,"",$S$4*PI()*$T$4^2/4)),IF($T$11=0,"",$S$4*PI()*$T$4^2/4)),0)</f>
        <v>0</v>
      </c>
      <c r="BA33" s="106">
        <f>IF(AZ33=0,0,$AK33-AZ33)</f>
        <v>0</v>
      </c>
      <c r="BB33" s="106" t="str">
        <f>IF(OR((AND(BA33&lt;0,BA34&gt;0)),(AND(BA34&lt;0,BA33&gt;0))),$E4+(($E5-$E4)*(0-BA33)/(BA34-BA33)),"")</f>
        <v/>
      </c>
      <c r="BC33" s="106">
        <f>IF(AND($E33&gt;MIN($BB$33:$BB$60),$E33&lt;MAX($BB$33:$BB$60)),IF($AK33&lt;0,-1*(IF($T$11=0,"",$S$5*PI()*$T$5^2/4)),IF($T$11=0,"",$S$5*PI()*$T$5^2/4)),0)</f>
        <v>0</v>
      </c>
      <c r="BD33" s="106">
        <f>BC33+AZ33</f>
        <v>0</v>
      </c>
      <c r="BE33" s="106">
        <f>IF(BD33=0,0,$AK33-BD33)</f>
        <v>0</v>
      </c>
      <c r="BF33" s="106" t="str">
        <f>IF(OR((AND(BE33&lt;0,BE34&gt;0)),(AND(BE34&lt;0,BE33&gt;0))),$E33+(($E34-$E33)*(0-BE33)/(BE34-BE33)),"")</f>
        <v/>
      </c>
      <c r="BG33" s="106">
        <f>IF(AND($E33&gt;MIN($BF$33:$BF$60),$E33&lt;MAX($BF$33:$BF$60)),IF($AK33&lt;0,-1*(IF($T$11=0,"",$S$6*PI()*$T$6^2/4)),IF($T$11=0,"",$S$6*PI()*$T$6^2/4)),0)</f>
        <v>0</v>
      </c>
      <c r="BH33" s="106">
        <f>-(BG33+BD33)</f>
        <v>0</v>
      </c>
      <c r="BI33" s="31" t="str">
        <f t="shared" ref="BI33:BI41" si="45">IF(OR((AND(AR33&lt;0,AR34&gt;0)),(AND(AR34&lt;0,AR33&gt;0))),E22+((E23-E22)*(0-AR33)/(AR34-AR33)),"")</f>
        <v/>
      </c>
      <c r="BJ33" s="31" t="str">
        <f>IF(OR((AND(K33&lt;0,K34&gt;0)),(AND(K34&lt;0,K33&gt;0))),$E33+(($E34-$E33)*(0-K33)/(K34-K33)),"")</f>
        <v/>
      </c>
      <c r="BK33" s="31">
        <f>IF($E33&gt;MAX($BJ$33:$BJ$60),IF($AK33&lt;0,-1*(IF($W$11=0,"",$V$4*PI()*$W$4^2/4)),IF($W$11=0,"",$V$4*PI()*$W$4^2/4)),0)</f>
        <v>0</v>
      </c>
      <c r="BL33" s="31">
        <f>IF(BK33=0,0,$AK33-BK33)</f>
        <v>0</v>
      </c>
      <c r="BM33" s="31" t="str">
        <f>IF(OR((AND(BL33&lt;0,BL34&gt;0)),(AND(BL34&lt;0,BL33&gt;0))),$E33+(($E34-$E33)*(0-BL33)/(BL34-BL33)),"")</f>
        <v/>
      </c>
      <c r="BN33" s="31">
        <f>IF($E33&gt;MAX($BM$33:$BM$60),IF(BL33&lt;0,-1*(IF($W$11=0,"",$V$5*PI()*$W$5^2/4)),IF($W$11=0,"",$V$5*PI()*$W$5^2/4)),0)</f>
        <v>0</v>
      </c>
      <c r="BO33" s="31">
        <f>BN33+BK33</f>
        <v>0</v>
      </c>
      <c r="BP33" s="31"/>
      <c r="BQ33" s="31">
        <f>IF(BO33=0,0,$AK33-BO33)</f>
        <v>0</v>
      </c>
      <c r="BR33" s="31" t="str">
        <f>IF(OR((AND(BQ33&lt;0,BQ34&gt;0)),(AND(BQ34&lt;0,BQ33&gt;0))),$E33+(($E34-$E33)*(0-BQ33)/(BQ34-BQ33)),"")</f>
        <v/>
      </c>
      <c r="BS33" s="31">
        <f>IF($E33&gt;MAX($BR$33:$BR$60),IF(BQ33&lt;0,-1*(IF($W$11=0,"",$V$6*PI()*$W$6^2/4)),IF($W$11=0,"",$V$6*PI()*$W$6^2/4)),0)</f>
        <v>0</v>
      </c>
      <c r="BT33" s="31">
        <f>BS33+BO33</f>
        <v>0</v>
      </c>
      <c r="BU33" s="31"/>
      <c r="BV33" s="31">
        <f>BT33+AW33+BH33</f>
        <v>0</v>
      </c>
    </row>
    <row r="34" spans="2:74" x14ac:dyDescent="0.25">
      <c r="B34" s="103" t="s">
        <v>46</v>
      </c>
      <c r="C34" s="103">
        <v>-79.117000000000004</v>
      </c>
      <c r="D34" s="103">
        <v>0.216</v>
      </c>
      <c r="E34" s="103">
        <v>0.216</v>
      </c>
      <c r="F34" s="103">
        <v>-79.117999999999995</v>
      </c>
      <c r="G34" s="103">
        <v>-79.117000000000004</v>
      </c>
      <c r="H34" s="103">
        <v>0.17299999999999999</v>
      </c>
      <c r="I34" s="103">
        <v>0</v>
      </c>
      <c r="J34" s="103">
        <v>-84.632999999999996</v>
      </c>
      <c r="K34" s="103">
        <v>-84.632000000000005</v>
      </c>
      <c r="M34" s="1">
        <v>0</v>
      </c>
      <c r="N34" s="1">
        <v>5151</v>
      </c>
      <c r="AD34" s="1">
        <f>IF(E34&lt;MIN($AM$33:$AM$50),IF(J34&gt;0,2,1),IF(E34&lt;MAX($AM$33:$AM$50),IF(J34&gt;0,4,3),IF(J34&gt;0,6,5)))</f>
        <v>5</v>
      </c>
      <c r="AE34" s="1">
        <f t="shared" si="1"/>
        <v>540.98630136986299</v>
      </c>
      <c r="AF34" s="1">
        <f t="shared" si="39"/>
        <v>-1.4458964903345721</v>
      </c>
      <c r="AG34" s="1">
        <f t="shared" si="3"/>
        <v>-351.3050035286069</v>
      </c>
      <c r="AH34" s="1">
        <f t="shared" si="4"/>
        <v>0</v>
      </c>
      <c r="AI34" s="1">
        <f t="shared" si="40"/>
        <v>0</v>
      </c>
      <c r="AJ34" s="1">
        <f t="shared" si="41"/>
        <v>0</v>
      </c>
      <c r="AK34" s="1">
        <f t="shared" si="7"/>
        <v>-351.3050035286069</v>
      </c>
      <c r="AM34" s="105" t="str">
        <f t="shared" ref="AM34:AM44" si="46">IF(OR((AND(K34&lt;0,K35&gt;0)),(AND(K35&lt;0,K34&gt;0))),$E34+(($E35-$E34)*(0-K34)/(K35-K34)),"")</f>
        <v/>
      </c>
      <c r="AN34" s="31">
        <f t="shared" si="42"/>
        <v>0</v>
      </c>
      <c r="AO34" s="31">
        <f t="shared" ref="AO34:AO44" si="47">IF(AN34=0,0,$AK34-AN34)</f>
        <v>0</v>
      </c>
      <c r="AP34" s="105" t="str">
        <f t="shared" ref="AP34:AP44" si="48">IF(OR((AND(AO34&lt;0,AO35&gt;0)),(AND(AO35&lt;0,AO34&gt;0))),$E34+(($E35-$E34)*(0-AO34)/(AO35-AO34)),"")</f>
        <v/>
      </c>
      <c r="AQ34" s="31">
        <f t="shared" si="43"/>
        <v>0</v>
      </c>
      <c r="AR34" s="31">
        <f t="shared" ref="AR34:AR44" si="49">AQ34+AN34</f>
        <v>0</v>
      </c>
      <c r="AS34" s="31"/>
      <c r="AT34" s="31">
        <f t="shared" ref="AT34:AT44" si="50">IF(AR34=0,0,$AK34-AR34)</f>
        <v>0</v>
      </c>
      <c r="AU34" s="31" t="str">
        <f t="shared" ref="AU34:AU44" si="51">IF(OR((AND(AT34&lt;0,AT35&gt;0)),(AND(AT35&lt;0,AT34&gt;0))),$E34+(($E35-$E34)*(0-AT34)/(AT35-AT34)),"")</f>
        <v/>
      </c>
      <c r="AV34" s="31">
        <f t="shared" si="44"/>
        <v>0</v>
      </c>
      <c r="AW34" s="31">
        <f t="shared" ref="AW34:AW44" si="52">AV34+AR34</f>
        <v>0</v>
      </c>
      <c r="AY34" s="106" t="str">
        <f t="shared" ref="AY34:AY44" si="53">IF(OR((AND(K34&lt;0,K35&gt;0)),(AND(K35&lt;0,K34&gt;0))),$E34+(($E35-$E34)*(0-K34)/(K35-K34)),"")</f>
        <v/>
      </c>
      <c r="AZ34" s="106">
        <f t="shared" ref="AZ34:AZ44" si="54">IF(AND($E34&gt;MIN($AY$33:$AY$60),$E34&lt;MAX($AY$33:$AY$60)),IF($AK34&lt;0,-1*(IF($T$11=0,"",$S$4*PI()*$T$4^2/4)),IF($T$11=0,"",$S$4*PI()*$T$4^2/4)),0)</f>
        <v>0</v>
      </c>
      <c r="BA34" s="106">
        <f t="shared" ref="BA34:BA44" si="55">IF(AZ34=0,0,$AK34-AZ34)</f>
        <v>0</v>
      </c>
      <c r="BB34" s="106" t="str">
        <f t="shared" ref="BB34:BB44" si="56">IF(OR((AND(BA34&lt;0,BA35&gt;0)),(AND(BA35&lt;0,BA34&gt;0))),$E5+(($E6-$E5)*(0-BA34)/(BA35-BA34)),"")</f>
        <v/>
      </c>
      <c r="BC34" s="106">
        <f t="shared" ref="BC34:BC44" si="57">IF(AND($E34&gt;MIN($BB$33:$BB$60),$E34&lt;MAX($BB$33:$BB$60)),IF($AK34&lt;0,-1*(IF($T$11=0,"",$S$5*PI()*$T$5^2/4)),IF($T$11=0,"",$S$5*PI()*$T$5^2/4)),0)</f>
        <v>0</v>
      </c>
      <c r="BD34" s="106">
        <f t="shared" ref="BD34:BD44" si="58">BC34+AZ34</f>
        <v>0</v>
      </c>
      <c r="BE34" s="106">
        <f t="shared" ref="BE34:BE44" si="59">IF(BD34=0,0,$AK34-BD34)</f>
        <v>0</v>
      </c>
      <c r="BF34" s="106" t="str">
        <f t="shared" ref="BF34:BF44" si="60">IF(OR((AND(BE34&lt;0,BE35&gt;0)),(AND(BE35&lt;0,BE34&gt;0))),$E34+(($E35-$E34)*(0-BE34)/(BE35-BE34)),"")</f>
        <v/>
      </c>
      <c r="BG34" s="106">
        <f t="shared" ref="BG34:BG44" si="61">IF(AND($E34&gt;MIN($BF$33:$BF$60),$E34&lt;MAX($BF$33:$BF$60)),IF($AK34&lt;0,-1*(IF($T$11=0,"",$S$6*PI()*$T$6^2/4)),IF($T$11=0,"",$S$6*PI()*$T$6^2/4)),0)</f>
        <v>0</v>
      </c>
      <c r="BH34" s="106">
        <f t="shared" ref="BH34:BH44" si="62">-(BG34+BD34)</f>
        <v>0</v>
      </c>
      <c r="BI34" s="4" t="str">
        <f t="shared" si="45"/>
        <v/>
      </c>
      <c r="BJ34" s="31" t="str">
        <f t="shared" ref="BJ34:BJ44" si="63">IF(OR((AND(K34&lt;0,K35&gt;0)),(AND(K35&lt;0,K34&gt;0))),$E34+(($E35-$E34)*(0-K34)/(K35-K34)),"")</f>
        <v/>
      </c>
      <c r="BK34" s="31">
        <f t="shared" ref="BK34:BK44" si="64">IF($E34&gt;MAX($BJ$33:$BJ$60),IF($AK34&lt;0,-1*(IF($W$11=0,"",$V$4*PI()*$W$4^2/4)),IF($W$11=0,"",$V$4*PI()*$W$4^2/4)),0)</f>
        <v>-603.18578948924028</v>
      </c>
      <c r="BL34" s="31">
        <f t="shared" ref="BL34:BL44" si="65">IF(BK34=0,0,$AK34-BK34)</f>
        <v>251.88078596063337</v>
      </c>
      <c r="BM34" s="31" t="str">
        <f t="shared" ref="BM34:BM44" si="66">IF(OR((AND(BL34&lt;0,BL35&gt;0)),(AND(BL35&lt;0,BL34&gt;0))),$E34+(($E35-$E34)*(0-BL34)/(BL35-BL34)),"")</f>
        <v/>
      </c>
      <c r="BN34" s="31">
        <f t="shared" ref="BN34:BN44" si="67">IF($E34&gt;MAX($BM$33:$BM$60),IF(BL34&lt;0,-1*(IF($W$11=0,"",$V$5*PI()*$W$5^2/4)),IF($W$11=0,"",$V$5*PI()*$W$5^2/4)),0)</f>
        <v>0</v>
      </c>
      <c r="BO34" s="31">
        <f t="shared" ref="BO34:BO44" si="68">BN34+BK34</f>
        <v>-603.18578948924028</v>
      </c>
      <c r="BP34" s="31"/>
      <c r="BQ34" s="31">
        <f t="shared" ref="BQ34:BQ44" si="69">IF(BO34=0,0,$AK34-BO34)</f>
        <v>251.88078596063337</v>
      </c>
      <c r="BR34" s="31" t="str">
        <f t="shared" ref="BR34:BR44" si="70">IF(OR((AND(BQ34&lt;0,BQ35&gt;0)),(AND(BQ35&lt;0,BQ34&gt;0))),$E34+(($E35-$E34)*(0-BQ34)/(BQ35-BQ34)),"")</f>
        <v/>
      </c>
      <c r="BS34" s="31">
        <f t="shared" ref="BS34:BS44" si="71">IF($E34&gt;MAX($BR$33:$BR$60),IF(BQ34&lt;0,-1*(IF($Q$11=0,"",$V$6*PI()*$W$6^2/4)),IF($Q$11=0,"",$V$6*PI()*$W$6^2/4)),0)</f>
        <v>0</v>
      </c>
      <c r="BT34" s="31">
        <f t="shared" ref="BT34:BT44" si="72">BS34+BO34</f>
        <v>-603.18578948924028</v>
      </c>
      <c r="BU34" s="4"/>
      <c r="BV34" s="31">
        <f t="shared" ref="BV34:BV44" si="73">BT34+AW34+BH34</f>
        <v>-603.18578948924028</v>
      </c>
    </row>
    <row r="35" spans="2:74" x14ac:dyDescent="0.25">
      <c r="B35" s="103" t="s">
        <v>46</v>
      </c>
      <c r="C35" s="103">
        <v>82.516000000000005</v>
      </c>
      <c r="D35" s="103">
        <v>0.433</v>
      </c>
      <c r="E35" s="103">
        <v>0.433</v>
      </c>
      <c r="F35" s="103">
        <v>-74.793000000000006</v>
      </c>
      <c r="G35" s="103">
        <v>-74.787999999999997</v>
      </c>
      <c r="H35" s="103">
        <v>0.18</v>
      </c>
      <c r="I35" s="103">
        <v>3.0000000000000001E-3</v>
      </c>
      <c r="J35" s="103">
        <v>-68.188999999999993</v>
      </c>
      <c r="K35" s="103">
        <v>-68.188999999999993</v>
      </c>
      <c r="M35" s="1">
        <v>0</v>
      </c>
      <c r="N35" s="1">
        <v>5285</v>
      </c>
      <c r="AD35" s="1">
        <f>IF(E35&lt;MIN($AM$33:$AM$50),IF(J35&gt;0,2,1),IF(E35&lt;MAX($AM$33:$AM$50),IF(J35&gt;0,4,3),IF(J35&gt;0,6,5)))</f>
        <v>5</v>
      </c>
      <c r="AE35" s="1">
        <f t="shared" si="1"/>
        <v>540.98630136986299</v>
      </c>
      <c r="AF35" s="1">
        <f t="shared" si="39"/>
        <v>-1.1649620807418399</v>
      </c>
      <c r="AG35" s="1">
        <f t="shared" si="3"/>
        <v>-285.71548885510805</v>
      </c>
      <c r="AH35" s="1">
        <f t="shared" si="4"/>
        <v>0</v>
      </c>
      <c r="AI35" s="1">
        <f t="shared" si="40"/>
        <v>0</v>
      </c>
      <c r="AJ35" s="1">
        <f t="shared" si="41"/>
        <v>0</v>
      </c>
      <c r="AK35" s="1">
        <f t="shared" si="7"/>
        <v>-285.71548885510805</v>
      </c>
      <c r="AM35" s="105" t="str">
        <f t="shared" si="46"/>
        <v/>
      </c>
      <c r="AN35" s="31">
        <f t="shared" si="42"/>
        <v>0</v>
      </c>
      <c r="AO35" s="31">
        <f t="shared" si="47"/>
        <v>0</v>
      </c>
      <c r="AP35" s="105" t="str">
        <f t="shared" si="48"/>
        <v/>
      </c>
      <c r="AQ35" s="31">
        <f t="shared" si="43"/>
        <v>0</v>
      </c>
      <c r="AR35" s="31">
        <f t="shared" si="49"/>
        <v>0</v>
      </c>
      <c r="AS35" s="31"/>
      <c r="AT35" s="31">
        <f t="shared" si="50"/>
        <v>0</v>
      </c>
      <c r="AU35" s="31" t="str">
        <f t="shared" si="51"/>
        <v/>
      </c>
      <c r="AV35" s="31">
        <f t="shared" si="44"/>
        <v>0</v>
      </c>
      <c r="AW35" s="31">
        <f t="shared" si="52"/>
        <v>0</v>
      </c>
      <c r="AY35" s="106" t="str">
        <f t="shared" si="53"/>
        <v/>
      </c>
      <c r="AZ35" s="106">
        <f t="shared" si="54"/>
        <v>0</v>
      </c>
      <c r="BA35" s="106">
        <f t="shared" si="55"/>
        <v>0</v>
      </c>
      <c r="BB35" s="106" t="str">
        <f t="shared" si="56"/>
        <v/>
      </c>
      <c r="BC35" s="106">
        <f t="shared" si="57"/>
        <v>0</v>
      </c>
      <c r="BD35" s="106">
        <f t="shared" si="58"/>
        <v>0</v>
      </c>
      <c r="BE35" s="106">
        <f t="shared" si="59"/>
        <v>0</v>
      </c>
      <c r="BF35" s="106" t="str">
        <f t="shared" si="60"/>
        <v/>
      </c>
      <c r="BG35" s="106">
        <f t="shared" si="61"/>
        <v>0</v>
      </c>
      <c r="BH35" s="106">
        <f t="shared" si="62"/>
        <v>0</v>
      </c>
      <c r="BI35" s="4" t="str">
        <f t="shared" si="45"/>
        <v/>
      </c>
      <c r="BJ35" s="31" t="str">
        <f t="shared" si="63"/>
        <v/>
      </c>
      <c r="BK35" s="31">
        <f t="shared" si="64"/>
        <v>-603.18578948924028</v>
      </c>
      <c r="BL35" s="31">
        <f t="shared" si="65"/>
        <v>317.47030063413223</v>
      </c>
      <c r="BM35" s="31" t="str">
        <f t="shared" si="66"/>
        <v/>
      </c>
      <c r="BN35" s="31">
        <f t="shared" si="67"/>
        <v>0</v>
      </c>
      <c r="BO35" s="31">
        <f t="shared" si="68"/>
        <v>-603.18578948924028</v>
      </c>
      <c r="BP35" s="31"/>
      <c r="BQ35" s="31">
        <f t="shared" si="69"/>
        <v>317.47030063413223</v>
      </c>
      <c r="BR35" s="31" t="str">
        <f t="shared" si="70"/>
        <v/>
      </c>
      <c r="BS35" s="31">
        <f t="shared" si="71"/>
        <v>0</v>
      </c>
      <c r="BT35" s="31">
        <f t="shared" si="72"/>
        <v>-603.18578948924028</v>
      </c>
      <c r="BU35" s="4"/>
      <c r="BV35" s="31">
        <f t="shared" si="73"/>
        <v>-603.18578948924028</v>
      </c>
    </row>
    <row r="36" spans="2:74" ht="15.75" x14ac:dyDescent="0.25">
      <c r="B36" s="103" t="s">
        <v>46</v>
      </c>
      <c r="C36" s="103">
        <v>89.227000000000004</v>
      </c>
      <c r="D36" s="103">
        <v>0.64900000000000002</v>
      </c>
      <c r="E36" s="103">
        <v>0.64900000000000002</v>
      </c>
      <c r="F36" s="103">
        <v>-70.766000000000005</v>
      </c>
      <c r="G36" s="103">
        <v>-70.760999999999996</v>
      </c>
      <c r="H36" s="103">
        <v>0.19500000000000001</v>
      </c>
      <c r="I36" s="103">
        <v>3.0000000000000001E-3</v>
      </c>
      <c r="J36" s="103">
        <v>-53.152999999999999</v>
      </c>
      <c r="K36" s="103">
        <v>-53.152999999999999</v>
      </c>
      <c r="M36" s="1">
        <v>0</v>
      </c>
      <c r="N36" s="1">
        <v>5286</v>
      </c>
      <c r="AD36" s="1">
        <f>IF(E36&lt;MIN($AM$33:$AM$50),IF(J36&gt;0,2,1),IF(E36&lt;MAX($AM$33:$AM$50),IF(J36&gt;0,4,3),IF(J36&gt;0,6,5)))</f>
        <v>5</v>
      </c>
      <c r="AE36" s="1">
        <f t="shared" si="1"/>
        <v>540.98630136986299</v>
      </c>
      <c r="AF36" s="1">
        <f t="shared" si="39"/>
        <v>-0.90808238099504346</v>
      </c>
      <c r="AG36" s="1">
        <f t="shared" si="3"/>
        <v>-224.68471943539032</v>
      </c>
      <c r="AH36" s="1">
        <f t="shared" si="4"/>
        <v>0</v>
      </c>
      <c r="AI36" s="1">
        <f t="shared" si="40"/>
        <v>0</v>
      </c>
      <c r="AJ36" s="1">
        <f t="shared" si="41"/>
        <v>0</v>
      </c>
      <c r="AK36" s="1">
        <f t="shared" si="7"/>
        <v>-224.68471943539032</v>
      </c>
      <c r="AM36" s="105" t="str">
        <f t="shared" si="46"/>
        <v/>
      </c>
      <c r="AN36" s="31">
        <f t="shared" si="42"/>
        <v>0</v>
      </c>
      <c r="AO36" s="31">
        <f>IF(AN36=0,0,$AK36-AN36)</f>
        <v>0</v>
      </c>
      <c r="AP36" s="105" t="str">
        <f t="shared" si="48"/>
        <v/>
      </c>
      <c r="AQ36" s="31">
        <f t="shared" si="43"/>
        <v>0</v>
      </c>
      <c r="AR36" s="31">
        <f t="shared" si="49"/>
        <v>0</v>
      </c>
      <c r="AS36" s="107">
        <f>SUM(AP33:AP50)/E40</f>
        <v>0</v>
      </c>
      <c r="AT36" s="31">
        <f t="shared" si="50"/>
        <v>0</v>
      </c>
      <c r="AU36" s="31" t="str">
        <f t="shared" si="51"/>
        <v/>
      </c>
      <c r="AV36" s="31">
        <f t="shared" si="44"/>
        <v>0</v>
      </c>
      <c r="AW36" s="31">
        <f t="shared" si="52"/>
        <v>0</v>
      </c>
      <c r="AY36" s="106" t="str">
        <f t="shared" si="53"/>
        <v/>
      </c>
      <c r="AZ36" s="106">
        <f t="shared" si="54"/>
        <v>0</v>
      </c>
      <c r="BA36" s="106">
        <f t="shared" si="55"/>
        <v>0</v>
      </c>
      <c r="BB36" s="106" t="str">
        <f t="shared" si="56"/>
        <v/>
      </c>
      <c r="BC36" s="106">
        <f t="shared" si="57"/>
        <v>0</v>
      </c>
      <c r="BD36" s="106">
        <f t="shared" si="58"/>
        <v>0</v>
      </c>
      <c r="BE36" s="106">
        <f t="shared" si="59"/>
        <v>0</v>
      </c>
      <c r="BF36" s="106" t="str">
        <f t="shared" si="60"/>
        <v/>
      </c>
      <c r="BG36" s="106">
        <f t="shared" si="61"/>
        <v>0</v>
      </c>
      <c r="BH36" s="106">
        <f t="shared" si="62"/>
        <v>0</v>
      </c>
      <c r="BI36" s="4" t="str">
        <f t="shared" si="45"/>
        <v/>
      </c>
      <c r="BJ36" s="31" t="str">
        <f t="shared" si="63"/>
        <v/>
      </c>
      <c r="BK36" s="31">
        <f t="shared" si="64"/>
        <v>-603.18578948924028</v>
      </c>
      <c r="BL36" s="31">
        <f t="shared" si="65"/>
        <v>378.50107005384996</v>
      </c>
      <c r="BM36" s="31" t="str">
        <f t="shared" si="66"/>
        <v/>
      </c>
      <c r="BN36" s="31">
        <f t="shared" si="67"/>
        <v>0</v>
      </c>
      <c r="BO36" s="31">
        <f t="shared" si="68"/>
        <v>-603.18578948924028</v>
      </c>
      <c r="BP36" s="31"/>
      <c r="BQ36" s="31">
        <f t="shared" si="69"/>
        <v>378.50107005384996</v>
      </c>
      <c r="BR36" s="31" t="str">
        <f t="shared" si="70"/>
        <v/>
      </c>
      <c r="BS36" s="31">
        <f t="shared" si="71"/>
        <v>0</v>
      </c>
      <c r="BT36" s="31">
        <f t="shared" si="72"/>
        <v>-603.18578948924028</v>
      </c>
      <c r="BU36" s="4"/>
      <c r="BV36" s="31">
        <f t="shared" si="73"/>
        <v>-603.18578948924028</v>
      </c>
    </row>
    <row r="37" spans="2:74" x14ac:dyDescent="0.25">
      <c r="B37" s="103" t="s">
        <v>46</v>
      </c>
      <c r="C37" s="103">
        <v>96.391000000000005</v>
      </c>
      <c r="D37" s="103">
        <v>0.86599999999999999</v>
      </c>
      <c r="E37" s="103">
        <v>0.86599999999999999</v>
      </c>
      <c r="F37" s="103">
        <v>-66.468000000000004</v>
      </c>
      <c r="G37" s="103">
        <v>-66.462999999999994</v>
      </c>
      <c r="H37" s="103">
        <v>0.21</v>
      </c>
      <c r="I37" s="103">
        <v>3.0000000000000001E-3</v>
      </c>
      <c r="J37" s="103">
        <v>-41.631999999999998</v>
      </c>
      <c r="K37" s="103">
        <v>-41.631999999999998</v>
      </c>
      <c r="M37" s="1">
        <v>0</v>
      </c>
      <c r="N37" s="1">
        <v>5887</v>
      </c>
      <c r="AD37" s="1">
        <f t="shared" ref="AD37:AD44" si="74">IF(E37&lt;MIN($AM$33:$AM$50),IF(J37&gt;0,2,1),IF(E37&lt;MAX($AM$33:$AM$50),IF(J37&gt;0,4,3),IF(J37&gt;0,6,5)))</f>
        <v>5</v>
      </c>
      <c r="AE37" s="1">
        <f t="shared" si="1"/>
        <v>540.98630136986299</v>
      </c>
      <c r="AF37" s="1">
        <f t="shared" si="39"/>
        <v>-0.71125403430823564</v>
      </c>
      <c r="AG37" s="1">
        <f t="shared" si="3"/>
        <v>-177.20391293581332</v>
      </c>
      <c r="AH37" s="1">
        <f t="shared" si="4"/>
        <v>0</v>
      </c>
      <c r="AI37" s="1">
        <f t="shared" si="40"/>
        <v>0</v>
      </c>
      <c r="AJ37" s="1">
        <f t="shared" si="41"/>
        <v>0</v>
      </c>
      <c r="AK37" s="1">
        <f t="shared" si="7"/>
        <v>-177.20391293581332</v>
      </c>
      <c r="AM37" s="105" t="str">
        <f t="shared" si="46"/>
        <v/>
      </c>
      <c r="AN37" s="31">
        <f t="shared" si="42"/>
        <v>0</v>
      </c>
      <c r="AO37" s="31">
        <f t="shared" si="47"/>
        <v>0</v>
      </c>
      <c r="AP37" s="105" t="str">
        <f t="shared" si="48"/>
        <v/>
      </c>
      <c r="AQ37" s="31">
        <f t="shared" si="43"/>
        <v>0</v>
      </c>
      <c r="AR37" s="31">
        <f t="shared" si="49"/>
        <v>0</v>
      </c>
      <c r="AS37" s="31"/>
      <c r="AT37" s="31">
        <f t="shared" si="50"/>
        <v>0</v>
      </c>
      <c r="AU37" s="31" t="str">
        <f t="shared" si="51"/>
        <v/>
      </c>
      <c r="AV37" s="31">
        <f t="shared" si="44"/>
        <v>0</v>
      </c>
      <c r="AW37" s="31">
        <f t="shared" si="52"/>
        <v>0</v>
      </c>
      <c r="AY37" s="106" t="str">
        <f t="shared" si="53"/>
        <v/>
      </c>
      <c r="AZ37" s="106">
        <f t="shared" si="54"/>
        <v>0</v>
      </c>
      <c r="BA37" s="106">
        <f t="shared" si="55"/>
        <v>0</v>
      </c>
      <c r="BB37" s="106" t="str">
        <f t="shared" si="56"/>
        <v/>
      </c>
      <c r="BC37" s="106">
        <f t="shared" si="57"/>
        <v>0</v>
      </c>
      <c r="BD37" s="106">
        <f t="shared" si="58"/>
        <v>0</v>
      </c>
      <c r="BE37" s="106">
        <f t="shared" si="59"/>
        <v>0</v>
      </c>
      <c r="BF37" s="106" t="str">
        <f t="shared" si="60"/>
        <v/>
      </c>
      <c r="BG37" s="106">
        <f t="shared" si="61"/>
        <v>0</v>
      </c>
      <c r="BH37" s="106">
        <f t="shared" si="62"/>
        <v>0</v>
      </c>
      <c r="BI37" s="4" t="str">
        <f t="shared" si="45"/>
        <v/>
      </c>
      <c r="BJ37" s="31" t="str">
        <f t="shared" si="63"/>
        <v/>
      </c>
      <c r="BK37" s="31">
        <f t="shared" si="64"/>
        <v>-603.18578948924028</v>
      </c>
      <c r="BL37" s="31">
        <f t="shared" si="65"/>
        <v>425.98187655342696</v>
      </c>
      <c r="BM37" s="31" t="str">
        <f t="shared" si="66"/>
        <v/>
      </c>
      <c r="BN37" s="31">
        <f t="shared" si="67"/>
        <v>0</v>
      </c>
      <c r="BO37" s="31">
        <f t="shared" si="68"/>
        <v>-603.18578948924028</v>
      </c>
      <c r="BP37" s="31"/>
      <c r="BQ37" s="31">
        <f t="shared" si="69"/>
        <v>425.98187655342696</v>
      </c>
      <c r="BR37" s="31" t="str">
        <f t="shared" si="70"/>
        <v/>
      </c>
      <c r="BS37" s="31">
        <f t="shared" si="71"/>
        <v>0</v>
      </c>
      <c r="BT37" s="31">
        <f t="shared" si="72"/>
        <v>-603.18578948924028</v>
      </c>
      <c r="BU37" s="4"/>
      <c r="BV37" s="31">
        <f t="shared" si="73"/>
        <v>-603.18578948924028</v>
      </c>
    </row>
    <row r="38" spans="2:74" x14ac:dyDescent="0.25">
      <c r="B38" s="103" t="s">
        <v>46</v>
      </c>
      <c r="C38" s="103">
        <v>104.00700000000001</v>
      </c>
      <c r="D38" s="103">
        <v>1.0820000000000001</v>
      </c>
      <c r="E38" s="103">
        <v>1.0820000000000001</v>
      </c>
      <c r="F38" s="103">
        <v>-61.899000000000001</v>
      </c>
      <c r="G38" s="103">
        <v>-61.893999999999998</v>
      </c>
      <c r="H38" s="103">
        <v>0.22700000000000001</v>
      </c>
      <c r="I38" s="103">
        <v>3.0000000000000001E-3</v>
      </c>
      <c r="J38" s="103">
        <v>-32.445</v>
      </c>
      <c r="K38" s="103">
        <v>-32.445</v>
      </c>
      <c r="M38" s="1">
        <v>0</v>
      </c>
      <c r="N38" s="1">
        <v>6623</v>
      </c>
      <c r="AD38" s="1">
        <f t="shared" si="74"/>
        <v>5</v>
      </c>
      <c r="AE38" s="1">
        <f t="shared" si="1"/>
        <v>540.98630136986299</v>
      </c>
      <c r="AF38" s="1">
        <f t="shared" si="39"/>
        <v>-0.5543004694256991</v>
      </c>
      <c r="AG38" s="1">
        <f t="shared" si="3"/>
        <v>-138.87717036709577</v>
      </c>
      <c r="AH38" s="1">
        <f t="shared" si="4"/>
        <v>0</v>
      </c>
      <c r="AI38" s="1">
        <f t="shared" si="40"/>
        <v>0</v>
      </c>
      <c r="AJ38" s="1">
        <f t="shared" si="41"/>
        <v>0</v>
      </c>
      <c r="AK38" s="1">
        <f t="shared" si="7"/>
        <v>-138.87717036709577</v>
      </c>
      <c r="AM38" s="105" t="str">
        <f t="shared" si="46"/>
        <v/>
      </c>
      <c r="AN38" s="31">
        <f t="shared" si="42"/>
        <v>0</v>
      </c>
      <c r="AO38" s="31">
        <f t="shared" si="47"/>
        <v>0</v>
      </c>
      <c r="AP38" s="105" t="str">
        <f t="shared" si="48"/>
        <v/>
      </c>
      <c r="AQ38" s="31">
        <f t="shared" si="43"/>
        <v>0</v>
      </c>
      <c r="AR38" s="31">
        <f t="shared" si="49"/>
        <v>0</v>
      </c>
      <c r="AS38" s="31"/>
      <c r="AT38" s="31">
        <f t="shared" si="50"/>
        <v>0</v>
      </c>
      <c r="AU38" s="31" t="str">
        <f t="shared" si="51"/>
        <v/>
      </c>
      <c r="AV38" s="31">
        <f t="shared" si="44"/>
        <v>0</v>
      </c>
      <c r="AW38" s="31">
        <f t="shared" si="52"/>
        <v>0</v>
      </c>
      <c r="AY38" s="106" t="str">
        <f t="shared" si="53"/>
        <v/>
      </c>
      <c r="AZ38" s="106">
        <f t="shared" si="54"/>
        <v>0</v>
      </c>
      <c r="BA38" s="106">
        <f t="shared" si="55"/>
        <v>0</v>
      </c>
      <c r="BB38" s="106" t="str">
        <f t="shared" si="56"/>
        <v/>
      </c>
      <c r="BC38" s="106">
        <f t="shared" si="57"/>
        <v>0</v>
      </c>
      <c r="BD38" s="106">
        <f t="shared" si="58"/>
        <v>0</v>
      </c>
      <c r="BE38" s="106">
        <f t="shared" si="59"/>
        <v>0</v>
      </c>
      <c r="BF38" s="106" t="str">
        <f t="shared" si="60"/>
        <v/>
      </c>
      <c r="BG38" s="106">
        <f t="shared" si="61"/>
        <v>0</v>
      </c>
      <c r="BH38" s="106">
        <f t="shared" si="62"/>
        <v>0</v>
      </c>
      <c r="BI38" s="4" t="str">
        <f t="shared" si="45"/>
        <v/>
      </c>
      <c r="BJ38" s="31" t="str">
        <f t="shared" si="63"/>
        <v/>
      </c>
      <c r="BK38" s="31">
        <f t="shared" si="64"/>
        <v>-603.18578948924028</v>
      </c>
      <c r="BL38" s="31">
        <f t="shared" si="65"/>
        <v>464.30861912214448</v>
      </c>
      <c r="BM38" s="31" t="str">
        <f t="shared" si="66"/>
        <v/>
      </c>
      <c r="BN38" s="31">
        <f t="shared" si="67"/>
        <v>0</v>
      </c>
      <c r="BO38" s="31">
        <f t="shared" si="68"/>
        <v>-603.18578948924028</v>
      </c>
      <c r="BP38" s="31"/>
      <c r="BQ38" s="31">
        <f t="shared" si="69"/>
        <v>464.30861912214448</v>
      </c>
      <c r="BR38" s="31" t="str">
        <f t="shared" si="70"/>
        <v/>
      </c>
      <c r="BS38" s="31">
        <f t="shared" si="71"/>
        <v>0</v>
      </c>
      <c r="BT38" s="31">
        <f t="shared" si="72"/>
        <v>-603.18578948924028</v>
      </c>
      <c r="BU38" s="4"/>
      <c r="BV38" s="31">
        <f t="shared" si="73"/>
        <v>-603.18578948924028</v>
      </c>
    </row>
    <row r="39" spans="2:74" x14ac:dyDescent="0.25">
      <c r="B39" s="103" t="s">
        <v>46</v>
      </c>
      <c r="C39" s="103">
        <v>112.074</v>
      </c>
      <c r="D39" s="103">
        <v>1.298</v>
      </c>
      <c r="E39" s="103">
        <v>1.298</v>
      </c>
      <c r="F39" s="103">
        <v>-57.058</v>
      </c>
      <c r="G39" s="103">
        <v>-57.052999999999997</v>
      </c>
      <c r="H39" s="103">
        <v>0.245</v>
      </c>
      <c r="I39" s="103">
        <v>3.0000000000000001E-3</v>
      </c>
      <c r="J39" s="103">
        <v>-40.747999999999998</v>
      </c>
      <c r="K39" s="103">
        <v>-40.744</v>
      </c>
      <c r="M39" s="1">
        <v>0</v>
      </c>
      <c r="N39" s="1">
        <v>7359</v>
      </c>
      <c r="AD39" s="1">
        <f t="shared" si="74"/>
        <v>5</v>
      </c>
      <c r="AE39" s="1">
        <f t="shared" si="1"/>
        <v>540.98630136986299</v>
      </c>
      <c r="AF39" s="1">
        <f t="shared" si="39"/>
        <v>-0.69615150341064536</v>
      </c>
      <c r="AG39" s="1">
        <f t="shared" si="3"/>
        <v>-173.53420145667042</v>
      </c>
      <c r="AH39" s="1">
        <f t="shared" si="4"/>
        <v>0</v>
      </c>
      <c r="AI39" s="1">
        <f t="shared" si="40"/>
        <v>0</v>
      </c>
      <c r="AJ39" s="1">
        <f t="shared" si="41"/>
        <v>0</v>
      </c>
      <c r="AK39" s="1">
        <f t="shared" si="7"/>
        <v>-173.53420145667042</v>
      </c>
      <c r="AM39" s="105" t="str">
        <f t="shared" si="46"/>
        <v/>
      </c>
      <c r="AN39" s="31">
        <f t="shared" si="42"/>
        <v>0</v>
      </c>
      <c r="AO39" s="31">
        <f t="shared" si="47"/>
        <v>0</v>
      </c>
      <c r="AP39" s="105" t="str">
        <f t="shared" si="48"/>
        <v/>
      </c>
      <c r="AQ39" s="31">
        <f t="shared" si="43"/>
        <v>0</v>
      </c>
      <c r="AR39" s="31">
        <f t="shared" si="49"/>
        <v>0</v>
      </c>
      <c r="AS39" s="31"/>
      <c r="AT39" s="31">
        <f t="shared" si="50"/>
        <v>0</v>
      </c>
      <c r="AU39" s="31" t="str">
        <f t="shared" si="51"/>
        <v/>
      </c>
      <c r="AV39" s="31">
        <f t="shared" si="44"/>
        <v>0</v>
      </c>
      <c r="AW39" s="31">
        <f t="shared" si="52"/>
        <v>0</v>
      </c>
      <c r="AY39" s="106" t="str">
        <f t="shared" si="53"/>
        <v/>
      </c>
      <c r="AZ39" s="106">
        <f t="shared" si="54"/>
        <v>0</v>
      </c>
      <c r="BA39" s="106">
        <f t="shared" si="55"/>
        <v>0</v>
      </c>
      <c r="BB39" s="106" t="str">
        <f t="shared" si="56"/>
        <v/>
      </c>
      <c r="BC39" s="106">
        <f t="shared" si="57"/>
        <v>0</v>
      </c>
      <c r="BD39" s="106">
        <f t="shared" si="58"/>
        <v>0</v>
      </c>
      <c r="BE39" s="106">
        <f t="shared" si="59"/>
        <v>0</v>
      </c>
      <c r="BF39" s="106" t="str">
        <f t="shared" si="60"/>
        <v/>
      </c>
      <c r="BG39" s="106">
        <f t="shared" si="61"/>
        <v>0</v>
      </c>
      <c r="BH39" s="106">
        <f t="shared" si="62"/>
        <v>0</v>
      </c>
      <c r="BI39" s="4" t="str">
        <f t="shared" si="45"/>
        <v/>
      </c>
      <c r="BJ39" s="31" t="str">
        <f t="shared" si="63"/>
        <v/>
      </c>
      <c r="BK39" s="31">
        <f t="shared" si="64"/>
        <v>-603.18578948924028</v>
      </c>
      <c r="BL39" s="31">
        <f t="shared" si="65"/>
        <v>429.65158803256986</v>
      </c>
      <c r="BM39" s="31" t="str">
        <f t="shared" si="66"/>
        <v/>
      </c>
      <c r="BN39" s="31">
        <f t="shared" si="67"/>
        <v>0</v>
      </c>
      <c r="BO39" s="31">
        <f t="shared" si="68"/>
        <v>-603.18578948924028</v>
      </c>
      <c r="BP39" s="31"/>
      <c r="BQ39" s="31">
        <f t="shared" si="69"/>
        <v>429.65158803256986</v>
      </c>
      <c r="BR39" s="31" t="str">
        <f t="shared" si="70"/>
        <v/>
      </c>
      <c r="BS39" s="31">
        <f t="shared" si="71"/>
        <v>0</v>
      </c>
      <c r="BT39" s="31">
        <f t="shared" si="72"/>
        <v>-603.18578948924028</v>
      </c>
      <c r="BU39" s="4"/>
      <c r="BV39" s="31">
        <f t="shared" si="73"/>
        <v>-603.18578948924028</v>
      </c>
    </row>
    <row r="40" spans="2:74" x14ac:dyDescent="0.25">
      <c r="B40" s="103" t="s">
        <v>46</v>
      </c>
      <c r="C40" s="103">
        <v>120.578</v>
      </c>
      <c r="D40" s="103">
        <v>1.5149999999999999</v>
      </c>
      <c r="E40" s="103">
        <v>1.5149999999999999</v>
      </c>
      <c r="F40" s="103">
        <v>-51.956000000000003</v>
      </c>
      <c r="G40" s="103">
        <v>-51.951000000000001</v>
      </c>
      <c r="H40" s="103">
        <v>0.26300000000000001</v>
      </c>
      <c r="I40" s="103">
        <v>3.0000000000000001E-3</v>
      </c>
      <c r="J40" s="103">
        <v>-57.853999999999999</v>
      </c>
      <c r="K40" s="103">
        <v>-57.853000000000002</v>
      </c>
      <c r="M40" s="1">
        <v>0</v>
      </c>
      <c r="N40" s="1">
        <v>8095</v>
      </c>
      <c r="AD40" s="1">
        <f t="shared" si="74"/>
        <v>5</v>
      </c>
      <c r="AE40" s="1">
        <f t="shared" si="1"/>
        <v>540.98630136986299</v>
      </c>
      <c r="AF40" s="1">
        <f t="shared" si="39"/>
        <v>-0.98839572686560007</v>
      </c>
      <c r="AG40" s="1">
        <f t="shared" si="3"/>
        <v>-243.87776772338864</v>
      </c>
      <c r="AH40" s="1">
        <f t="shared" si="4"/>
        <v>0</v>
      </c>
      <c r="AI40" s="1">
        <f t="shared" si="40"/>
        <v>0</v>
      </c>
      <c r="AJ40" s="1">
        <f t="shared" si="41"/>
        <v>0</v>
      </c>
      <c r="AK40" s="1">
        <f t="shared" si="7"/>
        <v>-243.87776772338864</v>
      </c>
      <c r="AM40" s="105" t="str">
        <f t="shared" si="46"/>
        <v/>
      </c>
      <c r="AN40" s="31">
        <f t="shared" si="42"/>
        <v>0</v>
      </c>
      <c r="AO40" s="31">
        <f t="shared" si="47"/>
        <v>0</v>
      </c>
      <c r="AP40" s="105" t="str">
        <f t="shared" si="48"/>
        <v/>
      </c>
      <c r="AQ40" s="31">
        <f t="shared" si="43"/>
        <v>0</v>
      </c>
      <c r="AR40" s="31">
        <f t="shared" si="49"/>
        <v>0</v>
      </c>
      <c r="AS40" s="31"/>
      <c r="AT40" s="31">
        <f t="shared" si="50"/>
        <v>0</v>
      </c>
      <c r="AU40" s="31" t="str">
        <f t="shared" si="51"/>
        <v/>
      </c>
      <c r="AV40" s="31">
        <f t="shared" si="44"/>
        <v>0</v>
      </c>
      <c r="AW40" s="31">
        <f t="shared" si="52"/>
        <v>0</v>
      </c>
      <c r="AY40" s="106" t="str">
        <f t="shared" si="53"/>
        <v/>
      </c>
      <c r="AZ40" s="106">
        <f t="shared" si="54"/>
        <v>0</v>
      </c>
      <c r="BA40" s="106">
        <f t="shared" si="55"/>
        <v>0</v>
      </c>
      <c r="BB40" s="106" t="str">
        <f t="shared" si="56"/>
        <v/>
      </c>
      <c r="BC40" s="106">
        <f t="shared" si="57"/>
        <v>0</v>
      </c>
      <c r="BD40" s="106">
        <f t="shared" si="58"/>
        <v>0</v>
      </c>
      <c r="BE40" s="106">
        <f t="shared" si="59"/>
        <v>0</v>
      </c>
      <c r="BF40" s="106" t="str">
        <f t="shared" si="60"/>
        <v/>
      </c>
      <c r="BG40" s="106">
        <f t="shared" si="61"/>
        <v>0</v>
      </c>
      <c r="BH40" s="106">
        <f t="shared" si="62"/>
        <v>0</v>
      </c>
      <c r="BI40" s="4" t="str">
        <f t="shared" si="45"/>
        <v/>
      </c>
      <c r="BJ40" s="31" t="str">
        <f t="shared" si="63"/>
        <v/>
      </c>
      <c r="BK40" s="31">
        <f t="shared" si="64"/>
        <v>-603.18578948924028</v>
      </c>
      <c r="BL40" s="31">
        <f t="shared" si="65"/>
        <v>359.30802176585166</v>
      </c>
      <c r="BM40" s="31" t="str">
        <f t="shared" si="66"/>
        <v/>
      </c>
      <c r="BN40" s="31">
        <f t="shared" si="67"/>
        <v>0</v>
      </c>
      <c r="BO40" s="31">
        <f t="shared" si="68"/>
        <v>-603.18578948924028</v>
      </c>
      <c r="BP40" s="31"/>
      <c r="BQ40" s="31">
        <f t="shared" si="69"/>
        <v>359.30802176585166</v>
      </c>
      <c r="BR40" s="31" t="str">
        <f t="shared" si="70"/>
        <v/>
      </c>
      <c r="BS40" s="31">
        <f t="shared" si="71"/>
        <v>0</v>
      </c>
      <c r="BT40" s="31">
        <f t="shared" si="72"/>
        <v>-603.18578948924028</v>
      </c>
      <c r="BU40" s="4"/>
      <c r="BV40" s="31">
        <f t="shared" si="73"/>
        <v>-603.18578948924028</v>
      </c>
    </row>
    <row r="41" spans="2:74" x14ac:dyDescent="0.25">
      <c r="B41" s="103" t="s">
        <v>46</v>
      </c>
      <c r="C41" s="103">
        <v>128.93199999999999</v>
      </c>
      <c r="D41" s="103">
        <v>1.7310000000000001</v>
      </c>
      <c r="E41" s="103">
        <v>1.7310000000000001</v>
      </c>
      <c r="F41" s="103">
        <v>-46.942999999999998</v>
      </c>
      <c r="G41" s="103">
        <v>-46.938000000000002</v>
      </c>
      <c r="H41" s="103">
        <v>0.28100000000000003</v>
      </c>
      <c r="I41" s="103">
        <v>3.0000000000000001E-3</v>
      </c>
      <c r="J41" s="103">
        <v>-84.828000000000003</v>
      </c>
      <c r="K41" s="103">
        <v>-84.828000000000003</v>
      </c>
      <c r="AD41" s="1">
        <f t="shared" si="74"/>
        <v>5</v>
      </c>
      <c r="AE41" s="1">
        <f t="shared" si="1"/>
        <v>540.98630136986299</v>
      </c>
      <c r="AF41" s="1">
        <f t="shared" si="39"/>
        <v>-1.4492279309737464</v>
      </c>
      <c r="AG41" s="1">
        <f t="shared" si="3"/>
        <v>-352.07579391959348</v>
      </c>
      <c r="AH41" s="1">
        <f t="shared" si="4"/>
        <v>0</v>
      </c>
      <c r="AI41" s="1">
        <f t="shared" si="40"/>
        <v>0</v>
      </c>
      <c r="AJ41" s="1">
        <f t="shared" si="41"/>
        <v>0</v>
      </c>
      <c r="AK41" s="1">
        <f t="shared" si="7"/>
        <v>-352.07579391959348</v>
      </c>
      <c r="AM41" s="105" t="str">
        <f t="shared" si="46"/>
        <v/>
      </c>
      <c r="AN41" s="31">
        <f t="shared" si="42"/>
        <v>0</v>
      </c>
      <c r="AO41" s="31">
        <f t="shared" si="47"/>
        <v>0</v>
      </c>
      <c r="AP41" s="105" t="str">
        <f t="shared" si="48"/>
        <v/>
      </c>
      <c r="AQ41" s="31">
        <f t="shared" si="43"/>
        <v>0</v>
      </c>
      <c r="AR41" s="31">
        <f t="shared" si="49"/>
        <v>0</v>
      </c>
      <c r="AS41" s="31"/>
      <c r="AT41" s="31">
        <f t="shared" si="50"/>
        <v>0</v>
      </c>
      <c r="AU41" s="31" t="str">
        <f t="shared" si="51"/>
        <v/>
      </c>
      <c r="AV41" s="31">
        <f t="shared" si="44"/>
        <v>0</v>
      </c>
      <c r="AW41" s="31">
        <f t="shared" si="52"/>
        <v>0</v>
      </c>
      <c r="AY41" s="106" t="str">
        <f t="shared" si="53"/>
        <v/>
      </c>
      <c r="AZ41" s="106">
        <f t="shared" si="54"/>
        <v>0</v>
      </c>
      <c r="BA41" s="106">
        <f t="shared" si="55"/>
        <v>0</v>
      </c>
      <c r="BB41" s="106" t="str">
        <f t="shared" si="56"/>
        <v/>
      </c>
      <c r="BC41" s="106">
        <f t="shared" si="57"/>
        <v>0</v>
      </c>
      <c r="BD41" s="106">
        <f t="shared" si="58"/>
        <v>0</v>
      </c>
      <c r="BE41" s="106">
        <f t="shared" si="59"/>
        <v>0</v>
      </c>
      <c r="BF41" s="106" t="str">
        <f t="shared" si="60"/>
        <v/>
      </c>
      <c r="BG41" s="106">
        <f t="shared" si="61"/>
        <v>0</v>
      </c>
      <c r="BH41" s="106">
        <f t="shared" si="62"/>
        <v>0</v>
      </c>
      <c r="BI41" s="4" t="str">
        <f t="shared" si="45"/>
        <v/>
      </c>
      <c r="BJ41" s="31" t="str">
        <f t="shared" si="63"/>
        <v/>
      </c>
      <c r="BK41" s="31">
        <f t="shared" si="64"/>
        <v>-603.18578948924028</v>
      </c>
      <c r="BL41" s="31">
        <f t="shared" si="65"/>
        <v>251.1099955696468</v>
      </c>
      <c r="BM41" s="31" t="str">
        <f t="shared" si="66"/>
        <v/>
      </c>
      <c r="BN41" s="31">
        <f t="shared" si="67"/>
        <v>0</v>
      </c>
      <c r="BO41" s="31">
        <f t="shared" si="68"/>
        <v>-603.18578948924028</v>
      </c>
      <c r="BP41" s="31"/>
      <c r="BQ41" s="31">
        <f t="shared" si="69"/>
        <v>251.1099955696468</v>
      </c>
      <c r="BR41" s="31" t="str">
        <f t="shared" si="70"/>
        <v/>
      </c>
      <c r="BS41" s="31">
        <f t="shared" si="71"/>
        <v>0</v>
      </c>
      <c r="BT41" s="31">
        <f t="shared" si="72"/>
        <v>-603.18578948924028</v>
      </c>
      <c r="BU41" s="4"/>
      <c r="BV41" s="31">
        <f t="shared" si="73"/>
        <v>-603.18578948924028</v>
      </c>
    </row>
    <row r="42" spans="2:74" x14ac:dyDescent="0.25">
      <c r="B42" s="103" t="s">
        <v>46</v>
      </c>
      <c r="C42" s="103">
        <v>136.83500000000001</v>
      </c>
      <c r="D42" s="103">
        <v>1.9470000000000001</v>
      </c>
      <c r="E42" s="103">
        <v>1.9470000000000001</v>
      </c>
      <c r="F42" s="103">
        <v>-42.201999999999998</v>
      </c>
      <c r="G42" s="103">
        <v>-42.197000000000003</v>
      </c>
      <c r="H42" s="103">
        <v>0.29899999999999999</v>
      </c>
      <c r="I42" s="103">
        <v>3.0000000000000001E-3</v>
      </c>
      <c r="J42" s="103">
        <v>-113.577</v>
      </c>
      <c r="K42" s="103">
        <v>-113.57599999999999</v>
      </c>
      <c r="AD42" s="1">
        <f t="shared" si="74"/>
        <v>5</v>
      </c>
      <c r="AE42" s="1">
        <f t="shared" si="1"/>
        <v>540.98630136986299</v>
      </c>
      <c r="AF42" s="1">
        <f t="shared" si="39"/>
        <v>-1.9403847870538642</v>
      </c>
      <c r="AG42" s="1">
        <f t="shared" si="3"/>
        <v>-464.00371174152571</v>
      </c>
      <c r="AH42" s="1">
        <f t="shared" si="4"/>
        <v>0</v>
      </c>
      <c r="AI42" s="1">
        <f t="shared" si="40"/>
        <v>0</v>
      </c>
      <c r="AJ42" s="1">
        <f t="shared" si="41"/>
        <v>0</v>
      </c>
      <c r="AK42" s="1">
        <f t="shared" si="7"/>
        <v>-464.00371174152571</v>
      </c>
      <c r="AM42" s="105" t="str">
        <f t="shared" si="46"/>
        <v/>
      </c>
      <c r="AN42" s="31">
        <f t="shared" si="42"/>
        <v>0</v>
      </c>
      <c r="AO42" s="31">
        <f t="shared" si="47"/>
        <v>0</v>
      </c>
      <c r="AP42" s="105" t="str">
        <f t="shared" si="48"/>
        <v/>
      </c>
      <c r="AQ42" s="31">
        <f t="shared" si="43"/>
        <v>0</v>
      </c>
      <c r="AR42" s="31">
        <f t="shared" si="49"/>
        <v>0</v>
      </c>
      <c r="AS42" s="31"/>
      <c r="AT42" s="31">
        <f t="shared" si="50"/>
        <v>0</v>
      </c>
      <c r="AU42" s="31" t="str">
        <f t="shared" si="51"/>
        <v/>
      </c>
      <c r="AV42" s="31">
        <f t="shared" si="44"/>
        <v>0</v>
      </c>
      <c r="AW42" s="31">
        <f t="shared" si="52"/>
        <v>0</v>
      </c>
      <c r="AY42" s="106" t="str">
        <f t="shared" si="53"/>
        <v/>
      </c>
      <c r="AZ42" s="106">
        <f t="shared" si="54"/>
        <v>0</v>
      </c>
      <c r="BA42" s="106">
        <f t="shared" si="55"/>
        <v>0</v>
      </c>
      <c r="BB42" s="106" t="str">
        <f t="shared" si="56"/>
        <v/>
      </c>
      <c r="BC42" s="106">
        <f t="shared" si="57"/>
        <v>0</v>
      </c>
      <c r="BD42" s="106">
        <f t="shared" si="58"/>
        <v>0</v>
      </c>
      <c r="BE42" s="106">
        <f t="shared" si="59"/>
        <v>0</v>
      </c>
      <c r="BF42" s="106" t="str">
        <f t="shared" si="60"/>
        <v/>
      </c>
      <c r="BG42" s="106">
        <f t="shared" si="61"/>
        <v>0</v>
      </c>
      <c r="BH42" s="106">
        <f t="shared" si="62"/>
        <v>0</v>
      </c>
      <c r="BI42" s="4" t="str">
        <f>IF(OR((AND(AR42&lt;0,AR43&gt;0)),(AND(AR43&lt;0,AR42&gt;0))),E31+((E33-E31)*(0-AR42)/(AR43-AR42)),"")</f>
        <v/>
      </c>
      <c r="BJ42" s="31" t="str">
        <f t="shared" si="63"/>
        <v/>
      </c>
      <c r="BK42" s="31">
        <f t="shared" si="64"/>
        <v>-603.18578948924028</v>
      </c>
      <c r="BL42" s="31">
        <f t="shared" si="65"/>
        <v>139.18207774771457</v>
      </c>
      <c r="BM42" s="31" t="str">
        <f t="shared" si="66"/>
        <v/>
      </c>
      <c r="BN42" s="31">
        <f t="shared" si="67"/>
        <v>0</v>
      </c>
      <c r="BO42" s="31">
        <f t="shared" si="68"/>
        <v>-603.18578948924028</v>
      </c>
      <c r="BP42" s="31"/>
      <c r="BQ42" s="31">
        <f t="shared" si="69"/>
        <v>139.18207774771457</v>
      </c>
      <c r="BR42" s="31" t="str">
        <f t="shared" si="70"/>
        <v/>
      </c>
      <c r="BS42" s="31">
        <f t="shared" si="71"/>
        <v>0</v>
      </c>
      <c r="BT42" s="31">
        <f t="shared" si="72"/>
        <v>-603.18578948924028</v>
      </c>
      <c r="BU42" s="4"/>
      <c r="BV42" s="31">
        <f t="shared" si="73"/>
        <v>-603.18578948924028</v>
      </c>
    </row>
    <row r="43" spans="2:74" x14ac:dyDescent="0.25">
      <c r="B43" s="103" t="s">
        <v>46</v>
      </c>
      <c r="C43" s="103">
        <v>144.285</v>
      </c>
      <c r="D43" s="103">
        <v>2.1640000000000001</v>
      </c>
      <c r="E43" s="103">
        <v>2.1640000000000001</v>
      </c>
      <c r="F43" s="103">
        <v>-37.731999999999999</v>
      </c>
      <c r="G43" s="103">
        <v>-37.726999999999997</v>
      </c>
      <c r="H43" s="103">
        <v>0.315</v>
      </c>
      <c r="I43" s="103">
        <v>3.0000000000000001E-3</v>
      </c>
      <c r="J43" s="103">
        <v>-143.99100000000001</v>
      </c>
      <c r="K43" s="103">
        <v>-143.99100000000001</v>
      </c>
      <c r="AD43" s="1">
        <f t="shared" si="74"/>
        <v>5</v>
      </c>
      <c r="AE43" s="1">
        <f t="shared" si="1"/>
        <v>540.98630136986299</v>
      </c>
      <c r="AF43" s="1">
        <f t="shared" si="39"/>
        <v>-2.45998702089924</v>
      </c>
      <c r="AG43" s="1">
        <f t="shared" si="3"/>
        <v>-578.93210966215133</v>
      </c>
      <c r="AH43" s="1">
        <f t="shared" si="4"/>
        <v>0</v>
      </c>
      <c r="AI43" s="1">
        <f t="shared" si="40"/>
        <v>0</v>
      </c>
      <c r="AJ43" s="1">
        <f t="shared" si="41"/>
        <v>0</v>
      </c>
      <c r="AK43" s="1">
        <f t="shared" si="7"/>
        <v>-578.93210966215133</v>
      </c>
      <c r="AM43" s="105" t="str">
        <f t="shared" si="46"/>
        <v/>
      </c>
      <c r="AN43" s="31">
        <f t="shared" si="42"/>
        <v>0</v>
      </c>
      <c r="AO43" s="31">
        <f t="shared" si="47"/>
        <v>0</v>
      </c>
      <c r="AP43" s="105" t="str">
        <f t="shared" si="48"/>
        <v/>
      </c>
      <c r="AQ43" s="31">
        <f t="shared" si="43"/>
        <v>0</v>
      </c>
      <c r="AR43" s="31">
        <f t="shared" si="49"/>
        <v>0</v>
      </c>
      <c r="AS43" s="31"/>
      <c r="AT43" s="31">
        <f t="shared" si="50"/>
        <v>0</v>
      </c>
      <c r="AU43" s="31" t="str">
        <f t="shared" si="51"/>
        <v/>
      </c>
      <c r="AV43" s="31">
        <f t="shared" si="44"/>
        <v>0</v>
      </c>
      <c r="AW43" s="31">
        <f t="shared" si="52"/>
        <v>0</v>
      </c>
      <c r="AY43" s="106" t="str">
        <f t="shared" si="53"/>
        <v/>
      </c>
      <c r="AZ43" s="106">
        <f t="shared" si="54"/>
        <v>0</v>
      </c>
      <c r="BA43" s="106">
        <f t="shared" si="55"/>
        <v>0</v>
      </c>
      <c r="BB43" s="106" t="str">
        <f t="shared" si="56"/>
        <v/>
      </c>
      <c r="BC43" s="106">
        <f t="shared" si="57"/>
        <v>0</v>
      </c>
      <c r="BD43" s="106">
        <f t="shared" si="58"/>
        <v>0</v>
      </c>
      <c r="BE43" s="106">
        <f t="shared" si="59"/>
        <v>0</v>
      </c>
      <c r="BF43" s="106" t="str">
        <f t="shared" si="60"/>
        <v/>
      </c>
      <c r="BG43" s="106">
        <f t="shared" si="61"/>
        <v>0</v>
      </c>
      <c r="BH43" s="106">
        <f t="shared" si="62"/>
        <v>0</v>
      </c>
      <c r="BI43" s="4" t="str">
        <f t="shared" ref="BI43:BI44" si="75">IF(OR((AND(AR43&lt;0,AR44&gt;0)),(AND(AR44&lt;0,AR43&gt;0))),E33+((E34-E33)*(0-AR43)/(AR44-AR43)),"")</f>
        <v/>
      </c>
      <c r="BJ43" s="31" t="str">
        <f t="shared" si="63"/>
        <v/>
      </c>
      <c r="BK43" s="31">
        <f t="shared" si="64"/>
        <v>-603.18578948924028</v>
      </c>
      <c r="BL43" s="31">
        <f t="shared" si="65"/>
        <v>24.253679827088945</v>
      </c>
      <c r="BM43" s="31">
        <f t="shared" si="66"/>
        <v>2.2086559961368422</v>
      </c>
      <c r="BN43" s="31">
        <f t="shared" si="67"/>
        <v>0</v>
      </c>
      <c r="BO43" s="31">
        <f t="shared" si="68"/>
        <v>-603.18578948924028</v>
      </c>
      <c r="BP43" s="31"/>
      <c r="BQ43" s="31">
        <f t="shared" si="69"/>
        <v>24.253679827088945</v>
      </c>
      <c r="BR43" s="31" t="str">
        <f t="shared" si="70"/>
        <v/>
      </c>
      <c r="BS43" s="31">
        <f t="shared" si="71"/>
        <v>0</v>
      </c>
      <c r="BT43" s="31">
        <f t="shared" si="72"/>
        <v>-603.18578948924028</v>
      </c>
      <c r="BU43" s="4"/>
      <c r="BV43" s="31">
        <f t="shared" si="73"/>
        <v>-603.18578948924028</v>
      </c>
    </row>
    <row r="44" spans="2:74" x14ac:dyDescent="0.25">
      <c r="B44" s="103" t="s">
        <v>46</v>
      </c>
      <c r="C44" s="103">
        <v>151.28399999999999</v>
      </c>
      <c r="D44" s="103">
        <v>2.38</v>
      </c>
      <c r="E44" s="103">
        <v>2.38</v>
      </c>
      <c r="F44" s="103">
        <v>-33.533000000000001</v>
      </c>
      <c r="G44" s="103">
        <v>-33.527999999999999</v>
      </c>
      <c r="H44" s="103">
        <v>0.33</v>
      </c>
      <c r="I44" s="103">
        <v>3.0000000000000001E-3</v>
      </c>
      <c r="J44" s="103">
        <v>-175.971</v>
      </c>
      <c r="K44" s="103">
        <v>-175.97</v>
      </c>
      <c r="AD44" s="1">
        <f t="shared" si="74"/>
        <v>5</v>
      </c>
      <c r="AE44" s="1">
        <f t="shared" si="1"/>
        <v>540.98630136986299</v>
      </c>
      <c r="AF44" s="1">
        <f t="shared" si="39"/>
        <v>-3.006343285723831</v>
      </c>
      <c r="AG44" s="1">
        <f t="shared" si="3"/>
        <v>-696.24658690721469</v>
      </c>
      <c r="AH44" s="1">
        <f t="shared" si="4"/>
        <v>0</v>
      </c>
      <c r="AI44" s="1">
        <f t="shared" si="40"/>
        <v>0</v>
      </c>
      <c r="AJ44" s="1">
        <f t="shared" si="41"/>
        <v>0</v>
      </c>
      <c r="AK44" s="1">
        <f t="shared" si="7"/>
        <v>-696.24658690721469</v>
      </c>
      <c r="AM44" s="105" t="str">
        <f t="shared" si="46"/>
        <v/>
      </c>
      <c r="AN44" s="31">
        <f t="shared" si="42"/>
        <v>0</v>
      </c>
      <c r="AO44" s="31">
        <f t="shared" si="47"/>
        <v>0</v>
      </c>
      <c r="AP44" s="105" t="str">
        <f t="shared" si="48"/>
        <v/>
      </c>
      <c r="AQ44" s="31">
        <f t="shared" si="43"/>
        <v>0</v>
      </c>
      <c r="AR44" s="31">
        <f t="shared" si="49"/>
        <v>0</v>
      </c>
      <c r="AS44" s="31"/>
      <c r="AT44" s="31">
        <f t="shared" si="50"/>
        <v>0</v>
      </c>
      <c r="AU44" s="31" t="str">
        <f t="shared" si="51"/>
        <v/>
      </c>
      <c r="AV44" s="31">
        <f t="shared" si="44"/>
        <v>0</v>
      </c>
      <c r="AW44" s="31">
        <f t="shared" si="52"/>
        <v>0</v>
      </c>
      <c r="AY44" s="106" t="str">
        <f t="shared" si="53"/>
        <v/>
      </c>
      <c r="AZ44" s="106">
        <f t="shared" si="54"/>
        <v>0</v>
      </c>
      <c r="BA44" s="106">
        <f t="shared" si="55"/>
        <v>0</v>
      </c>
      <c r="BB44" s="106" t="str">
        <f t="shared" si="56"/>
        <v/>
      </c>
      <c r="BC44" s="106">
        <f t="shared" si="57"/>
        <v>0</v>
      </c>
      <c r="BD44" s="106">
        <f t="shared" si="58"/>
        <v>0</v>
      </c>
      <c r="BE44" s="106">
        <f t="shared" si="59"/>
        <v>0</v>
      </c>
      <c r="BF44" s="106" t="str">
        <f t="shared" si="60"/>
        <v/>
      </c>
      <c r="BG44" s="106">
        <f t="shared" si="61"/>
        <v>0</v>
      </c>
      <c r="BH44" s="106">
        <f t="shared" si="62"/>
        <v>0</v>
      </c>
      <c r="BI44" s="4" t="str">
        <f t="shared" si="75"/>
        <v/>
      </c>
      <c r="BJ44" s="31" t="str">
        <f t="shared" si="63"/>
        <v/>
      </c>
      <c r="BK44" s="31">
        <f t="shared" si="64"/>
        <v>-603.18578948924028</v>
      </c>
      <c r="BL44" s="31">
        <f t="shared" si="65"/>
        <v>-93.060797417974413</v>
      </c>
      <c r="BM44" s="31" t="str">
        <f t="shared" si="66"/>
        <v/>
      </c>
      <c r="BN44" s="31">
        <f t="shared" si="67"/>
        <v>-314.15926535897933</v>
      </c>
      <c r="BO44" s="31">
        <f t="shared" si="68"/>
        <v>-917.34505484821966</v>
      </c>
      <c r="BP44" s="31"/>
      <c r="BQ44" s="31">
        <f t="shared" si="69"/>
        <v>221.09846794100497</v>
      </c>
      <c r="BR44" s="31" t="str">
        <f t="shared" si="70"/>
        <v/>
      </c>
      <c r="BS44" s="31">
        <f t="shared" si="71"/>
        <v>0</v>
      </c>
      <c r="BT44" s="31">
        <f t="shared" si="72"/>
        <v>-917.34505484821966</v>
      </c>
      <c r="BU44" s="4"/>
      <c r="BV44" s="31">
        <f t="shared" si="73"/>
        <v>-917.34505484821966</v>
      </c>
    </row>
    <row r="45" spans="2:74" s="77" customFormat="1" x14ac:dyDescent="0.25">
      <c r="B45" s="76"/>
      <c r="C45" s="76"/>
      <c r="D45" s="76"/>
      <c r="E45" s="76"/>
      <c r="F45" s="76"/>
      <c r="G45" s="76"/>
      <c r="H45" s="76"/>
      <c r="I45" s="76"/>
      <c r="J45" s="76"/>
      <c r="K45" s="76"/>
      <c r="AM45" s="108"/>
      <c r="AN45" s="87"/>
      <c r="AO45" s="87"/>
      <c r="AP45" s="108"/>
      <c r="AQ45" s="87"/>
      <c r="AR45" s="87"/>
      <c r="AS45" s="87"/>
      <c r="AT45" s="87"/>
      <c r="AU45" s="87"/>
      <c r="AV45" s="87"/>
      <c r="AW45" s="87"/>
      <c r="AX45" s="87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</row>
    <row r="46" spans="2:74" x14ac:dyDescent="0.25">
      <c r="B46" s="89"/>
      <c r="C46" s="89"/>
      <c r="D46" s="89"/>
      <c r="E46" s="89"/>
      <c r="F46" s="89"/>
      <c r="G46" s="89"/>
      <c r="H46" s="89"/>
      <c r="I46" s="89"/>
      <c r="J46" s="89"/>
      <c r="K46" s="89"/>
      <c r="AM46" s="105"/>
      <c r="AN46" s="31"/>
      <c r="AO46" s="31"/>
      <c r="AP46" s="105"/>
      <c r="AQ46" s="31"/>
      <c r="AR46" s="31"/>
      <c r="AS46" s="31"/>
      <c r="AT46" s="31"/>
      <c r="AU46" s="31"/>
      <c r="AV46" s="31"/>
      <c r="AW46" s="31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4"/>
      <c r="BV46" s="31"/>
    </row>
    <row r="47" spans="2:74" s="77" customFormat="1" ht="15.75" x14ac:dyDescent="0.25">
      <c r="B47" s="76"/>
      <c r="C47" s="76"/>
      <c r="D47" s="76"/>
      <c r="E47" s="76"/>
      <c r="F47" s="76"/>
      <c r="G47" s="76"/>
      <c r="H47" s="76"/>
      <c r="I47" s="76"/>
      <c r="J47" s="76"/>
      <c r="K47" s="76"/>
      <c r="AM47" s="108"/>
      <c r="AN47" s="87"/>
      <c r="AO47" s="87"/>
      <c r="AP47" s="108"/>
      <c r="AQ47" s="87"/>
      <c r="AR47" s="87"/>
      <c r="AS47" s="87"/>
      <c r="AT47" s="87"/>
      <c r="AU47" s="87"/>
      <c r="AV47" s="87"/>
      <c r="AW47" s="87"/>
      <c r="AX47" s="87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7"/>
      <c r="BJ47" s="87"/>
      <c r="BK47" s="87"/>
      <c r="BL47" s="87"/>
      <c r="BM47" s="87"/>
      <c r="BN47" s="87"/>
      <c r="BO47" s="87"/>
      <c r="BP47" s="109"/>
      <c r="BQ47" s="87"/>
      <c r="BR47" s="87"/>
      <c r="BS47" s="87"/>
      <c r="BT47" s="87"/>
      <c r="BU47" s="87"/>
      <c r="BV47" s="87"/>
    </row>
    <row r="48" spans="2:74" x14ac:dyDescent="0.25">
      <c r="B48" s="89"/>
      <c r="C48" s="89"/>
      <c r="D48" s="89"/>
      <c r="E48" s="89"/>
      <c r="F48" s="89"/>
      <c r="G48" s="89"/>
      <c r="H48" s="89"/>
      <c r="I48" s="89"/>
      <c r="J48" s="89"/>
      <c r="K48" s="89"/>
      <c r="AM48" s="105"/>
      <c r="AN48" s="31"/>
      <c r="AO48" s="31"/>
      <c r="AP48" s="105"/>
      <c r="AQ48" s="31"/>
      <c r="AR48" s="31"/>
      <c r="AS48" s="31"/>
      <c r="AT48" s="31"/>
      <c r="AU48" s="31"/>
      <c r="AV48" s="31"/>
      <c r="AW48" s="31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4"/>
      <c r="BV48" s="31"/>
    </row>
    <row r="49" spans="2:74" x14ac:dyDescent="0.25">
      <c r="B49" s="89"/>
      <c r="C49" s="89"/>
      <c r="D49" s="89"/>
      <c r="E49" s="89"/>
      <c r="F49" s="89"/>
      <c r="G49" s="89"/>
      <c r="H49" s="89"/>
      <c r="I49" s="89"/>
      <c r="J49" s="89"/>
      <c r="K49" s="89"/>
      <c r="AM49" s="105"/>
      <c r="AN49" s="31"/>
      <c r="AO49" s="31"/>
      <c r="AP49" s="105"/>
      <c r="AQ49" s="31"/>
      <c r="AR49" s="31"/>
      <c r="AS49" s="31"/>
      <c r="AT49" s="31"/>
      <c r="AU49" s="31"/>
      <c r="AV49" s="31"/>
      <c r="AW49" s="31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4"/>
      <c r="BV49" s="31"/>
    </row>
    <row r="50" spans="2:74" x14ac:dyDescent="0.25">
      <c r="B50" s="89"/>
      <c r="C50" s="89"/>
      <c r="D50" s="89"/>
      <c r="E50" s="89"/>
      <c r="F50" s="89"/>
      <c r="G50" s="89"/>
      <c r="H50" s="89"/>
      <c r="I50" s="89"/>
      <c r="J50" s="89"/>
      <c r="K50" s="89"/>
      <c r="AM50" s="105"/>
      <c r="AN50" s="31"/>
      <c r="AO50" s="31"/>
      <c r="AP50" s="105"/>
      <c r="AQ50" s="31"/>
      <c r="AR50" s="31"/>
      <c r="AS50" s="31"/>
      <c r="AT50" s="31"/>
      <c r="AU50" s="31"/>
      <c r="AV50" s="31"/>
      <c r="AW50" s="31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4"/>
      <c r="BV50" s="31"/>
    </row>
    <row r="51" spans="2:74" x14ac:dyDescent="0.25">
      <c r="B51" s="89"/>
      <c r="C51" s="89"/>
      <c r="D51" s="89"/>
      <c r="E51" s="89"/>
      <c r="F51" s="89"/>
      <c r="G51" s="89"/>
      <c r="H51" s="89"/>
      <c r="I51" s="89"/>
      <c r="J51" s="89"/>
      <c r="K51" s="89"/>
      <c r="AM51" s="105"/>
      <c r="AN51" s="31"/>
      <c r="AO51" s="31"/>
      <c r="AP51" s="105"/>
      <c r="AQ51" s="31"/>
      <c r="AR51" s="31"/>
      <c r="AS51" s="31"/>
      <c r="AT51" s="31"/>
      <c r="AU51" s="31"/>
      <c r="AV51" s="31"/>
      <c r="AW51" s="31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</row>
    <row r="52" spans="2:74" x14ac:dyDescent="0.25">
      <c r="B52" s="89"/>
      <c r="C52" s="89"/>
      <c r="D52" s="89"/>
      <c r="E52" s="89"/>
      <c r="F52" s="89"/>
      <c r="G52" s="89"/>
      <c r="H52" s="89"/>
      <c r="I52" s="89"/>
      <c r="J52" s="89"/>
      <c r="K52" s="89"/>
      <c r="AM52" s="105"/>
      <c r="AN52" s="31"/>
      <c r="AO52" s="31"/>
      <c r="AP52" s="105"/>
      <c r="AQ52" s="31"/>
      <c r="AR52" s="31"/>
      <c r="AS52" s="31"/>
      <c r="AT52" s="31"/>
      <c r="AU52" s="31"/>
      <c r="AV52" s="31"/>
      <c r="AW52" s="31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4"/>
      <c r="BV52" s="31"/>
    </row>
    <row r="53" spans="2:74" x14ac:dyDescent="0.25">
      <c r="B53" s="89"/>
      <c r="C53" s="89"/>
      <c r="D53" s="89"/>
      <c r="E53" s="89"/>
      <c r="F53" s="89"/>
      <c r="G53" s="89"/>
      <c r="H53" s="89"/>
      <c r="I53" s="89"/>
      <c r="J53" s="89"/>
      <c r="K53" s="89"/>
      <c r="AM53" s="105"/>
      <c r="AN53" s="31"/>
      <c r="AO53" s="31"/>
      <c r="AP53" s="105"/>
      <c r="AQ53" s="31"/>
      <c r="AR53" s="31"/>
      <c r="AS53" s="31"/>
      <c r="AT53" s="31"/>
      <c r="AU53" s="31"/>
      <c r="AV53" s="31"/>
      <c r="AW53" s="31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4"/>
      <c r="BV53" s="31"/>
    </row>
    <row r="54" spans="2:74" ht="15.75" x14ac:dyDescent="0.25">
      <c r="B54" s="89"/>
      <c r="C54" s="89"/>
      <c r="D54" s="89"/>
      <c r="E54" s="89"/>
      <c r="F54" s="89"/>
      <c r="G54" s="89"/>
      <c r="H54" s="89"/>
      <c r="I54" s="89"/>
      <c r="J54" s="89"/>
      <c r="K54" s="89"/>
      <c r="AM54" s="105"/>
      <c r="AN54" s="31"/>
      <c r="AO54" s="31"/>
      <c r="AP54" s="105"/>
      <c r="AQ54" s="31"/>
      <c r="AR54" s="31"/>
      <c r="AS54" s="107"/>
      <c r="AT54" s="31"/>
      <c r="AU54" s="31"/>
      <c r="AV54" s="31"/>
      <c r="AW54" s="31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4"/>
      <c r="BV54" s="31"/>
    </row>
    <row r="55" spans="2:74" x14ac:dyDescent="0.25">
      <c r="B55" s="89"/>
      <c r="C55" s="89"/>
      <c r="D55" s="89"/>
      <c r="E55" s="89"/>
      <c r="F55" s="89"/>
      <c r="G55" s="89"/>
      <c r="H55" s="89"/>
      <c r="I55" s="89"/>
      <c r="J55" s="89"/>
      <c r="K55" s="89"/>
      <c r="AM55" s="105"/>
      <c r="AN55" s="31"/>
      <c r="AO55" s="31"/>
      <c r="AP55" s="105"/>
      <c r="AQ55" s="31"/>
      <c r="AR55" s="31"/>
      <c r="AS55" s="31"/>
      <c r="AT55" s="31"/>
      <c r="AU55" s="31"/>
      <c r="AV55" s="31"/>
      <c r="AW55" s="31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4"/>
      <c r="BV55" s="31"/>
    </row>
    <row r="56" spans="2:74" x14ac:dyDescent="0.25">
      <c r="B56" s="89"/>
      <c r="C56" s="89"/>
      <c r="D56" s="89"/>
      <c r="E56" s="89"/>
      <c r="F56" s="89"/>
      <c r="G56" s="89"/>
      <c r="H56" s="89"/>
      <c r="I56" s="89"/>
      <c r="J56" s="89"/>
      <c r="K56" s="89"/>
      <c r="AM56" s="105"/>
      <c r="AN56" s="31"/>
      <c r="AO56" s="31"/>
      <c r="AP56" s="105"/>
      <c r="AQ56" s="31"/>
      <c r="AR56" s="31"/>
      <c r="AS56" s="31"/>
      <c r="AT56" s="31"/>
      <c r="AU56" s="31"/>
      <c r="AV56" s="31"/>
      <c r="AW56" s="31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4"/>
      <c r="BV56" s="31"/>
    </row>
    <row r="57" spans="2:74" x14ac:dyDescent="0.25">
      <c r="B57" s="89"/>
      <c r="C57" s="89"/>
      <c r="D57" s="89"/>
      <c r="E57" s="89"/>
      <c r="F57" s="89"/>
      <c r="G57" s="89"/>
      <c r="H57" s="89"/>
      <c r="I57" s="89"/>
      <c r="J57" s="89"/>
      <c r="K57" s="89"/>
      <c r="AM57" s="105"/>
      <c r="AN57" s="31"/>
      <c r="AO57" s="31"/>
      <c r="AP57" s="105"/>
      <c r="AQ57" s="31"/>
      <c r="AR57" s="31"/>
      <c r="AS57" s="31"/>
      <c r="AT57" s="31"/>
      <c r="AU57" s="31"/>
      <c r="AV57" s="31"/>
      <c r="AW57" s="31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4"/>
      <c r="BV57" s="31"/>
    </row>
    <row r="58" spans="2:74" x14ac:dyDescent="0.25">
      <c r="B58" s="89"/>
      <c r="C58" s="89"/>
      <c r="D58" s="89"/>
      <c r="E58" s="89"/>
      <c r="F58" s="89"/>
      <c r="G58" s="89"/>
      <c r="H58" s="89"/>
      <c r="I58" s="89"/>
      <c r="J58" s="89"/>
      <c r="K58" s="89"/>
      <c r="AM58" s="105"/>
      <c r="AN58" s="31"/>
      <c r="AO58" s="31"/>
      <c r="AP58" s="105"/>
      <c r="AQ58" s="31"/>
      <c r="AR58" s="31"/>
      <c r="AS58" s="31"/>
      <c r="AT58" s="31"/>
      <c r="AU58" s="31"/>
      <c r="AV58" s="31"/>
      <c r="AW58" s="31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4"/>
      <c r="BV58" s="31"/>
    </row>
    <row r="59" spans="2:74" x14ac:dyDescent="0.25">
      <c r="B59" s="89"/>
      <c r="C59" s="89"/>
      <c r="D59" s="89"/>
      <c r="E59" s="89"/>
      <c r="F59" s="89"/>
      <c r="G59" s="89"/>
      <c r="H59" s="89"/>
      <c r="I59" s="89"/>
      <c r="J59" s="89"/>
      <c r="K59" s="89"/>
      <c r="AM59" s="105"/>
      <c r="AN59" s="31"/>
      <c r="AO59" s="31"/>
      <c r="AP59" s="105"/>
      <c r="AQ59" s="31"/>
      <c r="AR59" s="31"/>
      <c r="AS59" s="31"/>
      <c r="AT59" s="31"/>
      <c r="AU59" s="31"/>
      <c r="AV59" s="31"/>
      <c r="AW59" s="31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4"/>
      <c r="BV59" s="31"/>
    </row>
    <row r="60" spans="2:74" x14ac:dyDescent="0.25">
      <c r="B60" s="89"/>
      <c r="C60" s="89"/>
      <c r="D60" s="89"/>
      <c r="E60" s="89"/>
      <c r="F60" s="89"/>
      <c r="G60" s="89"/>
      <c r="H60" s="89"/>
      <c r="I60" s="89"/>
      <c r="J60" s="89"/>
      <c r="K60" s="89"/>
      <c r="AM60" s="105"/>
      <c r="AN60" s="31"/>
      <c r="AO60" s="31"/>
      <c r="AP60" s="105"/>
      <c r="AQ60" s="31"/>
      <c r="AR60" s="31"/>
      <c r="AS60" s="31"/>
      <c r="AT60" s="31"/>
      <c r="AU60" s="31"/>
      <c r="AV60" s="31"/>
      <c r="AW60" s="31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4"/>
      <c r="BV60" s="31"/>
    </row>
  </sheetData>
  <mergeCells count="17">
    <mergeCell ref="Z7:AB7"/>
    <mergeCell ref="P19:Q19"/>
    <mergeCell ref="CQ2:CS2"/>
    <mergeCell ref="CT2:CV2"/>
    <mergeCell ref="CW2:CY2"/>
    <mergeCell ref="CZ2:DB2"/>
    <mergeCell ref="DC2:DE2"/>
    <mergeCell ref="DF2:DH2"/>
    <mergeCell ref="AF1:AK1"/>
    <mergeCell ref="BR1:BV1"/>
    <mergeCell ref="BX1:CB1"/>
    <mergeCell ref="CD1:CH1"/>
    <mergeCell ref="P2:R2"/>
    <mergeCell ref="AM2:AW2"/>
    <mergeCell ref="AY2:BH2"/>
    <mergeCell ref="BJ2:BT2"/>
    <mergeCell ref="CD2:CH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GZ66"/>
  <sheetViews>
    <sheetView workbookViewId="0">
      <selection sqref="A1:XFD1048576"/>
    </sheetView>
  </sheetViews>
  <sheetFormatPr defaultRowHeight="15" x14ac:dyDescent="0.25"/>
  <cols>
    <col min="1" max="2" width="9.140625" style="1"/>
    <col min="3" max="4" width="9.140625" style="1" customWidth="1"/>
    <col min="5" max="5" width="9.140625" style="1"/>
    <col min="6" max="6" width="9.140625" style="1" customWidth="1"/>
    <col min="7" max="7" width="9.140625" style="1"/>
    <col min="8" max="8" width="9.140625" style="1" customWidth="1"/>
    <col min="9" max="9" width="13.28515625" style="1" customWidth="1"/>
    <col min="10" max="10" width="9.140625" style="1" customWidth="1"/>
    <col min="11" max="11" width="9.140625" style="1"/>
    <col min="12" max="14" width="9.140625" style="1" hidden="1" customWidth="1"/>
    <col min="15" max="15" width="9.140625" style="1" customWidth="1"/>
    <col min="16" max="18" width="9.140625" style="1"/>
    <col min="19" max="19" width="13.28515625" style="1" bestFit="1" customWidth="1"/>
    <col min="20" max="25" width="9.140625" style="1"/>
    <col min="26" max="26" width="12.42578125" style="1" bestFit="1" customWidth="1"/>
    <col min="27" max="29" width="9.140625" style="1"/>
    <col min="30" max="31" width="11.140625" style="1" customWidth="1"/>
    <col min="32" max="38" width="9.140625" style="1"/>
    <col min="39" max="39" width="23.140625" style="1" customWidth="1"/>
    <col min="40" max="40" width="19.42578125" style="4" bestFit="1" customWidth="1"/>
    <col min="41" max="41" width="17.5703125" style="4" customWidth="1"/>
    <col min="42" max="42" width="22.7109375" style="4" customWidth="1"/>
    <col min="43" max="43" width="20" style="4" bestFit="1" customWidth="1"/>
    <col min="44" max="44" width="17.5703125" style="4" customWidth="1"/>
    <col min="45" max="45" width="17.5703125" style="4" hidden="1" customWidth="1"/>
    <col min="46" max="47" width="17.5703125" style="4" customWidth="1"/>
    <col min="48" max="48" width="19.7109375" style="4" customWidth="1"/>
    <col min="49" max="53" width="17.5703125" style="4" customWidth="1"/>
    <col min="54" max="54" width="23" style="4" customWidth="1"/>
    <col min="55" max="55" width="22.28515625" style="4" customWidth="1"/>
    <col min="56" max="57" width="17.5703125" style="4" customWidth="1"/>
    <col min="58" max="58" width="21" style="4" bestFit="1" customWidth="1"/>
    <col min="59" max="59" width="20.85546875" style="4" bestFit="1" customWidth="1"/>
    <col min="60" max="63" width="17.5703125" style="4" customWidth="1"/>
    <col min="64" max="64" width="18.42578125" style="4" bestFit="1" customWidth="1"/>
    <col min="65" max="67" width="18" style="4" bestFit="1" customWidth="1"/>
    <col min="68" max="68" width="18" style="4" hidden="1" customWidth="1"/>
    <col min="69" max="69" width="14.28515625" style="1" bestFit="1" customWidth="1"/>
    <col min="70" max="70" width="13.28515625" style="1" bestFit="1" customWidth="1"/>
    <col min="71" max="71" width="20.85546875" style="1" bestFit="1" customWidth="1"/>
    <col min="72" max="72" width="14.28515625" style="1" bestFit="1" customWidth="1"/>
    <col min="73" max="16384" width="9.140625" style="1"/>
  </cols>
  <sheetData>
    <row r="1" spans="2:112" x14ac:dyDescent="0.25">
      <c r="AF1" s="2"/>
      <c r="AG1" s="2"/>
      <c r="AH1" s="2"/>
      <c r="AI1" s="2"/>
      <c r="AJ1" s="2"/>
      <c r="AK1" s="2"/>
      <c r="AL1" s="3"/>
      <c r="AM1" s="3"/>
      <c r="BL1" s="5"/>
      <c r="BM1" s="5"/>
      <c r="BN1" s="5"/>
      <c r="BO1" s="5"/>
      <c r="BP1" s="5"/>
      <c r="BR1" s="2"/>
      <c r="BS1" s="2"/>
      <c r="BT1" s="2"/>
      <c r="BU1" s="2"/>
      <c r="BV1" s="2"/>
      <c r="BX1" s="2"/>
      <c r="BY1" s="2"/>
      <c r="BZ1" s="2"/>
      <c r="CA1" s="2"/>
      <c r="CB1" s="2"/>
      <c r="CD1" s="2"/>
      <c r="CE1" s="2"/>
      <c r="CF1" s="2"/>
      <c r="CG1" s="2"/>
      <c r="CH1" s="2"/>
    </row>
    <row r="2" spans="2:112" x14ac:dyDescent="0.25">
      <c r="P2" s="6" t="s">
        <v>0</v>
      </c>
      <c r="Q2" s="7"/>
      <c r="R2" s="8"/>
      <c r="AF2" s="5"/>
      <c r="AG2" s="5"/>
      <c r="AH2" s="5"/>
      <c r="AI2" s="5"/>
      <c r="AJ2" s="5"/>
      <c r="AK2" s="5"/>
      <c r="AL2" s="5"/>
      <c r="AM2" s="9" t="s">
        <v>1</v>
      </c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9" t="s">
        <v>2</v>
      </c>
      <c r="AZ2" s="9"/>
      <c r="BA2" s="9"/>
      <c r="BB2" s="9"/>
      <c r="BC2" s="9"/>
      <c r="BD2" s="9"/>
      <c r="BE2" s="9"/>
      <c r="BF2" s="9"/>
      <c r="BG2" s="9"/>
      <c r="BH2" s="9"/>
      <c r="BI2" s="11"/>
      <c r="BJ2" s="9" t="s">
        <v>3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5"/>
      <c r="BV2" s="12" t="s">
        <v>4</v>
      </c>
      <c r="BX2" s="5" t="s">
        <v>47</v>
      </c>
      <c r="BY2" s="5"/>
      <c r="BZ2" s="5"/>
      <c r="CA2" s="5"/>
      <c r="CB2" s="5"/>
      <c r="CC2" s="13"/>
      <c r="CD2" s="2"/>
      <c r="CE2" s="2"/>
      <c r="CF2" s="2"/>
      <c r="CG2" s="2"/>
      <c r="CH2" s="2"/>
      <c r="CI2" s="13"/>
      <c r="CJ2" s="13"/>
      <c r="CK2" s="13"/>
      <c r="CL2" s="13"/>
      <c r="CM2" s="13"/>
      <c r="CN2" s="13"/>
      <c r="CO2" s="13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2:112" x14ac:dyDescent="0.25">
      <c r="B3" s="15" t="s">
        <v>5</v>
      </c>
      <c r="C3" s="15" t="s">
        <v>6</v>
      </c>
      <c r="D3" s="15" t="s">
        <v>7</v>
      </c>
      <c r="E3" s="16" t="s">
        <v>8</v>
      </c>
      <c r="F3" s="15" t="s">
        <v>9</v>
      </c>
      <c r="G3" s="15" t="s">
        <v>10</v>
      </c>
      <c r="H3" s="15" t="s">
        <v>11</v>
      </c>
      <c r="I3" s="15" t="s">
        <v>12</v>
      </c>
      <c r="J3" s="15" t="s">
        <v>13</v>
      </c>
      <c r="K3" s="17" t="s">
        <v>14</v>
      </c>
      <c r="P3" s="18">
        <v>4</v>
      </c>
      <c r="Q3" s="19">
        <v>8</v>
      </c>
      <c r="R3" s="20">
        <v>100</v>
      </c>
      <c r="S3" s="19">
        <v>4</v>
      </c>
      <c r="T3" s="19">
        <v>8</v>
      </c>
      <c r="U3" s="20">
        <v>100</v>
      </c>
      <c r="V3" s="19">
        <v>4</v>
      </c>
      <c r="W3" s="19">
        <v>8</v>
      </c>
      <c r="X3" s="20">
        <v>80</v>
      </c>
      <c r="AD3" s="11"/>
      <c r="AE3" s="11"/>
      <c r="AF3" s="3" t="s">
        <v>15</v>
      </c>
      <c r="AG3" s="3" t="s">
        <v>16</v>
      </c>
      <c r="AH3" s="3" t="s">
        <v>17</v>
      </c>
      <c r="AI3" s="3" t="s">
        <v>18</v>
      </c>
      <c r="AJ3" s="3" t="s">
        <v>19</v>
      </c>
      <c r="AK3" s="3" t="s">
        <v>20</v>
      </c>
      <c r="AL3" s="3"/>
      <c r="AM3" s="3" t="s">
        <v>21</v>
      </c>
      <c r="AN3" s="11" t="s">
        <v>22</v>
      </c>
      <c r="AO3" s="11"/>
      <c r="AP3" s="11" t="s">
        <v>23</v>
      </c>
      <c r="AQ3" s="11" t="s">
        <v>24</v>
      </c>
      <c r="AR3" s="11" t="s">
        <v>25</v>
      </c>
      <c r="AS3" s="11"/>
      <c r="AT3" s="11"/>
      <c r="AU3" s="11" t="s">
        <v>26</v>
      </c>
      <c r="AV3" s="11" t="s">
        <v>27</v>
      </c>
      <c r="AW3" s="11" t="s">
        <v>28</v>
      </c>
      <c r="AX3" s="11"/>
      <c r="AY3" s="3" t="s">
        <v>21</v>
      </c>
      <c r="AZ3" s="11" t="s">
        <v>22</v>
      </c>
      <c r="BA3" s="11"/>
      <c r="BB3" s="11" t="s">
        <v>23</v>
      </c>
      <c r="BC3" s="11" t="s">
        <v>24</v>
      </c>
      <c r="BD3" s="11" t="s">
        <v>25</v>
      </c>
      <c r="BE3" s="10"/>
      <c r="BF3" s="11" t="s">
        <v>29</v>
      </c>
      <c r="BG3" s="11" t="s">
        <v>27</v>
      </c>
      <c r="BH3" s="21" t="s">
        <v>30</v>
      </c>
      <c r="BI3" s="11"/>
      <c r="BJ3" s="3" t="s">
        <v>21</v>
      </c>
      <c r="BK3" s="11" t="s">
        <v>22</v>
      </c>
      <c r="BL3" s="11"/>
      <c r="BM3" s="11" t="s">
        <v>23</v>
      </c>
      <c r="BN3" s="11" t="s">
        <v>24</v>
      </c>
      <c r="BO3" s="11" t="s">
        <v>25</v>
      </c>
      <c r="BP3" s="11"/>
      <c r="BQ3" s="11"/>
      <c r="BR3" s="11" t="s">
        <v>26</v>
      </c>
      <c r="BS3" s="11" t="s">
        <v>27</v>
      </c>
      <c r="BT3" s="11" t="s">
        <v>28</v>
      </c>
      <c r="BU3" s="3"/>
      <c r="BV3" s="22"/>
      <c r="BX3" s="3"/>
      <c r="BY3" s="3"/>
      <c r="BZ3" s="3"/>
      <c r="CA3" s="3"/>
      <c r="CB3" s="3"/>
      <c r="CC3" s="13"/>
      <c r="CD3" s="3"/>
      <c r="CE3" s="3"/>
      <c r="CF3" s="3"/>
      <c r="CG3" s="3"/>
      <c r="CH3" s="3"/>
      <c r="CI3" s="13"/>
      <c r="CJ3" s="13"/>
      <c r="CK3" s="13"/>
      <c r="CL3" s="13"/>
      <c r="CM3" s="13"/>
      <c r="CN3" s="13"/>
      <c r="CO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</row>
    <row r="4" spans="2:112" x14ac:dyDescent="0.25">
      <c r="B4" s="103" t="s">
        <v>48</v>
      </c>
      <c r="C4" s="103">
        <v>-106.70699999999999</v>
      </c>
      <c r="D4" s="103">
        <v>0</v>
      </c>
      <c r="E4" s="103">
        <v>0</v>
      </c>
      <c r="F4" s="103">
        <v>-52.704000000000001</v>
      </c>
      <c r="G4" s="103">
        <v>-52.661999999999999</v>
      </c>
      <c r="H4" s="103">
        <v>0.33100000000000002</v>
      </c>
      <c r="I4" s="103">
        <v>1.7999999999999999E-2</v>
      </c>
      <c r="J4" s="103">
        <v>3.2000000000000001E-2</v>
      </c>
      <c r="K4" s="103">
        <v>0</v>
      </c>
      <c r="M4" s="1">
        <v>0</v>
      </c>
      <c r="N4" s="1">
        <v>0</v>
      </c>
      <c r="P4" s="24"/>
      <c r="Q4" s="25"/>
      <c r="R4" s="26"/>
      <c r="S4" s="27"/>
      <c r="T4" s="27"/>
      <c r="U4" s="27"/>
      <c r="V4" s="24"/>
      <c r="W4" s="25"/>
      <c r="X4" s="26"/>
      <c r="AD4" s="1">
        <f t="shared" ref="AD4:AD17" si="0">IF(E4&lt;MIN($AM$33:$AM$50),IF(J4&gt;0,2,1),IF(E4&lt;MAX($AM$33:$AM$50),IF(J4&gt;0,4,3),IF(J4&gt;0,6,5)))</f>
        <v>6</v>
      </c>
      <c r="AE4" s="1">
        <f t="shared" ref="AE4:AE46" si="1">IF(AD4=1,$T$15,IF(AD4=2,$T$16,IF(AD4=3,$U$15,IF(AD4=4,$U$16,IF(AD4=5,$V$15,IF(AD4=6,$V$16,""))))))</f>
        <v>404</v>
      </c>
      <c r="AF4" s="1">
        <f t="shared" ref="AF4:AF17" si="2">IF(E4&lt;MIN($AM$33:$AM$60),IF(J4&gt;0,J4*1000000/($Q$11*$T$16*$T$16),J4*1000000/($Q$11*$T$15*$T$15)),IF(E4&lt;MAX(AM33:AM60),IF(J4&gt;0,J4*1000000/($Q$11*$U$16*$U$16),J4*1000000/($Q$11*$U$15*$U$15)),IF(J4&gt;0,J4*1000000/($Q$11*$V$16*$V$16),J4*1000000/($Q$11*$V$15*$V$15))))</f>
        <v>8.911782267335645E-4</v>
      </c>
      <c r="AG4" s="1">
        <f t="shared" ref="AG4:AG46" si="3">IF($J4*1000000&gt;$Q$15*$Q$11*$AE$4^2,$Q$16*$Q$11*$AE$4,0.5*fck/fy*(1-SQRT(1-4.6*AF4/fck))*$Q$11*$AE$4)</f>
        <v>0.18218444178861454</v>
      </c>
      <c r="AH4" s="1">
        <f t="shared" ref="AH4:AH46" si="4">IF(J4*1000000&gt;$Q$15*$Q$11*AE4^2,(J4*1000000-$Q$15*$Q$11*AE4^2)/(0.87*fy*(AE4-40)),0)</f>
        <v>0</v>
      </c>
      <c r="AI4" s="1" t="e">
        <f t="shared" ref="AI4:AI17" si="5">IF(E4&lt;MIN($AM$33:$AM$60),0.87*fy*AH4/($Z$15-(0.45*fck)),IF(E4&lt;MAX($AM$33:$AM$60),0.87*fy*AH4/($AA$15-(0.45*fck)),0.87*fy*AH4/($AB$15-(0.45*fck))))</f>
        <v>#DIV/0!</v>
      </c>
      <c r="AJ4" s="1" t="e">
        <f t="shared" ref="AJ4:AJ17" si="6">IF(E4&lt;MIN($AM$33:$AM$60),-0.87*fy*AH4/($Z$15-(0.45*fck)),IF(E4&lt;MAX($AM$33:$AM$60),0.87*fy*AH4/($AA$15-(0.45*fck)),-0.87*fy*AH4/($AB$15-(0.45*fck))))</f>
        <v>#DIV/0!</v>
      </c>
      <c r="AK4" s="1">
        <f t="shared" ref="AK4:AK46" si="7">AG4+AH4</f>
        <v>0.18218444178861454</v>
      </c>
      <c r="AM4" s="28" t="str">
        <f>IF(OR((AND(K4&lt;0,K5&gt;0)),(AND(K5&lt;0,K4&gt;0))),$E4+(($E5-$E4)*(0-K4)/(K5-K4)),"")</f>
        <v/>
      </c>
      <c r="AN4" s="29">
        <f>IF($E4&lt;IF(SUM($AM$4:$AM$17)=0,$E$17,MIN($AM$4:$AM$17)),IF($AK4&lt;0,-1*(IF($Q$11=0,"",$P$7*PI()*$Q$7^2/4)),IF($Q$11=0,"",$P$7*PI()*$Q$7^2/4)),0)</f>
        <v>254.46900494077323</v>
      </c>
      <c r="AO4" s="29">
        <f>IF(AN4=0,0,$AK4-AN4)</f>
        <v>-254.28682049898461</v>
      </c>
      <c r="AP4" s="29" t="str">
        <f>IF(OR((AND(AO4&lt;0,AO5&gt;0)),(AND(AO5&lt;0,AO4&gt;0))),$E4+(($E5-$E4)*(0-AO4)/(AO5-AO4)),"")</f>
        <v/>
      </c>
      <c r="AQ4" s="29">
        <f>IF($E4&lt;MIN($AP$4:$AP$17),IF(AO4&lt;0,-1*(IF($Q$11=0,"",$P$8*PI()*$Q$8^2/4)),IF($Q$11=0,"",$P$8*PI()*$Q$8^2/4)),0)</f>
        <v>0</v>
      </c>
      <c r="AR4" s="29">
        <f>AQ4+AN4</f>
        <v>254.46900494077323</v>
      </c>
      <c r="AS4" s="28"/>
      <c r="AT4" s="28">
        <f>IF(AR4=0,0,$AK4-AR4)</f>
        <v>-254.28682049898461</v>
      </c>
      <c r="AU4" s="28" t="str">
        <f>IF(OR((AND(AT4&lt;0,AT5&gt;0)),(AND(AT5&lt;0,AT4&gt;0))),$E4+(($E5-$E4)*(0-AT4)/(AT5-AT4)),"")</f>
        <v/>
      </c>
      <c r="AV4" s="28">
        <f>IF($E4&lt;MIN($AU$4:$AU$17),IF(AT4&lt;0,-1*(IF($Q$11=0,"",$P$9*PI()*$Q$9^2/4)),IF($Q$11=0,"",$P$9*PI()*$Q$9^2/4)),0)</f>
        <v>0</v>
      </c>
      <c r="AW4" s="30">
        <f>ABS(AV4 +AR4)</f>
        <v>254.46900494077323</v>
      </c>
      <c r="AY4" s="31" t="str">
        <f>IF(OR((AND(K4&lt;0,K5&gt;0)),(AND(K5&lt;0,K4&gt;0))),$E4+(($E5-$E4)*(0-K4)/(K5-K4)),"")</f>
        <v/>
      </c>
      <c r="AZ4" s="31">
        <f>IF(AND($E4&lt;IF(SUM($AM$4:$AM$17)=0,$E$17,MIN($AY$4:$AY$17)),$E4&lt;IF(SUM($AM$4:$AM$17)=0,$E$17,MAX($AY$4:$AY$17))),IF($AK4&lt;0,-1*(IF($T$11=0,"",$S$7*PI()*$T$7^2/4)),IF($T$11=0,"",$S$7*PI()*$T$7^2/4)),0)</f>
        <v>254.46900494077323</v>
      </c>
      <c r="BA4" s="31">
        <f>IF(AZ4=0,0,$AK4-AZ4)</f>
        <v>-254.28682049898461</v>
      </c>
      <c r="BB4" s="31" t="str">
        <f>IF(OR((AND(BA4&lt;0,BA5&gt;0)),(AND(BA5&lt;0,BA4&gt;0))),$E4+(($E5-$E4)*(0-BA4)/(BA5-BA4)),"")</f>
        <v/>
      </c>
      <c r="BC4" s="31">
        <f>IF(AND($E4&gt;MIN($BB$4:$BB$31),$E4&lt;MAX($BB$4:$BB$31)),IF(BA4&lt;0,-1*(IF($T$11=0,"",$S$8*PI()*$T$8^2/4)),IF($T$11=0,"",$S$8*PI()*$T$8^2/4)),0)</f>
        <v>0</v>
      </c>
      <c r="BD4" s="31">
        <f>BC4+AZ4</f>
        <v>254.46900494077323</v>
      </c>
      <c r="BE4" s="31">
        <f>IF(BD4=0,0,$AK4-BD4)</f>
        <v>-254.28682049898461</v>
      </c>
      <c r="BF4" s="31" t="str">
        <f>IF(OR((AND(BE4&lt;0,BE5&gt;0)),(AND(BE5&lt;0,BE4&gt;0))),$E4+(($E5-$E4)*(0-BE4)/(BE5-BE4)),"")</f>
        <v/>
      </c>
      <c r="BG4" s="31">
        <f>IF(AND($E4&gt;MIN($BF$4:$BF$31),$E4&lt;MAX($BF$4:$BF$31)),IF(BE4&lt;0,-1*(IF($T$11=0,"",$S$9*PI()*$T$9^2/4)),IF($T$11=0,"",$S$9*PI()*$T$9^2/4)),0)</f>
        <v>0</v>
      </c>
      <c r="BH4" s="31">
        <f>BD4+ABS(BG4)</f>
        <v>254.46900494077323</v>
      </c>
      <c r="BJ4" s="28" t="str">
        <f>IF(OR((AND(K4&lt;0,K5&gt;0)),(AND(K5&lt;0,K4&gt;0))),$E4+(($E5-$E4)*(0-K4)/(K5-K4)),"")</f>
        <v/>
      </c>
      <c r="BK4" s="28">
        <f>IF($E4&gt;IF(SUM($BJ$4:$BJ$17)=0,$E$17,MAX($BJ$4:$BJ$17)),IF($AK4&lt;0,-1*(IF($W$11=0,"",$V$7*PI()*$W$7^2/4)),IF($W$11=0,"",$V$7*PI()*$W$7^2/4)),0)</f>
        <v>0</v>
      </c>
      <c r="BL4" s="28">
        <f>IF(BK4=0,0,$AK4-BK4)</f>
        <v>0</v>
      </c>
      <c r="BM4" s="28" t="str">
        <f>IF(OR((AND(BL4&lt;0,BL5&gt;0)),(AND(BL5&lt;0,BL4&gt;0))),$E4+(($E5-$E4)*(0-BL4)/(BL5-BL4)),"")</f>
        <v/>
      </c>
      <c r="BN4" s="28">
        <f>IF($E4&gt;MAX($BM$4:$BM$31),IF(BL4&lt;0,-1*(IF($W$11=0,"",$V$8*PI()*$W$8^2/4)),IF($W$11=0,"",$V$8*PI()*$W$8^2/4)),0)</f>
        <v>0</v>
      </c>
      <c r="BO4" s="28">
        <f>BN4+BK4</f>
        <v>0</v>
      </c>
      <c r="BP4" s="28"/>
      <c r="BQ4" s="28">
        <f>IF(BO4=0,0,$AK4-BO4)</f>
        <v>0</v>
      </c>
      <c r="BR4" s="28" t="str">
        <f>IF(OR((AND(BQ4&lt;0,BQ5&gt;0)),(AND(BQ5&lt;0,BQ4&gt;0))),$E4+(($E5-$E4)*(0-BQ4)/(BQ5-BQ4)),"")</f>
        <v/>
      </c>
      <c r="BS4" s="28">
        <f>IF($E4&gt;MAX($BR$4:$BR$31),IF(BQ4&lt;0,-1*(IF($W$11=0,"",$V$9*PI()*$W$9^2/4)),IF($W$11=0,"",$V$9*PI()*$W$9^2/4)),0)</f>
        <v>0</v>
      </c>
      <c r="BT4" s="28">
        <f>ABS(BS4+BO4)</f>
        <v>0</v>
      </c>
      <c r="BU4" s="4"/>
      <c r="BV4" s="32">
        <f>BT4+AW4+BH4</f>
        <v>508.93800988154646</v>
      </c>
      <c r="BX4" s="1">
        <f>IF(BV4=BV5,BV4*(D5-D4),((BV4+BV5)/2)*(D5-D4))</f>
        <v>172.52998534984425</v>
      </c>
    </row>
    <row r="5" spans="2:112" x14ac:dyDescent="0.25">
      <c r="B5" s="103" t="s">
        <v>48</v>
      </c>
      <c r="C5" s="103">
        <v>-97.543000000000006</v>
      </c>
      <c r="D5" s="103">
        <v>0.33900000000000002</v>
      </c>
      <c r="E5" s="103">
        <v>0.33900000000000002</v>
      </c>
      <c r="F5" s="103">
        <v>-47.438000000000002</v>
      </c>
      <c r="G5" s="103">
        <v>-47.396999999999998</v>
      </c>
      <c r="H5" s="103">
        <v>0.30299999999999999</v>
      </c>
      <c r="I5" s="103">
        <v>1.7999999999999999E-2</v>
      </c>
      <c r="J5" s="103">
        <v>34.709000000000003</v>
      </c>
      <c r="K5" s="103">
        <v>34.677</v>
      </c>
      <c r="M5" s="1">
        <v>0</v>
      </c>
      <c r="N5" s="1">
        <v>736</v>
      </c>
      <c r="P5" s="33"/>
      <c r="Q5" s="34"/>
      <c r="R5" s="35"/>
      <c r="S5" s="27"/>
      <c r="T5" s="27"/>
      <c r="U5" s="27"/>
      <c r="V5" s="33"/>
      <c r="W5" s="34"/>
      <c r="X5" s="35"/>
      <c r="AD5" s="1">
        <f t="shared" si="0"/>
        <v>6</v>
      </c>
      <c r="AE5" s="1">
        <f t="shared" si="1"/>
        <v>404</v>
      </c>
      <c r="AF5" s="1">
        <f t="shared" si="2"/>
        <v>0.96662203349047771</v>
      </c>
      <c r="AG5" s="1">
        <f t="shared" si="3"/>
        <v>205.52135203704128</v>
      </c>
      <c r="AH5" s="1">
        <f t="shared" si="4"/>
        <v>0</v>
      </c>
      <c r="AI5" s="1" t="e">
        <f t="shared" si="5"/>
        <v>#DIV/0!</v>
      </c>
      <c r="AJ5" s="1" t="e">
        <f t="shared" si="6"/>
        <v>#DIV/0!</v>
      </c>
      <c r="AK5" s="1">
        <f t="shared" si="7"/>
        <v>205.52135203704128</v>
      </c>
      <c r="AM5" s="28" t="str">
        <f t="shared" ref="AM5:AM17" si="8">IF(OR((AND(K5&lt;0,K6&gt;0)),(AND(K6&lt;0,K5&gt;0))),$E5+(($E6-$E5)*(0-K5)/(K6-K5)),"")</f>
        <v/>
      </c>
      <c r="AN5" s="29">
        <f t="shared" ref="AN5:AN17" si="9">IF($E5&lt;IF(SUM($AM$4:$AM$17)=0,$E$17,MIN($AM$4:$AM$17)),IF($AK5&lt;0,-1*(IF($Q$11=0,"",$P$7*PI()*$Q$7^2/4)),IF($Q$11=0,"",$P$7*PI()*$Q$7^2/4)),0)</f>
        <v>254.46900494077323</v>
      </c>
      <c r="AO5" s="29">
        <f t="shared" ref="AO5:AO17" si="10">IF(AN5=0,0,$AK5-AN5)</f>
        <v>-48.947652903731949</v>
      </c>
      <c r="AP5" s="29">
        <f t="shared" ref="AP5:AP17" si="11">IF(OR((AND(AO5&lt;0,AO6&gt;0)),(AND(AO6&lt;0,AO5&gt;0))),$E5+(($E6-$E5)*(0-AO5)/(AO6-AO5)),"")</f>
        <v>0.42128416010378722</v>
      </c>
      <c r="AQ5" s="29">
        <f t="shared" ref="AQ5:AQ17" si="12">IF($E5&lt;MIN($AP$4:$AP$17),IF(AO5&lt;0,-1*(IF($Q$11=0,"",$P$8*PI()*$Q$8^2/4)),IF($Q$11=0,"",$P$8*PI()*$Q$8^2/4)),0)</f>
        <v>0</v>
      </c>
      <c r="AR5" s="29">
        <f t="shared" ref="AR5:AR17" si="13">AQ5+AN5</f>
        <v>254.46900494077323</v>
      </c>
      <c r="AS5" s="28"/>
      <c r="AT5" s="28">
        <f t="shared" ref="AT5:AT17" si="14">IF(AR5=0,0,$AK5-AR5)</f>
        <v>-48.947652903731949</v>
      </c>
      <c r="AU5" s="28">
        <f t="shared" ref="AU5:AU17" si="15">IF(OR((AND(AT5&lt;0,AT6&gt;0)),(AND(AT6&lt;0,AT5&gt;0))),$E5+(($E6-$E5)*(0-AT5)/(AT6-AT5)),"")</f>
        <v>0.42128416010378722</v>
      </c>
      <c r="AV5" s="28">
        <f t="shared" ref="AV5:AV17" si="16">IF($E5&lt;MIN($AU$4:$AU$17),IF(AT5&lt;0,-1*(IF($Q$11=0,"",$P$9*PI()*$Q$9^2/4)),IF($Q$11=0,"",$P$9*PI()*$Q$9^2/4)),0)</f>
        <v>0</v>
      </c>
      <c r="AW5" s="30">
        <f t="shared" ref="AW5:AW17" si="17">ABS(AV5 +AR5)</f>
        <v>254.46900494077323</v>
      </c>
      <c r="AY5" s="31" t="str">
        <f t="shared" ref="AY5:AY17" si="18">IF(OR((AND(K5&lt;0,K6&gt;0)),(AND(K6&lt;0,K5&gt;0))),$E5+(($E6-$E5)*(0-K5)/(K6-K5)),"")</f>
        <v/>
      </c>
      <c r="AZ5" s="31">
        <f t="shared" ref="AZ5:AZ17" si="19">IF(AND($E5&lt;IF(SUM($AM$4:$AM$17)=0,$E$17,MIN($AY$4:$AY$17)),$E5&lt;IF(SUM($AM$4:$AM$17)=0,$E$17,MAX($AY$4:$AY$17))),IF($AK5&lt;0,-1*(IF($T$11=0,"",$S$7*PI()*$T$7^2/4)),IF($T$11=0,"",$S$7*PI()*$T$7^2/4)),0)</f>
        <v>254.46900494077323</v>
      </c>
      <c r="BA5" s="31">
        <f t="shared" ref="BA5:BA17" si="20">IF(AZ5=0,0,$AK5-AZ5)</f>
        <v>-48.947652903731949</v>
      </c>
      <c r="BB5" s="31">
        <f t="shared" ref="BB5:BB17" si="21">IF(OR((AND(BA5&lt;0,BA6&gt;0)),(AND(BA6&lt;0,BA5&gt;0))),$E5+(($E6-$E5)*(0-BA5)/(BA6-BA5)),"")</f>
        <v>0.42128416010378722</v>
      </c>
      <c r="BC5" s="31">
        <f t="shared" ref="BC5:BC17" si="22">IF(AND($E5&gt;MIN($BB$4:$BB$31),$E5&lt;MAX($BB$4:$BB$31)),IF(BA5&lt;0,-1*(IF($T$11=0,"",$S$8*PI()*$T$8^2/4)),IF($T$11=0,"",$S$8*PI()*$T$8^2/4)),0)</f>
        <v>0</v>
      </c>
      <c r="BD5" s="31">
        <f t="shared" ref="BD5:BD17" si="23">BC5+AZ5</f>
        <v>254.46900494077323</v>
      </c>
      <c r="BE5" s="31">
        <f t="shared" ref="BE5:BE17" si="24">IF(BD5=0,0,$AK5-BD5)</f>
        <v>-48.947652903731949</v>
      </c>
      <c r="BF5" s="31" t="str">
        <f t="shared" ref="BF5:BF17" si="25">IF(OR((AND(BE5&lt;0,BE6&gt;0)),(AND(BE6&lt;0,BE5&gt;0))),$E5+(($E6-$E5)*(0-BE5)/(BE6-BE5)),"")</f>
        <v/>
      </c>
      <c r="BG5" s="31">
        <f t="shared" ref="BG5:BG17" si="26">IF(AND($E5&gt;MIN($BF$4:$BF$31),$E5&lt;MAX($BF$4:$BF$31)),IF(BE5&lt;0,-1*(IF($T$11=0,"",$S$9*PI()*$T$9^2/4)),IF($T$11=0,"",$S$9*PI()*$T$9^2/4)),0)</f>
        <v>0</v>
      </c>
      <c r="BH5" s="31">
        <f t="shared" ref="BH5:BH17" si="27">BD5+ABS(BG5)</f>
        <v>254.46900494077323</v>
      </c>
      <c r="BJ5" s="28" t="str">
        <f t="shared" ref="BJ5:BJ17" si="28">IF(OR((AND(K5&lt;0,K6&gt;0)),(AND(K6&lt;0,K5&gt;0))),$E5+(($E6-$E5)*(0-K5)/(K6-K5)),"")</f>
        <v/>
      </c>
      <c r="BK5" s="28">
        <f t="shared" ref="BK5:BK17" si="29">IF($E5&gt;IF(SUM($BJ$4:$BJ$17)=0,$E$17,MAX($BJ$4:$BJ$17)),IF($AK5&lt;0,-1*(IF($W$11=0,"",$V$7*PI()*$W$7^2/4)),IF($W$11=0,"",$V$7*PI()*$W$7^2/4)),0)</f>
        <v>0</v>
      </c>
      <c r="BL5" s="28">
        <f t="shared" ref="BL5:BL17" si="30">IF(BK5=0,0,$AK5-BK5)</f>
        <v>0</v>
      </c>
      <c r="BM5" s="28" t="str">
        <f t="shared" ref="BM5:BM17" si="31">IF(OR((AND(BL5&lt;0,BL6&gt;0)),(AND(BL6&lt;0,BL5&gt;0))),$E5+(($E6-$E5)*(0-BL5)/(BL6-BL5)),"")</f>
        <v/>
      </c>
      <c r="BN5" s="28">
        <f t="shared" ref="BN5:BN17" si="32">IF($E5&gt;MAX($BM$4:$BM$31),IF(BL5&lt;0,-1*(IF($W$11=0,"",$V$8*PI()*$W$8^2/4)),IF($W$11=0,"",$V$8*PI()*$W$8^2/4)),0)</f>
        <v>0</v>
      </c>
      <c r="BO5" s="28">
        <f t="shared" ref="BO5:BO17" si="33">BN5+BK5</f>
        <v>0</v>
      </c>
      <c r="BP5" s="28"/>
      <c r="BQ5" s="28">
        <f t="shared" ref="BQ5:BQ17" si="34">IF(BO5=0,0,$AK5-BO5)</f>
        <v>0</v>
      </c>
      <c r="BR5" s="28" t="str">
        <f t="shared" ref="BR5:BR17" si="35">IF(OR((AND(BQ5&lt;0,BQ6&gt;0)),(AND(BQ6&lt;0,BQ5&gt;0))),$E5+(($E6-$E5)*(0-BQ5)/(BQ6-BQ5)),"")</f>
        <v/>
      </c>
      <c r="BS5" s="28">
        <f t="shared" ref="BS5:BS17" si="36">IF($E5&gt;MAX($BR$4:$BR$31),IF(BQ5&lt;0,-1*(IF($W$11=0,"",$V$9*PI()*$W$9^2/4)),IF($W$11=0,"",$V$9*PI()*$W$9^2/4)),0)</f>
        <v>0</v>
      </c>
      <c r="BT5" s="28">
        <f t="shared" ref="BT5:BT17" si="37">ABS(BS5+BO5)</f>
        <v>0</v>
      </c>
      <c r="BU5" s="4"/>
      <c r="BV5" s="32">
        <f t="shared" ref="BV5:BV17" si="38">BT5+AW5+BH5</f>
        <v>508.93800988154646</v>
      </c>
      <c r="BX5" s="1">
        <f t="shared" ref="BX5:BX17" si="39">IF(BV5=BV6,BV5*(D6-D5),((BV5+BV6)/2)*(D6-D5))</f>
        <v>174.30812679177606</v>
      </c>
    </row>
    <row r="6" spans="2:112" x14ac:dyDescent="0.25">
      <c r="B6" s="103" t="s">
        <v>48</v>
      </c>
      <c r="C6" s="103">
        <v>-88.518000000000001</v>
      </c>
      <c r="D6" s="103">
        <v>0.625</v>
      </c>
      <c r="E6" s="103">
        <v>0.625</v>
      </c>
      <c r="F6" s="103">
        <v>-42.581000000000003</v>
      </c>
      <c r="G6" s="103">
        <v>-42.54</v>
      </c>
      <c r="H6" s="103">
        <v>0.27500000000000002</v>
      </c>
      <c r="I6" s="103">
        <v>1.7999999999999999E-2</v>
      </c>
      <c r="J6" s="103">
        <v>61.335999999999999</v>
      </c>
      <c r="K6" s="103">
        <v>61.304000000000002</v>
      </c>
      <c r="M6" s="1">
        <v>0</v>
      </c>
      <c r="N6" s="1">
        <v>1050</v>
      </c>
      <c r="P6" s="33"/>
      <c r="Q6" s="34"/>
      <c r="R6" s="35"/>
      <c r="S6" s="27"/>
      <c r="T6" s="27"/>
      <c r="U6" s="27"/>
      <c r="V6" s="33"/>
      <c r="W6" s="34"/>
      <c r="X6" s="35"/>
      <c r="AD6" s="1">
        <f t="shared" si="0"/>
        <v>6</v>
      </c>
      <c r="AE6" s="1">
        <f t="shared" si="1"/>
        <v>404</v>
      </c>
      <c r="AF6" s="1">
        <f t="shared" si="2"/>
        <v>1.7081658660915597</v>
      </c>
      <c r="AG6" s="1">
        <f t="shared" si="3"/>
        <v>375.65165066085888</v>
      </c>
      <c r="AH6" s="1">
        <f t="shared" si="4"/>
        <v>0</v>
      </c>
      <c r="AI6" s="1" t="e">
        <f t="shared" si="5"/>
        <v>#DIV/0!</v>
      </c>
      <c r="AJ6" s="1" t="e">
        <f t="shared" si="6"/>
        <v>#DIV/0!</v>
      </c>
      <c r="AK6" s="1">
        <f t="shared" si="7"/>
        <v>375.65165066085888</v>
      </c>
      <c r="AM6" s="28" t="str">
        <f t="shared" si="8"/>
        <v/>
      </c>
      <c r="AN6" s="29">
        <f t="shared" si="9"/>
        <v>254.46900494077323</v>
      </c>
      <c r="AO6" s="29">
        <f t="shared" si="10"/>
        <v>121.18264572008565</v>
      </c>
      <c r="AP6" s="29" t="str">
        <f t="shared" si="11"/>
        <v/>
      </c>
      <c r="AQ6" s="29">
        <f t="shared" si="12"/>
        <v>0</v>
      </c>
      <c r="AR6" s="29">
        <f t="shared" si="13"/>
        <v>254.46900494077323</v>
      </c>
      <c r="AS6" s="28"/>
      <c r="AT6" s="28">
        <f t="shared" si="14"/>
        <v>121.18264572008565</v>
      </c>
      <c r="AU6" s="28" t="str">
        <f t="shared" si="15"/>
        <v/>
      </c>
      <c r="AV6" s="28">
        <f t="shared" si="16"/>
        <v>0</v>
      </c>
      <c r="AW6" s="30">
        <f t="shared" si="17"/>
        <v>254.46900494077323</v>
      </c>
      <c r="AY6" s="31" t="str">
        <f t="shared" si="18"/>
        <v/>
      </c>
      <c r="AZ6" s="31">
        <f t="shared" si="19"/>
        <v>254.46900494077323</v>
      </c>
      <c r="BA6" s="31">
        <f t="shared" si="20"/>
        <v>121.18264572008565</v>
      </c>
      <c r="BB6" s="31" t="str">
        <f t="shared" si="21"/>
        <v/>
      </c>
      <c r="BC6" s="31">
        <f t="shared" si="22"/>
        <v>201.06192982974676</v>
      </c>
      <c r="BD6" s="31">
        <f t="shared" si="23"/>
        <v>455.53093477051999</v>
      </c>
      <c r="BE6" s="31">
        <f t="shared" si="24"/>
        <v>-79.879284109661114</v>
      </c>
      <c r="BF6" s="31" t="str">
        <f t="shared" si="25"/>
        <v/>
      </c>
      <c r="BG6" s="31">
        <f t="shared" si="26"/>
        <v>0</v>
      </c>
      <c r="BH6" s="31">
        <f t="shared" si="27"/>
        <v>455.53093477051999</v>
      </c>
      <c r="BJ6" s="28" t="str">
        <f t="shared" si="28"/>
        <v/>
      </c>
      <c r="BK6" s="28">
        <f t="shared" si="29"/>
        <v>0</v>
      </c>
      <c r="BL6" s="28">
        <f t="shared" si="30"/>
        <v>0</v>
      </c>
      <c r="BM6" s="28" t="str">
        <f t="shared" si="31"/>
        <v/>
      </c>
      <c r="BN6" s="28">
        <f t="shared" si="32"/>
        <v>0</v>
      </c>
      <c r="BO6" s="28">
        <f t="shared" si="33"/>
        <v>0</v>
      </c>
      <c r="BP6" s="28"/>
      <c r="BQ6" s="28">
        <f t="shared" si="34"/>
        <v>0</v>
      </c>
      <c r="BR6" s="28" t="str">
        <f t="shared" si="35"/>
        <v/>
      </c>
      <c r="BS6" s="28">
        <f t="shared" si="36"/>
        <v>0</v>
      </c>
      <c r="BT6" s="28">
        <f t="shared" si="37"/>
        <v>0</v>
      </c>
      <c r="BU6" s="4"/>
      <c r="BV6" s="32">
        <f t="shared" si="38"/>
        <v>709.99993971129322</v>
      </c>
      <c r="BX6" s="1">
        <f>IF(BV6=BV7,BV6*(D7-D6),((BV6+BV7)/2)*(D7-D6))</f>
        <v>0.70999993971129383</v>
      </c>
    </row>
    <row r="7" spans="2:112" x14ac:dyDescent="0.25">
      <c r="B7" s="103" t="s">
        <v>48</v>
      </c>
      <c r="C7" s="103">
        <v>-63.152999999999999</v>
      </c>
      <c r="D7" s="103">
        <v>0.626</v>
      </c>
      <c r="E7" s="103">
        <v>0.626</v>
      </c>
      <c r="F7" s="103">
        <v>-28.74</v>
      </c>
      <c r="G7" s="103">
        <v>-28.699000000000002</v>
      </c>
      <c r="H7" s="103">
        <v>0.19700000000000001</v>
      </c>
      <c r="I7" s="103">
        <v>1.7999999999999999E-2</v>
      </c>
      <c r="J7" s="103">
        <v>61.326000000000001</v>
      </c>
      <c r="K7" s="103">
        <v>61.295000000000002</v>
      </c>
      <c r="M7" s="1">
        <v>0</v>
      </c>
      <c r="N7" s="1">
        <v>1051</v>
      </c>
      <c r="P7" s="36">
        <v>1</v>
      </c>
      <c r="Q7" s="37">
        <v>18</v>
      </c>
      <c r="R7" s="38"/>
      <c r="S7" s="36">
        <v>1</v>
      </c>
      <c r="T7" s="37">
        <v>18</v>
      </c>
      <c r="U7" s="26"/>
      <c r="V7" s="36">
        <v>1</v>
      </c>
      <c r="W7" s="37">
        <v>16</v>
      </c>
      <c r="X7" s="38"/>
      <c r="Z7" s="39" t="s">
        <v>32</v>
      </c>
      <c r="AA7" s="40"/>
      <c r="AB7" s="41"/>
      <c r="AC7" s="42"/>
      <c r="AD7" s="1">
        <f t="shared" si="0"/>
        <v>6</v>
      </c>
      <c r="AE7" s="1">
        <f t="shared" si="1"/>
        <v>404</v>
      </c>
      <c r="AF7" s="1">
        <f t="shared" si="2"/>
        <v>1.7078873728957054</v>
      </c>
      <c r="AG7" s="1">
        <f t="shared" si="3"/>
        <v>375.58538506495449</v>
      </c>
      <c r="AH7" s="1">
        <f t="shared" si="4"/>
        <v>0</v>
      </c>
      <c r="AI7" s="1" t="e">
        <f t="shared" si="5"/>
        <v>#DIV/0!</v>
      </c>
      <c r="AJ7" s="1" t="e">
        <f t="shared" si="6"/>
        <v>#DIV/0!</v>
      </c>
      <c r="AK7" s="1">
        <f t="shared" si="7"/>
        <v>375.58538506495449</v>
      </c>
      <c r="AM7" s="28" t="str">
        <f t="shared" si="8"/>
        <v/>
      </c>
      <c r="AN7" s="29">
        <f t="shared" si="9"/>
        <v>254.46900494077323</v>
      </c>
      <c r="AO7" s="29">
        <f t="shared" si="10"/>
        <v>121.11638012418126</v>
      </c>
      <c r="AP7" s="29" t="str">
        <f t="shared" si="11"/>
        <v/>
      </c>
      <c r="AQ7" s="29">
        <f t="shared" si="12"/>
        <v>0</v>
      </c>
      <c r="AR7" s="29">
        <f t="shared" si="13"/>
        <v>254.46900494077323</v>
      </c>
      <c r="AS7" s="28"/>
      <c r="AT7" s="28">
        <f t="shared" si="14"/>
        <v>121.11638012418126</v>
      </c>
      <c r="AU7" s="28" t="str">
        <f t="shared" si="15"/>
        <v/>
      </c>
      <c r="AV7" s="28">
        <f t="shared" si="16"/>
        <v>0</v>
      </c>
      <c r="AW7" s="30">
        <f t="shared" si="17"/>
        <v>254.46900494077323</v>
      </c>
      <c r="AY7" s="31" t="str">
        <f t="shared" si="18"/>
        <v/>
      </c>
      <c r="AZ7" s="31">
        <f t="shared" si="19"/>
        <v>254.46900494077323</v>
      </c>
      <c r="BA7" s="31">
        <f t="shared" si="20"/>
        <v>121.11638012418126</v>
      </c>
      <c r="BB7" s="31" t="str">
        <f t="shared" si="21"/>
        <v/>
      </c>
      <c r="BC7" s="31">
        <f t="shared" si="22"/>
        <v>201.06192982974676</v>
      </c>
      <c r="BD7" s="31">
        <f t="shared" si="23"/>
        <v>455.53093477051999</v>
      </c>
      <c r="BE7" s="31">
        <f t="shared" si="24"/>
        <v>-79.945549705565497</v>
      </c>
      <c r="BF7" s="31" t="str">
        <f t="shared" si="25"/>
        <v/>
      </c>
      <c r="BG7" s="31">
        <f t="shared" si="26"/>
        <v>0</v>
      </c>
      <c r="BH7" s="31">
        <f t="shared" si="27"/>
        <v>455.53093477051999</v>
      </c>
      <c r="BJ7" s="28" t="str">
        <f t="shared" si="28"/>
        <v/>
      </c>
      <c r="BK7" s="28">
        <f t="shared" si="29"/>
        <v>0</v>
      </c>
      <c r="BL7" s="28">
        <f t="shared" si="30"/>
        <v>0</v>
      </c>
      <c r="BM7" s="28" t="str">
        <f t="shared" si="31"/>
        <v/>
      </c>
      <c r="BN7" s="28">
        <f t="shared" si="32"/>
        <v>0</v>
      </c>
      <c r="BO7" s="28">
        <f t="shared" si="33"/>
        <v>0</v>
      </c>
      <c r="BP7" s="28"/>
      <c r="BQ7" s="28">
        <f t="shared" si="34"/>
        <v>0</v>
      </c>
      <c r="BR7" s="28" t="str">
        <f t="shared" si="35"/>
        <v/>
      </c>
      <c r="BS7" s="28">
        <f t="shared" si="36"/>
        <v>0</v>
      </c>
      <c r="BT7" s="28">
        <f t="shared" si="37"/>
        <v>0</v>
      </c>
      <c r="BU7" s="4"/>
      <c r="BV7" s="32">
        <f t="shared" si="38"/>
        <v>709.99993971129322</v>
      </c>
      <c r="BX7" s="1">
        <f t="shared" si="39"/>
        <v>36.919996864987283</v>
      </c>
    </row>
    <row r="8" spans="2:112" x14ac:dyDescent="0.25">
      <c r="B8" s="103" t="s">
        <v>48</v>
      </c>
      <c r="C8" s="103">
        <v>-61.317</v>
      </c>
      <c r="D8" s="103">
        <v>0.67800000000000005</v>
      </c>
      <c r="E8" s="103">
        <v>0.67800000000000005</v>
      </c>
      <c r="F8" s="103">
        <v>-27.783999999999999</v>
      </c>
      <c r="G8" s="103">
        <v>-27.742999999999999</v>
      </c>
      <c r="H8" s="103">
        <v>0.191</v>
      </c>
      <c r="I8" s="103">
        <v>1.7999999999999999E-2</v>
      </c>
      <c r="J8" s="103">
        <v>64.635999999999996</v>
      </c>
      <c r="K8" s="103">
        <v>64.605000000000004</v>
      </c>
      <c r="M8" s="1">
        <v>0</v>
      </c>
      <c r="N8" s="1">
        <v>1472</v>
      </c>
      <c r="P8" s="43"/>
      <c r="Q8" s="44"/>
      <c r="R8" s="45"/>
      <c r="S8" s="43">
        <v>1</v>
      </c>
      <c r="T8" s="44">
        <v>16</v>
      </c>
      <c r="U8" s="35"/>
      <c r="V8" s="43"/>
      <c r="W8" s="44"/>
      <c r="X8" s="45"/>
      <c r="Z8" s="46">
        <f>IF($Q$11=0,"",$P$4*PI()*$Q$4^2/4+$P$5*PI()*$Q$5^2/4+$P$6*PI()*$Q$6^2/4)</f>
        <v>0</v>
      </c>
      <c r="AA8" s="47">
        <f>IF($Q$11=0,"",$S$4*PI()*$T$4^2/4+$S$5*PI()*$T$5^2/4+$S$6*PI()*$T$6^2/4)</f>
        <v>0</v>
      </c>
      <c r="AB8" s="48">
        <f>IF($Q$11=0,"",$V$4*PI()*$W$4^2/4+$V$5*PI()*$W$5^2/4+$V$6*PI()*$W$6^2/4)</f>
        <v>0</v>
      </c>
      <c r="AC8" s="49"/>
      <c r="AD8" s="1">
        <f t="shared" si="0"/>
        <v>6</v>
      </c>
      <c r="AE8" s="1">
        <f t="shared" si="1"/>
        <v>404</v>
      </c>
      <c r="AF8" s="1">
        <f t="shared" si="2"/>
        <v>1.8000686207234582</v>
      </c>
      <c r="AG8" s="1">
        <f t="shared" si="3"/>
        <v>397.62500013773933</v>
      </c>
      <c r="AH8" s="1">
        <f t="shared" si="4"/>
        <v>0</v>
      </c>
      <c r="AI8" s="1" t="e">
        <f t="shared" si="5"/>
        <v>#DIV/0!</v>
      </c>
      <c r="AJ8" s="1" t="e">
        <f t="shared" si="6"/>
        <v>#DIV/0!</v>
      </c>
      <c r="AK8" s="1">
        <f t="shared" si="7"/>
        <v>397.62500013773933</v>
      </c>
      <c r="AM8" s="28" t="str">
        <f t="shared" si="8"/>
        <v/>
      </c>
      <c r="AN8" s="29">
        <f t="shared" si="9"/>
        <v>254.46900494077323</v>
      </c>
      <c r="AO8" s="29">
        <f t="shared" si="10"/>
        <v>143.1559951969661</v>
      </c>
      <c r="AP8" s="29" t="str">
        <f t="shared" si="11"/>
        <v/>
      </c>
      <c r="AQ8" s="29">
        <f t="shared" si="12"/>
        <v>0</v>
      </c>
      <c r="AR8" s="29">
        <f t="shared" si="13"/>
        <v>254.46900494077323</v>
      </c>
      <c r="AS8" s="28"/>
      <c r="AT8" s="28">
        <f t="shared" si="14"/>
        <v>143.1559951969661</v>
      </c>
      <c r="AU8" s="28" t="str">
        <f t="shared" si="15"/>
        <v/>
      </c>
      <c r="AV8" s="28">
        <f t="shared" si="16"/>
        <v>0</v>
      </c>
      <c r="AW8" s="30">
        <f t="shared" si="17"/>
        <v>254.46900494077323</v>
      </c>
      <c r="AY8" s="31" t="str">
        <f t="shared" si="18"/>
        <v/>
      </c>
      <c r="AZ8" s="31">
        <f t="shared" si="19"/>
        <v>254.46900494077323</v>
      </c>
      <c r="BA8" s="31">
        <f t="shared" si="20"/>
        <v>143.1559951969661</v>
      </c>
      <c r="BB8" s="31" t="str">
        <f t="shared" si="21"/>
        <v/>
      </c>
      <c r="BC8" s="31">
        <f t="shared" si="22"/>
        <v>201.06192982974676</v>
      </c>
      <c r="BD8" s="31">
        <f t="shared" si="23"/>
        <v>455.53093477051999</v>
      </c>
      <c r="BE8" s="31">
        <f t="shared" si="24"/>
        <v>-57.905934632780657</v>
      </c>
      <c r="BF8" s="31">
        <f t="shared" si="25"/>
        <v>0.8317775401369466</v>
      </c>
      <c r="BG8" s="31">
        <f t="shared" si="26"/>
        <v>0</v>
      </c>
      <c r="BH8" s="31">
        <f t="shared" si="27"/>
        <v>455.53093477051999</v>
      </c>
      <c r="BJ8" s="28" t="str">
        <f t="shared" si="28"/>
        <v/>
      </c>
      <c r="BK8" s="28">
        <f t="shared" si="29"/>
        <v>0</v>
      </c>
      <c r="BL8" s="28">
        <f t="shared" si="30"/>
        <v>0</v>
      </c>
      <c r="BM8" s="28" t="str">
        <f t="shared" si="31"/>
        <v/>
      </c>
      <c r="BN8" s="28">
        <f t="shared" si="32"/>
        <v>0</v>
      </c>
      <c r="BO8" s="28">
        <f t="shared" si="33"/>
        <v>0</v>
      </c>
      <c r="BP8" s="28"/>
      <c r="BQ8" s="28">
        <f t="shared" si="34"/>
        <v>0</v>
      </c>
      <c r="BR8" s="28" t="str">
        <f t="shared" si="35"/>
        <v/>
      </c>
      <c r="BS8" s="28">
        <f t="shared" si="36"/>
        <v>0</v>
      </c>
      <c r="BT8" s="28">
        <f t="shared" si="37"/>
        <v>0</v>
      </c>
      <c r="BU8" s="4"/>
      <c r="BV8" s="32">
        <f t="shared" si="38"/>
        <v>709.99993971129322</v>
      </c>
      <c r="BX8" s="1">
        <f t="shared" si="39"/>
        <v>274.76997666827037</v>
      </c>
    </row>
    <row r="9" spans="2:112" x14ac:dyDescent="0.25">
      <c r="B9" s="103" t="s">
        <v>48</v>
      </c>
      <c r="C9" s="103">
        <v>-47.411000000000001</v>
      </c>
      <c r="D9" s="103">
        <v>1.0169999999999999</v>
      </c>
      <c r="E9" s="103">
        <v>1.0169999999999999</v>
      </c>
      <c r="F9" s="103">
        <v>-20.911000000000001</v>
      </c>
      <c r="G9" s="103">
        <v>-20.87</v>
      </c>
      <c r="H9" s="103">
        <v>0.14799999999999999</v>
      </c>
      <c r="I9" s="103">
        <v>1.7999999999999999E-2</v>
      </c>
      <c r="J9" s="103">
        <v>83.177999999999997</v>
      </c>
      <c r="K9" s="103">
        <v>83.147000000000006</v>
      </c>
      <c r="M9" s="1">
        <v>0</v>
      </c>
      <c r="N9" s="1">
        <v>2208</v>
      </c>
      <c r="P9" s="50"/>
      <c r="Q9" s="51"/>
      <c r="R9" s="52"/>
      <c r="S9" s="50">
        <v>1</v>
      </c>
      <c r="T9" s="51">
        <v>16</v>
      </c>
      <c r="U9" s="55"/>
      <c r="V9" s="50"/>
      <c r="W9" s="51"/>
      <c r="X9" s="52"/>
      <c r="Z9" s="56">
        <f>IF($Q$11=0,"",$P$7*PI()*$Q$7^2/4+$P$8*PI()*$Q$8^2/4+$P$9*PI()*$Q$9^2/4)</f>
        <v>254.46900494077323</v>
      </c>
      <c r="AA9" s="57">
        <f>IF($Q$11=0,"",$S$7*PI()*$T$7^2/4+$S$8*PI()*$T$8^2/4+$S$9*PI()*$T$9^2/4)</f>
        <v>656.59286460026669</v>
      </c>
      <c r="AB9" s="58">
        <f>IF($Q$11=0,"",$V$7*PI()*$W$7^2/4+$V$8*PI()*$W$8^2/4+$V$9*PI()*$W$9^2/4)</f>
        <v>201.06192982974676</v>
      </c>
      <c r="AC9" s="49"/>
      <c r="AD9" s="1">
        <f t="shared" si="0"/>
        <v>6</v>
      </c>
      <c r="AE9" s="1">
        <f t="shared" si="1"/>
        <v>404</v>
      </c>
      <c r="AF9" s="1">
        <f t="shared" si="2"/>
        <v>2.316450704476388</v>
      </c>
      <c r="AG9" s="1">
        <f t="shared" si="3"/>
        <v>525.27765879667641</v>
      </c>
      <c r="AH9" s="1">
        <f t="shared" si="4"/>
        <v>0</v>
      </c>
      <c r="AI9" s="1" t="e">
        <f t="shared" si="5"/>
        <v>#DIV/0!</v>
      </c>
      <c r="AJ9" s="1" t="e">
        <f t="shared" si="6"/>
        <v>#DIV/0!</v>
      </c>
      <c r="AK9" s="1">
        <f t="shared" si="7"/>
        <v>525.27765879667641</v>
      </c>
      <c r="AM9" s="28" t="str">
        <f t="shared" si="8"/>
        <v/>
      </c>
      <c r="AN9" s="29">
        <f t="shared" si="9"/>
        <v>254.46900494077323</v>
      </c>
      <c r="AO9" s="29">
        <f t="shared" si="10"/>
        <v>270.80865385590317</v>
      </c>
      <c r="AP9" s="29" t="str">
        <f t="shared" si="11"/>
        <v/>
      </c>
      <c r="AQ9" s="29">
        <f t="shared" si="12"/>
        <v>0</v>
      </c>
      <c r="AR9" s="29">
        <f t="shared" si="13"/>
        <v>254.46900494077323</v>
      </c>
      <c r="AS9" s="28"/>
      <c r="AT9" s="28">
        <f t="shared" si="14"/>
        <v>270.80865385590317</v>
      </c>
      <c r="AU9" s="28" t="str">
        <f t="shared" si="15"/>
        <v/>
      </c>
      <c r="AV9" s="28">
        <f t="shared" si="16"/>
        <v>0</v>
      </c>
      <c r="AW9" s="30">
        <f t="shared" si="17"/>
        <v>254.46900494077323</v>
      </c>
      <c r="AY9" s="31" t="str">
        <f t="shared" si="18"/>
        <v/>
      </c>
      <c r="AZ9" s="31">
        <f t="shared" si="19"/>
        <v>254.46900494077323</v>
      </c>
      <c r="BA9" s="31">
        <f t="shared" si="20"/>
        <v>270.80865385590317</v>
      </c>
      <c r="BB9" s="31" t="str">
        <f t="shared" si="21"/>
        <v/>
      </c>
      <c r="BC9" s="31">
        <f t="shared" si="22"/>
        <v>201.06192982974676</v>
      </c>
      <c r="BD9" s="31">
        <f t="shared" si="23"/>
        <v>455.53093477051999</v>
      </c>
      <c r="BE9" s="31">
        <f t="shared" si="24"/>
        <v>69.746724026156414</v>
      </c>
      <c r="BF9" s="31" t="str">
        <f t="shared" si="25"/>
        <v/>
      </c>
      <c r="BG9" s="31">
        <f t="shared" si="26"/>
        <v>201.06192982974676</v>
      </c>
      <c r="BH9" s="31">
        <f t="shared" si="27"/>
        <v>656.59286460026669</v>
      </c>
      <c r="BJ9" s="28" t="str">
        <f t="shared" si="28"/>
        <v/>
      </c>
      <c r="BK9" s="28">
        <f t="shared" si="29"/>
        <v>0</v>
      </c>
      <c r="BL9" s="28">
        <f t="shared" si="30"/>
        <v>0</v>
      </c>
      <c r="BM9" s="28" t="str">
        <f t="shared" si="31"/>
        <v/>
      </c>
      <c r="BN9" s="28">
        <f t="shared" si="32"/>
        <v>0</v>
      </c>
      <c r="BO9" s="28">
        <f t="shared" si="33"/>
        <v>0</v>
      </c>
      <c r="BP9" s="28"/>
      <c r="BQ9" s="28">
        <f t="shared" si="34"/>
        <v>0</v>
      </c>
      <c r="BR9" s="28" t="str">
        <f t="shared" si="35"/>
        <v/>
      </c>
      <c r="BS9" s="28">
        <f t="shared" si="36"/>
        <v>0</v>
      </c>
      <c r="BT9" s="28">
        <f t="shared" si="37"/>
        <v>0</v>
      </c>
      <c r="BU9" s="4"/>
      <c r="BV9" s="32">
        <f t="shared" si="38"/>
        <v>911.06186954103987</v>
      </c>
      <c r="BX9" s="1">
        <f t="shared" si="39"/>
        <v>308.84997377441266</v>
      </c>
    </row>
    <row r="10" spans="2:112" x14ac:dyDescent="0.25">
      <c r="B10" s="103" t="s">
        <v>48</v>
      </c>
      <c r="C10" s="103">
        <v>-29.704000000000001</v>
      </c>
      <c r="D10" s="103">
        <v>1.3560000000000001</v>
      </c>
      <c r="E10" s="103">
        <v>1.3560000000000001</v>
      </c>
      <c r="F10" s="103">
        <v>-12.688000000000001</v>
      </c>
      <c r="G10" s="103">
        <v>-12.647</v>
      </c>
      <c r="H10" s="103">
        <v>9.2999999999999999E-2</v>
      </c>
      <c r="I10" s="103">
        <v>1.7999999999999999E-2</v>
      </c>
      <c r="J10" s="103">
        <v>96.36</v>
      </c>
      <c r="K10" s="103">
        <v>96.328999999999994</v>
      </c>
      <c r="M10" s="1">
        <v>0</v>
      </c>
      <c r="N10" s="1">
        <v>2944</v>
      </c>
      <c r="P10" s="47"/>
      <c r="Q10" s="59"/>
      <c r="R10" s="59"/>
      <c r="S10" s="46"/>
      <c r="T10" s="59"/>
      <c r="U10" s="48"/>
      <c r="V10" s="59"/>
      <c r="W10" s="59"/>
      <c r="X10" s="48"/>
      <c r="AD10" s="1">
        <f t="shared" si="0"/>
        <v>6</v>
      </c>
      <c r="AE10" s="1">
        <f t="shared" si="1"/>
        <v>404</v>
      </c>
      <c r="AF10" s="1">
        <f t="shared" si="2"/>
        <v>2.6835604352514459</v>
      </c>
      <c r="AG10" s="1">
        <f t="shared" si="3"/>
        <v>620.86844072255849</v>
      </c>
      <c r="AH10" s="1">
        <f t="shared" si="4"/>
        <v>0</v>
      </c>
      <c r="AI10" s="1" t="e">
        <f t="shared" si="5"/>
        <v>#DIV/0!</v>
      </c>
      <c r="AJ10" s="1" t="e">
        <f t="shared" si="6"/>
        <v>#DIV/0!</v>
      </c>
      <c r="AK10" s="1">
        <f t="shared" si="7"/>
        <v>620.86844072255849</v>
      </c>
      <c r="AM10" s="28" t="str">
        <f t="shared" si="8"/>
        <v/>
      </c>
      <c r="AN10" s="29">
        <f t="shared" si="9"/>
        <v>254.46900494077323</v>
      </c>
      <c r="AO10" s="29">
        <f t="shared" si="10"/>
        <v>366.39943578178526</v>
      </c>
      <c r="AP10" s="29" t="str">
        <f t="shared" si="11"/>
        <v/>
      </c>
      <c r="AQ10" s="29">
        <f t="shared" si="12"/>
        <v>0</v>
      </c>
      <c r="AR10" s="29">
        <f t="shared" si="13"/>
        <v>254.46900494077323</v>
      </c>
      <c r="AS10" s="28"/>
      <c r="AT10" s="28">
        <f t="shared" si="14"/>
        <v>366.39943578178526</v>
      </c>
      <c r="AU10" s="28" t="str">
        <f t="shared" si="15"/>
        <v/>
      </c>
      <c r="AV10" s="28">
        <f t="shared" si="16"/>
        <v>0</v>
      </c>
      <c r="AW10" s="30">
        <f t="shared" si="17"/>
        <v>254.46900494077323</v>
      </c>
      <c r="AY10" s="31" t="str">
        <f t="shared" si="18"/>
        <v/>
      </c>
      <c r="AZ10" s="31">
        <f t="shared" si="19"/>
        <v>254.46900494077323</v>
      </c>
      <c r="BA10" s="31">
        <f t="shared" si="20"/>
        <v>366.39943578178526</v>
      </c>
      <c r="BB10" s="31" t="str">
        <f t="shared" si="21"/>
        <v/>
      </c>
      <c r="BC10" s="31">
        <f t="shared" si="22"/>
        <v>201.06192982974676</v>
      </c>
      <c r="BD10" s="31">
        <f t="shared" si="23"/>
        <v>455.53093477051999</v>
      </c>
      <c r="BE10" s="31">
        <f t="shared" si="24"/>
        <v>165.3375059520385</v>
      </c>
      <c r="BF10" s="31" t="str">
        <f t="shared" si="25"/>
        <v/>
      </c>
      <c r="BG10" s="31">
        <f t="shared" si="26"/>
        <v>201.06192982974676</v>
      </c>
      <c r="BH10" s="31">
        <f t="shared" si="27"/>
        <v>656.59286460026669</v>
      </c>
      <c r="BJ10" s="28" t="str">
        <f t="shared" si="28"/>
        <v/>
      </c>
      <c r="BK10" s="28">
        <f t="shared" si="29"/>
        <v>0</v>
      </c>
      <c r="BL10" s="28">
        <f t="shared" si="30"/>
        <v>0</v>
      </c>
      <c r="BM10" s="28" t="str">
        <f t="shared" si="31"/>
        <v/>
      </c>
      <c r="BN10" s="28">
        <f t="shared" si="32"/>
        <v>0</v>
      </c>
      <c r="BO10" s="28">
        <f t="shared" si="33"/>
        <v>0</v>
      </c>
      <c r="BP10" s="28" t="s">
        <v>33</v>
      </c>
      <c r="BQ10" s="28">
        <f t="shared" si="34"/>
        <v>0</v>
      </c>
      <c r="BR10" s="28" t="str">
        <f t="shared" si="35"/>
        <v/>
      </c>
      <c r="BS10" s="28">
        <f t="shared" si="36"/>
        <v>0</v>
      </c>
      <c r="BT10" s="28">
        <f t="shared" si="37"/>
        <v>0</v>
      </c>
      <c r="BU10" s="4"/>
      <c r="BV10" s="32">
        <f t="shared" si="38"/>
        <v>911.06186954103987</v>
      </c>
      <c r="BX10" s="1">
        <f t="shared" si="39"/>
        <v>309.76103564395345</v>
      </c>
    </row>
    <row r="11" spans="2:112" x14ac:dyDescent="0.25">
      <c r="B11" s="103" t="s">
        <v>48</v>
      </c>
      <c r="C11" s="103">
        <v>-8.7530000000000001</v>
      </c>
      <c r="D11" s="103">
        <v>1.696</v>
      </c>
      <c r="E11" s="103">
        <v>1.696</v>
      </c>
      <c r="F11" s="103">
        <v>-3.3279999999999998</v>
      </c>
      <c r="G11" s="103">
        <v>-3.2869999999999999</v>
      </c>
      <c r="H11" s="103">
        <v>2.8000000000000001E-2</v>
      </c>
      <c r="I11" s="103">
        <v>1.7999999999999999E-2</v>
      </c>
      <c r="J11" s="103">
        <v>102.93899999999999</v>
      </c>
      <c r="K11" s="103">
        <v>102.907</v>
      </c>
      <c r="M11" s="1">
        <v>0</v>
      </c>
      <c r="N11" s="1">
        <v>3500</v>
      </c>
      <c r="P11" s="60" t="s">
        <v>34</v>
      </c>
      <c r="Q11" s="44">
        <v>220</v>
      </c>
      <c r="R11" s="44" t="s">
        <v>35</v>
      </c>
      <c r="S11" s="43"/>
      <c r="T11" s="44">
        <f>Q11</f>
        <v>220</v>
      </c>
      <c r="U11" s="45" t="s">
        <v>35</v>
      </c>
      <c r="V11" s="44"/>
      <c r="W11" s="44">
        <f>Q11</f>
        <v>220</v>
      </c>
      <c r="X11" s="61" t="s">
        <v>35</v>
      </c>
      <c r="AC11" s="42"/>
      <c r="AD11" s="1">
        <f t="shared" si="0"/>
        <v>6</v>
      </c>
      <c r="AE11" s="1">
        <f t="shared" si="1"/>
        <v>404</v>
      </c>
      <c r="AF11" s="1">
        <f t="shared" si="2"/>
        <v>2.8667811088039499</v>
      </c>
      <c r="AG11" s="1">
        <f t="shared" si="3"/>
        <v>670.28855020567562</v>
      </c>
      <c r="AH11" s="1">
        <f t="shared" si="4"/>
        <v>0</v>
      </c>
      <c r="AI11" s="1" t="e">
        <f t="shared" si="5"/>
        <v>#DIV/0!</v>
      </c>
      <c r="AJ11" s="1" t="e">
        <f t="shared" si="6"/>
        <v>#DIV/0!</v>
      </c>
      <c r="AK11" s="1">
        <f t="shared" si="7"/>
        <v>670.28855020567562</v>
      </c>
      <c r="AM11" s="28" t="str">
        <f t="shared" si="8"/>
        <v/>
      </c>
      <c r="AN11" s="29">
        <f t="shared" si="9"/>
        <v>254.46900494077323</v>
      </c>
      <c r="AO11" s="29">
        <f t="shared" si="10"/>
        <v>415.81954526490239</v>
      </c>
      <c r="AP11" s="29" t="str">
        <f t="shared" si="11"/>
        <v/>
      </c>
      <c r="AQ11" s="29">
        <f t="shared" si="12"/>
        <v>0</v>
      </c>
      <c r="AR11" s="29">
        <f t="shared" si="13"/>
        <v>254.46900494077323</v>
      </c>
      <c r="AS11" s="28"/>
      <c r="AT11" s="28">
        <f t="shared" si="14"/>
        <v>415.81954526490239</v>
      </c>
      <c r="AU11" s="28" t="str">
        <f t="shared" si="15"/>
        <v/>
      </c>
      <c r="AV11" s="28">
        <f t="shared" si="16"/>
        <v>0</v>
      </c>
      <c r="AW11" s="30">
        <f t="shared" si="17"/>
        <v>254.46900494077323</v>
      </c>
      <c r="AY11" s="31" t="str">
        <f t="shared" si="18"/>
        <v/>
      </c>
      <c r="AZ11" s="31">
        <f t="shared" si="19"/>
        <v>254.46900494077323</v>
      </c>
      <c r="BA11" s="31">
        <f t="shared" si="20"/>
        <v>415.81954526490239</v>
      </c>
      <c r="BB11" s="31" t="str">
        <f t="shared" si="21"/>
        <v/>
      </c>
      <c r="BC11" s="31">
        <f t="shared" si="22"/>
        <v>201.06192982974676</v>
      </c>
      <c r="BD11" s="31">
        <f t="shared" si="23"/>
        <v>455.53093477051999</v>
      </c>
      <c r="BE11" s="31">
        <f t="shared" si="24"/>
        <v>214.75761543515563</v>
      </c>
      <c r="BF11" s="31" t="str">
        <f t="shared" si="25"/>
        <v/>
      </c>
      <c r="BG11" s="31">
        <f t="shared" si="26"/>
        <v>201.06192982974676</v>
      </c>
      <c r="BH11" s="31">
        <f t="shared" si="27"/>
        <v>656.59286460026669</v>
      </c>
      <c r="BJ11" s="28" t="str">
        <f t="shared" si="28"/>
        <v/>
      </c>
      <c r="BK11" s="28">
        <f t="shared" si="29"/>
        <v>0</v>
      </c>
      <c r="BL11" s="28">
        <f t="shared" si="30"/>
        <v>0</v>
      </c>
      <c r="BM11" s="28" t="str">
        <f t="shared" si="31"/>
        <v/>
      </c>
      <c r="BN11" s="28">
        <f t="shared" si="32"/>
        <v>0</v>
      </c>
      <c r="BO11" s="28">
        <f t="shared" si="33"/>
        <v>0</v>
      </c>
      <c r="BP11" s="28"/>
      <c r="BQ11" s="28">
        <f t="shared" si="34"/>
        <v>0</v>
      </c>
      <c r="BR11" s="28" t="str">
        <f t="shared" si="35"/>
        <v/>
      </c>
      <c r="BS11" s="28">
        <f t="shared" si="36"/>
        <v>0</v>
      </c>
      <c r="BT11" s="28">
        <f t="shared" si="37"/>
        <v>0</v>
      </c>
      <c r="BU11" s="4"/>
      <c r="BV11" s="32">
        <f t="shared" si="38"/>
        <v>911.06186954103987</v>
      </c>
      <c r="BX11" s="1">
        <f t="shared" si="39"/>
        <v>308.84997377441266</v>
      </c>
    </row>
    <row r="12" spans="2:112" x14ac:dyDescent="0.25">
      <c r="B12" s="103" t="s">
        <v>48</v>
      </c>
      <c r="C12" s="103">
        <v>13.532</v>
      </c>
      <c r="D12" s="103">
        <v>2.0350000000000001</v>
      </c>
      <c r="E12" s="103">
        <v>2.0350000000000001</v>
      </c>
      <c r="F12" s="103">
        <v>13.664</v>
      </c>
      <c r="G12" s="103">
        <v>13.532</v>
      </c>
      <c r="H12" s="103">
        <v>4.2999999999999997E-2</v>
      </c>
      <c r="I12" s="103">
        <v>1.7999999999999999E-2</v>
      </c>
      <c r="J12" s="103">
        <v>102.129</v>
      </c>
      <c r="K12" s="103">
        <v>102.09699999999999</v>
      </c>
      <c r="M12" s="1">
        <v>0</v>
      </c>
      <c r="N12" s="1">
        <v>3501</v>
      </c>
      <c r="P12" s="62" t="s">
        <v>36</v>
      </c>
      <c r="Q12" s="51">
        <v>450</v>
      </c>
      <c r="R12" s="51" t="s">
        <v>35</v>
      </c>
      <c r="S12" s="50"/>
      <c r="T12" s="51">
        <f>Q12</f>
        <v>450</v>
      </c>
      <c r="U12" s="52" t="s">
        <v>35</v>
      </c>
      <c r="V12" s="51"/>
      <c r="W12" s="51">
        <f>Q12</f>
        <v>450</v>
      </c>
      <c r="X12" s="63" t="s">
        <v>35</v>
      </c>
      <c r="Z12" s="64" t="str">
        <f>IF(AND(AND(Q11=T11,T11=W11),AND(Q12=T12,T12=W12)),"","Varying cross-section")</f>
        <v/>
      </c>
      <c r="AA12" s="64"/>
      <c r="AC12" s="49"/>
      <c r="AD12" s="1">
        <f t="shared" si="0"/>
        <v>6</v>
      </c>
      <c r="AE12" s="1">
        <f t="shared" si="1"/>
        <v>404</v>
      </c>
      <c r="AF12" s="1">
        <f t="shared" si="2"/>
        <v>2.8442231599397565</v>
      </c>
      <c r="AG12" s="1">
        <f t="shared" si="3"/>
        <v>664.13814899249496</v>
      </c>
      <c r="AH12" s="1">
        <f t="shared" si="4"/>
        <v>0</v>
      </c>
      <c r="AI12" s="1" t="e">
        <f t="shared" si="5"/>
        <v>#DIV/0!</v>
      </c>
      <c r="AJ12" s="1" t="e">
        <f t="shared" si="6"/>
        <v>#DIV/0!</v>
      </c>
      <c r="AK12" s="1">
        <f t="shared" si="7"/>
        <v>664.13814899249496</v>
      </c>
      <c r="AM12" s="28" t="str">
        <f t="shared" si="8"/>
        <v/>
      </c>
      <c r="AN12" s="29">
        <f t="shared" si="9"/>
        <v>254.46900494077323</v>
      </c>
      <c r="AO12" s="29">
        <f t="shared" si="10"/>
        <v>409.66914405172173</v>
      </c>
      <c r="AP12" s="29" t="str">
        <f t="shared" si="11"/>
        <v/>
      </c>
      <c r="AQ12" s="29">
        <f t="shared" si="12"/>
        <v>0</v>
      </c>
      <c r="AR12" s="29">
        <f t="shared" si="13"/>
        <v>254.46900494077323</v>
      </c>
      <c r="AS12" s="28"/>
      <c r="AT12" s="28">
        <f t="shared" si="14"/>
        <v>409.66914405172173</v>
      </c>
      <c r="AU12" s="28" t="str">
        <f t="shared" si="15"/>
        <v/>
      </c>
      <c r="AV12" s="28">
        <f t="shared" si="16"/>
        <v>0</v>
      </c>
      <c r="AW12" s="30">
        <f t="shared" si="17"/>
        <v>254.46900494077323</v>
      </c>
      <c r="AY12" s="31" t="str">
        <f t="shared" si="18"/>
        <v/>
      </c>
      <c r="AZ12" s="31">
        <f t="shared" si="19"/>
        <v>254.46900494077323</v>
      </c>
      <c r="BA12" s="31">
        <f t="shared" si="20"/>
        <v>409.66914405172173</v>
      </c>
      <c r="BB12" s="31" t="str">
        <f t="shared" si="21"/>
        <v/>
      </c>
      <c r="BC12" s="31">
        <f t="shared" si="22"/>
        <v>201.06192982974676</v>
      </c>
      <c r="BD12" s="31">
        <f t="shared" si="23"/>
        <v>455.53093477051999</v>
      </c>
      <c r="BE12" s="31">
        <f t="shared" si="24"/>
        <v>208.60721422197497</v>
      </c>
      <c r="BF12" s="31" t="str">
        <f t="shared" si="25"/>
        <v/>
      </c>
      <c r="BG12" s="31">
        <f t="shared" si="26"/>
        <v>201.06192982974676</v>
      </c>
      <c r="BH12" s="31">
        <f t="shared" si="27"/>
        <v>656.59286460026669</v>
      </c>
      <c r="BJ12" s="28" t="str">
        <f t="shared" si="28"/>
        <v/>
      </c>
      <c r="BK12" s="28">
        <f t="shared" si="29"/>
        <v>0</v>
      </c>
      <c r="BL12" s="28">
        <f t="shared" si="30"/>
        <v>0</v>
      </c>
      <c r="BM12" s="28" t="str">
        <f t="shared" si="31"/>
        <v/>
      </c>
      <c r="BN12" s="28">
        <f t="shared" si="32"/>
        <v>0</v>
      </c>
      <c r="BO12" s="28">
        <f t="shared" si="33"/>
        <v>0</v>
      </c>
      <c r="BP12" s="28"/>
      <c r="BQ12" s="28">
        <f t="shared" si="34"/>
        <v>0</v>
      </c>
      <c r="BR12" s="28" t="str">
        <f t="shared" si="35"/>
        <v/>
      </c>
      <c r="BS12" s="28">
        <f t="shared" si="36"/>
        <v>0</v>
      </c>
      <c r="BT12" s="28">
        <f t="shared" si="37"/>
        <v>0</v>
      </c>
      <c r="BU12" s="4"/>
      <c r="BV12" s="32">
        <f t="shared" si="38"/>
        <v>911.06186954103987</v>
      </c>
      <c r="BX12" s="1">
        <f t="shared" si="39"/>
        <v>308.84997377441249</v>
      </c>
    </row>
    <row r="13" spans="2:112" x14ac:dyDescent="0.25">
      <c r="B13" s="103" t="s">
        <v>48</v>
      </c>
      <c r="C13" s="103">
        <v>34.564999999999998</v>
      </c>
      <c r="D13" s="103">
        <v>2.3740000000000001</v>
      </c>
      <c r="E13" s="103">
        <v>2.3740000000000001</v>
      </c>
      <c r="F13" s="103">
        <v>34.695999999999998</v>
      </c>
      <c r="G13" s="103">
        <v>34.564999999999998</v>
      </c>
      <c r="H13" s="103">
        <v>0.108</v>
      </c>
      <c r="I13" s="103">
        <v>1.7999999999999999E-2</v>
      </c>
      <c r="J13" s="103">
        <v>93.927000000000007</v>
      </c>
      <c r="K13" s="103">
        <v>93.894999999999996</v>
      </c>
      <c r="M13" s="1">
        <v>0</v>
      </c>
      <c r="N13" s="1">
        <v>3680</v>
      </c>
      <c r="AC13" s="65"/>
      <c r="AD13" s="1">
        <f t="shared" si="0"/>
        <v>6</v>
      </c>
      <c r="AE13" s="1">
        <f t="shared" si="1"/>
        <v>404</v>
      </c>
      <c r="AF13" s="1">
        <f t="shared" si="2"/>
        <v>2.6158030407001096</v>
      </c>
      <c r="AG13" s="1">
        <f t="shared" si="3"/>
        <v>602.89200631545896</v>
      </c>
      <c r="AH13" s="1">
        <f t="shared" si="4"/>
        <v>0</v>
      </c>
      <c r="AI13" s="1" t="e">
        <f t="shared" si="5"/>
        <v>#DIV/0!</v>
      </c>
      <c r="AJ13" s="1" t="e">
        <f t="shared" si="6"/>
        <v>#DIV/0!</v>
      </c>
      <c r="AK13" s="1">
        <f t="shared" si="7"/>
        <v>602.89200631545896</v>
      </c>
      <c r="AM13" s="28" t="str">
        <f t="shared" si="8"/>
        <v/>
      </c>
      <c r="AN13" s="29">
        <f t="shared" si="9"/>
        <v>254.46900494077323</v>
      </c>
      <c r="AO13" s="29">
        <f t="shared" si="10"/>
        <v>348.42300137468573</v>
      </c>
      <c r="AP13" s="29" t="str">
        <f t="shared" si="11"/>
        <v/>
      </c>
      <c r="AQ13" s="29">
        <f t="shared" si="12"/>
        <v>0</v>
      </c>
      <c r="AR13" s="29">
        <f t="shared" si="13"/>
        <v>254.46900494077323</v>
      </c>
      <c r="AS13" s="28"/>
      <c r="AT13" s="28">
        <f t="shared" si="14"/>
        <v>348.42300137468573</v>
      </c>
      <c r="AU13" s="28" t="str">
        <f t="shared" si="15"/>
        <v/>
      </c>
      <c r="AV13" s="28">
        <f t="shared" si="16"/>
        <v>0</v>
      </c>
      <c r="AW13" s="30">
        <f t="shared" si="17"/>
        <v>254.46900494077323</v>
      </c>
      <c r="AY13" s="31" t="str">
        <f t="shared" si="18"/>
        <v/>
      </c>
      <c r="AZ13" s="31">
        <f t="shared" si="19"/>
        <v>254.46900494077323</v>
      </c>
      <c r="BA13" s="31">
        <f t="shared" si="20"/>
        <v>348.42300137468573</v>
      </c>
      <c r="BB13" s="31" t="str">
        <f t="shared" si="21"/>
        <v/>
      </c>
      <c r="BC13" s="31">
        <f t="shared" si="22"/>
        <v>201.06192982974676</v>
      </c>
      <c r="BD13" s="31">
        <f t="shared" si="23"/>
        <v>455.53093477051999</v>
      </c>
      <c r="BE13" s="31">
        <f t="shared" si="24"/>
        <v>147.36107154493897</v>
      </c>
      <c r="BF13" s="31" t="str">
        <f t="shared" si="25"/>
        <v/>
      </c>
      <c r="BG13" s="31">
        <f t="shared" si="26"/>
        <v>201.06192982974676</v>
      </c>
      <c r="BH13" s="31">
        <f t="shared" si="27"/>
        <v>656.59286460026669</v>
      </c>
      <c r="BJ13" s="28" t="str">
        <f t="shared" si="28"/>
        <v/>
      </c>
      <c r="BK13" s="28">
        <f t="shared" si="29"/>
        <v>0</v>
      </c>
      <c r="BL13" s="28">
        <f t="shared" si="30"/>
        <v>0</v>
      </c>
      <c r="BM13" s="28" t="str">
        <f t="shared" si="31"/>
        <v/>
      </c>
      <c r="BN13" s="28">
        <f t="shared" si="32"/>
        <v>0</v>
      </c>
      <c r="BO13" s="28">
        <f t="shared" si="33"/>
        <v>0</v>
      </c>
      <c r="BP13" s="28"/>
      <c r="BQ13" s="28">
        <f t="shared" si="34"/>
        <v>0</v>
      </c>
      <c r="BR13" s="28" t="str">
        <f t="shared" si="35"/>
        <v/>
      </c>
      <c r="BS13" s="28">
        <f t="shared" si="36"/>
        <v>0</v>
      </c>
      <c r="BT13" s="28">
        <f t="shared" si="37"/>
        <v>0</v>
      </c>
      <c r="BU13" s="4"/>
      <c r="BV13" s="32">
        <f t="shared" si="38"/>
        <v>911.06186954103987</v>
      </c>
      <c r="BX13" s="1">
        <f t="shared" si="39"/>
        <v>308.84997377441249</v>
      </c>
    </row>
    <row r="14" spans="2:112" x14ac:dyDescent="0.25">
      <c r="B14" s="103" t="s">
        <v>48</v>
      </c>
      <c r="C14" s="103">
        <v>53.926000000000002</v>
      </c>
      <c r="D14" s="103">
        <v>2.7130000000000001</v>
      </c>
      <c r="E14" s="103">
        <v>2.7130000000000001</v>
      </c>
      <c r="F14" s="103">
        <v>54.058</v>
      </c>
      <c r="G14" s="103">
        <v>53.927</v>
      </c>
      <c r="H14" s="103">
        <v>0.16800000000000001</v>
      </c>
      <c r="I14" s="103">
        <v>1.7999999999999999E-2</v>
      </c>
      <c r="J14" s="103">
        <v>78.876000000000005</v>
      </c>
      <c r="K14" s="103">
        <v>78.843999999999994</v>
      </c>
      <c r="M14" s="1">
        <v>0</v>
      </c>
      <c r="N14" s="1">
        <v>4416</v>
      </c>
      <c r="P14" s="13" t="s">
        <v>37</v>
      </c>
      <c r="Q14" s="1">
        <f>700/(1100+(fy*0.87))</f>
        <v>0.4560260586319218</v>
      </c>
      <c r="T14" s="66" t="s">
        <v>38</v>
      </c>
      <c r="U14" s="67"/>
      <c r="V14" s="68"/>
      <c r="W14" s="69" t="s">
        <v>39</v>
      </c>
      <c r="X14" s="70"/>
      <c r="Y14" s="71"/>
      <c r="Z14" s="69" t="s">
        <v>40</v>
      </c>
      <c r="AA14" s="70"/>
      <c r="AB14" s="71"/>
      <c r="AC14" s="65"/>
      <c r="AD14" s="1">
        <f t="shared" si="0"/>
        <v>6</v>
      </c>
      <c r="AE14" s="1">
        <f t="shared" si="1"/>
        <v>404</v>
      </c>
      <c r="AF14" s="1">
        <f t="shared" si="2"/>
        <v>2.1966429316198948</v>
      </c>
      <c r="AG14" s="1">
        <f t="shared" si="3"/>
        <v>494.99179332857813</v>
      </c>
      <c r="AH14" s="1">
        <f t="shared" si="4"/>
        <v>0</v>
      </c>
      <c r="AI14" s="1" t="e">
        <f t="shared" si="5"/>
        <v>#DIV/0!</v>
      </c>
      <c r="AJ14" s="1" t="e">
        <f t="shared" si="6"/>
        <v>#DIV/0!</v>
      </c>
      <c r="AK14" s="1">
        <f t="shared" si="7"/>
        <v>494.99179332857813</v>
      </c>
      <c r="AM14" s="28" t="str">
        <f t="shared" si="8"/>
        <v/>
      </c>
      <c r="AN14" s="29">
        <f t="shared" si="9"/>
        <v>254.46900494077323</v>
      </c>
      <c r="AO14" s="29">
        <f t="shared" si="10"/>
        <v>240.52278838780489</v>
      </c>
      <c r="AP14" s="29" t="str">
        <f t="shared" si="11"/>
        <v/>
      </c>
      <c r="AQ14" s="29">
        <f t="shared" si="12"/>
        <v>0</v>
      </c>
      <c r="AR14" s="29">
        <f t="shared" si="13"/>
        <v>254.46900494077323</v>
      </c>
      <c r="AS14" s="28"/>
      <c r="AT14" s="28">
        <f t="shared" si="14"/>
        <v>240.52278838780489</v>
      </c>
      <c r="AU14" s="28" t="str">
        <f t="shared" si="15"/>
        <v/>
      </c>
      <c r="AV14" s="28">
        <f t="shared" si="16"/>
        <v>0</v>
      </c>
      <c r="AW14" s="30">
        <f t="shared" si="17"/>
        <v>254.46900494077323</v>
      </c>
      <c r="AY14" s="31" t="str">
        <f t="shared" si="18"/>
        <v/>
      </c>
      <c r="AZ14" s="31">
        <f t="shared" si="19"/>
        <v>254.46900494077323</v>
      </c>
      <c r="BA14" s="31">
        <f t="shared" si="20"/>
        <v>240.52278838780489</v>
      </c>
      <c r="BB14" s="31" t="str">
        <f t="shared" si="21"/>
        <v/>
      </c>
      <c r="BC14" s="31">
        <f t="shared" si="22"/>
        <v>201.06192982974676</v>
      </c>
      <c r="BD14" s="31">
        <f t="shared" si="23"/>
        <v>455.53093477051999</v>
      </c>
      <c r="BE14" s="31">
        <f t="shared" si="24"/>
        <v>39.460858558058135</v>
      </c>
      <c r="BF14" s="31">
        <f t="shared" si="25"/>
        <v>2.8057258066831072</v>
      </c>
      <c r="BG14" s="31">
        <f t="shared" si="26"/>
        <v>201.06192982974676</v>
      </c>
      <c r="BH14" s="31">
        <f t="shared" si="27"/>
        <v>656.59286460026669</v>
      </c>
      <c r="BJ14" s="28" t="str">
        <f t="shared" si="28"/>
        <v/>
      </c>
      <c r="BK14" s="28">
        <f t="shared" si="29"/>
        <v>0</v>
      </c>
      <c r="BL14" s="28">
        <f t="shared" si="30"/>
        <v>0</v>
      </c>
      <c r="BM14" s="28" t="str">
        <f t="shared" si="31"/>
        <v/>
      </c>
      <c r="BN14" s="28">
        <f t="shared" si="32"/>
        <v>0</v>
      </c>
      <c r="BO14" s="28">
        <f t="shared" si="33"/>
        <v>0</v>
      </c>
      <c r="BP14" s="28"/>
      <c r="BQ14" s="28">
        <f t="shared" si="34"/>
        <v>0</v>
      </c>
      <c r="BR14" s="28" t="str">
        <f t="shared" si="35"/>
        <v/>
      </c>
      <c r="BS14" s="28">
        <f t="shared" si="36"/>
        <v>0</v>
      </c>
      <c r="BT14" s="28">
        <f t="shared" si="37"/>
        <v>0</v>
      </c>
      <c r="BU14" s="4"/>
      <c r="BV14" s="32">
        <f t="shared" si="38"/>
        <v>911.06186954103987</v>
      </c>
      <c r="BX14" s="1">
        <f t="shared" si="39"/>
        <v>274.76997666827043</v>
      </c>
    </row>
    <row r="15" spans="2:112" x14ac:dyDescent="0.25">
      <c r="B15" s="103" t="s">
        <v>48</v>
      </c>
      <c r="C15" s="103">
        <v>71.418000000000006</v>
      </c>
      <c r="D15" s="103">
        <v>3.052</v>
      </c>
      <c r="E15" s="103">
        <v>3.052</v>
      </c>
      <c r="F15" s="103">
        <v>71.55</v>
      </c>
      <c r="G15" s="103">
        <v>71.418000000000006</v>
      </c>
      <c r="H15" s="103">
        <v>0.222</v>
      </c>
      <c r="I15" s="103">
        <v>1.7999999999999999E-2</v>
      </c>
      <c r="J15" s="103">
        <v>57.554000000000002</v>
      </c>
      <c r="K15" s="103">
        <v>57.521000000000001</v>
      </c>
      <c r="M15" s="1">
        <v>0</v>
      </c>
      <c r="N15" s="1">
        <v>5151</v>
      </c>
      <c r="P15" s="13" t="s">
        <v>41</v>
      </c>
      <c r="Q15" s="1">
        <f>0.36*fck*$Q$14*(1-0.42*$Q$14)</f>
        <v>3.9817759339621634</v>
      </c>
      <c r="S15" s="72" t="s">
        <v>42</v>
      </c>
      <c r="T15" s="73" t="e">
        <f>IF($Q$11=0,0,$Q$12-cc-$Q$3-($P$4*PI()*$Q$4^2/4*$Q$4/2+$P$5*PI()*$Q$5^2/4*($Q$4+MAX($Q$4,spacer)+$Q$5/2)+$P$6*PI()*$Q$6^2/4*($Q$4+MAX($Q$4,spacer)+$Q$5+MAX($Q$5,spacer)+$Q$6/2))/($Z$8))</f>
        <v>#DIV/0!</v>
      </c>
      <c r="U15" s="74" t="e">
        <f>IF($T$11=0,0,$T$12-cc-$T$3-($S$4*PI()*$T$4^2/4*$T$4/2+$S$5*PI()*$T$5^2/4*($T$4+MAX($T$4,spacer)+$T$5/2)+$S$6*PI()*$T$6^2/4*($T$4+MAX($T$4,spacer)+$T$5+MAX($T$5,spacer)+$T$6/2))/($AA$8))</f>
        <v>#DIV/0!</v>
      </c>
      <c r="V15" s="75" t="e">
        <f>IF($W$11=0,0,$W$12-cc-$W$3-($V$4*PI()*$W$4^2/4*$W$4/2+$V$5*PI()*$W$5^2/4*($W$4+MAX($W$4,spacer)+$W$5/2)+$V$6*PI()*$W$6^2/4*($W$4+MAX($W$4,spacer)+$W$5+MAX($W$5,spacer)+$W$6/2))/($AB$8))</f>
        <v>#DIV/0!</v>
      </c>
      <c r="W15" s="56" t="e">
        <f>($Q$12-$T$16)/$T$15</f>
        <v>#DIV/0!</v>
      </c>
      <c r="X15" s="57" t="e">
        <f>($Q$12-$U$16)/$U$15</f>
        <v>#DIV/0!</v>
      </c>
      <c r="Y15" s="58" t="e">
        <f>($Q$12-$V$16)/$V$15</f>
        <v>#DIV/0!</v>
      </c>
      <c r="Z15" s="56" t="e">
        <f>IF($Q$11=0,0,VLOOKUP(ROUND(FLOOR($W$15,0.05),2),fsc,[1]tables!$B$18,FALSE)-(VLOOKUP(ROUND(FLOOR($W$15,0.05),2),fsc,[1]tables!$B$18,FALSE)-VLOOKUP(ROUND(CEILING($W$15,0.05),2),fsc,[1]tables!$B$18,FALSE))*($W$15-FLOOR($W$15,0.05))/0.05)</f>
        <v>#DIV/0!</v>
      </c>
      <c r="AA15" s="57" t="e">
        <f>IF($Q$11=0,0,VLOOKUP(ROUND(FLOOR($X$15,0.05),2),fsc,[1]tables!$B$18,FALSE)-(VLOOKUP(ROUND(FLOOR($X$15,0.05),2),fsc,[1]tables!$B$18,FALSE)-VLOOKUP(ROUND(CEILING($X$15,0.05),2),fsc,[1]tables!$B$18,FALSE))*($X$15-FLOOR($X$15,0.05))/0.05)</f>
        <v>#DIV/0!</v>
      </c>
      <c r="AB15" s="58" t="e">
        <f>IF($Q$11=0,0,VLOOKUP(ROUND(FLOOR($Y$15,0.05),2),fsc,[1]tables!$B$18,FALSE)-(VLOOKUP(ROUND(FLOOR($Y$15,0.05),2),fsc,[1]tables!$B$18,FALSE)-VLOOKUP(ROUND(CEILING($Y$15,0.05),2),fsc,[1]tables!$B$18,FALSE))*($Y$15-FLOOR($Y$15,0.05))/0.05)</f>
        <v>#DIV/0!</v>
      </c>
      <c r="AC15" s="65"/>
      <c r="AD15" s="1">
        <f t="shared" si="0"/>
        <v>6</v>
      </c>
      <c r="AE15" s="1">
        <f t="shared" si="1"/>
        <v>404</v>
      </c>
      <c r="AF15" s="1">
        <f t="shared" si="2"/>
        <v>1.6028397394194864</v>
      </c>
      <c r="AG15" s="1">
        <f t="shared" si="3"/>
        <v>350.72525599988472</v>
      </c>
      <c r="AH15" s="1">
        <f t="shared" si="4"/>
        <v>0</v>
      </c>
      <c r="AI15" s="1" t="e">
        <f t="shared" si="5"/>
        <v>#DIV/0!</v>
      </c>
      <c r="AJ15" s="1" t="e">
        <f t="shared" si="6"/>
        <v>#DIV/0!</v>
      </c>
      <c r="AK15" s="1">
        <f t="shared" si="7"/>
        <v>350.72525599988472</v>
      </c>
      <c r="AM15" s="28" t="str">
        <f t="shared" si="8"/>
        <v/>
      </c>
      <c r="AN15" s="29">
        <f t="shared" si="9"/>
        <v>254.46900494077323</v>
      </c>
      <c r="AO15" s="29">
        <f t="shared" si="10"/>
        <v>96.256251059111491</v>
      </c>
      <c r="AP15" s="29">
        <f t="shared" si="11"/>
        <v>3.2452029894796413</v>
      </c>
      <c r="AQ15" s="29">
        <f t="shared" si="12"/>
        <v>0</v>
      </c>
      <c r="AR15" s="29">
        <f t="shared" si="13"/>
        <v>254.46900494077323</v>
      </c>
      <c r="AS15" s="28"/>
      <c r="AT15" s="28">
        <f t="shared" si="14"/>
        <v>96.256251059111491</v>
      </c>
      <c r="AU15" s="28">
        <f t="shared" si="15"/>
        <v>3.2452029894796413</v>
      </c>
      <c r="AV15" s="28">
        <f t="shared" si="16"/>
        <v>0</v>
      </c>
      <c r="AW15" s="30">
        <f t="shared" si="17"/>
        <v>254.46900494077323</v>
      </c>
      <c r="AY15" s="31" t="str">
        <f t="shared" si="18"/>
        <v/>
      </c>
      <c r="AZ15" s="31">
        <f t="shared" si="19"/>
        <v>254.46900494077323</v>
      </c>
      <c r="BA15" s="31">
        <f t="shared" si="20"/>
        <v>96.256251059111491</v>
      </c>
      <c r="BB15" s="31">
        <f t="shared" si="21"/>
        <v>3.2452029894796413</v>
      </c>
      <c r="BC15" s="31">
        <f t="shared" si="22"/>
        <v>201.06192982974676</v>
      </c>
      <c r="BD15" s="31">
        <f t="shared" si="23"/>
        <v>455.53093477051999</v>
      </c>
      <c r="BE15" s="31">
        <f t="shared" si="24"/>
        <v>-104.80567877063527</v>
      </c>
      <c r="BF15" s="31" t="str">
        <f t="shared" si="25"/>
        <v/>
      </c>
      <c r="BG15" s="31">
        <f t="shared" si="26"/>
        <v>0</v>
      </c>
      <c r="BH15" s="31">
        <f t="shared" si="27"/>
        <v>455.53093477051999</v>
      </c>
      <c r="BJ15" s="28" t="str">
        <f t="shared" si="28"/>
        <v/>
      </c>
      <c r="BK15" s="28">
        <f t="shared" si="29"/>
        <v>0</v>
      </c>
      <c r="BL15" s="28">
        <f t="shared" si="30"/>
        <v>0</v>
      </c>
      <c r="BM15" s="28" t="str">
        <f t="shared" si="31"/>
        <v/>
      </c>
      <c r="BN15" s="28">
        <f t="shared" si="32"/>
        <v>0</v>
      </c>
      <c r="BO15" s="28">
        <f t="shared" si="33"/>
        <v>0</v>
      </c>
      <c r="BP15" s="28"/>
      <c r="BQ15" s="28">
        <f t="shared" si="34"/>
        <v>0</v>
      </c>
      <c r="BR15" s="28" t="str">
        <f t="shared" si="35"/>
        <v/>
      </c>
      <c r="BS15" s="28">
        <f t="shared" si="36"/>
        <v>0</v>
      </c>
      <c r="BT15" s="28">
        <f t="shared" si="37"/>
        <v>0</v>
      </c>
      <c r="BU15" s="4"/>
      <c r="BV15" s="32">
        <f t="shared" si="38"/>
        <v>709.99993971129322</v>
      </c>
      <c r="BX15" s="1">
        <f t="shared" si="39"/>
        <v>206.60998245598631</v>
      </c>
    </row>
    <row r="16" spans="2:112" customFormat="1" x14ac:dyDescent="0.25">
      <c r="B16" t="s">
        <v>48</v>
      </c>
      <c r="C16">
        <v>85.45</v>
      </c>
      <c r="D16">
        <v>3.391</v>
      </c>
      <c r="E16">
        <v>3.391</v>
      </c>
      <c r="F16">
        <v>85.581999999999994</v>
      </c>
      <c r="G16">
        <v>85.450999999999993</v>
      </c>
      <c r="H16">
        <v>0.26600000000000001</v>
      </c>
      <c r="I16">
        <v>1.7999999999999999E-2</v>
      </c>
      <c r="J16">
        <v>30.85</v>
      </c>
      <c r="K16">
        <v>30.817</v>
      </c>
      <c r="M16">
        <v>0</v>
      </c>
      <c r="N16">
        <v>5285</v>
      </c>
      <c r="P16" t="s">
        <v>43</v>
      </c>
      <c r="Q16">
        <f>0.36*fck*$Q$14/(0.87*fy)</f>
        <v>1.13220262832753E-2</v>
      </c>
      <c r="S16" s="110" t="s">
        <v>42</v>
      </c>
      <c r="T16" s="110">
        <f>IF($Q$11=0,0,$Q$12-cc-$Q$3-($P$7*PI()*$Q$7^2/4*$Q$7/2+$P$8*PI()*$Q$8^2/4*($Q$7+MAX($Q$7,spacer)+$Q$8/2)+$P$9*PI()*$Q$9^2/4*($Q$7+MAX($Q$7,spacer)+$Q$8+MAX($Q$8,spacer)+$Q$9/2))/($Z$9))</f>
        <v>403</v>
      </c>
      <c r="U16" s="110">
        <f>IF($T$11=0,0,$T$12-cc-$T$3-($S$7*PI()*$T$7^2/4*$T$7/2+$S$8*PI()*$T$8^2/4*($T$7+MAX($T$7,spacer)+$T$8/2)+$S$9*PI()*$T$9^2/4*($T$7+MAX($T$7,spacer)+$T$8+MAX($T$8,spacer)+$T$9/2))/($AA$9))</f>
        <v>369.31578947368422</v>
      </c>
      <c r="V16" s="110">
        <f>IF($W$11=0,0,$W$12-cc-$W$3-($V$7*PI()*$W$7^2/4*$W$7/2+$V$8*PI()*$W$8^2/4*($W$7+MAX($W$7,spacer)+$W$8/2)+$V$9*PI()*$W$9^2/4*($W$7+MAX($W$7,spacer)+$W$8+MAX($W$8,spacer)+$W$9/2))/($AB$9))</f>
        <v>404</v>
      </c>
      <c r="AD16">
        <f t="shared" si="0"/>
        <v>6</v>
      </c>
      <c r="AE16">
        <f t="shared" si="1"/>
        <v>404</v>
      </c>
      <c r="AF16">
        <f t="shared" si="2"/>
        <v>0.85915150921032701</v>
      </c>
      <c r="AG16">
        <f t="shared" si="3"/>
        <v>181.83103134567835</v>
      </c>
      <c r="AH16">
        <f t="shared" si="4"/>
        <v>0</v>
      </c>
      <c r="AI16" t="e">
        <f t="shared" si="5"/>
        <v>#DIV/0!</v>
      </c>
      <c r="AJ16" t="e">
        <f t="shared" si="6"/>
        <v>#DIV/0!</v>
      </c>
      <c r="AK16">
        <f t="shared" si="7"/>
        <v>181.83103134567835</v>
      </c>
      <c r="AM16" s="28" t="str">
        <f t="shared" si="8"/>
        <v/>
      </c>
      <c r="AN16" s="29">
        <f t="shared" si="9"/>
        <v>254.46900494077323</v>
      </c>
      <c r="AO16" s="29">
        <f t="shared" si="10"/>
        <v>-72.637973595094877</v>
      </c>
      <c r="AP16" s="29" t="str">
        <f t="shared" si="11"/>
        <v/>
      </c>
      <c r="AQ16" s="29">
        <f t="shared" si="12"/>
        <v>0</v>
      </c>
      <c r="AR16" s="29">
        <f t="shared" si="13"/>
        <v>254.46900494077323</v>
      </c>
      <c r="AS16" s="28"/>
      <c r="AT16" s="28">
        <f t="shared" si="14"/>
        <v>-72.637973595094877</v>
      </c>
      <c r="AU16" s="28" t="str">
        <f t="shared" si="15"/>
        <v/>
      </c>
      <c r="AV16" s="28">
        <f t="shared" si="16"/>
        <v>0</v>
      </c>
      <c r="AW16" s="30">
        <f t="shared" si="17"/>
        <v>254.46900494077323</v>
      </c>
      <c r="AY16" s="31" t="str">
        <f t="shared" si="18"/>
        <v/>
      </c>
      <c r="AZ16" s="31">
        <f t="shared" si="19"/>
        <v>254.46900494077323</v>
      </c>
      <c r="BA16" s="31">
        <f t="shared" si="20"/>
        <v>-72.637973595094877</v>
      </c>
      <c r="BB16" s="31" t="str">
        <f t="shared" si="21"/>
        <v/>
      </c>
      <c r="BC16" s="31">
        <f t="shared" si="22"/>
        <v>0</v>
      </c>
      <c r="BD16" s="31">
        <f t="shared" si="23"/>
        <v>254.46900494077323</v>
      </c>
      <c r="BE16" s="31">
        <f t="shared" si="24"/>
        <v>-72.637973595094877</v>
      </c>
      <c r="BF16" s="31" t="str">
        <f t="shared" si="25"/>
        <v/>
      </c>
      <c r="BG16" s="31">
        <f t="shared" si="26"/>
        <v>0</v>
      </c>
      <c r="BH16" s="31">
        <f t="shared" si="27"/>
        <v>254.46900494077323</v>
      </c>
      <c r="BJ16" s="28" t="str">
        <f t="shared" si="28"/>
        <v/>
      </c>
      <c r="BK16" s="28">
        <f t="shared" si="29"/>
        <v>0</v>
      </c>
      <c r="BL16" s="28">
        <f t="shared" si="30"/>
        <v>0</v>
      </c>
      <c r="BM16" s="28" t="str">
        <f t="shared" si="31"/>
        <v/>
      </c>
      <c r="BN16" s="28">
        <f t="shared" si="32"/>
        <v>0</v>
      </c>
      <c r="BO16" s="28">
        <f t="shared" si="33"/>
        <v>0</v>
      </c>
      <c r="BP16" s="28"/>
      <c r="BQ16" s="28">
        <f t="shared" si="34"/>
        <v>0</v>
      </c>
      <c r="BR16" s="28" t="str">
        <f t="shared" si="35"/>
        <v/>
      </c>
      <c r="BS16" s="28">
        <f t="shared" si="36"/>
        <v>0</v>
      </c>
      <c r="BT16" s="28">
        <f t="shared" si="37"/>
        <v>0</v>
      </c>
      <c r="BV16" s="31">
        <f t="shared" si="38"/>
        <v>508.93800988154646</v>
      </c>
      <c r="BX16">
        <f t="shared" si="39"/>
        <v>86.264992674922112</v>
      </c>
    </row>
    <row r="17" spans="2:208" x14ac:dyDescent="0.25">
      <c r="B17" s="103" t="s">
        <v>48</v>
      </c>
      <c r="C17" s="103">
        <v>95.68</v>
      </c>
      <c r="D17" s="103">
        <v>3.73</v>
      </c>
      <c r="E17" s="103">
        <v>3.73</v>
      </c>
      <c r="F17" s="103">
        <v>95.811999999999998</v>
      </c>
      <c r="G17" s="103">
        <v>95.680999999999997</v>
      </c>
      <c r="H17" s="103">
        <v>0.29699999999999999</v>
      </c>
      <c r="I17" s="103">
        <v>1.7999999999999999E-2</v>
      </c>
      <c r="J17" s="103">
        <v>3.2000000000000001E-2</v>
      </c>
      <c r="K17" s="103">
        <v>0</v>
      </c>
      <c r="M17" s="1">
        <v>0</v>
      </c>
      <c r="N17" s="1">
        <v>5286</v>
      </c>
      <c r="AC17" s="65"/>
      <c r="AD17" s="1">
        <f t="shared" si="0"/>
        <v>6</v>
      </c>
      <c r="AE17" s="1">
        <f t="shared" si="1"/>
        <v>404</v>
      </c>
      <c r="AF17" s="1">
        <f t="shared" si="2"/>
        <v>8.911782267335645E-4</v>
      </c>
      <c r="AG17" s="1">
        <f t="shared" si="3"/>
        <v>0.18218444178861454</v>
      </c>
      <c r="AH17" s="1">
        <f t="shared" si="4"/>
        <v>0</v>
      </c>
      <c r="AI17" s="1" t="e">
        <f t="shared" si="5"/>
        <v>#DIV/0!</v>
      </c>
      <c r="AJ17" s="1" t="e">
        <f t="shared" si="6"/>
        <v>#DIV/0!</v>
      </c>
      <c r="AK17" s="1">
        <f t="shared" si="7"/>
        <v>0.18218444178861454</v>
      </c>
      <c r="AM17" s="28" t="str">
        <f t="shared" si="8"/>
        <v/>
      </c>
      <c r="AN17" s="29">
        <f t="shared" si="9"/>
        <v>0</v>
      </c>
      <c r="AO17" s="29">
        <f t="shared" si="10"/>
        <v>0</v>
      </c>
      <c r="AP17" s="29" t="str">
        <f t="shared" si="11"/>
        <v/>
      </c>
      <c r="AQ17" s="29">
        <f t="shared" si="12"/>
        <v>0</v>
      </c>
      <c r="AR17" s="29">
        <f t="shared" si="13"/>
        <v>0</v>
      </c>
      <c r="AS17" s="28"/>
      <c r="AT17" s="28">
        <f t="shared" si="14"/>
        <v>0</v>
      </c>
      <c r="AU17" s="28" t="str">
        <f t="shared" si="15"/>
        <v/>
      </c>
      <c r="AV17" s="28">
        <f t="shared" si="16"/>
        <v>0</v>
      </c>
      <c r="AW17" s="30">
        <f t="shared" si="17"/>
        <v>0</v>
      </c>
      <c r="AY17" s="31" t="str">
        <f t="shared" si="18"/>
        <v/>
      </c>
      <c r="AZ17" s="31">
        <f t="shared" si="19"/>
        <v>0</v>
      </c>
      <c r="BA17" s="31">
        <f t="shared" si="20"/>
        <v>0</v>
      </c>
      <c r="BB17" s="31" t="str">
        <f t="shared" si="21"/>
        <v/>
      </c>
      <c r="BC17" s="31">
        <f t="shared" si="22"/>
        <v>0</v>
      </c>
      <c r="BD17" s="31">
        <f t="shared" si="23"/>
        <v>0</v>
      </c>
      <c r="BE17" s="31">
        <f t="shared" si="24"/>
        <v>0</v>
      </c>
      <c r="BF17" s="31" t="str">
        <f t="shared" si="25"/>
        <v/>
      </c>
      <c r="BG17" s="31">
        <f t="shared" si="26"/>
        <v>0</v>
      </c>
      <c r="BH17" s="31">
        <f t="shared" si="27"/>
        <v>0</v>
      </c>
      <c r="BJ17" s="28" t="str">
        <f t="shared" si="28"/>
        <v/>
      </c>
      <c r="BK17" s="28">
        <f t="shared" si="29"/>
        <v>0</v>
      </c>
      <c r="BL17" s="28">
        <f t="shared" si="30"/>
        <v>0</v>
      </c>
      <c r="BM17" s="28" t="str">
        <f t="shared" si="31"/>
        <v/>
      </c>
      <c r="BN17" s="28">
        <f t="shared" si="32"/>
        <v>0</v>
      </c>
      <c r="BO17" s="28">
        <f t="shared" si="33"/>
        <v>0</v>
      </c>
      <c r="BP17" s="28"/>
      <c r="BQ17" s="28">
        <f t="shared" si="34"/>
        <v>0</v>
      </c>
      <c r="BR17" s="28" t="str">
        <f t="shared" si="35"/>
        <v/>
      </c>
      <c r="BS17" s="28">
        <f t="shared" si="36"/>
        <v>0</v>
      </c>
      <c r="BT17" s="28">
        <f t="shared" si="37"/>
        <v>0</v>
      </c>
      <c r="BU17" s="4"/>
      <c r="BV17" s="32">
        <f t="shared" si="38"/>
        <v>0</v>
      </c>
      <c r="BX17" s="1">
        <f t="shared" si="39"/>
        <v>0</v>
      </c>
    </row>
    <row r="18" spans="2:208" s="111" customFormat="1" ht="15.75" thickBot="1" x14ac:dyDescent="0.3">
      <c r="M18" s="111">
        <v>0</v>
      </c>
      <c r="N18" s="111">
        <v>5887</v>
      </c>
    </row>
    <row r="19" spans="2:208" ht="15.75" thickBot="1" x14ac:dyDescent="0.3">
      <c r="B19" s="89"/>
      <c r="C19" s="89"/>
      <c r="D19" s="89"/>
      <c r="E19" s="89"/>
      <c r="F19" s="89"/>
      <c r="G19" s="89"/>
      <c r="H19" s="89"/>
      <c r="I19" s="89"/>
      <c r="J19" s="89"/>
      <c r="K19" s="89"/>
      <c r="M19" s="1">
        <v>0</v>
      </c>
      <c r="N19" s="1">
        <v>6623</v>
      </c>
      <c r="P19" s="90" t="s">
        <v>44</v>
      </c>
      <c r="Q19" s="91"/>
      <c r="R19" s="92">
        <f>SUM(P20:R25)*7850*(10^(-9))</f>
        <v>13.459840912755777</v>
      </c>
      <c r="S19" s="1" t="s">
        <v>45</v>
      </c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2:208" x14ac:dyDescent="0.25">
      <c r="B20" s="89"/>
      <c r="C20" s="89"/>
      <c r="D20" s="89"/>
      <c r="E20" s="89"/>
      <c r="F20" s="89"/>
      <c r="G20" s="89"/>
      <c r="H20" s="89"/>
      <c r="I20" s="89"/>
      <c r="J20" s="89"/>
      <c r="K20" s="89"/>
      <c r="M20" s="1">
        <v>0</v>
      </c>
      <c r="N20" s="1">
        <v>7359</v>
      </c>
      <c r="P20" s="93">
        <f>P4*PI()*(Q4*Q4/4)*MIN(AM33:AM60)*1000</f>
        <v>0</v>
      </c>
      <c r="Q20" s="94">
        <f>(S4*PI()*(T4*T4/4)*(MAX(AY33:AY60)-MIN(AY33:AY60)))*1000</f>
        <v>0</v>
      </c>
      <c r="R20" s="95">
        <f>(V4*PI()*(W4*W4/4)*($E$31-MAX(BJ33:BJ60)))*1000</f>
        <v>0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</row>
    <row r="21" spans="2:208" x14ac:dyDescent="0.25">
      <c r="B21" s="89"/>
      <c r="C21" s="89"/>
      <c r="D21" s="89"/>
      <c r="E21" s="89"/>
      <c r="F21" s="89"/>
      <c r="G21" s="89"/>
      <c r="H21" s="89"/>
      <c r="I21" s="89"/>
      <c r="J21" s="89"/>
      <c r="K21" s="89"/>
      <c r="M21" s="1">
        <v>0</v>
      </c>
      <c r="N21" s="1">
        <v>8095</v>
      </c>
      <c r="P21" s="96">
        <f>(P5*PI()*(Q5*Q5/4)*MIN(AP33:AP60))*1000</f>
        <v>0</v>
      </c>
      <c r="Q21" s="57">
        <f>(S5*PI()*(T5*T5/4)*(MAX(BB33:BB60)-MIN(BB33:BB60)))*1000</f>
        <v>0</v>
      </c>
      <c r="R21" s="97">
        <f>(V5*PI()*(W5*W5/4)*($E$31-MAX(BM33:BM60)))*1000</f>
        <v>0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</row>
    <row r="22" spans="2:208" ht="15.75" thickBot="1" x14ac:dyDescent="0.3">
      <c r="B22" s="89"/>
      <c r="C22" s="89"/>
      <c r="D22" s="89"/>
      <c r="E22" s="89"/>
      <c r="F22" s="89"/>
      <c r="G22" s="89"/>
      <c r="H22" s="89"/>
      <c r="I22" s="89"/>
      <c r="J22" s="89"/>
      <c r="K22" s="89"/>
      <c r="M22" s="1">
        <v>0</v>
      </c>
      <c r="N22" s="1">
        <v>0</v>
      </c>
      <c r="P22" s="98">
        <f>P6*PI()*(Q6*Q6/4)*MIN(AU33:AU60)*1000</f>
        <v>0</v>
      </c>
      <c r="Q22" s="99">
        <f>S6*PI()*(T6*T6/4)*(MAX(BF33:BF60)-MIN(BF33:BF60))*1000</f>
        <v>0</v>
      </c>
      <c r="R22" s="100">
        <f>V6*PI()*(W6*W6/4)*($E$31-MAX(BR33:BR60))*1000</f>
        <v>0</v>
      </c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</row>
    <row r="23" spans="2:208" x14ac:dyDescent="0.25">
      <c r="B23" s="89"/>
      <c r="C23" s="89"/>
      <c r="D23" s="89"/>
      <c r="E23" s="89"/>
      <c r="F23" s="89"/>
      <c r="G23" s="89"/>
      <c r="H23" s="89"/>
      <c r="I23" s="89"/>
      <c r="J23" s="89"/>
      <c r="K23" s="89"/>
      <c r="M23" s="1">
        <v>0</v>
      </c>
      <c r="N23" s="1">
        <v>736</v>
      </c>
      <c r="P23" s="93">
        <f>P7*PI()*(Q7*Q7/4)*MIN(AM4:AM31)*1000</f>
        <v>0</v>
      </c>
      <c r="Q23" s="94">
        <f>S7*PI()*(T7*T7/4)*(MAX(AY4:AY31)-MIN(AY4:AY31))*1000</f>
        <v>0</v>
      </c>
      <c r="R23" s="95">
        <f>V7*PI()*(W7*W7/4)*($E$17-MAX(BJ4:BJ31))*1000</f>
        <v>749960.99826495536</v>
      </c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</row>
    <row r="24" spans="2:208" x14ac:dyDescent="0.25">
      <c r="B24" s="89"/>
      <c r="C24" s="89"/>
      <c r="D24" s="89"/>
      <c r="E24" s="89"/>
      <c r="F24" s="89"/>
      <c r="G24" s="89"/>
      <c r="H24" s="89"/>
      <c r="I24" s="89"/>
      <c r="J24" s="89"/>
      <c r="K24" s="89"/>
      <c r="M24" s="1">
        <v>0</v>
      </c>
      <c r="N24" s="1">
        <v>1050</v>
      </c>
      <c r="P24" s="96">
        <f>P8*PI()*(Q8*Q8/4)*MIN(AP4:AP31)*1000</f>
        <v>0</v>
      </c>
      <c r="Q24" s="57">
        <f>S8*PI()*(T8*T8/4)*(MAX(BB4:BB31)-MIN(BB4:BB31))*1000</f>
        <v>567782.56951686868</v>
      </c>
      <c r="R24" s="97">
        <f>V8*PI()*(W8*W8/4)*($E$31-MAX(BM4:BM31))*1000</f>
        <v>0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</row>
    <row r="25" spans="2:208" ht="15.75" thickBot="1" x14ac:dyDescent="0.3">
      <c r="B25" s="89"/>
      <c r="C25" s="89"/>
      <c r="D25" s="89"/>
      <c r="E25" s="89"/>
      <c r="F25" s="89"/>
      <c r="G25" s="89"/>
      <c r="H25" s="89"/>
      <c r="I25" s="89"/>
      <c r="J25" s="89"/>
      <c r="K25" s="89"/>
      <c r="M25" s="1">
        <v>0</v>
      </c>
      <c r="N25" s="1">
        <v>1051</v>
      </c>
      <c r="P25" s="98">
        <f>P9*PI()*(Q9*Q9/4)*MIN(AU4:AU31)*1000</f>
        <v>0</v>
      </c>
      <c r="Q25" s="99">
        <f>S9*PI()*(T9*T9/4)*(MAX(BF4:BF31)-MIN(BF4:BF31))*1000</f>
        <v>396885.84785585443</v>
      </c>
      <c r="R25" s="100">
        <f>V9*PI()*(W9*W9/4)*($E$31-MAX(BR36:BR63))*1000</f>
        <v>0</v>
      </c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</row>
    <row r="26" spans="2:208" x14ac:dyDescent="0.25">
      <c r="B26" s="89"/>
      <c r="C26" s="89"/>
      <c r="D26" s="89"/>
      <c r="E26" s="89"/>
      <c r="F26" s="89"/>
      <c r="G26" s="89"/>
      <c r="H26" s="89"/>
      <c r="I26" s="89"/>
      <c r="J26" s="89"/>
      <c r="K26" s="89"/>
      <c r="M26" s="1">
        <v>0</v>
      </c>
      <c r="N26" s="1">
        <v>1472</v>
      </c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</row>
    <row r="27" spans="2:208" x14ac:dyDescent="0.25">
      <c r="B27" s="89"/>
      <c r="C27" s="89"/>
      <c r="D27" s="89"/>
      <c r="E27" s="89"/>
      <c r="F27" s="89"/>
      <c r="G27" s="89"/>
      <c r="H27" s="89"/>
      <c r="I27" s="89"/>
      <c r="J27" s="89"/>
      <c r="K27" s="89"/>
      <c r="M27" s="1">
        <v>0</v>
      </c>
      <c r="N27" s="1">
        <v>2208</v>
      </c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</row>
    <row r="28" spans="2:208" x14ac:dyDescent="0.25">
      <c r="B28" s="89"/>
      <c r="C28" s="89"/>
      <c r="D28" s="89"/>
      <c r="E28" s="89"/>
      <c r="F28" s="89"/>
      <c r="G28" s="89"/>
      <c r="H28" s="89"/>
      <c r="I28" s="89"/>
      <c r="J28" s="89"/>
      <c r="K28" s="89"/>
      <c r="M28" s="1">
        <v>0</v>
      </c>
      <c r="N28" s="1">
        <v>2944</v>
      </c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</row>
    <row r="29" spans="2:208" x14ac:dyDescent="0.25">
      <c r="B29" s="89"/>
      <c r="C29" s="89"/>
      <c r="D29" s="89"/>
      <c r="E29" s="89"/>
      <c r="F29" s="89"/>
      <c r="G29" s="89"/>
      <c r="H29" s="89"/>
      <c r="I29" s="89"/>
      <c r="J29" s="89"/>
      <c r="K29" s="89"/>
      <c r="M29" s="1">
        <v>0</v>
      </c>
      <c r="N29" s="1">
        <v>3500</v>
      </c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</row>
    <row r="30" spans="2:208" x14ac:dyDescent="0.25">
      <c r="B30" s="89"/>
      <c r="C30" s="89"/>
      <c r="D30" s="89"/>
      <c r="E30" s="89"/>
      <c r="F30" s="89"/>
      <c r="G30" s="89"/>
      <c r="H30" s="89"/>
      <c r="I30" s="89"/>
      <c r="J30" s="89"/>
      <c r="K30" s="89"/>
      <c r="M30" s="1">
        <v>0</v>
      </c>
      <c r="N30" s="1">
        <v>3501</v>
      </c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</row>
    <row r="31" spans="2:208" x14ac:dyDescent="0.25">
      <c r="B31" s="89"/>
      <c r="C31" s="89"/>
      <c r="D31" s="89"/>
      <c r="E31" s="89"/>
      <c r="F31" s="89"/>
      <c r="G31" s="89"/>
      <c r="H31" s="89"/>
      <c r="I31" s="89"/>
      <c r="J31" s="89"/>
      <c r="K31" s="89"/>
      <c r="M31" s="1">
        <v>0</v>
      </c>
      <c r="N31" s="1">
        <v>3680</v>
      </c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</row>
    <row r="32" spans="2:208" s="102" customFormat="1" x14ac:dyDescent="0.25"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</row>
    <row r="33" spans="2:208" s="104" customFormat="1" x14ac:dyDescent="0.25">
      <c r="B33" s="103" t="s">
        <v>48</v>
      </c>
      <c r="C33" s="103">
        <v>-106.70699999999999</v>
      </c>
      <c r="D33" s="103">
        <v>0</v>
      </c>
      <c r="E33" s="103">
        <v>0</v>
      </c>
      <c r="F33" s="103">
        <v>-106.839</v>
      </c>
      <c r="G33" s="103">
        <v>-106.70699999999999</v>
      </c>
      <c r="H33" s="103">
        <v>0.33100000000000002</v>
      </c>
      <c r="I33" s="103">
        <v>1.7999999999999999E-2</v>
      </c>
      <c r="J33" s="103">
        <v>0.01</v>
      </c>
      <c r="K33" s="103">
        <v>0</v>
      </c>
      <c r="M33" s="104">
        <v>0</v>
      </c>
      <c r="N33" s="104">
        <v>4416</v>
      </c>
      <c r="AD33" s="104">
        <f>IF(E33&lt;MIN($AM$33:$AM$50),IF(J33&gt;0,2,1),IF(E33&lt;MAX($AM$33:$AM$50),IF(J33&gt;0,4,3),IF(J33&gt;0,6,5)))</f>
        <v>6</v>
      </c>
      <c r="AE33" s="104">
        <f t="shared" si="1"/>
        <v>404</v>
      </c>
      <c r="AF33" s="104">
        <f t="shared" ref="AF33:AF46" si="40">IF(E33&lt;MIN($AM$33:$AM$60),IF(J33&gt;0,J33*1000000/($Q$11*$T$16*$T$16),J33*1000000/($Q$11*$T$15*$T$15)),IF(E33&lt;MAX(AM61:AM88),IF(J33&gt;0,J33*1000000/($Q$11*$U$16*$U$16),J33*1000000/($Q$11*$U$15*$U$15)),IF(J33&gt;0,J33*1000000/($Q$11*$V$16*$V$16),J33*1000000/($Q$11*$V$15*$V$15))))</f>
        <v>2.7849319585423891E-4</v>
      </c>
      <c r="AG33" s="104">
        <f t="shared" si="3"/>
        <v>5.6931300850180305E-2</v>
      </c>
      <c r="AH33" s="104">
        <f t="shared" si="4"/>
        <v>0</v>
      </c>
      <c r="AI33" s="104" t="e">
        <f t="shared" ref="AI33:AI46" si="41">IF(E33&lt;MIN($AM$33:$AM$60),0.87*fy*AH33/($Z$15-(0.45*fck)),IF(E33&lt;MAX($AM$33:$AM$60),0.87*fy*AH33/($AA$15-(0.45*fck)),0.87*fy*AH33/($AB$15-(0.45*fck))))</f>
        <v>#DIV/0!</v>
      </c>
      <c r="AJ33" s="104" t="e">
        <f t="shared" ref="AJ33:AJ46" si="42">IF(E33&lt;MIN($AM$33:$AM$60),-0.87*fy*AH33/($Z$15-(0.45*fck)),IF(E33&lt;MAX($AM$33:$AM$60),0.87*fy*AH33/($AA$15-(0.45*fck)),-0.87*fy*AH33/($AB$15-(0.45*fck))))</f>
        <v>#DIV/0!</v>
      </c>
      <c r="AK33" s="104">
        <f t="shared" si="7"/>
        <v>5.6931300850180305E-2</v>
      </c>
      <c r="AM33" s="105" t="str">
        <f>IF(OR((AND(K33&lt;0,K34&gt;0)),(AND(K34&lt;0,K33&gt;0))),$E33+(($E34-$E33)*(0-K33)/(K34-K33)),"")</f>
        <v/>
      </c>
      <c r="AN33" s="31">
        <f t="shared" ref="AN33:AN46" si="43">IF($E33&lt;MIN($AM$33:$AM$60),IF($AK33&lt;0,-1*(IF($Q$11=0,"",$P$4*PI()*$Q$4^2/4)),IF($Q$11=0,"",$P$4*PI()*$Q$4^2/4)),0)</f>
        <v>0</v>
      </c>
      <c r="AO33" s="31">
        <f>IF(AN33=0,0,$AK33-AN33)</f>
        <v>0</v>
      </c>
      <c r="AP33" s="105" t="str">
        <f>IF(OR((AND(AO33&lt;0,AO34&gt;0)),(AND(AO34&lt;0,AO33&gt;0))),$E33+(($E34-$E33)*(0-AO33)/(AO34-AO33)),"")</f>
        <v/>
      </c>
      <c r="AQ33" s="31">
        <f t="shared" ref="AQ33:AQ46" si="44">IF($E33&lt;MIN($AP$33:$AP$60),IF(AO33&lt;0,-1*(IF($Q$11=0,"",$P$5*PI()*$Q$5^2/4)),IF($Q$11=0,"",$P$5*PI()*$Q$5^2/4)),0)</f>
        <v>0</v>
      </c>
      <c r="AR33" s="31">
        <f>AQ33+AN33</f>
        <v>0</v>
      </c>
      <c r="AS33" s="31"/>
      <c r="AT33" s="31">
        <f>IF(AR33=0,0,$AK33-AR33)</f>
        <v>0</v>
      </c>
      <c r="AU33" s="31" t="str">
        <f>IF(OR((AND(AT33&lt;0,AT34&gt;0)),(AND(AT34&lt;0,AT33&gt;0))),$E33+(($E34-$E33)*(0-AT33)/(AT34-AT33)),"")</f>
        <v/>
      </c>
      <c r="AV33" s="31">
        <f t="shared" ref="AV33:AV46" si="45">IF($E33&lt;MIN($AU$33:$AU$60),IF(AT33&lt;0,-1*(IF($Q$11=0,"",$P$6*PI()*$Q$6^2/4)),IF($Q$11=0,"",$P$6*PI()*$Q$6^2/4)),0)</f>
        <v>0</v>
      </c>
      <c r="AW33" s="31">
        <f>AV33+AR33</f>
        <v>0</v>
      </c>
      <c r="AX33" s="31"/>
      <c r="AY33" s="106" t="str">
        <f>IF(OR((AND(K33&lt;0,K34&gt;0)),(AND(K34&lt;0,K33&gt;0))),$E33+(($E34-$E33)*(0-K33)/(K34-K33)),"")</f>
        <v/>
      </c>
      <c r="AZ33" s="106">
        <f>IF(AND($E33&gt;MIN($AY$33:$AY$60),$E33&lt;MAX($AY$33:$AY$60)),IF($AK33&lt;0,-1*(IF($T$11=0,"",$S$4*PI()*$T$4^2/4)),IF($T$11=0,"",$S$4*PI()*$T$4^2/4)),0)</f>
        <v>0</v>
      </c>
      <c r="BA33" s="106">
        <f>IF(AZ33=0,0,$AK33-AZ33)</f>
        <v>0</v>
      </c>
      <c r="BB33" s="106" t="str">
        <f>IF(OR((AND(BA33&lt;0,BA34&gt;0)),(AND(BA34&lt;0,BA33&gt;0))),$E4+(($E5-$E4)*(0-BA33)/(BA34-BA33)),"")</f>
        <v/>
      </c>
      <c r="BC33" s="106">
        <f>IF(AND($E33&gt;MIN($BB$33:$BB$60),$E33&lt;MAX($BB$33:$BB$60)),IF($AK33&lt;0,-1*(IF($T$11=0,"",$S$5*PI()*$T$5^2/4)),IF($T$11=0,"",$S$5*PI()*$T$5^2/4)),0)</f>
        <v>0</v>
      </c>
      <c r="BD33" s="106">
        <f>BC33+AZ33</f>
        <v>0</v>
      </c>
      <c r="BE33" s="106">
        <f>IF(BD33=0,0,$AK33-BD33)</f>
        <v>0</v>
      </c>
      <c r="BF33" s="106" t="str">
        <f>IF(OR((AND(BE33&lt;0,BE34&gt;0)),(AND(BE34&lt;0,BE33&gt;0))),$E33+(($E34-$E33)*(0-BE33)/(BE34-BE33)),"")</f>
        <v/>
      </c>
      <c r="BG33" s="106">
        <f>IF(AND($E33&gt;MIN($BF$33:$BF$60),$E33&lt;MAX($BF$33:$BF$60)),IF($AK33&lt;0,-1*(IF($T$11=0,"",$S$6*PI()*$T$6^2/4)),IF($T$11=0,"",$S$6*PI()*$T$6^2/4)),0)</f>
        <v>0</v>
      </c>
      <c r="BH33" s="106">
        <f>-(BG33+BD33)</f>
        <v>0</v>
      </c>
      <c r="BI33" s="31" t="str">
        <f t="shared" ref="BI33:BI41" si="46">IF(OR((AND(AR33&lt;0,AR34&gt;0)),(AND(AR34&lt;0,AR33&gt;0))),E22+((E23-E22)*(0-AR33)/(AR34-AR33)),"")</f>
        <v/>
      </c>
      <c r="BJ33" s="31" t="str">
        <f>IF(OR((AND(K33&lt;0,K34&gt;0)),(AND(K34&lt;0,K33&gt;0))),$E33+(($E34-$E33)*(0-K33)/(K34-K33)),"")</f>
        <v/>
      </c>
      <c r="BK33" s="31">
        <f>IF($E33&gt;MAX($BJ$33:$BJ$60),IF($AK33&lt;0,-1*(IF($W$11=0,"",$V$4*PI()*$W$4^2/4)),IF($W$11=0,"",$V$4*PI()*$W$4^2/4)),0)</f>
        <v>0</v>
      </c>
      <c r="BL33" s="31">
        <f>IF(BK33=0,0,$AK33-BK33)</f>
        <v>0</v>
      </c>
      <c r="BM33" s="31" t="str">
        <f>IF(OR((AND(BL33&lt;0,BL34&gt;0)),(AND(BL34&lt;0,BL33&gt;0))),$E33+(($E34-$E33)*(0-BL33)/(BL34-BL33)),"")</f>
        <v/>
      </c>
      <c r="BN33" s="31">
        <f>IF($E33&gt;MAX($BM$33:$BM$60),IF(BL33&lt;0,-1*(IF($W$11=0,"",$V$5*PI()*$W$5^2/4)),IF($W$11=0,"",$V$5*PI()*$W$5^2/4)),0)</f>
        <v>0</v>
      </c>
      <c r="BO33" s="31">
        <f>BN33+BK33</f>
        <v>0</v>
      </c>
      <c r="BP33" s="31"/>
      <c r="BQ33" s="31">
        <f>IF(BO33=0,0,$AK33-BO33)</f>
        <v>0</v>
      </c>
      <c r="BR33" s="31" t="str">
        <f>IF(OR((AND(BQ33&lt;0,BQ34&gt;0)),(AND(BQ34&lt;0,BQ33&gt;0))),$E33+(($E34-$E33)*(0-BQ33)/(BQ34-BQ33)),"")</f>
        <v/>
      </c>
      <c r="BS33" s="31">
        <f>IF($E33&gt;MAX($BR$33:$BR$60),IF(BQ33&lt;0,-1*(IF($W$11=0,"",$V$6*PI()*$W$6^2/4)),IF($W$11=0,"",$V$6*PI()*$W$6^2/4)),0)</f>
        <v>0</v>
      </c>
      <c r="BT33" s="31">
        <f>BS33+BO33</f>
        <v>0</v>
      </c>
      <c r="BU33" s="31"/>
      <c r="BV33" s="31">
        <f>BT33+AW33+BH33</f>
        <v>0</v>
      </c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</row>
    <row r="34" spans="2:208" x14ac:dyDescent="0.25">
      <c r="B34" s="103" t="s">
        <v>48</v>
      </c>
      <c r="C34" s="103">
        <v>-97.543000000000006</v>
      </c>
      <c r="D34" s="103">
        <v>0.33900000000000002</v>
      </c>
      <c r="E34" s="103">
        <v>0.33900000000000002</v>
      </c>
      <c r="F34" s="103">
        <v>-97.674999999999997</v>
      </c>
      <c r="G34" s="103">
        <v>-97.543000000000006</v>
      </c>
      <c r="H34" s="103">
        <v>0.30299999999999999</v>
      </c>
      <c r="I34" s="103">
        <v>1.7999999999999999E-2</v>
      </c>
      <c r="J34" s="103">
        <v>16.989999999999998</v>
      </c>
      <c r="K34" s="103">
        <v>16.98</v>
      </c>
      <c r="M34" s="1">
        <v>0</v>
      </c>
      <c r="N34" s="1">
        <v>5151</v>
      </c>
      <c r="AD34" s="1">
        <f>IF(E34&lt;MIN($AM$33:$AM$50),IF(J34&gt;0,2,1),IF(E34&lt;MAX($AM$33:$AM$50),IF(J34&gt;0,4,3),IF(J34&gt;0,6,5)))</f>
        <v>6</v>
      </c>
      <c r="AE34" s="1">
        <f t="shared" si="1"/>
        <v>404</v>
      </c>
      <c r="AF34" s="1">
        <f t="shared" si="40"/>
        <v>0.4731599397563519</v>
      </c>
      <c r="AG34" s="1">
        <f t="shared" si="3"/>
        <v>98.546312579316819</v>
      </c>
      <c r="AH34" s="1">
        <f t="shared" si="4"/>
        <v>0</v>
      </c>
      <c r="AI34" s="1" t="e">
        <f t="shared" si="41"/>
        <v>#DIV/0!</v>
      </c>
      <c r="AJ34" s="1" t="e">
        <f t="shared" si="42"/>
        <v>#DIV/0!</v>
      </c>
      <c r="AK34" s="1">
        <f t="shared" si="7"/>
        <v>98.546312579316819</v>
      </c>
      <c r="AM34" s="105" t="str">
        <f t="shared" ref="AM34:AM46" si="47">IF(OR((AND(K34&lt;0,K35&gt;0)),(AND(K35&lt;0,K34&gt;0))),$E34+(($E35-$E34)*(0-K34)/(K35-K34)),"")</f>
        <v/>
      </c>
      <c r="AN34" s="31">
        <f t="shared" si="43"/>
        <v>0</v>
      </c>
      <c r="AO34" s="31">
        <f t="shared" ref="AO34:AO46" si="48">IF(AN34=0,0,$AK34-AN34)</f>
        <v>0</v>
      </c>
      <c r="AP34" s="105" t="str">
        <f t="shared" ref="AP34:AP46" si="49">IF(OR((AND(AO34&lt;0,AO35&gt;0)),(AND(AO35&lt;0,AO34&gt;0))),$E34+(($E35-$E34)*(0-AO34)/(AO35-AO34)),"")</f>
        <v/>
      </c>
      <c r="AQ34" s="31">
        <f t="shared" si="44"/>
        <v>0</v>
      </c>
      <c r="AR34" s="31">
        <f t="shared" ref="AR34:AR46" si="50">AQ34+AN34</f>
        <v>0</v>
      </c>
      <c r="AS34" s="31"/>
      <c r="AT34" s="31">
        <f t="shared" ref="AT34:AT46" si="51">IF(AR34=0,0,$AK34-AR34)</f>
        <v>0</v>
      </c>
      <c r="AU34" s="31" t="str">
        <f t="shared" ref="AU34:AU46" si="52">IF(OR((AND(AT34&lt;0,AT35&gt;0)),(AND(AT35&lt;0,AT34&gt;0))),$E34+(($E35-$E34)*(0-AT34)/(AT35-AT34)),"")</f>
        <v/>
      </c>
      <c r="AV34" s="31">
        <f t="shared" si="45"/>
        <v>0</v>
      </c>
      <c r="AW34" s="31">
        <f t="shared" ref="AW34:AW46" si="53">AV34+AR34</f>
        <v>0</v>
      </c>
      <c r="AY34" s="106" t="str">
        <f t="shared" ref="AY34:AY46" si="54">IF(OR((AND(K34&lt;0,K35&gt;0)),(AND(K35&lt;0,K34&gt;0))),$E34+(($E35-$E34)*(0-K34)/(K35-K34)),"")</f>
        <v/>
      </c>
      <c r="AZ34" s="106">
        <f t="shared" ref="AZ34:AZ46" si="55">IF(AND($E34&gt;MIN($AY$33:$AY$60),$E34&lt;MAX($AY$33:$AY$60)),IF($AK34&lt;0,-1*(IF($T$11=0,"",$S$4*PI()*$T$4^2/4)),IF($T$11=0,"",$S$4*PI()*$T$4^2/4)),0)</f>
        <v>0</v>
      </c>
      <c r="BA34" s="106">
        <f t="shared" ref="BA34:BA46" si="56">IF(AZ34=0,0,$AK34-AZ34)</f>
        <v>0</v>
      </c>
      <c r="BB34" s="106" t="str">
        <f t="shared" ref="BB34:BB46" si="57">IF(OR((AND(BA34&lt;0,BA35&gt;0)),(AND(BA35&lt;0,BA34&gt;0))),$E5+(($E6-$E5)*(0-BA34)/(BA35-BA34)),"")</f>
        <v/>
      </c>
      <c r="BC34" s="106">
        <f t="shared" ref="BC34:BC46" si="58">IF(AND($E34&gt;MIN($BB$33:$BB$60),$E34&lt;MAX($BB$33:$BB$60)),IF($AK34&lt;0,-1*(IF($T$11=0,"",$S$5*PI()*$T$5^2/4)),IF($T$11=0,"",$S$5*PI()*$T$5^2/4)),0)</f>
        <v>0</v>
      </c>
      <c r="BD34" s="106">
        <f t="shared" ref="BD34:BD46" si="59">BC34+AZ34</f>
        <v>0</v>
      </c>
      <c r="BE34" s="106">
        <f t="shared" ref="BE34:BE46" si="60">IF(BD34=0,0,$AK34-BD34)</f>
        <v>0</v>
      </c>
      <c r="BF34" s="106" t="str">
        <f t="shared" ref="BF34:BF46" si="61">IF(OR((AND(BE34&lt;0,BE35&gt;0)),(AND(BE35&lt;0,BE34&gt;0))),$E34+(($E35-$E34)*(0-BE34)/(BE35-BE34)),"")</f>
        <v/>
      </c>
      <c r="BG34" s="106">
        <f t="shared" ref="BG34:BG46" si="62">IF(AND($E34&gt;MIN($BF$33:$BF$60),$E34&lt;MAX($BF$33:$BF$60)),IF($AK34&lt;0,-1*(IF($T$11=0,"",$S$6*PI()*$T$6^2/4)),IF($T$11=0,"",$S$6*PI()*$T$6^2/4)),0)</f>
        <v>0</v>
      </c>
      <c r="BH34" s="106">
        <f t="shared" ref="BH34:BH46" si="63">-(BG34+BD34)</f>
        <v>0</v>
      </c>
      <c r="BI34" s="4" t="str">
        <f t="shared" si="46"/>
        <v/>
      </c>
      <c r="BJ34" s="31" t="str">
        <f t="shared" ref="BJ34:BJ46" si="64">IF(OR((AND(K34&lt;0,K35&gt;0)),(AND(K35&lt;0,K34&gt;0))),$E34+(($E35-$E34)*(0-K34)/(K35-K34)),"")</f>
        <v/>
      </c>
      <c r="BK34" s="31">
        <f t="shared" ref="BK34:BK46" si="65">IF($E34&gt;MAX($BJ$33:$BJ$60),IF($AK34&lt;0,-1*(IF($W$11=0,"",$V$4*PI()*$W$4^2/4)),IF($W$11=0,"",$V$4*PI()*$W$4^2/4)),0)</f>
        <v>0</v>
      </c>
      <c r="BL34" s="31">
        <f t="shared" ref="BL34:BL46" si="66">IF(BK34=0,0,$AK34-BK34)</f>
        <v>0</v>
      </c>
      <c r="BM34" s="31" t="str">
        <f t="shared" ref="BM34:BM46" si="67">IF(OR((AND(BL34&lt;0,BL35&gt;0)),(AND(BL35&lt;0,BL34&gt;0))),$E34+(($E35-$E34)*(0-BL34)/(BL35-BL34)),"")</f>
        <v/>
      </c>
      <c r="BN34" s="31">
        <f t="shared" ref="BN34:BN46" si="68">IF($E34&gt;MAX($BM$33:$BM$60),IF(BL34&lt;0,-1*(IF($W$11=0,"",$V$5*PI()*$W$5^2/4)),IF($W$11=0,"",$V$5*PI()*$W$5^2/4)),0)</f>
        <v>0</v>
      </c>
      <c r="BO34" s="31">
        <f t="shared" ref="BO34:BO46" si="69">BN34+BK34</f>
        <v>0</v>
      </c>
      <c r="BP34" s="31"/>
      <c r="BQ34" s="31">
        <f t="shared" ref="BQ34:BQ46" si="70">IF(BO34=0,0,$AK34-BO34)</f>
        <v>0</v>
      </c>
      <c r="BR34" s="31" t="str">
        <f t="shared" ref="BR34:BR46" si="71">IF(OR((AND(BQ34&lt;0,BQ35&gt;0)),(AND(BQ35&lt;0,BQ34&gt;0))),$E34+(($E35-$E34)*(0-BQ34)/(BQ35-BQ34)),"")</f>
        <v/>
      </c>
      <c r="BS34" s="31">
        <f t="shared" ref="BS34:BS46" si="72">IF($E34&gt;MAX($BR$33:$BR$60),IF(BQ34&lt;0,-1*(IF($Q$11=0,"",$V$6*PI()*$W$6^2/4)),IF($Q$11=0,"",$V$6*PI()*$W$6^2/4)),0)</f>
        <v>0</v>
      </c>
      <c r="BT34" s="31">
        <f t="shared" ref="BT34:BT46" si="73">BS34+BO34</f>
        <v>0</v>
      </c>
      <c r="BU34" s="4"/>
      <c r="BV34" s="31">
        <f t="shared" ref="BV34:BV46" si="74">BT34+AW34+BH34</f>
        <v>0</v>
      </c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</row>
    <row r="35" spans="2:208" x14ac:dyDescent="0.25">
      <c r="B35" s="103" t="s">
        <v>48</v>
      </c>
      <c r="C35" s="103">
        <v>-88.518000000000001</v>
      </c>
      <c r="D35" s="103">
        <v>0.625</v>
      </c>
      <c r="E35" s="103">
        <v>0.625</v>
      </c>
      <c r="F35" s="103">
        <v>-88.65</v>
      </c>
      <c r="G35" s="103">
        <v>-88.518000000000001</v>
      </c>
      <c r="H35" s="103">
        <v>0.27500000000000002</v>
      </c>
      <c r="I35" s="103">
        <v>1.7999999999999999E-2</v>
      </c>
      <c r="J35" s="103">
        <v>29.856000000000002</v>
      </c>
      <c r="K35" s="103">
        <v>29.846</v>
      </c>
      <c r="M35" s="1">
        <v>0</v>
      </c>
      <c r="N35" s="1">
        <v>5285</v>
      </c>
      <c r="AD35" s="1">
        <f>IF(E35&lt;MIN($AM$33:$AM$50),IF(J35&gt;0,2,1),IF(E35&lt;MAX($AM$33:$AM$50),IF(J35&gt;0,4,3),IF(J35&gt;0,6,5)))</f>
        <v>6</v>
      </c>
      <c r="AE35" s="1">
        <f t="shared" si="1"/>
        <v>404</v>
      </c>
      <c r="AF35" s="1">
        <f t="shared" si="40"/>
        <v>0.83146928554241561</v>
      </c>
      <c r="AG35" s="1">
        <f t="shared" si="3"/>
        <v>175.76538207628681</v>
      </c>
      <c r="AH35" s="1">
        <f t="shared" si="4"/>
        <v>0</v>
      </c>
      <c r="AI35" s="1" t="e">
        <f t="shared" si="41"/>
        <v>#DIV/0!</v>
      </c>
      <c r="AJ35" s="1" t="e">
        <f t="shared" si="42"/>
        <v>#DIV/0!</v>
      </c>
      <c r="AK35" s="1">
        <f t="shared" si="7"/>
        <v>175.76538207628681</v>
      </c>
      <c r="AM35" s="105" t="str">
        <f t="shared" si="47"/>
        <v/>
      </c>
      <c r="AN35" s="31">
        <f t="shared" si="43"/>
        <v>0</v>
      </c>
      <c r="AO35" s="31">
        <f t="shared" si="48"/>
        <v>0</v>
      </c>
      <c r="AP35" s="105" t="str">
        <f t="shared" si="49"/>
        <v/>
      </c>
      <c r="AQ35" s="31">
        <f t="shared" si="44"/>
        <v>0</v>
      </c>
      <c r="AR35" s="31">
        <f t="shared" si="50"/>
        <v>0</v>
      </c>
      <c r="AS35" s="31"/>
      <c r="AT35" s="31">
        <f t="shared" si="51"/>
        <v>0</v>
      </c>
      <c r="AU35" s="31" t="str">
        <f t="shared" si="52"/>
        <v/>
      </c>
      <c r="AV35" s="31">
        <f t="shared" si="45"/>
        <v>0</v>
      </c>
      <c r="AW35" s="31">
        <f t="shared" si="53"/>
        <v>0</v>
      </c>
      <c r="AY35" s="106" t="str">
        <f t="shared" si="54"/>
        <v/>
      </c>
      <c r="AZ35" s="106">
        <f t="shared" si="55"/>
        <v>0</v>
      </c>
      <c r="BA35" s="106">
        <f t="shared" si="56"/>
        <v>0</v>
      </c>
      <c r="BB35" s="106" t="str">
        <f t="shared" si="57"/>
        <v/>
      </c>
      <c r="BC35" s="106">
        <f t="shared" si="58"/>
        <v>0</v>
      </c>
      <c r="BD35" s="106">
        <f t="shared" si="59"/>
        <v>0</v>
      </c>
      <c r="BE35" s="106">
        <f t="shared" si="60"/>
        <v>0</v>
      </c>
      <c r="BF35" s="106" t="str">
        <f t="shared" si="61"/>
        <v/>
      </c>
      <c r="BG35" s="106">
        <f t="shared" si="62"/>
        <v>0</v>
      </c>
      <c r="BH35" s="106">
        <f t="shared" si="63"/>
        <v>0</v>
      </c>
      <c r="BI35" s="4" t="str">
        <f t="shared" si="46"/>
        <v/>
      </c>
      <c r="BJ35" s="31" t="str">
        <f t="shared" si="64"/>
        <v/>
      </c>
      <c r="BK35" s="31">
        <f t="shared" si="65"/>
        <v>0</v>
      </c>
      <c r="BL35" s="31">
        <f t="shared" si="66"/>
        <v>0</v>
      </c>
      <c r="BM35" s="31" t="str">
        <f t="shared" si="67"/>
        <v/>
      </c>
      <c r="BN35" s="31">
        <f t="shared" si="68"/>
        <v>0</v>
      </c>
      <c r="BO35" s="31">
        <f t="shared" si="69"/>
        <v>0</v>
      </c>
      <c r="BP35" s="31"/>
      <c r="BQ35" s="31">
        <f t="shared" si="70"/>
        <v>0</v>
      </c>
      <c r="BR35" s="31" t="str">
        <f t="shared" si="71"/>
        <v/>
      </c>
      <c r="BS35" s="31">
        <f t="shared" si="72"/>
        <v>0</v>
      </c>
      <c r="BT35" s="31">
        <f t="shared" si="73"/>
        <v>0</v>
      </c>
      <c r="BU35" s="4"/>
      <c r="BV35" s="31">
        <f t="shared" si="74"/>
        <v>0</v>
      </c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</row>
    <row r="36" spans="2:208" ht="15.75" x14ac:dyDescent="0.25">
      <c r="B36" s="103" t="s">
        <v>48</v>
      </c>
      <c r="C36" s="103">
        <v>-63.152999999999999</v>
      </c>
      <c r="D36" s="103">
        <v>0.626</v>
      </c>
      <c r="E36" s="103">
        <v>0.626</v>
      </c>
      <c r="F36" s="103">
        <v>-63.283999999999999</v>
      </c>
      <c r="G36" s="103">
        <v>-63.152999999999999</v>
      </c>
      <c r="H36" s="103">
        <v>0.19700000000000001</v>
      </c>
      <c r="I36" s="103">
        <v>1.7999999999999999E-2</v>
      </c>
      <c r="J36" s="103">
        <v>29.852</v>
      </c>
      <c r="K36" s="103">
        <v>29.841000000000001</v>
      </c>
      <c r="M36" s="1">
        <v>0</v>
      </c>
      <c r="N36" s="1">
        <v>5286</v>
      </c>
      <c r="AD36" s="1">
        <f>IF(E36&lt;MIN($AM$33:$AM$50),IF(J36&gt;0,2,1),IF(E36&lt;MAX($AM$33:$AM$50),IF(J36&gt;0,4,3),IF(J36&gt;0,6,5)))</f>
        <v>6</v>
      </c>
      <c r="AE36" s="1">
        <f t="shared" si="1"/>
        <v>404</v>
      </c>
      <c r="AF36" s="1">
        <f t="shared" si="40"/>
        <v>0.83135788826407397</v>
      </c>
      <c r="AG36" s="1">
        <f t="shared" si="3"/>
        <v>175.74100286691183</v>
      </c>
      <c r="AH36" s="1">
        <f t="shared" si="4"/>
        <v>0</v>
      </c>
      <c r="AI36" s="1" t="e">
        <f t="shared" si="41"/>
        <v>#DIV/0!</v>
      </c>
      <c r="AJ36" s="1" t="e">
        <f t="shared" si="42"/>
        <v>#DIV/0!</v>
      </c>
      <c r="AK36" s="1">
        <f t="shared" si="7"/>
        <v>175.74100286691183</v>
      </c>
      <c r="AM36" s="105" t="str">
        <f t="shared" si="47"/>
        <v/>
      </c>
      <c r="AN36" s="31">
        <f t="shared" si="43"/>
        <v>0</v>
      </c>
      <c r="AO36" s="31">
        <f>IF(AN36=0,0,$AK36-AN36)</f>
        <v>0</v>
      </c>
      <c r="AP36" s="105" t="str">
        <f t="shared" si="49"/>
        <v/>
      </c>
      <c r="AQ36" s="31">
        <f t="shared" si="44"/>
        <v>0</v>
      </c>
      <c r="AR36" s="31">
        <f t="shared" si="50"/>
        <v>0</v>
      </c>
      <c r="AS36" s="107">
        <f>SUM(AP33:AP50)/E40</f>
        <v>0</v>
      </c>
      <c r="AT36" s="31">
        <f t="shared" si="51"/>
        <v>0</v>
      </c>
      <c r="AU36" s="31" t="str">
        <f t="shared" si="52"/>
        <v/>
      </c>
      <c r="AV36" s="31">
        <f t="shared" si="45"/>
        <v>0</v>
      </c>
      <c r="AW36" s="31">
        <f t="shared" si="53"/>
        <v>0</v>
      </c>
      <c r="AY36" s="106" t="str">
        <f t="shared" si="54"/>
        <v/>
      </c>
      <c r="AZ36" s="106">
        <f t="shared" si="55"/>
        <v>0</v>
      </c>
      <c r="BA36" s="106">
        <f t="shared" si="56"/>
        <v>0</v>
      </c>
      <c r="BB36" s="106" t="str">
        <f t="shared" si="57"/>
        <v/>
      </c>
      <c r="BC36" s="106">
        <f t="shared" si="58"/>
        <v>0</v>
      </c>
      <c r="BD36" s="106">
        <f t="shared" si="59"/>
        <v>0</v>
      </c>
      <c r="BE36" s="106">
        <f t="shared" si="60"/>
        <v>0</v>
      </c>
      <c r="BF36" s="106" t="str">
        <f t="shared" si="61"/>
        <v/>
      </c>
      <c r="BG36" s="106">
        <f t="shared" si="62"/>
        <v>0</v>
      </c>
      <c r="BH36" s="106">
        <f t="shared" si="63"/>
        <v>0</v>
      </c>
      <c r="BI36" s="4" t="str">
        <f t="shared" si="46"/>
        <v/>
      </c>
      <c r="BJ36" s="31" t="str">
        <f t="shared" si="64"/>
        <v/>
      </c>
      <c r="BK36" s="31">
        <f t="shared" si="65"/>
        <v>0</v>
      </c>
      <c r="BL36" s="31">
        <f t="shared" si="66"/>
        <v>0</v>
      </c>
      <c r="BM36" s="31" t="str">
        <f t="shared" si="67"/>
        <v/>
      </c>
      <c r="BN36" s="31">
        <f t="shared" si="68"/>
        <v>0</v>
      </c>
      <c r="BO36" s="31">
        <f t="shared" si="69"/>
        <v>0</v>
      </c>
      <c r="BP36" s="31"/>
      <c r="BQ36" s="31">
        <f t="shared" si="70"/>
        <v>0</v>
      </c>
      <c r="BR36" s="31" t="str">
        <f t="shared" si="71"/>
        <v/>
      </c>
      <c r="BS36" s="31">
        <f t="shared" si="72"/>
        <v>0</v>
      </c>
      <c r="BT36" s="31">
        <f t="shared" si="73"/>
        <v>0</v>
      </c>
      <c r="BU36" s="4"/>
      <c r="BV36" s="31">
        <f t="shared" si="74"/>
        <v>0</v>
      </c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</row>
    <row r="37" spans="2:208" x14ac:dyDescent="0.25">
      <c r="B37" s="103" t="s">
        <v>48</v>
      </c>
      <c r="C37" s="103">
        <v>-61.317</v>
      </c>
      <c r="D37" s="103">
        <v>0.67800000000000005</v>
      </c>
      <c r="E37" s="103">
        <v>0.67800000000000005</v>
      </c>
      <c r="F37" s="103">
        <v>-61.448</v>
      </c>
      <c r="G37" s="103">
        <v>-61.317</v>
      </c>
      <c r="H37" s="103">
        <v>0.191</v>
      </c>
      <c r="I37" s="103">
        <v>1.7999999999999999E-2</v>
      </c>
      <c r="J37" s="103">
        <v>31.353000000000002</v>
      </c>
      <c r="K37" s="103">
        <v>31.341999999999999</v>
      </c>
      <c r="M37" s="1">
        <v>0</v>
      </c>
      <c r="N37" s="1">
        <v>5887</v>
      </c>
      <c r="AD37" s="1">
        <f t="shared" ref="AD37:AD46" si="75">IF(E37&lt;MIN($AM$33:$AM$50),IF(J37&gt;0,2,1),IF(E37&lt;MAX($AM$33:$AM$50),IF(J37&gt;0,4,3),IF(J37&gt;0,6,5)))</f>
        <v>6</v>
      </c>
      <c r="AE37" s="1">
        <f t="shared" si="1"/>
        <v>404</v>
      </c>
      <c r="AF37" s="1">
        <f t="shared" si="40"/>
        <v>0.87315971696179517</v>
      </c>
      <c r="AG37" s="1">
        <f t="shared" si="3"/>
        <v>184.90611929023697</v>
      </c>
      <c r="AH37" s="1">
        <f t="shared" si="4"/>
        <v>0</v>
      </c>
      <c r="AI37" s="1" t="e">
        <f t="shared" si="41"/>
        <v>#DIV/0!</v>
      </c>
      <c r="AJ37" s="1" t="e">
        <f t="shared" si="42"/>
        <v>#DIV/0!</v>
      </c>
      <c r="AK37" s="1">
        <f t="shared" si="7"/>
        <v>184.90611929023697</v>
      </c>
      <c r="AM37" s="105" t="str">
        <f t="shared" si="47"/>
        <v/>
      </c>
      <c r="AN37" s="31">
        <f t="shared" si="43"/>
        <v>0</v>
      </c>
      <c r="AO37" s="31">
        <f t="shared" si="48"/>
        <v>0</v>
      </c>
      <c r="AP37" s="105" t="str">
        <f t="shared" si="49"/>
        <v/>
      </c>
      <c r="AQ37" s="31">
        <f t="shared" si="44"/>
        <v>0</v>
      </c>
      <c r="AR37" s="31">
        <f t="shared" si="50"/>
        <v>0</v>
      </c>
      <c r="AS37" s="31"/>
      <c r="AT37" s="31">
        <f t="shared" si="51"/>
        <v>0</v>
      </c>
      <c r="AU37" s="31" t="str">
        <f t="shared" si="52"/>
        <v/>
      </c>
      <c r="AV37" s="31">
        <f t="shared" si="45"/>
        <v>0</v>
      </c>
      <c r="AW37" s="31">
        <f t="shared" si="53"/>
        <v>0</v>
      </c>
      <c r="AY37" s="106" t="str">
        <f t="shared" si="54"/>
        <v/>
      </c>
      <c r="AZ37" s="106">
        <f t="shared" si="55"/>
        <v>0</v>
      </c>
      <c r="BA37" s="106">
        <f t="shared" si="56"/>
        <v>0</v>
      </c>
      <c r="BB37" s="106" t="str">
        <f t="shared" si="57"/>
        <v/>
      </c>
      <c r="BC37" s="106">
        <f t="shared" si="58"/>
        <v>0</v>
      </c>
      <c r="BD37" s="106">
        <f t="shared" si="59"/>
        <v>0</v>
      </c>
      <c r="BE37" s="106">
        <f t="shared" si="60"/>
        <v>0</v>
      </c>
      <c r="BF37" s="106" t="str">
        <f t="shared" si="61"/>
        <v/>
      </c>
      <c r="BG37" s="106">
        <f t="shared" si="62"/>
        <v>0</v>
      </c>
      <c r="BH37" s="106">
        <f t="shared" si="63"/>
        <v>0</v>
      </c>
      <c r="BI37" s="4" t="str">
        <f t="shared" si="46"/>
        <v/>
      </c>
      <c r="BJ37" s="31" t="str">
        <f t="shared" si="64"/>
        <v/>
      </c>
      <c r="BK37" s="31">
        <f t="shared" si="65"/>
        <v>0</v>
      </c>
      <c r="BL37" s="31">
        <f t="shared" si="66"/>
        <v>0</v>
      </c>
      <c r="BM37" s="31" t="str">
        <f t="shared" si="67"/>
        <v/>
      </c>
      <c r="BN37" s="31">
        <f t="shared" si="68"/>
        <v>0</v>
      </c>
      <c r="BO37" s="31">
        <f t="shared" si="69"/>
        <v>0</v>
      </c>
      <c r="BP37" s="31"/>
      <c r="BQ37" s="31">
        <f t="shared" si="70"/>
        <v>0</v>
      </c>
      <c r="BR37" s="31" t="str">
        <f t="shared" si="71"/>
        <v/>
      </c>
      <c r="BS37" s="31">
        <f t="shared" si="72"/>
        <v>0</v>
      </c>
      <c r="BT37" s="31">
        <f t="shared" si="73"/>
        <v>0</v>
      </c>
      <c r="BU37" s="4"/>
      <c r="BV37" s="31">
        <f t="shared" si="74"/>
        <v>0</v>
      </c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</row>
    <row r="38" spans="2:208" x14ac:dyDescent="0.25">
      <c r="B38" s="103" t="s">
        <v>48</v>
      </c>
      <c r="C38" s="103">
        <v>-47.411000000000001</v>
      </c>
      <c r="D38" s="103">
        <v>1.0169999999999999</v>
      </c>
      <c r="E38" s="103">
        <v>1.0169999999999999</v>
      </c>
      <c r="F38" s="103">
        <v>-47.542999999999999</v>
      </c>
      <c r="G38" s="103">
        <v>-47.411000000000001</v>
      </c>
      <c r="H38" s="103">
        <v>0.14799999999999999</v>
      </c>
      <c r="I38" s="103">
        <v>1.7999999999999999E-2</v>
      </c>
      <c r="J38" s="103">
        <v>39.633000000000003</v>
      </c>
      <c r="K38" s="103">
        <v>39.622999999999998</v>
      </c>
      <c r="M38" s="1">
        <v>0</v>
      </c>
      <c r="N38" s="1">
        <v>6623</v>
      </c>
      <c r="AD38" s="1">
        <f t="shared" si="75"/>
        <v>6</v>
      </c>
      <c r="AE38" s="1">
        <f t="shared" si="1"/>
        <v>404</v>
      </c>
      <c r="AF38" s="1">
        <f t="shared" si="40"/>
        <v>1.103752083129105</v>
      </c>
      <c r="AG38" s="1">
        <f t="shared" si="3"/>
        <v>236.08498338178387</v>
      </c>
      <c r="AH38" s="1">
        <f t="shared" si="4"/>
        <v>0</v>
      </c>
      <c r="AI38" s="1" t="e">
        <f t="shared" si="41"/>
        <v>#DIV/0!</v>
      </c>
      <c r="AJ38" s="1" t="e">
        <f t="shared" si="42"/>
        <v>#DIV/0!</v>
      </c>
      <c r="AK38" s="1">
        <f t="shared" si="7"/>
        <v>236.08498338178387</v>
      </c>
      <c r="AM38" s="105" t="str">
        <f t="shared" si="47"/>
        <v/>
      </c>
      <c r="AN38" s="31">
        <f t="shared" si="43"/>
        <v>0</v>
      </c>
      <c r="AO38" s="31">
        <f t="shared" si="48"/>
        <v>0</v>
      </c>
      <c r="AP38" s="105" t="str">
        <f t="shared" si="49"/>
        <v/>
      </c>
      <c r="AQ38" s="31">
        <f t="shared" si="44"/>
        <v>0</v>
      </c>
      <c r="AR38" s="31">
        <f t="shared" si="50"/>
        <v>0</v>
      </c>
      <c r="AS38" s="31"/>
      <c r="AT38" s="31">
        <f t="shared" si="51"/>
        <v>0</v>
      </c>
      <c r="AU38" s="31" t="str">
        <f t="shared" si="52"/>
        <v/>
      </c>
      <c r="AV38" s="31">
        <f t="shared" si="45"/>
        <v>0</v>
      </c>
      <c r="AW38" s="31">
        <f t="shared" si="53"/>
        <v>0</v>
      </c>
      <c r="AY38" s="106" t="str">
        <f t="shared" si="54"/>
        <v/>
      </c>
      <c r="AZ38" s="106">
        <f t="shared" si="55"/>
        <v>0</v>
      </c>
      <c r="BA38" s="106">
        <f t="shared" si="56"/>
        <v>0</v>
      </c>
      <c r="BB38" s="106" t="str">
        <f t="shared" si="57"/>
        <v/>
      </c>
      <c r="BC38" s="106">
        <f t="shared" si="58"/>
        <v>0</v>
      </c>
      <c r="BD38" s="106">
        <f t="shared" si="59"/>
        <v>0</v>
      </c>
      <c r="BE38" s="106">
        <f t="shared" si="60"/>
        <v>0</v>
      </c>
      <c r="BF38" s="106" t="str">
        <f t="shared" si="61"/>
        <v/>
      </c>
      <c r="BG38" s="106">
        <f t="shared" si="62"/>
        <v>0</v>
      </c>
      <c r="BH38" s="106">
        <f t="shared" si="63"/>
        <v>0</v>
      </c>
      <c r="BI38" s="4" t="str">
        <f t="shared" si="46"/>
        <v/>
      </c>
      <c r="BJ38" s="31" t="str">
        <f t="shared" si="64"/>
        <v/>
      </c>
      <c r="BK38" s="31">
        <f t="shared" si="65"/>
        <v>0</v>
      </c>
      <c r="BL38" s="31">
        <f t="shared" si="66"/>
        <v>0</v>
      </c>
      <c r="BM38" s="31" t="str">
        <f t="shared" si="67"/>
        <v/>
      </c>
      <c r="BN38" s="31">
        <f t="shared" si="68"/>
        <v>0</v>
      </c>
      <c r="BO38" s="31">
        <f t="shared" si="69"/>
        <v>0</v>
      </c>
      <c r="BP38" s="31"/>
      <c r="BQ38" s="31">
        <f t="shared" si="70"/>
        <v>0</v>
      </c>
      <c r="BR38" s="31" t="str">
        <f t="shared" si="71"/>
        <v/>
      </c>
      <c r="BS38" s="31">
        <f t="shared" si="72"/>
        <v>0</v>
      </c>
      <c r="BT38" s="31">
        <f t="shared" si="73"/>
        <v>0</v>
      </c>
      <c r="BU38" s="4"/>
      <c r="BV38" s="31">
        <f t="shared" si="74"/>
        <v>0</v>
      </c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</row>
    <row r="39" spans="2:208" x14ac:dyDescent="0.25">
      <c r="B39" s="103" t="s">
        <v>48</v>
      </c>
      <c r="C39" s="103">
        <v>-29.704000000000001</v>
      </c>
      <c r="D39" s="103">
        <v>1.3560000000000001</v>
      </c>
      <c r="E39" s="103">
        <v>1.3560000000000001</v>
      </c>
      <c r="F39" s="103">
        <v>-29.835999999999999</v>
      </c>
      <c r="G39" s="103">
        <v>-29.704000000000001</v>
      </c>
      <c r="H39" s="103">
        <v>9.2999999999999999E-2</v>
      </c>
      <c r="I39" s="103">
        <v>1.7999999999999999E-2</v>
      </c>
      <c r="J39" s="103">
        <v>45.353999999999999</v>
      </c>
      <c r="K39" s="103">
        <v>45.344000000000001</v>
      </c>
      <c r="M39" s="1">
        <v>0</v>
      </c>
      <c r="N39" s="1">
        <v>7359</v>
      </c>
      <c r="AD39" s="1">
        <f t="shared" si="75"/>
        <v>6</v>
      </c>
      <c r="AE39" s="1">
        <f t="shared" si="1"/>
        <v>404</v>
      </c>
      <c r="AF39" s="1">
        <f t="shared" si="40"/>
        <v>1.263078040477315</v>
      </c>
      <c r="AG39" s="1">
        <f t="shared" si="3"/>
        <v>272.08558455661472</v>
      </c>
      <c r="AH39" s="1">
        <f t="shared" si="4"/>
        <v>0</v>
      </c>
      <c r="AI39" s="1" t="e">
        <f t="shared" si="41"/>
        <v>#DIV/0!</v>
      </c>
      <c r="AJ39" s="1" t="e">
        <f t="shared" si="42"/>
        <v>#DIV/0!</v>
      </c>
      <c r="AK39" s="1">
        <f t="shared" si="7"/>
        <v>272.08558455661472</v>
      </c>
      <c r="AM39" s="105" t="str">
        <f t="shared" si="47"/>
        <v/>
      </c>
      <c r="AN39" s="31">
        <f t="shared" si="43"/>
        <v>0</v>
      </c>
      <c r="AO39" s="31">
        <f t="shared" si="48"/>
        <v>0</v>
      </c>
      <c r="AP39" s="105" t="str">
        <f t="shared" si="49"/>
        <v/>
      </c>
      <c r="AQ39" s="31">
        <f t="shared" si="44"/>
        <v>0</v>
      </c>
      <c r="AR39" s="31">
        <f t="shared" si="50"/>
        <v>0</v>
      </c>
      <c r="AS39" s="31"/>
      <c r="AT39" s="31">
        <f t="shared" si="51"/>
        <v>0</v>
      </c>
      <c r="AU39" s="31" t="str">
        <f t="shared" si="52"/>
        <v/>
      </c>
      <c r="AV39" s="31">
        <f t="shared" si="45"/>
        <v>0</v>
      </c>
      <c r="AW39" s="31">
        <f t="shared" si="53"/>
        <v>0</v>
      </c>
      <c r="AY39" s="106" t="str">
        <f t="shared" si="54"/>
        <v/>
      </c>
      <c r="AZ39" s="106">
        <f t="shared" si="55"/>
        <v>0</v>
      </c>
      <c r="BA39" s="106">
        <f t="shared" si="56"/>
        <v>0</v>
      </c>
      <c r="BB39" s="106" t="str">
        <f t="shared" si="57"/>
        <v/>
      </c>
      <c r="BC39" s="106">
        <f t="shared" si="58"/>
        <v>0</v>
      </c>
      <c r="BD39" s="106">
        <f t="shared" si="59"/>
        <v>0</v>
      </c>
      <c r="BE39" s="106">
        <f t="shared" si="60"/>
        <v>0</v>
      </c>
      <c r="BF39" s="106" t="str">
        <f t="shared" si="61"/>
        <v/>
      </c>
      <c r="BG39" s="106">
        <f t="shared" si="62"/>
        <v>0</v>
      </c>
      <c r="BH39" s="106">
        <f t="shared" si="63"/>
        <v>0</v>
      </c>
      <c r="BI39" s="4" t="str">
        <f t="shared" si="46"/>
        <v/>
      </c>
      <c r="BJ39" s="31" t="str">
        <f t="shared" si="64"/>
        <v/>
      </c>
      <c r="BK39" s="31">
        <f t="shared" si="65"/>
        <v>0</v>
      </c>
      <c r="BL39" s="31">
        <f t="shared" si="66"/>
        <v>0</v>
      </c>
      <c r="BM39" s="31" t="str">
        <f t="shared" si="67"/>
        <v/>
      </c>
      <c r="BN39" s="31">
        <f t="shared" si="68"/>
        <v>0</v>
      </c>
      <c r="BO39" s="31">
        <f t="shared" si="69"/>
        <v>0</v>
      </c>
      <c r="BP39" s="31"/>
      <c r="BQ39" s="31">
        <f t="shared" si="70"/>
        <v>0</v>
      </c>
      <c r="BR39" s="31" t="str">
        <f t="shared" si="71"/>
        <v/>
      </c>
      <c r="BS39" s="31">
        <f t="shared" si="72"/>
        <v>0</v>
      </c>
      <c r="BT39" s="31">
        <f t="shared" si="73"/>
        <v>0</v>
      </c>
      <c r="BU39" s="4"/>
      <c r="BV39" s="31">
        <f t="shared" si="74"/>
        <v>0</v>
      </c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</row>
    <row r="40" spans="2:208" x14ac:dyDescent="0.25">
      <c r="B40" s="103" t="s">
        <v>48</v>
      </c>
      <c r="C40" s="103">
        <v>-8.7530000000000001</v>
      </c>
      <c r="D40" s="103">
        <v>1.696</v>
      </c>
      <c r="E40" s="103">
        <v>1.696</v>
      </c>
      <c r="F40" s="103">
        <v>-8.8849999999999998</v>
      </c>
      <c r="G40" s="103">
        <v>-8.7530000000000001</v>
      </c>
      <c r="H40" s="103">
        <v>2.8000000000000001E-2</v>
      </c>
      <c r="I40" s="103">
        <v>1.7999999999999999E-2</v>
      </c>
      <c r="J40" s="103">
        <v>48.075000000000003</v>
      </c>
      <c r="K40" s="103">
        <v>48.064999999999998</v>
      </c>
      <c r="M40" s="1">
        <v>0</v>
      </c>
      <c r="N40" s="1">
        <v>8095</v>
      </c>
      <c r="AD40" s="1">
        <f t="shared" si="75"/>
        <v>6</v>
      </c>
      <c r="AE40" s="1">
        <f t="shared" si="1"/>
        <v>404</v>
      </c>
      <c r="AF40" s="1">
        <f t="shared" si="40"/>
        <v>1.3388560390692534</v>
      </c>
      <c r="AG40" s="1">
        <f t="shared" si="3"/>
        <v>289.39937736650978</v>
      </c>
      <c r="AH40" s="1">
        <f t="shared" si="4"/>
        <v>0</v>
      </c>
      <c r="AI40" s="1" t="e">
        <f t="shared" si="41"/>
        <v>#DIV/0!</v>
      </c>
      <c r="AJ40" s="1" t="e">
        <f t="shared" si="42"/>
        <v>#DIV/0!</v>
      </c>
      <c r="AK40" s="1">
        <f t="shared" si="7"/>
        <v>289.39937736650978</v>
      </c>
      <c r="AM40" s="105" t="str">
        <f t="shared" si="47"/>
        <v/>
      </c>
      <c r="AN40" s="31">
        <f t="shared" si="43"/>
        <v>0</v>
      </c>
      <c r="AO40" s="31">
        <f t="shared" si="48"/>
        <v>0</v>
      </c>
      <c r="AP40" s="105" t="str">
        <f t="shared" si="49"/>
        <v/>
      </c>
      <c r="AQ40" s="31">
        <f t="shared" si="44"/>
        <v>0</v>
      </c>
      <c r="AR40" s="31">
        <f t="shared" si="50"/>
        <v>0</v>
      </c>
      <c r="AS40" s="31"/>
      <c r="AT40" s="31">
        <f t="shared" si="51"/>
        <v>0</v>
      </c>
      <c r="AU40" s="31" t="str">
        <f t="shared" si="52"/>
        <v/>
      </c>
      <c r="AV40" s="31">
        <f t="shared" si="45"/>
        <v>0</v>
      </c>
      <c r="AW40" s="31">
        <f t="shared" si="53"/>
        <v>0</v>
      </c>
      <c r="AY40" s="106" t="str">
        <f t="shared" si="54"/>
        <v/>
      </c>
      <c r="AZ40" s="106">
        <f t="shared" si="55"/>
        <v>0</v>
      </c>
      <c r="BA40" s="106">
        <f t="shared" si="56"/>
        <v>0</v>
      </c>
      <c r="BB40" s="106" t="str">
        <f t="shared" si="57"/>
        <v/>
      </c>
      <c r="BC40" s="106">
        <f t="shared" si="58"/>
        <v>0</v>
      </c>
      <c r="BD40" s="106">
        <f t="shared" si="59"/>
        <v>0</v>
      </c>
      <c r="BE40" s="106">
        <f t="shared" si="60"/>
        <v>0</v>
      </c>
      <c r="BF40" s="106" t="str">
        <f t="shared" si="61"/>
        <v/>
      </c>
      <c r="BG40" s="106">
        <f t="shared" si="62"/>
        <v>0</v>
      </c>
      <c r="BH40" s="106">
        <f t="shared" si="63"/>
        <v>0</v>
      </c>
      <c r="BI40" s="4" t="str">
        <f t="shared" si="46"/>
        <v/>
      </c>
      <c r="BJ40" s="31" t="str">
        <f t="shared" si="64"/>
        <v/>
      </c>
      <c r="BK40" s="31">
        <f t="shared" si="65"/>
        <v>0</v>
      </c>
      <c r="BL40" s="31">
        <f t="shared" si="66"/>
        <v>0</v>
      </c>
      <c r="BM40" s="31" t="str">
        <f t="shared" si="67"/>
        <v/>
      </c>
      <c r="BN40" s="31">
        <f t="shared" si="68"/>
        <v>0</v>
      </c>
      <c r="BO40" s="31">
        <f t="shared" si="69"/>
        <v>0</v>
      </c>
      <c r="BP40" s="31"/>
      <c r="BQ40" s="31">
        <f t="shared" si="70"/>
        <v>0</v>
      </c>
      <c r="BR40" s="31" t="str">
        <f t="shared" si="71"/>
        <v/>
      </c>
      <c r="BS40" s="31">
        <f t="shared" si="72"/>
        <v>0</v>
      </c>
      <c r="BT40" s="31">
        <f t="shared" si="73"/>
        <v>0</v>
      </c>
      <c r="BU40" s="4"/>
      <c r="BV40" s="31">
        <f t="shared" si="74"/>
        <v>0</v>
      </c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</row>
    <row r="41" spans="2:208" x14ac:dyDescent="0.25">
      <c r="B41" s="103" t="s">
        <v>48</v>
      </c>
      <c r="C41" s="103">
        <v>13.532</v>
      </c>
      <c r="D41" s="103">
        <v>2.0350000000000001</v>
      </c>
      <c r="E41" s="103">
        <v>2.0350000000000001</v>
      </c>
      <c r="F41" s="103">
        <v>6.5469999999999997</v>
      </c>
      <c r="G41" s="103">
        <v>6.5060000000000002</v>
      </c>
      <c r="H41" s="103">
        <v>4.2999999999999997E-2</v>
      </c>
      <c r="I41" s="103">
        <v>1.7999999999999999E-2</v>
      </c>
      <c r="J41" s="103">
        <v>47.529000000000003</v>
      </c>
      <c r="K41" s="103">
        <v>47.518999999999998</v>
      </c>
      <c r="AD41" s="1">
        <f t="shared" si="75"/>
        <v>6</v>
      </c>
      <c r="AE41" s="1">
        <f t="shared" si="1"/>
        <v>404</v>
      </c>
      <c r="AF41" s="1">
        <f t="shared" si="40"/>
        <v>1.3236503105756121</v>
      </c>
      <c r="AG41" s="1">
        <f t="shared" si="3"/>
        <v>285.91506621024791</v>
      </c>
      <c r="AH41" s="1">
        <f t="shared" si="4"/>
        <v>0</v>
      </c>
      <c r="AI41" s="1" t="e">
        <f t="shared" si="41"/>
        <v>#DIV/0!</v>
      </c>
      <c r="AJ41" s="1" t="e">
        <f t="shared" si="42"/>
        <v>#DIV/0!</v>
      </c>
      <c r="AK41" s="1">
        <f t="shared" si="7"/>
        <v>285.91506621024791</v>
      </c>
      <c r="AM41" s="105" t="str">
        <f t="shared" si="47"/>
        <v/>
      </c>
      <c r="AN41" s="31">
        <f t="shared" si="43"/>
        <v>0</v>
      </c>
      <c r="AO41" s="31">
        <f t="shared" si="48"/>
        <v>0</v>
      </c>
      <c r="AP41" s="105" t="str">
        <f t="shared" si="49"/>
        <v/>
      </c>
      <c r="AQ41" s="31">
        <f t="shared" si="44"/>
        <v>0</v>
      </c>
      <c r="AR41" s="31">
        <f t="shared" si="50"/>
        <v>0</v>
      </c>
      <c r="AS41" s="31"/>
      <c r="AT41" s="31">
        <f t="shared" si="51"/>
        <v>0</v>
      </c>
      <c r="AU41" s="31" t="str">
        <f t="shared" si="52"/>
        <v/>
      </c>
      <c r="AV41" s="31">
        <f t="shared" si="45"/>
        <v>0</v>
      </c>
      <c r="AW41" s="31">
        <f t="shared" si="53"/>
        <v>0</v>
      </c>
      <c r="AY41" s="106" t="str">
        <f t="shared" si="54"/>
        <v/>
      </c>
      <c r="AZ41" s="106">
        <f t="shared" si="55"/>
        <v>0</v>
      </c>
      <c r="BA41" s="106">
        <f t="shared" si="56"/>
        <v>0</v>
      </c>
      <c r="BB41" s="106" t="str">
        <f t="shared" si="57"/>
        <v/>
      </c>
      <c r="BC41" s="106">
        <f t="shared" si="58"/>
        <v>0</v>
      </c>
      <c r="BD41" s="106">
        <f t="shared" si="59"/>
        <v>0</v>
      </c>
      <c r="BE41" s="106">
        <f t="shared" si="60"/>
        <v>0</v>
      </c>
      <c r="BF41" s="106" t="str">
        <f t="shared" si="61"/>
        <v/>
      </c>
      <c r="BG41" s="106">
        <f t="shared" si="62"/>
        <v>0</v>
      </c>
      <c r="BH41" s="106">
        <f t="shared" si="63"/>
        <v>0</v>
      </c>
      <c r="BI41" s="4" t="str">
        <f t="shared" si="46"/>
        <v/>
      </c>
      <c r="BJ41" s="31" t="str">
        <f t="shared" si="64"/>
        <v/>
      </c>
      <c r="BK41" s="31">
        <f t="shared" si="65"/>
        <v>0</v>
      </c>
      <c r="BL41" s="31">
        <f t="shared" si="66"/>
        <v>0</v>
      </c>
      <c r="BM41" s="31" t="str">
        <f t="shared" si="67"/>
        <v/>
      </c>
      <c r="BN41" s="31">
        <f t="shared" si="68"/>
        <v>0</v>
      </c>
      <c r="BO41" s="31">
        <f t="shared" si="69"/>
        <v>0</v>
      </c>
      <c r="BP41" s="31"/>
      <c r="BQ41" s="31">
        <f t="shared" si="70"/>
        <v>0</v>
      </c>
      <c r="BR41" s="31" t="str">
        <f t="shared" si="71"/>
        <v/>
      </c>
      <c r="BS41" s="31">
        <f t="shared" si="72"/>
        <v>0</v>
      </c>
      <c r="BT41" s="31">
        <f t="shared" si="73"/>
        <v>0</v>
      </c>
      <c r="BU41" s="4"/>
      <c r="BV41" s="31">
        <f t="shared" si="74"/>
        <v>0</v>
      </c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</row>
    <row r="42" spans="2:208" x14ac:dyDescent="0.25">
      <c r="B42" s="103" t="s">
        <v>48</v>
      </c>
      <c r="C42" s="103">
        <v>34.564999999999998</v>
      </c>
      <c r="D42" s="103">
        <v>2.3740000000000001</v>
      </c>
      <c r="E42" s="103">
        <v>2.3740000000000001</v>
      </c>
      <c r="F42" s="103">
        <v>15.936999999999999</v>
      </c>
      <c r="G42" s="103">
        <v>15.897</v>
      </c>
      <c r="H42" s="103">
        <v>0.108</v>
      </c>
      <c r="I42" s="103">
        <v>1.7999999999999999E-2</v>
      </c>
      <c r="J42" s="103">
        <v>43.716000000000001</v>
      </c>
      <c r="K42" s="103">
        <v>43.706000000000003</v>
      </c>
      <c r="AD42" s="1">
        <f t="shared" si="75"/>
        <v>6</v>
      </c>
      <c r="AE42" s="1">
        <f t="shared" si="1"/>
        <v>404</v>
      </c>
      <c r="AF42" s="1">
        <f t="shared" si="40"/>
        <v>1.2174608549963908</v>
      </c>
      <c r="AG42" s="1">
        <f t="shared" si="3"/>
        <v>261.72305704071744</v>
      </c>
      <c r="AH42" s="1">
        <f t="shared" si="4"/>
        <v>0</v>
      </c>
      <c r="AI42" s="1" t="e">
        <f t="shared" si="41"/>
        <v>#DIV/0!</v>
      </c>
      <c r="AJ42" s="1" t="e">
        <f t="shared" si="42"/>
        <v>#DIV/0!</v>
      </c>
      <c r="AK42" s="1">
        <f t="shared" si="7"/>
        <v>261.72305704071744</v>
      </c>
      <c r="AM42" s="105" t="str">
        <f t="shared" si="47"/>
        <v/>
      </c>
      <c r="AN42" s="31">
        <f t="shared" si="43"/>
        <v>0</v>
      </c>
      <c r="AO42" s="31">
        <f t="shared" si="48"/>
        <v>0</v>
      </c>
      <c r="AP42" s="105" t="str">
        <f t="shared" si="49"/>
        <v/>
      </c>
      <c r="AQ42" s="31">
        <f t="shared" si="44"/>
        <v>0</v>
      </c>
      <c r="AR42" s="31">
        <f t="shared" si="50"/>
        <v>0</v>
      </c>
      <c r="AS42" s="31"/>
      <c r="AT42" s="31">
        <f t="shared" si="51"/>
        <v>0</v>
      </c>
      <c r="AU42" s="31" t="str">
        <f t="shared" si="52"/>
        <v/>
      </c>
      <c r="AV42" s="31">
        <f t="shared" si="45"/>
        <v>0</v>
      </c>
      <c r="AW42" s="31">
        <f t="shared" si="53"/>
        <v>0</v>
      </c>
      <c r="AY42" s="106" t="str">
        <f t="shared" si="54"/>
        <v/>
      </c>
      <c r="AZ42" s="106">
        <f t="shared" si="55"/>
        <v>0</v>
      </c>
      <c r="BA42" s="106">
        <f t="shared" si="56"/>
        <v>0</v>
      </c>
      <c r="BB42" s="106" t="str">
        <f t="shared" si="57"/>
        <v/>
      </c>
      <c r="BC42" s="106">
        <f t="shared" si="58"/>
        <v>0</v>
      </c>
      <c r="BD42" s="106">
        <f t="shared" si="59"/>
        <v>0</v>
      </c>
      <c r="BE42" s="106">
        <f t="shared" si="60"/>
        <v>0</v>
      </c>
      <c r="BF42" s="106" t="str">
        <f t="shared" si="61"/>
        <v/>
      </c>
      <c r="BG42" s="106">
        <f t="shared" si="62"/>
        <v>0</v>
      </c>
      <c r="BH42" s="106">
        <f t="shared" si="63"/>
        <v>0</v>
      </c>
      <c r="BI42" s="4" t="str">
        <f>IF(OR((AND(AR42&lt;0,AR43&gt;0)),(AND(AR43&lt;0,AR42&gt;0))),E31+((E33-E31)*(0-AR42)/(AR43-AR42)),"")</f>
        <v/>
      </c>
      <c r="BJ42" s="31" t="str">
        <f t="shared" si="64"/>
        <v/>
      </c>
      <c r="BK42" s="31">
        <f t="shared" si="65"/>
        <v>0</v>
      </c>
      <c r="BL42" s="31">
        <f t="shared" si="66"/>
        <v>0</v>
      </c>
      <c r="BM42" s="31" t="str">
        <f t="shared" si="67"/>
        <v/>
      </c>
      <c r="BN42" s="31">
        <f t="shared" si="68"/>
        <v>0</v>
      </c>
      <c r="BO42" s="31">
        <f t="shared" si="69"/>
        <v>0</v>
      </c>
      <c r="BP42" s="31"/>
      <c r="BQ42" s="31">
        <f t="shared" si="70"/>
        <v>0</v>
      </c>
      <c r="BR42" s="31" t="str">
        <f t="shared" si="71"/>
        <v/>
      </c>
      <c r="BS42" s="31">
        <f t="shared" si="72"/>
        <v>0</v>
      </c>
      <c r="BT42" s="31">
        <f t="shared" si="73"/>
        <v>0</v>
      </c>
      <c r="BU42" s="4"/>
      <c r="BV42" s="31">
        <f t="shared" si="74"/>
        <v>0</v>
      </c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</row>
    <row r="43" spans="2:208" x14ac:dyDescent="0.25">
      <c r="B43" s="103" t="s">
        <v>48</v>
      </c>
      <c r="C43" s="103">
        <v>53.926000000000002</v>
      </c>
      <c r="D43" s="103">
        <v>2.7130000000000001</v>
      </c>
      <c r="E43" s="103">
        <v>2.7130000000000001</v>
      </c>
      <c r="F43" s="103">
        <v>24.792000000000002</v>
      </c>
      <c r="G43" s="103">
        <v>24.751000000000001</v>
      </c>
      <c r="H43" s="103">
        <v>0.16800000000000001</v>
      </c>
      <c r="I43" s="103">
        <v>1.7999999999999999E-2</v>
      </c>
      <c r="J43" s="103">
        <v>36.808999999999997</v>
      </c>
      <c r="K43" s="103">
        <v>36.798999999999999</v>
      </c>
      <c r="AD43" s="1">
        <f t="shared" si="75"/>
        <v>6</v>
      </c>
      <c r="AE43" s="1">
        <f t="shared" si="1"/>
        <v>404</v>
      </c>
      <c r="AF43" s="1">
        <f t="shared" si="40"/>
        <v>1.0251056046198679</v>
      </c>
      <c r="AG43" s="1">
        <f t="shared" si="3"/>
        <v>218.50953676435913</v>
      </c>
      <c r="AH43" s="1">
        <f t="shared" si="4"/>
        <v>0</v>
      </c>
      <c r="AI43" s="1" t="e">
        <f t="shared" si="41"/>
        <v>#DIV/0!</v>
      </c>
      <c r="AJ43" s="1" t="e">
        <f t="shared" si="42"/>
        <v>#DIV/0!</v>
      </c>
      <c r="AK43" s="1">
        <f t="shared" si="7"/>
        <v>218.50953676435913</v>
      </c>
      <c r="AM43" s="105" t="str">
        <f t="shared" si="47"/>
        <v/>
      </c>
      <c r="AN43" s="31">
        <f t="shared" si="43"/>
        <v>0</v>
      </c>
      <c r="AO43" s="31">
        <f t="shared" si="48"/>
        <v>0</v>
      </c>
      <c r="AP43" s="105" t="str">
        <f t="shared" si="49"/>
        <v/>
      </c>
      <c r="AQ43" s="31">
        <f t="shared" si="44"/>
        <v>0</v>
      </c>
      <c r="AR43" s="31">
        <f t="shared" si="50"/>
        <v>0</v>
      </c>
      <c r="AS43" s="31"/>
      <c r="AT43" s="31">
        <f t="shared" si="51"/>
        <v>0</v>
      </c>
      <c r="AU43" s="31" t="str">
        <f t="shared" si="52"/>
        <v/>
      </c>
      <c r="AV43" s="31">
        <f t="shared" si="45"/>
        <v>0</v>
      </c>
      <c r="AW43" s="31">
        <f t="shared" si="53"/>
        <v>0</v>
      </c>
      <c r="AY43" s="106" t="str">
        <f t="shared" si="54"/>
        <v/>
      </c>
      <c r="AZ43" s="106">
        <f t="shared" si="55"/>
        <v>0</v>
      </c>
      <c r="BA43" s="106">
        <f t="shared" si="56"/>
        <v>0</v>
      </c>
      <c r="BB43" s="106" t="str">
        <f t="shared" si="57"/>
        <v/>
      </c>
      <c r="BC43" s="106">
        <f t="shared" si="58"/>
        <v>0</v>
      </c>
      <c r="BD43" s="106">
        <f t="shared" si="59"/>
        <v>0</v>
      </c>
      <c r="BE43" s="106">
        <f t="shared" si="60"/>
        <v>0</v>
      </c>
      <c r="BF43" s="106" t="str">
        <f t="shared" si="61"/>
        <v/>
      </c>
      <c r="BG43" s="106">
        <f t="shared" si="62"/>
        <v>0</v>
      </c>
      <c r="BH43" s="106">
        <f t="shared" si="63"/>
        <v>0</v>
      </c>
      <c r="BI43" s="4" t="str">
        <f t="shared" ref="BI43:BI46" si="76">IF(OR((AND(AR43&lt;0,AR44&gt;0)),(AND(AR44&lt;0,AR43&gt;0))),E33+((E34-E33)*(0-AR43)/(AR44-AR43)),"")</f>
        <v/>
      </c>
      <c r="BJ43" s="31" t="str">
        <f t="shared" si="64"/>
        <v/>
      </c>
      <c r="BK43" s="31">
        <f t="shared" si="65"/>
        <v>0</v>
      </c>
      <c r="BL43" s="31">
        <f t="shared" si="66"/>
        <v>0</v>
      </c>
      <c r="BM43" s="31" t="str">
        <f t="shared" si="67"/>
        <v/>
      </c>
      <c r="BN43" s="31">
        <f t="shared" si="68"/>
        <v>0</v>
      </c>
      <c r="BO43" s="31">
        <f t="shared" si="69"/>
        <v>0</v>
      </c>
      <c r="BP43" s="31"/>
      <c r="BQ43" s="31">
        <f t="shared" si="70"/>
        <v>0</v>
      </c>
      <c r="BR43" s="31" t="str">
        <f t="shared" si="71"/>
        <v/>
      </c>
      <c r="BS43" s="31">
        <f t="shared" si="72"/>
        <v>0</v>
      </c>
      <c r="BT43" s="31">
        <f t="shared" si="73"/>
        <v>0</v>
      </c>
      <c r="BU43" s="4"/>
      <c r="BV43" s="31">
        <f t="shared" si="74"/>
        <v>0</v>
      </c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</row>
    <row r="44" spans="2:208" x14ac:dyDescent="0.25">
      <c r="B44" s="103" t="s">
        <v>48</v>
      </c>
      <c r="C44" s="103">
        <v>71.418000000000006</v>
      </c>
      <c r="D44" s="103">
        <v>3.052</v>
      </c>
      <c r="E44" s="103">
        <v>3.052</v>
      </c>
      <c r="F44" s="103">
        <v>33.033000000000001</v>
      </c>
      <c r="G44" s="103">
        <v>32.991999999999997</v>
      </c>
      <c r="H44" s="103">
        <v>0.222</v>
      </c>
      <c r="I44" s="103">
        <v>1.7999999999999999E-2</v>
      </c>
      <c r="J44" s="103">
        <v>26.995000000000001</v>
      </c>
      <c r="K44" s="103">
        <v>26.984999999999999</v>
      </c>
      <c r="AD44" s="1">
        <f t="shared" si="75"/>
        <v>6</v>
      </c>
      <c r="AE44" s="1">
        <f t="shared" si="1"/>
        <v>404</v>
      </c>
      <c r="AF44" s="1">
        <f t="shared" si="40"/>
        <v>0.75179238220851785</v>
      </c>
      <c r="AG44" s="1">
        <f t="shared" si="3"/>
        <v>158.38868423605396</v>
      </c>
      <c r="AH44" s="1">
        <f t="shared" si="4"/>
        <v>0</v>
      </c>
      <c r="AI44" s="1" t="e">
        <f t="shared" si="41"/>
        <v>#DIV/0!</v>
      </c>
      <c r="AJ44" s="1" t="e">
        <f t="shared" si="42"/>
        <v>#DIV/0!</v>
      </c>
      <c r="AK44" s="1">
        <f t="shared" si="7"/>
        <v>158.38868423605396</v>
      </c>
      <c r="AM44" s="105" t="str">
        <f t="shared" si="47"/>
        <v/>
      </c>
      <c r="AN44" s="31">
        <f t="shared" si="43"/>
        <v>0</v>
      </c>
      <c r="AO44" s="31">
        <f t="shared" si="48"/>
        <v>0</v>
      </c>
      <c r="AP44" s="105" t="str">
        <f t="shared" si="49"/>
        <v/>
      </c>
      <c r="AQ44" s="31">
        <f t="shared" si="44"/>
        <v>0</v>
      </c>
      <c r="AR44" s="31">
        <f t="shared" si="50"/>
        <v>0</v>
      </c>
      <c r="AS44" s="31"/>
      <c r="AT44" s="31">
        <f t="shared" si="51"/>
        <v>0</v>
      </c>
      <c r="AU44" s="31" t="str">
        <f t="shared" si="52"/>
        <v/>
      </c>
      <c r="AV44" s="31">
        <f t="shared" si="45"/>
        <v>0</v>
      </c>
      <c r="AW44" s="31">
        <f t="shared" si="53"/>
        <v>0</v>
      </c>
      <c r="AY44" s="106" t="str">
        <f t="shared" si="54"/>
        <v/>
      </c>
      <c r="AZ44" s="106">
        <f t="shared" si="55"/>
        <v>0</v>
      </c>
      <c r="BA44" s="106">
        <f t="shared" si="56"/>
        <v>0</v>
      </c>
      <c r="BB44" s="106" t="str">
        <f t="shared" si="57"/>
        <v/>
      </c>
      <c r="BC44" s="106">
        <f t="shared" si="58"/>
        <v>0</v>
      </c>
      <c r="BD44" s="106">
        <f t="shared" si="59"/>
        <v>0</v>
      </c>
      <c r="BE44" s="106">
        <f t="shared" si="60"/>
        <v>0</v>
      </c>
      <c r="BF44" s="106" t="str">
        <f t="shared" si="61"/>
        <v/>
      </c>
      <c r="BG44" s="106">
        <f t="shared" si="62"/>
        <v>0</v>
      </c>
      <c r="BH44" s="106">
        <f t="shared" si="63"/>
        <v>0</v>
      </c>
      <c r="BI44" s="4" t="str">
        <f t="shared" si="76"/>
        <v/>
      </c>
      <c r="BJ44" s="31" t="str">
        <f t="shared" si="64"/>
        <v/>
      </c>
      <c r="BK44" s="31">
        <f t="shared" si="65"/>
        <v>0</v>
      </c>
      <c r="BL44" s="31">
        <f t="shared" si="66"/>
        <v>0</v>
      </c>
      <c r="BM44" s="31" t="str">
        <f t="shared" si="67"/>
        <v/>
      </c>
      <c r="BN44" s="31">
        <f t="shared" si="68"/>
        <v>0</v>
      </c>
      <c r="BO44" s="31">
        <f t="shared" si="69"/>
        <v>0</v>
      </c>
      <c r="BP44" s="31"/>
      <c r="BQ44" s="31">
        <f t="shared" si="70"/>
        <v>0</v>
      </c>
      <c r="BR44" s="31" t="str">
        <f t="shared" si="71"/>
        <v/>
      </c>
      <c r="BS44" s="31">
        <f t="shared" si="72"/>
        <v>0</v>
      </c>
      <c r="BT44" s="31">
        <f t="shared" si="73"/>
        <v>0</v>
      </c>
      <c r="BU44" s="4"/>
      <c r="BV44" s="31">
        <f t="shared" si="74"/>
        <v>0</v>
      </c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</row>
    <row r="45" spans="2:208" customFormat="1" x14ac:dyDescent="0.25">
      <c r="B45" t="s">
        <v>48</v>
      </c>
      <c r="C45">
        <v>85.45</v>
      </c>
      <c r="D45">
        <v>3.391</v>
      </c>
      <c r="E45">
        <v>3.391</v>
      </c>
      <c r="F45">
        <v>40.055</v>
      </c>
      <c r="G45">
        <v>40.015000000000001</v>
      </c>
      <c r="H45">
        <v>0.26600000000000001</v>
      </c>
      <c r="I45">
        <v>1.7999999999999999E-2</v>
      </c>
      <c r="J45">
        <v>14.579000000000001</v>
      </c>
      <c r="K45">
        <v>14.568</v>
      </c>
      <c r="AD45">
        <f t="shared" si="75"/>
        <v>6</v>
      </c>
      <c r="AE45">
        <f t="shared" si="1"/>
        <v>404</v>
      </c>
      <c r="AF45">
        <f t="shared" si="40"/>
        <v>0.40601523023589486</v>
      </c>
      <c r="AG45">
        <f t="shared" si="3"/>
        <v>84.332897851025905</v>
      </c>
      <c r="AH45">
        <f t="shared" si="4"/>
        <v>0</v>
      </c>
      <c r="AI45" t="e">
        <f t="shared" si="41"/>
        <v>#DIV/0!</v>
      </c>
      <c r="AJ45" t="e">
        <f t="shared" si="42"/>
        <v>#DIV/0!</v>
      </c>
      <c r="AK45">
        <f t="shared" si="7"/>
        <v>84.332897851025905</v>
      </c>
      <c r="AM45" s="105" t="str">
        <f t="shared" si="47"/>
        <v/>
      </c>
      <c r="AN45" s="105">
        <f t="shared" si="43"/>
        <v>0</v>
      </c>
      <c r="AO45" s="105">
        <f t="shared" si="48"/>
        <v>0</v>
      </c>
      <c r="AP45" s="105" t="str">
        <f t="shared" si="49"/>
        <v/>
      </c>
      <c r="AQ45" s="105">
        <f t="shared" si="44"/>
        <v>0</v>
      </c>
      <c r="AR45" s="105">
        <f t="shared" si="50"/>
        <v>0</v>
      </c>
      <c r="AS45" s="105"/>
      <c r="AT45" s="105">
        <f t="shared" si="51"/>
        <v>0</v>
      </c>
      <c r="AU45" s="105" t="str">
        <f t="shared" si="52"/>
        <v/>
      </c>
      <c r="AV45" s="105">
        <f t="shared" si="45"/>
        <v>0</v>
      </c>
      <c r="AW45" s="105">
        <f t="shared" si="53"/>
        <v>0</v>
      </c>
      <c r="AY45" s="106" t="str">
        <f t="shared" si="54"/>
        <v/>
      </c>
      <c r="AZ45" s="106">
        <f t="shared" si="55"/>
        <v>0</v>
      </c>
      <c r="BA45" s="106">
        <f t="shared" si="56"/>
        <v>0</v>
      </c>
      <c r="BB45" s="106" t="str">
        <f t="shared" si="57"/>
        <v/>
      </c>
      <c r="BC45" s="106">
        <f t="shared" si="58"/>
        <v>0</v>
      </c>
      <c r="BD45" s="106">
        <f t="shared" si="59"/>
        <v>0</v>
      </c>
      <c r="BE45" s="106">
        <f t="shared" si="60"/>
        <v>0</v>
      </c>
      <c r="BF45" s="106" t="str">
        <f t="shared" si="61"/>
        <v/>
      </c>
      <c r="BG45" s="106">
        <f t="shared" si="62"/>
        <v>0</v>
      </c>
      <c r="BH45" s="106">
        <f t="shared" si="63"/>
        <v>0</v>
      </c>
      <c r="BI45" s="106" t="str">
        <f t="shared" si="76"/>
        <v/>
      </c>
      <c r="BJ45" s="106" t="str">
        <f t="shared" si="64"/>
        <v/>
      </c>
      <c r="BK45" s="106">
        <f t="shared" si="65"/>
        <v>0</v>
      </c>
      <c r="BL45" s="106">
        <f t="shared" si="66"/>
        <v>0</v>
      </c>
      <c r="BM45" s="106" t="str">
        <f t="shared" si="67"/>
        <v/>
      </c>
      <c r="BN45" s="106">
        <f t="shared" si="68"/>
        <v>0</v>
      </c>
      <c r="BO45" s="106">
        <f t="shared" si="69"/>
        <v>0</v>
      </c>
      <c r="BP45" s="106"/>
      <c r="BQ45" s="106">
        <f t="shared" si="70"/>
        <v>0</v>
      </c>
      <c r="BR45" s="106" t="str">
        <f t="shared" si="71"/>
        <v/>
      </c>
      <c r="BS45" s="106">
        <f t="shared" si="72"/>
        <v>0</v>
      </c>
      <c r="BT45" s="106">
        <f t="shared" si="73"/>
        <v>0</v>
      </c>
      <c r="BU45" s="106"/>
      <c r="BV45" s="106">
        <f t="shared" si="74"/>
        <v>0</v>
      </c>
    </row>
    <row r="46" spans="2:208" customFormat="1" x14ac:dyDescent="0.25">
      <c r="B46" t="s">
        <v>48</v>
      </c>
      <c r="C46">
        <v>95.68</v>
      </c>
      <c r="D46">
        <v>3.73</v>
      </c>
      <c r="E46">
        <v>3.73</v>
      </c>
      <c r="F46">
        <v>45.728000000000002</v>
      </c>
      <c r="G46">
        <v>45.686999999999998</v>
      </c>
      <c r="H46">
        <v>0.29699999999999999</v>
      </c>
      <c r="I46">
        <v>1.7999999999999999E-2</v>
      </c>
      <c r="J46">
        <v>0.01</v>
      </c>
      <c r="K46">
        <v>0</v>
      </c>
      <c r="AD46">
        <f t="shared" si="75"/>
        <v>6</v>
      </c>
      <c r="AE46">
        <f t="shared" si="1"/>
        <v>404</v>
      </c>
      <c r="AF46">
        <f t="shared" si="40"/>
        <v>2.7849319585423891E-4</v>
      </c>
      <c r="AG46">
        <f t="shared" si="3"/>
        <v>5.6931300850180305E-2</v>
      </c>
      <c r="AH46">
        <f t="shared" si="4"/>
        <v>0</v>
      </c>
      <c r="AI46" t="e">
        <f t="shared" si="41"/>
        <v>#DIV/0!</v>
      </c>
      <c r="AJ46" t="e">
        <f t="shared" si="42"/>
        <v>#DIV/0!</v>
      </c>
      <c r="AK46">
        <f t="shared" si="7"/>
        <v>5.6931300850180305E-2</v>
      </c>
      <c r="AM46" s="105" t="str">
        <f t="shared" si="47"/>
        <v/>
      </c>
      <c r="AN46" s="105">
        <f t="shared" si="43"/>
        <v>0</v>
      </c>
      <c r="AO46" s="105">
        <f t="shared" si="48"/>
        <v>0</v>
      </c>
      <c r="AP46" s="105" t="str">
        <f t="shared" si="49"/>
        <v/>
      </c>
      <c r="AQ46" s="105">
        <f t="shared" si="44"/>
        <v>0</v>
      </c>
      <c r="AR46" s="105">
        <f t="shared" si="50"/>
        <v>0</v>
      </c>
      <c r="AS46" s="105"/>
      <c r="AT46" s="105">
        <f t="shared" si="51"/>
        <v>0</v>
      </c>
      <c r="AU46" s="105" t="str">
        <f t="shared" si="52"/>
        <v/>
      </c>
      <c r="AV46" s="105">
        <f t="shared" si="45"/>
        <v>0</v>
      </c>
      <c r="AW46" s="105">
        <f t="shared" si="53"/>
        <v>0</v>
      </c>
      <c r="AY46" s="106" t="str">
        <f t="shared" si="54"/>
        <v/>
      </c>
      <c r="AZ46" s="106">
        <f t="shared" si="55"/>
        <v>0</v>
      </c>
      <c r="BA46" s="106">
        <f t="shared" si="56"/>
        <v>0</v>
      </c>
      <c r="BB46" s="106" t="str">
        <f t="shared" si="57"/>
        <v/>
      </c>
      <c r="BC46" s="106">
        <f t="shared" si="58"/>
        <v>0</v>
      </c>
      <c r="BD46" s="106">
        <f t="shared" si="59"/>
        <v>0</v>
      </c>
      <c r="BE46" s="106">
        <f t="shared" si="60"/>
        <v>0</v>
      </c>
      <c r="BF46" s="106" t="str">
        <f t="shared" si="61"/>
        <v/>
      </c>
      <c r="BG46" s="106">
        <f t="shared" si="62"/>
        <v>0</v>
      </c>
      <c r="BH46" s="106">
        <f t="shared" si="63"/>
        <v>0</v>
      </c>
      <c r="BI46" s="106" t="str">
        <f t="shared" si="76"/>
        <v/>
      </c>
      <c r="BJ46" s="106" t="str">
        <f t="shared" si="64"/>
        <v/>
      </c>
      <c r="BK46" s="106">
        <f t="shared" si="65"/>
        <v>0</v>
      </c>
      <c r="BL46" s="106">
        <f t="shared" si="66"/>
        <v>0</v>
      </c>
      <c r="BM46" s="106" t="str">
        <f t="shared" si="67"/>
        <v/>
      </c>
      <c r="BN46" s="106">
        <f t="shared" si="68"/>
        <v>0</v>
      </c>
      <c r="BO46" s="106">
        <f t="shared" si="69"/>
        <v>0</v>
      </c>
      <c r="BP46" s="106"/>
      <c r="BQ46" s="106">
        <f t="shared" si="70"/>
        <v>0</v>
      </c>
      <c r="BR46" s="106" t="str">
        <f t="shared" si="71"/>
        <v/>
      </c>
      <c r="BS46" s="106">
        <f t="shared" si="72"/>
        <v>0</v>
      </c>
      <c r="BT46" s="106">
        <f t="shared" si="73"/>
        <v>0</v>
      </c>
      <c r="BU46" s="106"/>
      <c r="BV46" s="106">
        <f t="shared" si="74"/>
        <v>0</v>
      </c>
    </row>
    <row r="47" spans="2:208" customFormat="1" x14ac:dyDescent="0.25"/>
    <row r="48" spans="2:208" x14ac:dyDescent="0.25">
      <c r="B48" s="89"/>
      <c r="C48" s="89"/>
      <c r="D48" s="89"/>
      <c r="E48" s="89"/>
      <c r="F48" s="89"/>
      <c r="G48" s="89"/>
      <c r="H48" s="89"/>
      <c r="I48" s="89"/>
      <c r="J48" s="89"/>
      <c r="K48" s="89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</row>
    <row r="49" spans="2:120" x14ac:dyDescent="0.25">
      <c r="B49" s="89"/>
      <c r="C49" s="89"/>
      <c r="D49" s="89"/>
      <c r="E49" s="89"/>
      <c r="F49" s="89"/>
      <c r="G49" s="89"/>
      <c r="H49" s="89"/>
      <c r="I49" s="89"/>
      <c r="J49" s="89"/>
      <c r="K49" s="89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</row>
    <row r="50" spans="2:120" x14ac:dyDescent="0.25">
      <c r="B50" s="89"/>
      <c r="C50" s="89"/>
      <c r="D50" s="89"/>
      <c r="E50" s="89"/>
      <c r="F50" s="89"/>
      <c r="G50" s="89"/>
      <c r="H50" s="89"/>
      <c r="I50" s="89"/>
      <c r="J50" s="89"/>
      <c r="K50" s="89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</row>
    <row r="51" spans="2:120" x14ac:dyDescent="0.25">
      <c r="B51" s="89"/>
      <c r="C51" s="89"/>
      <c r="D51" s="89"/>
      <c r="E51" s="89"/>
      <c r="F51" s="89"/>
      <c r="G51" s="89"/>
      <c r="H51" s="89"/>
      <c r="I51" s="89"/>
      <c r="J51" s="89"/>
      <c r="K51" s="89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  <c r="CD51" s="102"/>
      <c r="CE51" s="102"/>
      <c r="CF51" s="102"/>
      <c r="CG51" s="102"/>
      <c r="CH51" s="102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</row>
    <row r="52" spans="2:120" x14ac:dyDescent="0.25">
      <c r="B52" s="89"/>
      <c r="C52" s="89"/>
      <c r="D52" s="89"/>
      <c r="E52" s="89"/>
      <c r="F52" s="89"/>
      <c r="G52" s="89"/>
      <c r="H52" s="89"/>
      <c r="I52" s="89"/>
      <c r="J52" s="89"/>
      <c r="K52" s="89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2"/>
      <c r="CF52" s="102"/>
      <c r="CG52" s="102"/>
      <c r="CH52" s="102"/>
    </row>
    <row r="53" spans="2:120" x14ac:dyDescent="0.25">
      <c r="B53" s="89"/>
      <c r="C53" s="89"/>
      <c r="D53" s="89"/>
      <c r="E53" s="89"/>
      <c r="F53" s="89"/>
      <c r="G53" s="89"/>
      <c r="H53" s="89"/>
      <c r="I53" s="89"/>
      <c r="J53" s="89"/>
      <c r="K53" s="89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  <c r="CD53" s="102"/>
      <c r="CE53" s="102"/>
      <c r="CF53" s="102"/>
      <c r="CG53" s="102"/>
      <c r="CH53" s="102"/>
    </row>
    <row r="54" spans="2:120" x14ac:dyDescent="0.25">
      <c r="B54" s="89"/>
      <c r="C54" s="89"/>
      <c r="D54" s="89"/>
      <c r="E54" s="89"/>
      <c r="F54" s="89"/>
      <c r="G54" s="89"/>
      <c r="H54" s="89"/>
      <c r="I54" s="89"/>
      <c r="J54" s="89"/>
      <c r="K54" s="89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</row>
    <row r="55" spans="2:120" x14ac:dyDescent="0.25">
      <c r="B55" s="89"/>
      <c r="C55" s="89"/>
      <c r="D55" s="89"/>
      <c r="E55" s="89"/>
      <c r="F55" s="89"/>
      <c r="G55" s="89"/>
      <c r="H55" s="89"/>
      <c r="I55" s="89"/>
      <c r="J55" s="89"/>
      <c r="K55" s="89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</row>
    <row r="56" spans="2:120" x14ac:dyDescent="0.25">
      <c r="B56" s="89"/>
      <c r="C56" s="89"/>
      <c r="D56" s="89"/>
      <c r="E56" s="89"/>
      <c r="F56" s="89"/>
      <c r="G56" s="89"/>
      <c r="H56" s="89"/>
      <c r="I56" s="89"/>
      <c r="J56" s="89"/>
      <c r="K56" s="89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  <c r="CD56" s="102"/>
      <c r="CE56" s="102"/>
      <c r="CF56" s="102"/>
      <c r="CG56" s="102"/>
      <c r="CH56" s="102"/>
    </row>
    <row r="57" spans="2:120" x14ac:dyDescent="0.25">
      <c r="B57" s="89"/>
      <c r="C57" s="89"/>
      <c r="D57" s="89"/>
      <c r="E57" s="89"/>
      <c r="F57" s="89"/>
      <c r="G57" s="89"/>
      <c r="H57" s="89"/>
      <c r="I57" s="89"/>
      <c r="J57" s="89"/>
      <c r="K57" s="89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</row>
    <row r="58" spans="2:120" x14ac:dyDescent="0.25">
      <c r="B58" s="89"/>
      <c r="C58" s="89"/>
      <c r="D58" s="89"/>
      <c r="E58" s="89"/>
      <c r="F58" s="89"/>
      <c r="G58" s="89"/>
      <c r="H58" s="89"/>
      <c r="I58" s="89"/>
      <c r="J58" s="89"/>
      <c r="K58" s="89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</row>
    <row r="59" spans="2:120" x14ac:dyDescent="0.25">
      <c r="B59" s="89"/>
      <c r="C59" s="89"/>
      <c r="D59" s="89"/>
      <c r="E59" s="89"/>
      <c r="F59" s="89"/>
      <c r="G59" s="89"/>
      <c r="H59" s="89"/>
      <c r="I59" s="89"/>
      <c r="J59" s="89"/>
      <c r="K59" s="89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</row>
    <row r="60" spans="2:120" x14ac:dyDescent="0.25">
      <c r="B60" s="89"/>
      <c r="C60" s="89"/>
      <c r="D60" s="89"/>
      <c r="E60" s="89"/>
      <c r="F60" s="89"/>
      <c r="G60" s="89"/>
      <c r="H60" s="89"/>
      <c r="I60" s="89"/>
      <c r="J60" s="89"/>
      <c r="K60" s="89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  <c r="CD60" s="102"/>
      <c r="CE60" s="102"/>
      <c r="CF60" s="102"/>
      <c r="CG60" s="102"/>
      <c r="CH60" s="102"/>
    </row>
    <row r="61" spans="2:120" x14ac:dyDescent="0.25"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  <c r="CD61" s="102"/>
      <c r="CE61" s="102"/>
      <c r="CF61" s="102"/>
      <c r="CG61" s="102"/>
      <c r="CH61" s="102"/>
    </row>
    <row r="62" spans="2:120" x14ac:dyDescent="0.25"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</row>
    <row r="63" spans="2:120" x14ac:dyDescent="0.25"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</row>
    <row r="64" spans="2:120" x14ac:dyDescent="0.25"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  <c r="CD64" s="102"/>
      <c r="CE64" s="102"/>
      <c r="CF64" s="102"/>
      <c r="CG64" s="102"/>
      <c r="CH64" s="102"/>
    </row>
    <row r="65" spans="39:86" x14ac:dyDescent="0.25"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  <c r="CD65" s="102"/>
      <c r="CE65" s="102"/>
      <c r="CF65" s="102"/>
      <c r="CG65" s="102"/>
      <c r="CH65" s="102"/>
    </row>
    <row r="66" spans="39:86" x14ac:dyDescent="0.25"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  <c r="CD66" s="102"/>
      <c r="CE66" s="102"/>
      <c r="CF66" s="102"/>
      <c r="CG66" s="102"/>
      <c r="CH66" s="102"/>
    </row>
  </sheetData>
  <mergeCells count="17">
    <mergeCell ref="Z7:AB7"/>
    <mergeCell ref="P19:Q19"/>
    <mergeCell ref="CQ2:CS2"/>
    <mergeCell ref="CT2:CV2"/>
    <mergeCell ref="CW2:CY2"/>
    <mergeCell ref="CZ2:DB2"/>
    <mergeCell ref="DC2:DE2"/>
    <mergeCell ref="DF2:DH2"/>
    <mergeCell ref="AF1:AK1"/>
    <mergeCell ref="BR1:BV1"/>
    <mergeCell ref="BX1:CB1"/>
    <mergeCell ref="CD1:CH1"/>
    <mergeCell ref="P2:R2"/>
    <mergeCell ref="AM2:AW2"/>
    <mergeCell ref="AY2:BH2"/>
    <mergeCell ref="BJ2:BT2"/>
    <mergeCell ref="CD2:CH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DH60"/>
  <sheetViews>
    <sheetView workbookViewId="0">
      <selection sqref="A1:XFD1048576"/>
    </sheetView>
  </sheetViews>
  <sheetFormatPr defaultRowHeight="15" x14ac:dyDescent="0.25"/>
  <cols>
    <col min="1" max="2" width="9.140625" style="1"/>
    <col min="3" max="4" width="9.140625" style="1" customWidth="1"/>
    <col min="5" max="5" width="9.140625" style="1"/>
    <col min="6" max="6" width="9.140625" style="1" customWidth="1"/>
    <col min="7" max="7" width="9.140625" style="1"/>
    <col min="8" max="8" width="9.140625" style="1" customWidth="1"/>
    <col min="9" max="9" width="13.28515625" style="1" customWidth="1"/>
    <col min="10" max="10" width="9.140625" style="1" customWidth="1"/>
    <col min="11" max="11" width="9.140625" style="1"/>
    <col min="12" max="14" width="9.140625" style="1" hidden="1" customWidth="1"/>
    <col min="15" max="15" width="9.140625" style="1" customWidth="1"/>
    <col min="16" max="18" width="9.140625" style="1"/>
    <col min="19" max="19" width="13.28515625" style="1" bestFit="1" customWidth="1"/>
    <col min="20" max="25" width="9.140625" style="1"/>
    <col min="26" max="26" width="12.42578125" style="1" bestFit="1" customWidth="1"/>
    <col min="27" max="29" width="9.140625" style="1"/>
    <col min="30" max="31" width="11.140625" style="1" customWidth="1"/>
    <col min="32" max="38" width="9.140625" style="1"/>
    <col min="39" max="39" width="23.140625" style="1" customWidth="1"/>
    <col min="40" max="40" width="19.42578125" style="4" bestFit="1" customWidth="1"/>
    <col min="41" max="41" width="17.5703125" style="4" customWidth="1"/>
    <col min="42" max="42" width="22.7109375" style="4" customWidth="1"/>
    <col min="43" max="43" width="20" style="4" bestFit="1" customWidth="1"/>
    <col min="44" max="44" width="17.5703125" style="4" customWidth="1"/>
    <col min="45" max="45" width="17.5703125" style="4" hidden="1" customWidth="1"/>
    <col min="46" max="47" width="17.5703125" style="4" customWidth="1"/>
    <col min="48" max="48" width="19.7109375" style="4" customWidth="1"/>
    <col min="49" max="53" width="17.5703125" style="4" customWidth="1"/>
    <col min="54" max="54" width="23" style="4" customWidth="1"/>
    <col min="55" max="55" width="22.28515625" style="4" customWidth="1"/>
    <col min="56" max="57" width="17.5703125" style="4" customWidth="1"/>
    <col min="58" max="58" width="21" style="4" bestFit="1" customWidth="1"/>
    <col min="59" max="59" width="20.85546875" style="4" bestFit="1" customWidth="1"/>
    <col min="60" max="63" width="17.5703125" style="4" customWidth="1"/>
    <col min="64" max="64" width="18.42578125" style="4" bestFit="1" customWidth="1"/>
    <col min="65" max="67" width="18" style="4" bestFit="1" customWidth="1"/>
    <col min="68" max="68" width="18" style="4" hidden="1" customWidth="1"/>
    <col min="69" max="69" width="14.28515625" style="1" bestFit="1" customWidth="1"/>
    <col min="70" max="70" width="13.28515625" style="1" bestFit="1" customWidth="1"/>
    <col min="71" max="71" width="20.85546875" style="1" bestFit="1" customWidth="1"/>
    <col min="72" max="72" width="14.28515625" style="1" bestFit="1" customWidth="1"/>
    <col min="73" max="16384" width="9.140625" style="1"/>
  </cols>
  <sheetData>
    <row r="1" spans="2:112" x14ac:dyDescent="0.25">
      <c r="AF1" s="2"/>
      <c r="AG1" s="2"/>
      <c r="AH1" s="2"/>
      <c r="AI1" s="2"/>
      <c r="AJ1" s="2"/>
      <c r="AK1" s="2"/>
      <c r="AL1" s="3"/>
      <c r="AM1" s="3"/>
      <c r="BL1" s="5"/>
      <c r="BM1" s="5"/>
      <c r="BN1" s="5"/>
      <c r="BO1" s="5"/>
      <c r="BP1" s="5"/>
      <c r="BR1" s="2"/>
      <c r="BS1" s="2"/>
      <c r="BT1" s="2"/>
      <c r="BU1" s="2"/>
      <c r="BV1" s="2"/>
      <c r="BX1" s="2"/>
      <c r="BY1" s="2"/>
      <c r="BZ1" s="2"/>
      <c r="CA1" s="2"/>
      <c r="CB1" s="2"/>
      <c r="CD1" s="2"/>
      <c r="CE1" s="2"/>
      <c r="CF1" s="2"/>
      <c r="CG1" s="2"/>
      <c r="CH1" s="2"/>
    </row>
    <row r="2" spans="2:112" x14ac:dyDescent="0.25">
      <c r="P2" s="6" t="s">
        <v>0</v>
      </c>
      <c r="Q2" s="7"/>
      <c r="R2" s="8"/>
      <c r="AF2" s="5"/>
      <c r="AG2" s="5"/>
      <c r="AH2" s="5"/>
      <c r="AI2" s="5"/>
      <c r="AJ2" s="5"/>
      <c r="AK2" s="5"/>
      <c r="AL2" s="5"/>
      <c r="AM2" s="9" t="s">
        <v>1</v>
      </c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9" t="s">
        <v>2</v>
      </c>
      <c r="AZ2" s="9"/>
      <c r="BA2" s="9"/>
      <c r="BB2" s="9"/>
      <c r="BC2" s="9"/>
      <c r="BD2" s="9"/>
      <c r="BE2" s="9"/>
      <c r="BF2" s="9"/>
      <c r="BG2" s="9"/>
      <c r="BH2" s="9"/>
      <c r="BI2" s="11"/>
      <c r="BJ2" s="9" t="s">
        <v>3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5"/>
      <c r="BV2" s="12" t="s">
        <v>4</v>
      </c>
      <c r="BX2" s="5" t="s">
        <v>47</v>
      </c>
      <c r="BY2" s="5"/>
      <c r="BZ2" s="5"/>
      <c r="CA2" s="5"/>
      <c r="CB2" s="5"/>
      <c r="CC2" s="13"/>
      <c r="CD2" s="2"/>
      <c r="CE2" s="2"/>
      <c r="CF2" s="2"/>
      <c r="CG2" s="2"/>
      <c r="CH2" s="2"/>
      <c r="CI2" s="13"/>
      <c r="CJ2" s="13"/>
      <c r="CK2" s="13"/>
      <c r="CL2" s="13"/>
      <c r="CM2" s="13"/>
      <c r="CN2" s="13"/>
      <c r="CO2" s="13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2:112" x14ac:dyDescent="0.25">
      <c r="B3" s="15" t="s">
        <v>5</v>
      </c>
      <c r="C3" s="15" t="s">
        <v>6</v>
      </c>
      <c r="D3" s="15" t="s">
        <v>7</v>
      </c>
      <c r="E3" s="16" t="s">
        <v>8</v>
      </c>
      <c r="F3" s="15" t="s">
        <v>9</v>
      </c>
      <c r="G3" s="15" t="s">
        <v>10</v>
      </c>
      <c r="H3" s="15" t="s">
        <v>11</v>
      </c>
      <c r="I3" s="15" t="s">
        <v>12</v>
      </c>
      <c r="J3" s="15" t="s">
        <v>13</v>
      </c>
      <c r="K3" s="17" t="s">
        <v>14</v>
      </c>
      <c r="P3" s="18">
        <v>4</v>
      </c>
      <c r="Q3" s="19">
        <v>8</v>
      </c>
      <c r="R3" s="20">
        <v>100</v>
      </c>
      <c r="S3" s="19">
        <v>4</v>
      </c>
      <c r="T3" s="19">
        <v>8</v>
      </c>
      <c r="U3" s="20">
        <v>100</v>
      </c>
      <c r="V3" s="19">
        <v>4</v>
      </c>
      <c r="W3" s="19">
        <v>8</v>
      </c>
      <c r="X3" s="20">
        <v>80</v>
      </c>
      <c r="AD3" s="11"/>
      <c r="AE3" s="11"/>
      <c r="AF3" s="3" t="s">
        <v>15</v>
      </c>
      <c r="AG3" s="3" t="s">
        <v>16</v>
      </c>
      <c r="AH3" s="3" t="s">
        <v>17</v>
      </c>
      <c r="AI3" s="3" t="s">
        <v>18</v>
      </c>
      <c r="AJ3" s="3" t="s">
        <v>19</v>
      </c>
      <c r="AK3" s="3" t="s">
        <v>20</v>
      </c>
      <c r="AL3" s="3"/>
      <c r="AM3" s="3" t="s">
        <v>21</v>
      </c>
      <c r="AN3" s="11" t="s">
        <v>22</v>
      </c>
      <c r="AO3" s="11"/>
      <c r="AP3" s="11" t="s">
        <v>23</v>
      </c>
      <c r="AQ3" s="11" t="s">
        <v>24</v>
      </c>
      <c r="AR3" s="11" t="s">
        <v>25</v>
      </c>
      <c r="AS3" s="11"/>
      <c r="AT3" s="11"/>
      <c r="AU3" s="11" t="s">
        <v>26</v>
      </c>
      <c r="AV3" s="11" t="s">
        <v>27</v>
      </c>
      <c r="AW3" s="11" t="s">
        <v>28</v>
      </c>
      <c r="AX3" s="11"/>
      <c r="AY3" s="3" t="s">
        <v>21</v>
      </c>
      <c r="AZ3" s="11" t="s">
        <v>22</v>
      </c>
      <c r="BA3" s="11"/>
      <c r="BB3" s="11" t="s">
        <v>23</v>
      </c>
      <c r="BC3" s="11" t="s">
        <v>24</v>
      </c>
      <c r="BD3" s="11" t="s">
        <v>25</v>
      </c>
      <c r="BE3" s="10"/>
      <c r="BF3" s="11" t="s">
        <v>29</v>
      </c>
      <c r="BG3" s="11" t="s">
        <v>27</v>
      </c>
      <c r="BH3" s="21" t="s">
        <v>30</v>
      </c>
      <c r="BI3" s="11"/>
      <c r="BJ3" s="3" t="s">
        <v>21</v>
      </c>
      <c r="BK3" s="11" t="s">
        <v>22</v>
      </c>
      <c r="BL3" s="11"/>
      <c r="BM3" s="11" t="s">
        <v>23</v>
      </c>
      <c r="BN3" s="11" t="s">
        <v>24</v>
      </c>
      <c r="BO3" s="11" t="s">
        <v>25</v>
      </c>
      <c r="BP3" s="11"/>
      <c r="BQ3" s="11"/>
      <c r="BR3" s="11" t="s">
        <v>26</v>
      </c>
      <c r="BS3" s="11" t="s">
        <v>27</v>
      </c>
      <c r="BT3" s="11" t="s">
        <v>28</v>
      </c>
      <c r="BU3" s="3"/>
      <c r="BV3" s="22"/>
      <c r="BX3" s="3"/>
      <c r="BY3" s="3"/>
      <c r="BZ3" s="3"/>
      <c r="CA3" s="3"/>
      <c r="CB3" s="3"/>
      <c r="CC3" s="13"/>
      <c r="CD3" s="3"/>
      <c r="CE3" s="3"/>
      <c r="CF3" s="3"/>
      <c r="CG3" s="3"/>
      <c r="CH3" s="3"/>
      <c r="CI3" s="13"/>
      <c r="CJ3" s="13"/>
      <c r="CK3" s="13"/>
      <c r="CL3" s="13"/>
      <c r="CM3" s="13"/>
      <c r="CN3" s="13"/>
      <c r="CO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</row>
    <row r="4" spans="2:112" x14ac:dyDescent="0.25">
      <c r="B4" s="112" t="s">
        <v>49</v>
      </c>
      <c r="C4" s="112">
        <v>-249.18299999999999</v>
      </c>
      <c r="D4" s="113">
        <v>0</v>
      </c>
      <c r="E4" s="113">
        <v>0</v>
      </c>
      <c r="F4" s="113">
        <v>-100.47199999999999</v>
      </c>
      <c r="G4" s="113">
        <v>-100.465</v>
      </c>
      <c r="H4" s="113">
        <v>0.67669471248493218</v>
      </c>
      <c r="I4" s="113">
        <v>-2E-3</v>
      </c>
      <c r="J4" s="113">
        <v>-96.438000000000002</v>
      </c>
      <c r="K4" s="113">
        <v>-96.436000000000007</v>
      </c>
      <c r="M4" s="1">
        <v>0</v>
      </c>
      <c r="N4" s="1">
        <v>0</v>
      </c>
      <c r="P4" s="24">
        <v>3</v>
      </c>
      <c r="Q4" s="25">
        <v>20</v>
      </c>
      <c r="R4" s="26"/>
      <c r="S4" s="27">
        <v>3</v>
      </c>
      <c r="T4" s="27">
        <v>8</v>
      </c>
      <c r="U4" s="27"/>
      <c r="V4" s="24">
        <v>3</v>
      </c>
      <c r="W4" s="25">
        <v>8</v>
      </c>
      <c r="X4" s="26"/>
      <c r="AD4" s="1">
        <f t="shared" ref="AD4:AD17" si="0">IF(E4&lt;MIN($AM$33:$AM$50),IF(J4&gt;0,2,1),IF(E4&lt;MAX($AM$33:$AM$50),IF(J4&gt;0,4,3),IF(J4&gt;0,6,5)))</f>
        <v>1</v>
      </c>
      <c r="AE4" s="1">
        <f t="shared" ref="AE4:AE46" si="1">IF(AD4=1,$T$15,IF(AD4=2,$T$16,IF(AD4=3,$U$15,IF(AD4=4,$U$16,IF(AD4=5,$V$15,IF(AD4=6,$V$16,""))))))</f>
        <v>442.47058823529414</v>
      </c>
      <c r="AF4" s="1">
        <f t="shared" ref="AF4:AF17" si="2">IF(E4&lt;MIN($AM$33:$AM$60),IF(J4&gt;0,J4*1000000/($Q$11*$T$16*$T$16),J4*1000000/($Q$11*$T$15*$T$15)),IF(E4&lt;MAX(AM33:AM60),IF(J4&gt;0,J4*1000000/($Q$11*$U$16*$U$16),J4*1000000/($Q$11*$U$15*$U$15)),IF(J4&gt;0,J4*1000000/($Q$11*$V$16*$V$16),J4*1000000/($Q$11*$V$15*$V$15))))</f>
        <v>-1.641943183094722</v>
      </c>
      <c r="AG4" s="1">
        <f t="shared" ref="AG4:AG46" si="3">IF($J4*1000000&gt;$Q$15*$Q$11*$AE$4^2,$Q$16*$Q$11*$AE$4,0.5*fck/fy*(1-SQRT(1-4.6*AF4/fck))*$Q$11*$AE$4)</f>
        <v>-473.18063907156113</v>
      </c>
      <c r="AH4" s="1">
        <f t="shared" ref="AH4:AH46" si="4">IF(J4*1000000&gt;$Q$15*$Q$11*AE4^2,(J4*1000000-$Q$15*$Q$11*AE4^2)/(0.87*fy*(AE4-40)),0)</f>
        <v>0</v>
      </c>
      <c r="AI4" s="1">
        <f t="shared" ref="AI4:AI17" si="5">IF(E4&lt;MIN($AM$33:$AM$60),0.87*fy*AH4/($Z$15-(0.45*fck)),IF(E4&lt;MAX($AM$33:$AM$60),0.87*fy*AH4/($AA$15-(0.45*fck)),0.87*fy*AH4/($AB$15-(0.45*fck))))</f>
        <v>0</v>
      </c>
      <c r="AJ4" s="1">
        <f t="shared" ref="AJ4:AJ17" si="6">IF(E4&lt;MIN($AM$33:$AM$60),-0.87*fy*AH4/($Z$15-(0.45*fck)),IF(E4&lt;MAX($AM$33:$AM$60),0.87*fy*AH4/($AA$15-(0.45*fck)),-0.87*fy*AH4/($AB$15-(0.45*fck))))</f>
        <v>0</v>
      </c>
      <c r="AK4" s="1">
        <f t="shared" ref="AK4:AK46" si="7">AG4+AH4</f>
        <v>-473.18063907156113</v>
      </c>
      <c r="AM4" s="28" t="str">
        <f>IF(OR((AND(K4&lt;0,K5&gt;0)),(AND(K5&lt;0,K4&gt;0))),$E4+(($E5-$E4)*(0-K4)/(K5-K4)),"")</f>
        <v/>
      </c>
      <c r="AN4" s="29">
        <f>IF($E4&lt;MIN($AM$4:$AM$31),IF($AK4&lt;0,-1*(IF($Q$11=0,"",$P$7*PI()*$Q$7^2/4)),IF($Q$11=0,"",$P$7*PI()*$Q$7^2/4)),0)</f>
        <v>-339.29200658769764</v>
      </c>
      <c r="AO4" s="29">
        <f>IF(AN4=0,0,$AK4-AN4)</f>
        <v>-133.88863248386349</v>
      </c>
      <c r="AP4" s="29">
        <f>IF(OR((AND(AO4&lt;0,AO5&gt;0)),(AND(AO5&lt;0,AO4&gt;0))),$E4+(($E5-$E4)*(0-AO4)/(AO5-AO4)),"")</f>
        <v>0.28243198815197162</v>
      </c>
      <c r="AQ4" s="29">
        <f>IF(AND($E4&gt;MIN($AP$4:$AP$31),$E4&lt;MAX($AP$5:$AP$31)),IF(AO4&lt;0,-1*(IF($Q$11=0,"",$P$5*PI()*$Q$5^2/4)),IF($Q$11=0,"",$P$5*PI()*$Q$5^2/4)),0)</f>
        <v>0</v>
      </c>
      <c r="AR4" s="29">
        <f>AQ4+AN4</f>
        <v>-339.29200658769764</v>
      </c>
      <c r="AS4" s="28"/>
      <c r="AT4" s="28">
        <f>IF(AR4=0,0,$AK4-AR4)</f>
        <v>-133.88863248386349</v>
      </c>
      <c r="AU4" s="28">
        <f>IF(OR((AND(AT4&lt;0,AT5&gt;0)),(AND(AT5&lt;0,AT4&gt;0))),$E4+(($E5-$E4)*(0-AT4)/(AT5-AT4)),"")</f>
        <v>0.28243198815197162</v>
      </c>
      <c r="AV4" s="28">
        <f>IF($E4&lt;MIN($AU$4:$AU$31),IF(AT4&lt;0,-1*(IF($Q$11=0,"",$P$6*PI()*$Q$6^2/4)),IF($Q$11=0,"",$P$6*PI()*$Q$6^2/4)),0)</f>
        <v>0</v>
      </c>
      <c r="AW4" s="30">
        <f>ABS(AV4 +AR4)</f>
        <v>339.29200658769764</v>
      </c>
      <c r="AY4" s="31" t="str">
        <f>IF(OR((AND(K4&lt;0,K5&gt;0)),(AND(K5&lt;0,K4&gt;0))),$E4+(($E5-$E4)*(0-K4)/(K5-K4)),"")</f>
        <v/>
      </c>
      <c r="AZ4" s="31">
        <f>IF(AND($E4&gt;MIN($AY$4:$AY$31),$E4&lt;MAX($AY$4:$AY$31)),IF($AK4&lt;0,-1*(IF($T$11=0,"",$S$7*PI()*$T$7^2/4)),IF($T$11=0,"",$S$7*PI()*$T$7^2/4)),0)</f>
        <v>0</v>
      </c>
      <c r="BA4" s="31">
        <f>IF(AZ4=0,0,$AK4-AZ4)</f>
        <v>0</v>
      </c>
      <c r="BB4" s="31" t="str">
        <f>IF(OR((AND(BA4&lt;0,BA5&gt;0)),(AND(BA5&lt;0,BA4&gt;0))),$E4+(($E5-$E4)*(0-BA4)/(BA5-BA4)),"")</f>
        <v/>
      </c>
      <c r="BC4" s="31">
        <f>IF(AND($E4&gt;MIN($BB$4:$BB$31),$E4&lt;MAX($BB$4:$BB$31)),IF(BA4&lt;0,-1*(IF($T$11=0,"",$S$8*PI()*$T$8^2/4)),IF($T$11=0,"",$S$8*PI()*$T$8^2/4)),0)</f>
        <v>0</v>
      </c>
      <c r="BD4" s="31">
        <f>BC4+AZ4</f>
        <v>0</v>
      </c>
      <c r="BE4" s="31">
        <f>IF(BD4=0,0,$AK4-BD4)</f>
        <v>0</v>
      </c>
      <c r="BF4" s="31" t="str">
        <f>IF(OR((AND(BE4&lt;0,BE5&gt;0)),(AND(BE5&lt;0,BE4&gt;0))),$E4+(($E5-$E4)*(0-BE4)/(BE5-BE4)),"")</f>
        <v/>
      </c>
      <c r="BG4" s="31">
        <f>IF(AND($E4&gt;MIN($BF$4:$BF$31),$E4&lt;MAX($BF$4:$BF$31)),IF(BE4&lt;0,-1*(IF($T$11=0,"",$S$9*PI()*$T$9^2/4)),IF($T$11=0,"",$S$9*PI()*$T$9^2/4)),0)</f>
        <v>0</v>
      </c>
      <c r="BH4" s="31">
        <f>BD4+ABS(BG4)</f>
        <v>0</v>
      </c>
      <c r="BJ4" s="28" t="str">
        <f>IF(OR((AND(K4&lt;0,K5&gt;0)),(AND(K5&lt;0,K4&gt;0))),$E4+(($E5-$E4)*(0-K4)/(K5-K4)),"")</f>
        <v/>
      </c>
      <c r="BK4" s="28">
        <f>IF($E4&gt;MAX($BJ$4:$BJ$31),IF($AK4&lt;0,-1*(IF($W$11=0,"",$V$7*PI()*$W$7^2/4)),IF($W$11=0,"",$V$7*PI()*$W$7^2/4)),0)</f>
        <v>0</v>
      </c>
      <c r="BL4" s="28">
        <f>IF(BK4=0,0,$AK4-BK4)</f>
        <v>0</v>
      </c>
      <c r="BM4" s="28" t="str">
        <f>IF(OR((AND(BL4&lt;0,BL5&gt;0)),(AND(BL5&lt;0,BL4&gt;0))),$E4+(($E5-$E4)*(0-BL4)/(BL5-BL4)),"")</f>
        <v/>
      </c>
      <c r="BN4" s="28">
        <f>IF($E4&gt;MAX($BM$4:$BM$31),IF(BL4&lt;0,-1*(IF($W$11=0,"",$V$8*PI()*$W$8^2/4)),IF($W$11=0,"",$V$8*PI()*$W$8^2/4)),0)</f>
        <v>0</v>
      </c>
      <c r="BO4" s="28">
        <f>BN4+BK4</f>
        <v>0</v>
      </c>
      <c r="BP4" s="28"/>
      <c r="BQ4" s="28">
        <f>IF(BO4=0,0,$AK4-BO4)</f>
        <v>0</v>
      </c>
      <c r="BR4" s="28" t="str">
        <f>IF(OR((AND(BQ4&lt;0,BQ5&gt;0)),(AND(BQ5&lt;0,BQ4&gt;0))),$E4+(($E5-$E4)*(0-BQ4)/(BQ5-BQ4)),"")</f>
        <v/>
      </c>
      <c r="BS4" s="28">
        <f>IF($E4&gt;MAX($BR$4:$BR$31),IF(BQ4&lt;0,-1*(IF($W$11=0,"",$V$9*PI()*$W$9^2/4)),IF($W$11=0,"",$V$9*PI()*$W$9^2/4)),0)</f>
        <v>0</v>
      </c>
      <c r="BT4" s="28">
        <f>ABS(BS4+BO4)</f>
        <v>0</v>
      </c>
      <c r="BU4" s="4"/>
      <c r="BV4" s="32">
        <f>BT4+AW4+BH4</f>
        <v>339.29200658769764</v>
      </c>
      <c r="BX4" s="1">
        <f>IF(BV4=BV5,BV4*(D5-D4),((BV4+BV5)/2)*(D5-D4))</f>
        <v>0</v>
      </c>
    </row>
    <row r="5" spans="2:112" x14ac:dyDescent="0.25">
      <c r="B5" s="112" t="s">
        <v>49</v>
      </c>
      <c r="C5" s="112">
        <v>-242.02</v>
      </c>
      <c r="D5" s="113">
        <v>0.52610000000000001</v>
      </c>
      <c r="E5" s="113">
        <v>0.52610000000000001</v>
      </c>
      <c r="F5" s="113">
        <v>-97.481999999999999</v>
      </c>
      <c r="G5" s="113">
        <v>-97.474999999999994</v>
      </c>
      <c r="H5" s="113">
        <v>0.65724436206363923</v>
      </c>
      <c r="I5" s="113">
        <v>-2E-3</v>
      </c>
      <c r="J5" s="113">
        <v>-44.26</v>
      </c>
      <c r="K5" s="113">
        <v>-44.258000000000003</v>
      </c>
      <c r="M5" s="1">
        <v>0</v>
      </c>
      <c r="N5" s="1">
        <v>736</v>
      </c>
      <c r="P5" s="33">
        <v>3</v>
      </c>
      <c r="Q5" s="34">
        <v>12</v>
      </c>
      <c r="R5" s="35"/>
      <c r="S5" s="27"/>
      <c r="T5" s="27"/>
      <c r="U5" s="27"/>
      <c r="V5" s="33"/>
      <c r="W5" s="34"/>
      <c r="X5" s="35"/>
      <c r="AD5" s="1">
        <f t="shared" si="0"/>
        <v>1</v>
      </c>
      <c r="AE5" s="1">
        <f t="shared" si="1"/>
        <v>442.47058823529414</v>
      </c>
      <c r="AF5" s="1">
        <f t="shared" si="2"/>
        <v>-0.75356607648201324</v>
      </c>
      <c r="AG5" s="1">
        <f t="shared" si="3"/>
        <v>-223.77967705355235</v>
      </c>
      <c r="AH5" s="1">
        <f t="shared" si="4"/>
        <v>0</v>
      </c>
      <c r="AI5" s="1">
        <f t="shared" si="5"/>
        <v>0</v>
      </c>
      <c r="AJ5" s="1">
        <f t="shared" si="6"/>
        <v>0</v>
      </c>
      <c r="AK5" s="1">
        <f t="shared" si="7"/>
        <v>-223.77967705355235</v>
      </c>
      <c r="AM5" s="28">
        <f t="shared" ref="AM5:AM17" si="8">IF(OR((AND(K5&lt;0,K6&gt;0)),(AND(K6&lt;0,K5&gt;0))),$E5+(($E6-$E5)*(0-K5)/(K6-K5)),"")</f>
        <v>0.91068524647015114</v>
      </c>
      <c r="AN5" s="29">
        <f t="shared" ref="AN5:AN17" si="9">IF($E5&lt;MIN($AM$4:$AM$31),IF($AK5&lt;0,-1*(IF($Q$11=0,"",$P$7*PI()*$Q$7^2/4)),IF($Q$11=0,"",$P$7*PI()*$Q$7^2/4)),0)</f>
        <v>-339.29200658769764</v>
      </c>
      <c r="AO5" s="29">
        <f t="shared" ref="AO5:AO17" si="10">IF(AN5=0,0,$AK5-AN5)</f>
        <v>115.51232953414529</v>
      </c>
      <c r="AP5" s="29" t="str">
        <f t="shared" ref="AP5:AP17" si="11">IF(OR((AND(AO5&lt;0,AO6&gt;0)),(AND(AO6&lt;0,AO5&gt;0))),$E5+(($E6-$E5)*(0-AO5)/(AO6-AO5)),"")</f>
        <v/>
      </c>
      <c r="AQ5" s="29">
        <f t="shared" ref="AQ5:AQ17" si="12">IF(AND($E5&gt;MIN($AP$4:$AP$31),$E5&lt;MAX($AP$5:$AP$31)),IF(AO5&lt;0,-1*(IF($Q$11=0,"",$P$5*PI()*$Q$5^2/4)),IF($Q$11=0,"",$P$5*PI()*$Q$5^2/4)),0)</f>
        <v>0</v>
      </c>
      <c r="AR5" s="29">
        <f t="shared" ref="AR5:AR17" si="13">AQ5+AN5</f>
        <v>-339.29200658769764</v>
      </c>
      <c r="AS5" s="28"/>
      <c r="AT5" s="28">
        <f t="shared" ref="AT5:AT17" si="14">IF(AR5=0,0,$AK5-AR5)</f>
        <v>115.51232953414529</v>
      </c>
      <c r="AU5" s="28" t="str">
        <f t="shared" ref="AU5:AU17" si="15">IF(OR((AND(AT5&lt;0,AT6&gt;0)),(AND(AT6&lt;0,AT5&gt;0))),$E5+(($E6-$E5)*(0-AT5)/(AT6-AT5)),"")</f>
        <v/>
      </c>
      <c r="AV5" s="28">
        <f t="shared" ref="AV5:AV17" si="16">IF($E5&lt;MIN($AU$4:$AU$31),IF(AT5&lt;0,-1*(IF($Q$11=0,"",$P$6*PI()*$Q$6^2/4)),IF($Q$11=0,"",$P$6*PI()*$Q$6^2/4)),0)</f>
        <v>0</v>
      </c>
      <c r="AW5" s="30">
        <f t="shared" ref="AW5:AW17" si="17">AV5 +AR5</f>
        <v>-339.29200658769764</v>
      </c>
      <c r="AY5" s="31">
        <f t="shared" ref="AY5:AY17" si="18">IF(OR((AND(K5&lt;0,K6&gt;0)),(AND(K6&lt;0,K5&gt;0))),$E5+(($E6-$E5)*(0-K5)/(K6-K5)),"")</f>
        <v>0.91068524647015114</v>
      </c>
      <c r="AZ5" s="31">
        <f t="shared" ref="AZ5:AZ17" si="19">IF(AND($E5&gt;MIN($AY$4:$AY$31),$E5&lt;MAX($AY$4:$AY$31)),IF($AK5&lt;0,-1*(IF($T$11=0,"",$S$7*PI()*$T$7^2/4)),IF($T$11=0,"",$S$7*PI()*$T$7^2/4)),0)</f>
        <v>0</v>
      </c>
      <c r="BA5" s="31">
        <f t="shared" ref="BA5:BA17" si="20">IF(AZ5=0,0,$AK5-AZ5)</f>
        <v>0</v>
      </c>
      <c r="BB5" s="31" t="str">
        <f t="shared" ref="BB5:BB17" si="21">IF(OR((AND(BA5&lt;0,BA6&gt;0)),(AND(BA6&lt;0,BA5&gt;0))),$E5+(($E6-$E5)*(0-BA5)/(BA6-BA5)),"")</f>
        <v/>
      </c>
      <c r="BC5" s="31">
        <f t="shared" ref="BC5:BC17" si="22">IF(AND($E5&gt;MIN($BB$4:$BB$31),$E5&lt;MAX($BB$4:$BB$31)),IF(BA5&lt;0,-1*(IF($T$11=0,"",$S$8*PI()*$T$8^2/4)),IF($T$11=0,"",$S$8*PI()*$T$8^2/4)),0)</f>
        <v>0</v>
      </c>
      <c r="BD5" s="31">
        <f t="shared" ref="BD5:BD17" si="23">BC5+AZ5</f>
        <v>0</v>
      </c>
      <c r="BE5" s="31">
        <f t="shared" ref="BE5:BE17" si="24">IF(BD5=0,0,$AK5-BD5)</f>
        <v>0</v>
      </c>
      <c r="BF5" s="31" t="str">
        <f t="shared" ref="BF5:BF17" si="25">IF(OR((AND(BE5&lt;0,BE6&gt;0)),(AND(BE6&lt;0,BE5&gt;0))),$E5+(($E6-$E5)*(0-BE5)/(BE6-BE5)),"")</f>
        <v/>
      </c>
      <c r="BG5" s="31">
        <f t="shared" ref="BG5:BG17" si="26">IF(AND($E5&gt;MIN($BF$4:$BF$31),$E5&lt;MAX($BF$4:$BF$31)),IF(BE5&lt;0,-1*(IF($T$11=0,"",$S$9*PI()*$T$9^2/4)),IF($T$11=0,"",$S$9*PI()*$T$9^2/4)),0)</f>
        <v>0</v>
      </c>
      <c r="BH5" s="31">
        <f t="shared" ref="BH5:BH17" si="27">BD5+ABS(BG5)</f>
        <v>0</v>
      </c>
      <c r="BJ5" s="28">
        <f t="shared" ref="BJ5:BJ17" si="28">IF(OR((AND(K5&lt;0,K6&gt;0)),(AND(K6&lt;0,K5&gt;0))),$E5+(($E6-$E5)*(0-K5)/(K6-K5)),"")</f>
        <v>0.91068524647015114</v>
      </c>
      <c r="BK5" s="28">
        <f t="shared" ref="BK5:BK17" si="29">IF($E5&gt;MAX($BJ$4:$BJ$31),IF($AK5&lt;0,-1*(IF($W$11=0,"",$V$7*PI()*$W$7^2/4)),IF($W$11=0,"",$V$7*PI()*$W$7^2/4)),0)</f>
        <v>0</v>
      </c>
      <c r="BL5" s="28">
        <f t="shared" ref="BL5:BL17" si="30">IF(BK5=0,0,$AK5-BK5)</f>
        <v>0</v>
      </c>
      <c r="BM5" s="28" t="str">
        <f t="shared" ref="BM5:BM17" si="31">IF(OR((AND(BL5&lt;0,BL6&gt;0)),(AND(BL6&lt;0,BL5&gt;0))),$E5+(($E6-$E5)*(0-BL5)/(BL6-BL5)),"")</f>
        <v/>
      </c>
      <c r="BN5" s="28">
        <f t="shared" ref="BN5:BN17" si="32">IF($E5&gt;MAX($BM$4:$BM$31),IF(BL5&lt;0,-1*(IF($W$11=0,"",$V$8*PI()*$W$8^2/4)),IF($W$11=0,"",$V$8*PI()*$W$8^2/4)),0)</f>
        <v>0</v>
      </c>
      <c r="BO5" s="28">
        <f t="shared" ref="BO5:BO17" si="33">BN5+BK5</f>
        <v>0</v>
      </c>
      <c r="BP5" s="28"/>
      <c r="BQ5" s="28">
        <f t="shared" ref="BQ5:BQ17" si="34">IF(BO5=0,0,$AK5-BO5)</f>
        <v>0</v>
      </c>
      <c r="BR5" s="28" t="str">
        <f t="shared" ref="BR5:BR17" si="35">IF(OR((AND(BQ5&lt;0,BQ6&gt;0)),(AND(BQ6&lt;0,BQ5&gt;0))),$E5+(($E6-$E5)*(0-BQ5)/(BQ6-BQ5)),"")</f>
        <v/>
      </c>
      <c r="BS5" s="28">
        <f t="shared" ref="BS5:BS17" si="36">IF($E5&gt;MAX($BR$4:$BR$31),IF(BQ5&lt;0,-1*(IF($W$11=0,"",$V$9*PI()*$W$9^2/4)),IF($W$11=0,"",$V$9*PI()*$W$9^2/4)),0)</f>
        <v>0</v>
      </c>
      <c r="BT5" s="28">
        <f t="shared" ref="BT5:BT17" si="37">ABS(BS5+BO5)</f>
        <v>0</v>
      </c>
      <c r="BU5" s="4"/>
      <c r="BV5" s="32">
        <f t="shared" ref="BV5:BV17" si="38">BT5+AW5+BH5</f>
        <v>-339.29200658769764</v>
      </c>
      <c r="BX5" s="1">
        <f t="shared" ref="BX5:BX17" si="39">IF(BV5=BV6,BV5*(D6-D5),((BV5+BV6)/2)*(D6-D5))</f>
        <v>298.17900454778044</v>
      </c>
    </row>
    <row r="6" spans="2:112" x14ac:dyDescent="0.25">
      <c r="B6" s="112" t="s">
        <v>49</v>
      </c>
      <c r="C6" s="112">
        <v>-227.072</v>
      </c>
      <c r="D6" s="113">
        <v>1.0523</v>
      </c>
      <c r="E6" s="113">
        <v>1.0523</v>
      </c>
      <c r="F6" s="113">
        <v>-92.251999999999995</v>
      </c>
      <c r="G6" s="113">
        <v>-92.245000000000005</v>
      </c>
      <c r="H6" s="113">
        <v>0.61665468761194475</v>
      </c>
      <c r="I6" s="113">
        <v>-2E-3</v>
      </c>
      <c r="J6" s="113">
        <v>16.3</v>
      </c>
      <c r="K6" s="113">
        <v>16.297000000000001</v>
      </c>
      <c r="M6" s="1">
        <v>0</v>
      </c>
      <c r="N6" s="1">
        <v>1050</v>
      </c>
      <c r="P6" s="33"/>
      <c r="Q6" s="34"/>
      <c r="R6" s="35"/>
      <c r="S6" s="27"/>
      <c r="T6" s="27"/>
      <c r="U6" s="27"/>
      <c r="V6" s="33"/>
      <c r="W6" s="34"/>
      <c r="X6" s="35"/>
      <c r="AD6" s="1">
        <f t="shared" si="0"/>
        <v>2</v>
      </c>
      <c r="AE6" s="1">
        <f t="shared" si="1"/>
        <v>456</v>
      </c>
      <c r="AF6" s="1">
        <f t="shared" si="2"/>
        <v>0.26129834820970554</v>
      </c>
      <c r="AG6" s="1">
        <f t="shared" si="3"/>
        <v>80.59110280277703</v>
      </c>
      <c r="AH6" s="1">
        <f t="shared" si="4"/>
        <v>0</v>
      </c>
      <c r="AI6" s="1">
        <f t="shared" si="5"/>
        <v>0</v>
      </c>
      <c r="AJ6" s="1">
        <f t="shared" si="6"/>
        <v>0</v>
      </c>
      <c r="AK6" s="1">
        <f t="shared" si="7"/>
        <v>80.59110280277703</v>
      </c>
      <c r="AM6" s="28" t="str">
        <f t="shared" si="8"/>
        <v/>
      </c>
      <c r="AN6" s="29">
        <f t="shared" si="9"/>
        <v>0</v>
      </c>
      <c r="AO6" s="29">
        <f t="shared" si="10"/>
        <v>0</v>
      </c>
      <c r="AP6" s="29" t="str">
        <f t="shared" si="11"/>
        <v/>
      </c>
      <c r="AQ6" s="29">
        <f t="shared" si="12"/>
        <v>0</v>
      </c>
      <c r="AR6" s="29">
        <f t="shared" si="13"/>
        <v>0</v>
      </c>
      <c r="AS6" s="28"/>
      <c r="AT6" s="28">
        <f t="shared" si="14"/>
        <v>0</v>
      </c>
      <c r="AU6" s="28" t="str">
        <f t="shared" si="15"/>
        <v/>
      </c>
      <c r="AV6" s="28">
        <f t="shared" si="16"/>
        <v>0</v>
      </c>
      <c r="AW6" s="30">
        <f t="shared" si="17"/>
        <v>0</v>
      </c>
      <c r="AY6" s="31" t="str">
        <f t="shared" si="18"/>
        <v/>
      </c>
      <c r="AZ6" s="31">
        <f t="shared" si="19"/>
        <v>0</v>
      </c>
      <c r="BA6" s="31">
        <f t="shared" si="20"/>
        <v>0</v>
      </c>
      <c r="BB6" s="31" t="str">
        <f t="shared" si="21"/>
        <v/>
      </c>
      <c r="BC6" s="31">
        <f t="shared" si="22"/>
        <v>0</v>
      </c>
      <c r="BD6" s="31">
        <f t="shared" si="23"/>
        <v>0</v>
      </c>
      <c r="BE6" s="31">
        <f t="shared" si="24"/>
        <v>0</v>
      </c>
      <c r="BF6" s="31" t="str">
        <f t="shared" si="25"/>
        <v/>
      </c>
      <c r="BG6" s="31">
        <f t="shared" si="26"/>
        <v>0</v>
      </c>
      <c r="BH6" s="31">
        <f t="shared" si="27"/>
        <v>0</v>
      </c>
      <c r="BJ6" s="28" t="str">
        <f t="shared" si="28"/>
        <v/>
      </c>
      <c r="BK6" s="28">
        <f t="shared" si="29"/>
        <v>1472.6215563702156</v>
      </c>
      <c r="BL6" s="28">
        <f t="shared" si="30"/>
        <v>-1392.0304535674386</v>
      </c>
      <c r="BM6" s="28" t="str">
        <f t="shared" si="31"/>
        <v/>
      </c>
      <c r="BN6" s="28">
        <f t="shared" si="32"/>
        <v>0</v>
      </c>
      <c r="BO6" s="28">
        <f t="shared" si="33"/>
        <v>1472.6215563702156</v>
      </c>
      <c r="BP6" s="28"/>
      <c r="BQ6" s="28">
        <f t="shared" si="34"/>
        <v>-1392.0304535674386</v>
      </c>
      <c r="BR6" s="28" t="str">
        <f t="shared" si="35"/>
        <v/>
      </c>
      <c r="BS6" s="28">
        <f t="shared" si="36"/>
        <v>0</v>
      </c>
      <c r="BT6" s="28">
        <f t="shared" si="37"/>
        <v>1472.6215563702156</v>
      </c>
      <c r="BU6" s="4"/>
      <c r="BV6" s="32">
        <f t="shared" si="38"/>
        <v>1472.6215563702156</v>
      </c>
      <c r="BX6" s="1">
        <f>IF(BV6=BV7,BV6*(D7-D6),((BV6+BV7)/2)*(D7-D6))</f>
        <v>774.74620080637044</v>
      </c>
    </row>
    <row r="7" spans="2:112" x14ac:dyDescent="0.25">
      <c r="B7" s="112" t="s">
        <v>49</v>
      </c>
      <c r="C7" s="112">
        <v>-208.999</v>
      </c>
      <c r="D7" s="113">
        <v>1.5784</v>
      </c>
      <c r="E7" s="113">
        <v>1.5784</v>
      </c>
      <c r="F7" s="113">
        <v>-86.186000000000007</v>
      </c>
      <c r="G7" s="113">
        <v>-86.179000000000002</v>
      </c>
      <c r="H7" s="113">
        <v>0.56757941423988989</v>
      </c>
      <c r="I7" s="113">
        <v>-2E-3</v>
      </c>
      <c r="J7" s="113">
        <v>129.13900000000001</v>
      </c>
      <c r="K7" s="113">
        <v>129.136</v>
      </c>
      <c r="M7" s="1">
        <v>0</v>
      </c>
      <c r="N7" s="1">
        <v>1051</v>
      </c>
      <c r="P7" s="36">
        <v>3</v>
      </c>
      <c r="Q7" s="37">
        <v>12</v>
      </c>
      <c r="R7" s="38"/>
      <c r="S7" s="24">
        <v>3</v>
      </c>
      <c r="T7" s="25">
        <v>12</v>
      </c>
      <c r="U7" s="26"/>
      <c r="V7" s="36">
        <v>3</v>
      </c>
      <c r="W7" s="37">
        <v>25</v>
      </c>
      <c r="X7" s="38"/>
      <c r="Z7" s="39" t="s">
        <v>32</v>
      </c>
      <c r="AA7" s="40"/>
      <c r="AB7" s="41"/>
      <c r="AC7" s="42"/>
      <c r="AD7" s="1">
        <f t="shared" si="0"/>
        <v>6</v>
      </c>
      <c r="AE7" s="1">
        <f t="shared" si="1"/>
        <v>449.5</v>
      </c>
      <c r="AF7" s="1">
        <f t="shared" si="2"/>
        <v>2.1304766182339958</v>
      </c>
      <c r="AG7" s="1">
        <f t="shared" si="3"/>
        <v>714.55239166834428</v>
      </c>
      <c r="AH7" s="1">
        <f t="shared" si="4"/>
        <v>0</v>
      </c>
      <c r="AI7" s="1">
        <f t="shared" si="5"/>
        <v>0</v>
      </c>
      <c r="AJ7" s="1">
        <f t="shared" si="6"/>
        <v>0</v>
      </c>
      <c r="AK7" s="1">
        <f t="shared" si="7"/>
        <v>714.55239166834428</v>
      </c>
      <c r="AM7" s="28" t="str">
        <f t="shared" si="8"/>
        <v/>
      </c>
      <c r="AN7" s="29">
        <f t="shared" si="9"/>
        <v>0</v>
      </c>
      <c r="AO7" s="29">
        <f t="shared" si="10"/>
        <v>0</v>
      </c>
      <c r="AP7" s="29" t="str">
        <f t="shared" si="11"/>
        <v/>
      </c>
      <c r="AQ7" s="29">
        <f t="shared" si="12"/>
        <v>0</v>
      </c>
      <c r="AR7" s="29">
        <f t="shared" si="13"/>
        <v>0</v>
      </c>
      <c r="AS7" s="28"/>
      <c r="AT7" s="28">
        <f t="shared" si="14"/>
        <v>0</v>
      </c>
      <c r="AU7" s="28" t="str">
        <f t="shared" si="15"/>
        <v/>
      </c>
      <c r="AV7" s="28">
        <f t="shared" si="16"/>
        <v>0</v>
      </c>
      <c r="AW7" s="30">
        <f t="shared" si="17"/>
        <v>0</v>
      </c>
      <c r="AY7" s="31" t="str">
        <f t="shared" si="18"/>
        <v/>
      </c>
      <c r="AZ7" s="31">
        <f t="shared" si="19"/>
        <v>0</v>
      </c>
      <c r="BA7" s="31">
        <f t="shared" si="20"/>
        <v>0</v>
      </c>
      <c r="BB7" s="31" t="str">
        <f t="shared" si="21"/>
        <v/>
      </c>
      <c r="BC7" s="31">
        <f t="shared" si="22"/>
        <v>0</v>
      </c>
      <c r="BD7" s="31">
        <f t="shared" si="23"/>
        <v>0</v>
      </c>
      <c r="BE7" s="31">
        <f t="shared" si="24"/>
        <v>0</v>
      </c>
      <c r="BF7" s="31" t="str">
        <f t="shared" si="25"/>
        <v/>
      </c>
      <c r="BG7" s="31">
        <f t="shared" si="26"/>
        <v>0</v>
      </c>
      <c r="BH7" s="31">
        <f t="shared" si="27"/>
        <v>0</v>
      </c>
      <c r="BJ7" s="28" t="str">
        <f t="shared" si="28"/>
        <v/>
      </c>
      <c r="BK7" s="28">
        <f t="shared" si="29"/>
        <v>1472.6215563702156</v>
      </c>
      <c r="BL7" s="28">
        <f t="shared" si="30"/>
        <v>-758.06916470187127</v>
      </c>
      <c r="BM7" s="28" t="str">
        <f t="shared" si="31"/>
        <v/>
      </c>
      <c r="BN7" s="28">
        <f t="shared" si="32"/>
        <v>0</v>
      </c>
      <c r="BO7" s="28">
        <f t="shared" si="33"/>
        <v>1472.6215563702156</v>
      </c>
      <c r="BP7" s="28"/>
      <c r="BQ7" s="28">
        <f t="shared" si="34"/>
        <v>-758.06916470187127</v>
      </c>
      <c r="BR7" s="28" t="str">
        <f t="shared" si="35"/>
        <v/>
      </c>
      <c r="BS7" s="28">
        <f t="shared" si="36"/>
        <v>0</v>
      </c>
      <c r="BT7" s="28">
        <f t="shared" si="37"/>
        <v>1472.6215563702156</v>
      </c>
      <c r="BU7" s="4"/>
      <c r="BV7" s="32">
        <f t="shared" si="38"/>
        <v>1472.6215563702156</v>
      </c>
      <c r="BX7" s="1">
        <f t="shared" si="39"/>
        <v>363.14847580089503</v>
      </c>
    </row>
    <row r="8" spans="2:112" x14ac:dyDescent="0.25">
      <c r="B8" s="112" t="s">
        <v>49</v>
      </c>
      <c r="C8" s="112">
        <v>-201.2</v>
      </c>
      <c r="D8" s="113">
        <v>1.825</v>
      </c>
      <c r="E8" s="113">
        <v>1.825</v>
      </c>
      <c r="F8" s="113">
        <v>-83.561000000000007</v>
      </c>
      <c r="G8" s="113">
        <v>-83.552999999999997</v>
      </c>
      <c r="H8" s="113">
        <v>0.54640207472632518</v>
      </c>
      <c r="I8" s="113">
        <v>-2E-3</v>
      </c>
      <c r="J8" s="113">
        <v>178.81399999999999</v>
      </c>
      <c r="K8" s="113">
        <v>178.81100000000001</v>
      </c>
      <c r="M8" s="1">
        <v>0</v>
      </c>
      <c r="N8" s="1">
        <v>1472</v>
      </c>
      <c r="P8" s="43"/>
      <c r="Q8" s="44"/>
      <c r="R8" s="45"/>
      <c r="S8" s="33"/>
      <c r="T8" s="34"/>
      <c r="U8" s="35"/>
      <c r="V8" s="43"/>
      <c r="W8" s="44"/>
      <c r="X8" s="45"/>
      <c r="Z8" s="46">
        <f>IF($Q$11=0,"",$P$4*PI()*$Q$4^2/4+$P$5*PI()*$Q$5^2/4+$P$6*PI()*$Q$6^2/4)</f>
        <v>1281.7698026646356</v>
      </c>
      <c r="AA8" s="47">
        <f>IF($Q$11=0,"",$S$4*PI()*$T$4^2/4+$S$5*PI()*$T$5^2/4+$S$6*PI()*$T$6^2/4)</f>
        <v>150.79644737231007</v>
      </c>
      <c r="AB8" s="48">
        <f>IF($Q$11=0,"",$V$4*PI()*$W$4^2/4+$V$5*PI()*$W$5^2/4+$V$6*PI()*$W$6^2/4)</f>
        <v>150.79644737231007</v>
      </c>
      <c r="AC8" s="49"/>
      <c r="AD8" s="1">
        <f t="shared" si="0"/>
        <v>6</v>
      </c>
      <c r="AE8" s="1">
        <f t="shared" si="1"/>
        <v>449.5</v>
      </c>
      <c r="AF8" s="1">
        <f t="shared" si="2"/>
        <v>2.9499922255313549</v>
      </c>
      <c r="AG8" s="1">
        <f t="shared" si="3"/>
        <v>1035.1985946155505</v>
      </c>
      <c r="AH8" s="1">
        <f t="shared" si="4"/>
        <v>0</v>
      </c>
      <c r="AI8" s="1">
        <f t="shared" si="5"/>
        <v>0</v>
      </c>
      <c r="AJ8" s="1">
        <f t="shared" si="6"/>
        <v>0</v>
      </c>
      <c r="AK8" s="1">
        <f t="shared" si="7"/>
        <v>1035.1985946155505</v>
      </c>
      <c r="AM8" s="28" t="str">
        <f t="shared" si="8"/>
        <v/>
      </c>
      <c r="AN8" s="29">
        <f t="shared" si="9"/>
        <v>0</v>
      </c>
      <c r="AO8" s="29">
        <f t="shared" si="10"/>
        <v>0</v>
      </c>
      <c r="AP8" s="29" t="str">
        <f t="shared" si="11"/>
        <v/>
      </c>
      <c r="AQ8" s="29">
        <f t="shared" si="12"/>
        <v>0</v>
      </c>
      <c r="AR8" s="29">
        <f t="shared" si="13"/>
        <v>0</v>
      </c>
      <c r="AS8" s="28"/>
      <c r="AT8" s="28">
        <f t="shared" si="14"/>
        <v>0</v>
      </c>
      <c r="AU8" s="28" t="str">
        <f t="shared" si="15"/>
        <v/>
      </c>
      <c r="AV8" s="28">
        <f t="shared" si="16"/>
        <v>0</v>
      </c>
      <c r="AW8" s="30">
        <f t="shared" si="17"/>
        <v>0</v>
      </c>
      <c r="AY8" s="31" t="str">
        <f t="shared" si="18"/>
        <v/>
      </c>
      <c r="AZ8" s="31">
        <f t="shared" si="19"/>
        <v>0</v>
      </c>
      <c r="BA8" s="31">
        <f t="shared" si="20"/>
        <v>0</v>
      </c>
      <c r="BB8" s="31" t="str">
        <f t="shared" si="21"/>
        <v/>
      </c>
      <c r="BC8" s="31">
        <f t="shared" si="22"/>
        <v>0</v>
      </c>
      <c r="BD8" s="31">
        <f t="shared" si="23"/>
        <v>0</v>
      </c>
      <c r="BE8" s="31">
        <f t="shared" si="24"/>
        <v>0</v>
      </c>
      <c r="BF8" s="31" t="str">
        <f t="shared" si="25"/>
        <v/>
      </c>
      <c r="BG8" s="31">
        <f t="shared" si="26"/>
        <v>0</v>
      </c>
      <c r="BH8" s="31">
        <f t="shared" si="27"/>
        <v>0</v>
      </c>
      <c r="BJ8" s="28" t="str">
        <f t="shared" si="28"/>
        <v/>
      </c>
      <c r="BK8" s="28">
        <f t="shared" si="29"/>
        <v>1472.6215563702156</v>
      </c>
      <c r="BL8" s="28">
        <f t="shared" si="30"/>
        <v>-437.42296175466504</v>
      </c>
      <c r="BM8" s="28" t="str">
        <f t="shared" si="31"/>
        <v/>
      </c>
      <c r="BN8" s="28">
        <f t="shared" si="32"/>
        <v>0</v>
      </c>
      <c r="BO8" s="28">
        <f t="shared" si="33"/>
        <v>1472.6215563702156</v>
      </c>
      <c r="BP8" s="28"/>
      <c r="BQ8" s="28">
        <f t="shared" si="34"/>
        <v>-437.42296175466504</v>
      </c>
      <c r="BR8" s="28" t="str">
        <f t="shared" si="35"/>
        <v/>
      </c>
      <c r="BS8" s="28">
        <f t="shared" si="36"/>
        <v>0</v>
      </c>
      <c r="BT8" s="28">
        <f t="shared" si="37"/>
        <v>1472.6215563702156</v>
      </c>
      <c r="BU8" s="4"/>
      <c r="BV8" s="32">
        <f t="shared" si="38"/>
        <v>1472.6215563702156</v>
      </c>
      <c r="BX8" s="1">
        <f t="shared" si="39"/>
        <v>1.4726215563700533</v>
      </c>
    </row>
    <row r="9" spans="2:112" x14ac:dyDescent="0.25">
      <c r="B9" s="112" t="s">
        <v>49</v>
      </c>
      <c r="C9" s="112">
        <v>-66.900999999999996</v>
      </c>
      <c r="D9" s="113">
        <v>1.8259999999999998</v>
      </c>
      <c r="E9" s="113">
        <v>1.8259999999999998</v>
      </c>
      <c r="F9" s="113">
        <v>-23.731999999999999</v>
      </c>
      <c r="G9" s="113">
        <v>-23.724</v>
      </c>
      <c r="H9" s="113">
        <v>0.18172769091657628</v>
      </c>
      <c r="I9" s="113">
        <v>-2E-3</v>
      </c>
      <c r="J9" s="113">
        <v>178.80600000000001</v>
      </c>
      <c r="K9" s="113">
        <v>178.803</v>
      </c>
      <c r="M9" s="1">
        <v>0</v>
      </c>
      <c r="N9" s="1">
        <v>2208</v>
      </c>
      <c r="P9" s="50"/>
      <c r="Q9" s="51"/>
      <c r="R9" s="52"/>
      <c r="S9" s="53"/>
      <c r="T9" s="54"/>
      <c r="U9" s="55"/>
      <c r="V9" s="50"/>
      <c r="W9" s="51"/>
      <c r="X9" s="52"/>
      <c r="Z9" s="56">
        <f>IF($Q$11=0,"",$P$7*PI()*$Q$7^2/4+$P$8*PI()*$Q$8^2/4+$P$9*PI()*$Q$9^2/4)</f>
        <v>339.29200658769764</v>
      </c>
      <c r="AA9" s="57">
        <f>IF($Q$11=0,"",$S$7*PI()*$T$7^2/4+$S$8*PI()*$T$8^2/4+$S$9*PI()*$T$9^2/4)</f>
        <v>339.29200658769764</v>
      </c>
      <c r="AB9" s="58">
        <f>IF($Q$11=0,"",$V$7*PI()*$W$7^2/4+$V$8*PI()*$W$8^2/4+$V$9*PI()*$W$9^2/4)</f>
        <v>1472.6215563702156</v>
      </c>
      <c r="AC9" s="49"/>
      <c r="AD9" s="1">
        <f t="shared" si="0"/>
        <v>6</v>
      </c>
      <c r="AE9" s="1">
        <f t="shared" si="1"/>
        <v>449.5</v>
      </c>
      <c r="AF9" s="1">
        <f t="shared" si="2"/>
        <v>2.9498602451617852</v>
      </c>
      <c r="AG9" s="1">
        <f t="shared" si="3"/>
        <v>1035.1441468327002</v>
      </c>
      <c r="AH9" s="1">
        <f t="shared" si="4"/>
        <v>0</v>
      </c>
      <c r="AI9" s="1">
        <f t="shared" si="5"/>
        <v>0</v>
      </c>
      <c r="AJ9" s="1">
        <f t="shared" si="6"/>
        <v>0</v>
      </c>
      <c r="AK9" s="1">
        <f t="shared" si="7"/>
        <v>1035.1441468327002</v>
      </c>
      <c r="AM9" s="28" t="str">
        <f t="shared" si="8"/>
        <v/>
      </c>
      <c r="AN9" s="29">
        <f t="shared" si="9"/>
        <v>0</v>
      </c>
      <c r="AO9" s="29">
        <f t="shared" si="10"/>
        <v>0</v>
      </c>
      <c r="AP9" s="29" t="str">
        <f t="shared" si="11"/>
        <v/>
      </c>
      <c r="AQ9" s="29">
        <f t="shared" si="12"/>
        <v>0</v>
      </c>
      <c r="AR9" s="29">
        <f t="shared" si="13"/>
        <v>0</v>
      </c>
      <c r="AS9" s="28"/>
      <c r="AT9" s="28">
        <f t="shared" si="14"/>
        <v>0</v>
      </c>
      <c r="AU9" s="28" t="str">
        <f t="shared" si="15"/>
        <v/>
      </c>
      <c r="AV9" s="28">
        <f t="shared" si="16"/>
        <v>0</v>
      </c>
      <c r="AW9" s="30">
        <f t="shared" si="17"/>
        <v>0</v>
      </c>
      <c r="AY9" s="31" t="str">
        <f t="shared" si="18"/>
        <v/>
      </c>
      <c r="AZ9" s="31">
        <f t="shared" si="19"/>
        <v>0</v>
      </c>
      <c r="BA9" s="31">
        <f t="shared" si="20"/>
        <v>0</v>
      </c>
      <c r="BB9" s="31" t="str">
        <f t="shared" si="21"/>
        <v/>
      </c>
      <c r="BC9" s="31">
        <f t="shared" si="22"/>
        <v>0</v>
      </c>
      <c r="BD9" s="31">
        <f t="shared" si="23"/>
        <v>0</v>
      </c>
      <c r="BE9" s="31">
        <f t="shared" si="24"/>
        <v>0</v>
      </c>
      <c r="BF9" s="31" t="str">
        <f t="shared" si="25"/>
        <v/>
      </c>
      <c r="BG9" s="31">
        <f t="shared" si="26"/>
        <v>0</v>
      </c>
      <c r="BH9" s="31">
        <f t="shared" si="27"/>
        <v>0</v>
      </c>
      <c r="BJ9" s="28" t="str">
        <f t="shared" si="28"/>
        <v/>
      </c>
      <c r="BK9" s="28">
        <f t="shared" si="29"/>
        <v>1472.6215563702156</v>
      </c>
      <c r="BL9" s="28">
        <f t="shared" si="30"/>
        <v>-437.47740953751531</v>
      </c>
      <c r="BM9" s="28" t="str">
        <f t="shared" si="31"/>
        <v/>
      </c>
      <c r="BN9" s="28">
        <f t="shared" si="32"/>
        <v>0</v>
      </c>
      <c r="BO9" s="28">
        <f t="shared" si="33"/>
        <v>1472.6215563702156</v>
      </c>
      <c r="BP9" s="28"/>
      <c r="BQ9" s="28">
        <f t="shared" si="34"/>
        <v>-437.47740953751531</v>
      </c>
      <c r="BR9" s="28" t="str">
        <f t="shared" si="35"/>
        <v/>
      </c>
      <c r="BS9" s="28">
        <f t="shared" si="36"/>
        <v>0</v>
      </c>
      <c r="BT9" s="28">
        <f t="shared" si="37"/>
        <v>1472.6215563702156</v>
      </c>
      <c r="BU9" s="4"/>
      <c r="BV9" s="32">
        <f t="shared" si="38"/>
        <v>1472.6215563702156</v>
      </c>
      <c r="BX9" s="1">
        <f t="shared" si="39"/>
        <v>410.12510344910498</v>
      </c>
    </row>
    <row r="10" spans="2:112" x14ac:dyDescent="0.25">
      <c r="B10" s="112" t="s">
        <v>49</v>
      </c>
      <c r="C10" s="112">
        <v>-54.753</v>
      </c>
      <c r="D10" s="113">
        <v>2.1044999999999998</v>
      </c>
      <c r="E10" s="113">
        <v>2.1044999999999998</v>
      </c>
      <c r="F10" s="113">
        <v>-18.79</v>
      </c>
      <c r="G10" s="113">
        <v>-18.782</v>
      </c>
      <c r="H10" s="113">
        <v>0.14874111309752455</v>
      </c>
      <c r="I10" s="113">
        <v>-2E-3</v>
      </c>
      <c r="J10" s="113">
        <v>194.834</v>
      </c>
      <c r="K10" s="113">
        <v>194.83099999999999</v>
      </c>
      <c r="M10" s="1">
        <v>0</v>
      </c>
      <c r="N10" s="1">
        <v>2944</v>
      </c>
      <c r="P10" s="47"/>
      <c r="Q10" s="59"/>
      <c r="R10" s="59"/>
      <c r="S10" s="46"/>
      <c r="T10" s="59"/>
      <c r="U10" s="48"/>
      <c r="V10" s="59"/>
      <c r="W10" s="59"/>
      <c r="X10" s="48"/>
      <c r="AD10" s="1">
        <f t="shared" si="0"/>
        <v>6</v>
      </c>
      <c r="AE10" s="1">
        <f t="shared" si="1"/>
        <v>449.5</v>
      </c>
      <c r="AF10" s="1">
        <f t="shared" si="2"/>
        <v>3.2142829155948416</v>
      </c>
      <c r="AG10" s="1">
        <f t="shared" si="3"/>
        <v>1146.3265126967581</v>
      </c>
      <c r="AH10" s="1">
        <f t="shared" si="4"/>
        <v>0</v>
      </c>
      <c r="AI10" s="1">
        <f t="shared" si="5"/>
        <v>0</v>
      </c>
      <c r="AJ10" s="1">
        <f t="shared" si="6"/>
        <v>0</v>
      </c>
      <c r="AK10" s="1">
        <f t="shared" si="7"/>
        <v>1146.3265126967581</v>
      </c>
      <c r="AM10" s="28" t="str">
        <f t="shared" si="8"/>
        <v/>
      </c>
      <c r="AN10" s="29">
        <f t="shared" si="9"/>
        <v>0</v>
      </c>
      <c r="AO10" s="29">
        <f t="shared" si="10"/>
        <v>0</v>
      </c>
      <c r="AP10" s="29" t="str">
        <f t="shared" si="11"/>
        <v/>
      </c>
      <c r="AQ10" s="29">
        <f t="shared" si="12"/>
        <v>0</v>
      </c>
      <c r="AR10" s="29">
        <f t="shared" si="13"/>
        <v>0</v>
      </c>
      <c r="AS10" s="28"/>
      <c r="AT10" s="28">
        <f t="shared" si="14"/>
        <v>0</v>
      </c>
      <c r="AU10" s="28" t="str">
        <f t="shared" si="15"/>
        <v/>
      </c>
      <c r="AV10" s="28">
        <f t="shared" si="16"/>
        <v>0</v>
      </c>
      <c r="AW10" s="30">
        <f t="shared" si="17"/>
        <v>0</v>
      </c>
      <c r="AY10" s="31" t="str">
        <f t="shared" si="18"/>
        <v/>
      </c>
      <c r="AZ10" s="31">
        <f t="shared" si="19"/>
        <v>0</v>
      </c>
      <c r="BA10" s="31">
        <f t="shared" si="20"/>
        <v>0</v>
      </c>
      <c r="BB10" s="31" t="str">
        <f t="shared" si="21"/>
        <v/>
      </c>
      <c r="BC10" s="31">
        <f t="shared" si="22"/>
        <v>0</v>
      </c>
      <c r="BD10" s="31">
        <f t="shared" si="23"/>
        <v>0</v>
      </c>
      <c r="BE10" s="31">
        <f t="shared" si="24"/>
        <v>0</v>
      </c>
      <c r="BF10" s="31" t="str">
        <f t="shared" si="25"/>
        <v/>
      </c>
      <c r="BG10" s="31">
        <f t="shared" si="26"/>
        <v>0</v>
      </c>
      <c r="BH10" s="31">
        <f t="shared" si="27"/>
        <v>0</v>
      </c>
      <c r="BJ10" s="28" t="str">
        <f t="shared" si="28"/>
        <v/>
      </c>
      <c r="BK10" s="28">
        <f t="shared" si="29"/>
        <v>1472.6215563702156</v>
      </c>
      <c r="BL10" s="28">
        <f t="shared" si="30"/>
        <v>-326.29504367345749</v>
      </c>
      <c r="BM10" s="28" t="str">
        <f t="shared" si="31"/>
        <v/>
      </c>
      <c r="BN10" s="28">
        <f t="shared" si="32"/>
        <v>0</v>
      </c>
      <c r="BO10" s="28">
        <f t="shared" si="33"/>
        <v>1472.6215563702156</v>
      </c>
      <c r="BP10" s="28" t="s">
        <v>33</v>
      </c>
      <c r="BQ10" s="28">
        <f t="shared" si="34"/>
        <v>-326.29504367345749</v>
      </c>
      <c r="BR10" s="28" t="str">
        <f t="shared" si="35"/>
        <v/>
      </c>
      <c r="BS10" s="28">
        <f t="shared" si="36"/>
        <v>0</v>
      </c>
      <c r="BT10" s="28">
        <f t="shared" si="37"/>
        <v>1472.6215563702156</v>
      </c>
      <c r="BU10" s="4"/>
      <c r="BV10" s="32">
        <f t="shared" si="38"/>
        <v>1472.6215563702156</v>
      </c>
      <c r="BX10" s="1">
        <f t="shared" si="39"/>
        <v>774.89346296200779</v>
      </c>
    </row>
    <row r="11" spans="2:112" x14ac:dyDescent="0.25">
      <c r="B11" s="112" t="s">
        <v>49</v>
      </c>
      <c r="C11" s="112">
        <v>-28.809000000000001</v>
      </c>
      <c r="D11" s="113">
        <v>2.6307</v>
      </c>
      <c r="E11" s="113">
        <v>2.6307</v>
      </c>
      <c r="F11" s="113">
        <v>-8.4990000000000006</v>
      </c>
      <c r="G11" s="113">
        <v>-8.4920000000000009</v>
      </c>
      <c r="H11" s="113">
        <v>7.8292992012779894E-2</v>
      </c>
      <c r="I11" s="113">
        <v>-2E-3</v>
      </c>
      <c r="J11" s="113">
        <v>215.107</v>
      </c>
      <c r="K11" s="113">
        <v>215.10300000000001</v>
      </c>
      <c r="M11" s="1">
        <v>0</v>
      </c>
      <c r="N11" s="1">
        <v>3500</v>
      </c>
      <c r="P11" s="60" t="s">
        <v>34</v>
      </c>
      <c r="Q11" s="44">
        <v>300</v>
      </c>
      <c r="R11" s="44" t="s">
        <v>35</v>
      </c>
      <c r="S11" s="43"/>
      <c r="T11" s="44">
        <f>Q11</f>
        <v>300</v>
      </c>
      <c r="U11" s="45" t="s">
        <v>35</v>
      </c>
      <c r="V11" s="44"/>
      <c r="W11" s="44">
        <f>Q11</f>
        <v>300</v>
      </c>
      <c r="X11" s="61" t="s">
        <v>35</v>
      </c>
      <c r="AC11" s="42"/>
      <c r="AD11" s="1">
        <f t="shared" si="0"/>
        <v>6</v>
      </c>
      <c r="AE11" s="1">
        <f t="shared" si="1"/>
        <v>449.5</v>
      </c>
      <c r="AF11" s="1">
        <f t="shared" si="2"/>
        <v>3.5487376696308632</v>
      </c>
      <c r="AG11" s="1">
        <f t="shared" si="3"/>
        <v>1293.5326954719637</v>
      </c>
      <c r="AH11" s="1">
        <f t="shared" si="4"/>
        <v>0</v>
      </c>
      <c r="AI11" s="1">
        <f t="shared" si="5"/>
        <v>0</v>
      </c>
      <c r="AJ11" s="1">
        <f t="shared" si="6"/>
        <v>0</v>
      </c>
      <c r="AK11" s="1">
        <f t="shared" si="7"/>
        <v>1293.5326954719637</v>
      </c>
      <c r="AM11" s="28" t="str">
        <f t="shared" si="8"/>
        <v/>
      </c>
      <c r="AN11" s="29">
        <f t="shared" si="9"/>
        <v>0</v>
      </c>
      <c r="AO11" s="29">
        <f t="shared" si="10"/>
        <v>0</v>
      </c>
      <c r="AP11" s="29" t="str">
        <f t="shared" si="11"/>
        <v/>
      </c>
      <c r="AQ11" s="29">
        <f t="shared" si="12"/>
        <v>0</v>
      </c>
      <c r="AR11" s="29">
        <f t="shared" si="13"/>
        <v>0</v>
      </c>
      <c r="AS11" s="28"/>
      <c r="AT11" s="28">
        <f t="shared" si="14"/>
        <v>0</v>
      </c>
      <c r="AU11" s="28" t="str">
        <f t="shared" si="15"/>
        <v/>
      </c>
      <c r="AV11" s="28">
        <f t="shared" si="16"/>
        <v>0</v>
      </c>
      <c r="AW11" s="30">
        <f t="shared" si="17"/>
        <v>0</v>
      </c>
      <c r="AY11" s="31" t="str">
        <f t="shared" si="18"/>
        <v/>
      </c>
      <c r="AZ11" s="31">
        <f t="shared" si="19"/>
        <v>0</v>
      </c>
      <c r="BA11" s="31">
        <f t="shared" si="20"/>
        <v>0</v>
      </c>
      <c r="BB11" s="31" t="str">
        <f t="shared" si="21"/>
        <v/>
      </c>
      <c r="BC11" s="31">
        <f t="shared" si="22"/>
        <v>0</v>
      </c>
      <c r="BD11" s="31">
        <f t="shared" si="23"/>
        <v>0</v>
      </c>
      <c r="BE11" s="31">
        <f t="shared" si="24"/>
        <v>0</v>
      </c>
      <c r="BF11" s="31" t="str">
        <f t="shared" si="25"/>
        <v/>
      </c>
      <c r="BG11" s="31">
        <f t="shared" si="26"/>
        <v>0</v>
      </c>
      <c r="BH11" s="31">
        <f t="shared" si="27"/>
        <v>0</v>
      </c>
      <c r="BJ11" s="28" t="str">
        <f t="shared" si="28"/>
        <v/>
      </c>
      <c r="BK11" s="28">
        <f t="shared" si="29"/>
        <v>1472.6215563702156</v>
      </c>
      <c r="BL11" s="28">
        <f t="shared" si="30"/>
        <v>-179.08886089825182</v>
      </c>
      <c r="BM11" s="28" t="str">
        <f t="shared" si="31"/>
        <v/>
      </c>
      <c r="BN11" s="28">
        <f t="shared" si="32"/>
        <v>0</v>
      </c>
      <c r="BO11" s="28">
        <f t="shared" si="33"/>
        <v>1472.6215563702156</v>
      </c>
      <c r="BP11" s="28"/>
      <c r="BQ11" s="28">
        <f t="shared" si="34"/>
        <v>-179.08886089825182</v>
      </c>
      <c r="BR11" s="28" t="str">
        <f t="shared" si="35"/>
        <v/>
      </c>
      <c r="BS11" s="28">
        <f t="shared" si="36"/>
        <v>0</v>
      </c>
      <c r="BT11" s="28">
        <f t="shared" si="37"/>
        <v>1472.6215563702156</v>
      </c>
      <c r="BU11" s="4"/>
      <c r="BV11" s="32">
        <f t="shared" si="38"/>
        <v>1472.6215563702156</v>
      </c>
      <c r="BX11" s="1">
        <f t="shared" si="39"/>
        <v>774.74620080637044</v>
      </c>
    </row>
    <row r="12" spans="2:112" x14ac:dyDescent="0.25">
      <c r="B12" s="112" t="s">
        <v>49</v>
      </c>
      <c r="C12" s="112">
        <v>4.9779999999999998</v>
      </c>
      <c r="D12" s="113">
        <v>3.1568000000000001</v>
      </c>
      <c r="E12" s="113">
        <v>3.1568000000000001</v>
      </c>
      <c r="F12" s="113">
        <v>4.99</v>
      </c>
      <c r="G12" s="113">
        <v>4.9779999999999998</v>
      </c>
      <c r="H12" s="113">
        <v>1.3582493494026035E-2</v>
      </c>
      <c r="I12" s="113">
        <v>2E-3</v>
      </c>
      <c r="J12" s="113">
        <v>220.67099999999999</v>
      </c>
      <c r="K12" s="113">
        <v>220.66800000000001</v>
      </c>
      <c r="M12" s="1">
        <v>0</v>
      </c>
      <c r="N12" s="1">
        <v>3501</v>
      </c>
      <c r="P12" s="62" t="s">
        <v>36</v>
      </c>
      <c r="Q12" s="51">
        <v>500</v>
      </c>
      <c r="R12" s="51" t="s">
        <v>35</v>
      </c>
      <c r="S12" s="50"/>
      <c r="T12" s="51">
        <f>Q12</f>
        <v>500</v>
      </c>
      <c r="U12" s="52" t="s">
        <v>35</v>
      </c>
      <c r="V12" s="51"/>
      <c r="W12" s="51">
        <f>Q12</f>
        <v>500</v>
      </c>
      <c r="X12" s="63" t="s">
        <v>35</v>
      </c>
      <c r="Z12" s="64" t="str">
        <f>IF(AND(AND(Q11=T11,T11=W11),AND(Q12=T12,T12=W12)),"","Varying cross-section")</f>
        <v/>
      </c>
      <c r="AA12" s="64"/>
      <c r="AC12" s="49"/>
      <c r="AD12" s="1">
        <f t="shared" si="0"/>
        <v>6</v>
      </c>
      <c r="AE12" s="1">
        <f t="shared" si="1"/>
        <v>449.5</v>
      </c>
      <c r="AF12" s="1">
        <f t="shared" si="2"/>
        <v>3.6405300166666459</v>
      </c>
      <c r="AG12" s="1">
        <f t="shared" si="3"/>
        <v>1335.3653920131446</v>
      </c>
      <c r="AH12" s="1">
        <f t="shared" si="4"/>
        <v>0</v>
      </c>
      <c r="AI12" s="1">
        <f t="shared" si="5"/>
        <v>0</v>
      </c>
      <c r="AJ12" s="1">
        <f t="shared" si="6"/>
        <v>0</v>
      </c>
      <c r="AK12" s="1">
        <f t="shared" si="7"/>
        <v>1335.3653920131446</v>
      </c>
      <c r="AM12" s="28" t="str">
        <f t="shared" si="8"/>
        <v/>
      </c>
      <c r="AN12" s="29">
        <f t="shared" si="9"/>
        <v>0</v>
      </c>
      <c r="AO12" s="29">
        <f t="shared" si="10"/>
        <v>0</v>
      </c>
      <c r="AP12" s="29" t="str">
        <f t="shared" si="11"/>
        <v/>
      </c>
      <c r="AQ12" s="29">
        <f t="shared" si="12"/>
        <v>0</v>
      </c>
      <c r="AR12" s="29">
        <f t="shared" si="13"/>
        <v>0</v>
      </c>
      <c r="AS12" s="28"/>
      <c r="AT12" s="28">
        <f t="shared" si="14"/>
        <v>0</v>
      </c>
      <c r="AU12" s="28" t="str">
        <f t="shared" si="15"/>
        <v/>
      </c>
      <c r="AV12" s="28">
        <f t="shared" si="16"/>
        <v>0</v>
      </c>
      <c r="AW12" s="30">
        <f t="shared" si="17"/>
        <v>0</v>
      </c>
      <c r="AY12" s="31" t="str">
        <f t="shared" si="18"/>
        <v/>
      </c>
      <c r="AZ12" s="31">
        <f t="shared" si="19"/>
        <v>0</v>
      </c>
      <c r="BA12" s="31">
        <f t="shared" si="20"/>
        <v>0</v>
      </c>
      <c r="BB12" s="31" t="str">
        <f t="shared" si="21"/>
        <v/>
      </c>
      <c r="BC12" s="31">
        <f t="shared" si="22"/>
        <v>0</v>
      </c>
      <c r="BD12" s="31">
        <f t="shared" si="23"/>
        <v>0</v>
      </c>
      <c r="BE12" s="31">
        <f t="shared" si="24"/>
        <v>0</v>
      </c>
      <c r="BF12" s="31" t="str">
        <f t="shared" si="25"/>
        <v/>
      </c>
      <c r="BG12" s="31">
        <f t="shared" si="26"/>
        <v>0</v>
      </c>
      <c r="BH12" s="31">
        <f t="shared" si="27"/>
        <v>0</v>
      </c>
      <c r="BJ12" s="28" t="str">
        <f t="shared" si="28"/>
        <v/>
      </c>
      <c r="BK12" s="28">
        <f t="shared" si="29"/>
        <v>1472.6215563702156</v>
      </c>
      <c r="BL12" s="28">
        <f t="shared" si="30"/>
        <v>-137.25616435707093</v>
      </c>
      <c r="BM12" s="28" t="str">
        <f t="shared" si="31"/>
        <v/>
      </c>
      <c r="BN12" s="28">
        <f t="shared" si="32"/>
        <v>0</v>
      </c>
      <c r="BO12" s="28">
        <f t="shared" si="33"/>
        <v>1472.6215563702156</v>
      </c>
      <c r="BP12" s="28"/>
      <c r="BQ12" s="28">
        <f t="shared" si="34"/>
        <v>-137.25616435707093</v>
      </c>
      <c r="BR12" s="28" t="str">
        <f t="shared" si="35"/>
        <v/>
      </c>
      <c r="BS12" s="28">
        <f t="shared" si="36"/>
        <v>0</v>
      </c>
      <c r="BT12" s="28">
        <f t="shared" si="37"/>
        <v>1472.6215563702156</v>
      </c>
      <c r="BU12" s="4"/>
      <c r="BV12" s="32">
        <f t="shared" si="38"/>
        <v>1472.6215563702156</v>
      </c>
      <c r="BX12" s="1">
        <f t="shared" si="39"/>
        <v>774.89346296200711</v>
      </c>
    </row>
    <row r="13" spans="2:112" x14ac:dyDescent="0.25">
      <c r="B13" s="112" t="s">
        <v>49</v>
      </c>
      <c r="C13" s="112">
        <v>38.728999999999999</v>
      </c>
      <c r="D13" s="113">
        <v>3.6829999999999998</v>
      </c>
      <c r="E13" s="113">
        <v>3.6829999999999998</v>
      </c>
      <c r="F13" s="113">
        <v>38.74</v>
      </c>
      <c r="G13" s="113">
        <v>38.728999999999999</v>
      </c>
      <c r="H13" s="113">
        <v>0.10522967722557156</v>
      </c>
      <c r="I13" s="113">
        <v>2E-3</v>
      </c>
      <c r="J13" s="113">
        <v>209.411</v>
      </c>
      <c r="K13" s="113">
        <v>209.40799999999999</v>
      </c>
      <c r="M13" s="1">
        <v>0</v>
      </c>
      <c r="N13" s="1">
        <v>3680</v>
      </c>
      <c r="AC13" s="65"/>
      <c r="AD13" s="1">
        <f t="shared" si="0"/>
        <v>6</v>
      </c>
      <c r="AE13" s="1">
        <f t="shared" si="1"/>
        <v>449.5</v>
      </c>
      <c r="AF13" s="1">
        <f t="shared" si="2"/>
        <v>3.4547676464971793</v>
      </c>
      <c r="AG13" s="1">
        <f t="shared" si="3"/>
        <v>1251.3712796622469</v>
      </c>
      <c r="AH13" s="1">
        <f t="shared" si="4"/>
        <v>0</v>
      </c>
      <c r="AI13" s="1">
        <f t="shared" si="5"/>
        <v>0</v>
      </c>
      <c r="AJ13" s="1">
        <f t="shared" si="6"/>
        <v>0</v>
      </c>
      <c r="AK13" s="1">
        <f t="shared" si="7"/>
        <v>1251.3712796622469</v>
      </c>
      <c r="AM13" s="28" t="str">
        <f t="shared" si="8"/>
        <v/>
      </c>
      <c r="AN13" s="29">
        <f t="shared" si="9"/>
        <v>0</v>
      </c>
      <c r="AO13" s="29">
        <f t="shared" si="10"/>
        <v>0</v>
      </c>
      <c r="AP13" s="29" t="str">
        <f t="shared" si="11"/>
        <v/>
      </c>
      <c r="AQ13" s="29">
        <f t="shared" si="12"/>
        <v>0</v>
      </c>
      <c r="AR13" s="29">
        <f t="shared" si="13"/>
        <v>0</v>
      </c>
      <c r="AS13" s="28"/>
      <c r="AT13" s="28">
        <f t="shared" si="14"/>
        <v>0</v>
      </c>
      <c r="AU13" s="28" t="str">
        <f t="shared" si="15"/>
        <v/>
      </c>
      <c r="AV13" s="28">
        <f t="shared" si="16"/>
        <v>0</v>
      </c>
      <c r="AW13" s="30">
        <f t="shared" si="17"/>
        <v>0</v>
      </c>
      <c r="AY13" s="31" t="str">
        <f t="shared" si="18"/>
        <v/>
      </c>
      <c r="AZ13" s="31">
        <f t="shared" si="19"/>
        <v>0</v>
      </c>
      <c r="BA13" s="31">
        <f t="shared" si="20"/>
        <v>0</v>
      </c>
      <c r="BB13" s="31" t="str">
        <f t="shared" si="21"/>
        <v/>
      </c>
      <c r="BC13" s="31">
        <f t="shared" si="22"/>
        <v>0</v>
      </c>
      <c r="BD13" s="31">
        <f t="shared" si="23"/>
        <v>0</v>
      </c>
      <c r="BE13" s="31">
        <f t="shared" si="24"/>
        <v>0</v>
      </c>
      <c r="BF13" s="31" t="str">
        <f t="shared" si="25"/>
        <v/>
      </c>
      <c r="BG13" s="31">
        <f t="shared" si="26"/>
        <v>0</v>
      </c>
      <c r="BH13" s="31">
        <f t="shared" si="27"/>
        <v>0</v>
      </c>
      <c r="BJ13" s="28" t="str">
        <f t="shared" si="28"/>
        <v/>
      </c>
      <c r="BK13" s="28">
        <f t="shared" si="29"/>
        <v>1472.6215563702156</v>
      </c>
      <c r="BL13" s="28">
        <f t="shared" si="30"/>
        <v>-221.25027670796862</v>
      </c>
      <c r="BM13" s="28" t="str">
        <f t="shared" si="31"/>
        <v/>
      </c>
      <c r="BN13" s="28">
        <f t="shared" si="32"/>
        <v>0</v>
      </c>
      <c r="BO13" s="28">
        <f t="shared" si="33"/>
        <v>1472.6215563702156</v>
      </c>
      <c r="BP13" s="28"/>
      <c r="BQ13" s="28">
        <f t="shared" si="34"/>
        <v>-221.25027670796862</v>
      </c>
      <c r="BR13" s="28" t="str">
        <f t="shared" si="35"/>
        <v/>
      </c>
      <c r="BS13" s="28">
        <f t="shared" si="36"/>
        <v>0</v>
      </c>
      <c r="BT13" s="28">
        <f t="shared" si="37"/>
        <v>1472.6215563702156</v>
      </c>
      <c r="BU13" s="4"/>
      <c r="BV13" s="32">
        <f t="shared" si="38"/>
        <v>1472.6215563702156</v>
      </c>
      <c r="BX13" s="1">
        <f t="shared" si="39"/>
        <v>774.74620080637112</v>
      </c>
    </row>
    <row r="14" spans="2:112" x14ac:dyDescent="0.25">
      <c r="B14" s="112" t="s">
        <v>49</v>
      </c>
      <c r="C14" s="112">
        <v>74.38</v>
      </c>
      <c r="D14" s="113">
        <v>4.2091000000000003</v>
      </c>
      <c r="E14" s="113">
        <v>4.2091000000000003</v>
      </c>
      <c r="F14" s="113">
        <v>74.391000000000005</v>
      </c>
      <c r="G14" s="113">
        <v>74.38</v>
      </c>
      <c r="H14" s="113">
        <v>0.20203610510069611</v>
      </c>
      <c r="I14" s="113">
        <v>2E-3</v>
      </c>
      <c r="J14" s="113">
        <v>179.529</v>
      </c>
      <c r="K14" s="113">
        <v>179.52500000000001</v>
      </c>
      <c r="M14" s="1">
        <v>0</v>
      </c>
      <c r="N14" s="1">
        <v>4416</v>
      </c>
      <c r="P14" s="13" t="s">
        <v>37</v>
      </c>
      <c r="Q14" s="1">
        <f>700/(1100+(fy*0.87))</f>
        <v>0.4560260586319218</v>
      </c>
      <c r="T14" s="66" t="s">
        <v>38</v>
      </c>
      <c r="U14" s="67"/>
      <c r="V14" s="68"/>
      <c r="W14" s="69" t="s">
        <v>39</v>
      </c>
      <c r="X14" s="70"/>
      <c r="Y14" s="71"/>
      <c r="Z14" s="69" t="s">
        <v>40</v>
      </c>
      <c r="AA14" s="70"/>
      <c r="AB14" s="71"/>
      <c r="AC14" s="65"/>
      <c r="AD14" s="1">
        <f t="shared" si="0"/>
        <v>6</v>
      </c>
      <c r="AE14" s="1">
        <f t="shared" si="1"/>
        <v>449.5</v>
      </c>
      <c r="AF14" s="1">
        <f t="shared" si="2"/>
        <v>2.9617879710616544</v>
      </c>
      <c r="AG14" s="1">
        <f t="shared" si="3"/>
        <v>1040.0689345784087</v>
      </c>
      <c r="AH14" s="1">
        <f t="shared" si="4"/>
        <v>0</v>
      </c>
      <c r="AI14" s="1">
        <f t="shared" si="5"/>
        <v>0</v>
      </c>
      <c r="AJ14" s="1">
        <f t="shared" si="6"/>
        <v>0</v>
      </c>
      <c r="AK14" s="1">
        <f t="shared" si="7"/>
        <v>1040.0689345784087</v>
      </c>
      <c r="AM14" s="28" t="str">
        <f t="shared" si="8"/>
        <v/>
      </c>
      <c r="AN14" s="29">
        <f t="shared" si="9"/>
        <v>0</v>
      </c>
      <c r="AO14" s="29">
        <f t="shared" si="10"/>
        <v>0</v>
      </c>
      <c r="AP14" s="29" t="str">
        <f t="shared" si="11"/>
        <v/>
      </c>
      <c r="AQ14" s="29">
        <f t="shared" si="12"/>
        <v>0</v>
      </c>
      <c r="AR14" s="29">
        <f t="shared" si="13"/>
        <v>0</v>
      </c>
      <c r="AS14" s="28"/>
      <c r="AT14" s="28">
        <f t="shared" si="14"/>
        <v>0</v>
      </c>
      <c r="AU14" s="28" t="str">
        <f t="shared" si="15"/>
        <v/>
      </c>
      <c r="AV14" s="28">
        <f t="shared" si="16"/>
        <v>0</v>
      </c>
      <c r="AW14" s="30">
        <f t="shared" si="17"/>
        <v>0</v>
      </c>
      <c r="AY14" s="31" t="str">
        <f t="shared" si="18"/>
        <v/>
      </c>
      <c r="AZ14" s="31">
        <f t="shared" si="19"/>
        <v>0</v>
      </c>
      <c r="BA14" s="31">
        <f t="shared" si="20"/>
        <v>0</v>
      </c>
      <c r="BB14" s="31" t="str">
        <f t="shared" si="21"/>
        <v/>
      </c>
      <c r="BC14" s="31">
        <f t="shared" si="22"/>
        <v>0</v>
      </c>
      <c r="BD14" s="31">
        <f t="shared" si="23"/>
        <v>0</v>
      </c>
      <c r="BE14" s="31">
        <f t="shared" si="24"/>
        <v>0</v>
      </c>
      <c r="BF14" s="31" t="str">
        <f t="shared" si="25"/>
        <v/>
      </c>
      <c r="BG14" s="31">
        <f t="shared" si="26"/>
        <v>0</v>
      </c>
      <c r="BH14" s="31">
        <f t="shared" si="27"/>
        <v>0</v>
      </c>
      <c r="BJ14" s="28" t="str">
        <f t="shared" si="28"/>
        <v/>
      </c>
      <c r="BK14" s="28">
        <f t="shared" si="29"/>
        <v>1472.6215563702156</v>
      </c>
      <c r="BL14" s="28">
        <f t="shared" si="30"/>
        <v>-432.55262179180681</v>
      </c>
      <c r="BM14" s="28" t="str">
        <f t="shared" si="31"/>
        <v/>
      </c>
      <c r="BN14" s="28">
        <f t="shared" si="32"/>
        <v>0</v>
      </c>
      <c r="BO14" s="28">
        <f t="shared" si="33"/>
        <v>1472.6215563702156</v>
      </c>
      <c r="BP14" s="28"/>
      <c r="BQ14" s="28">
        <f t="shared" si="34"/>
        <v>-432.55262179180681</v>
      </c>
      <c r="BR14" s="28" t="str">
        <f t="shared" si="35"/>
        <v/>
      </c>
      <c r="BS14" s="28">
        <f t="shared" si="36"/>
        <v>0</v>
      </c>
      <c r="BT14" s="28">
        <f t="shared" si="37"/>
        <v>1472.6215563702156</v>
      </c>
      <c r="BU14" s="4"/>
      <c r="BV14" s="32">
        <f t="shared" si="38"/>
        <v>1472.6215563702156</v>
      </c>
      <c r="BX14" s="1">
        <f t="shared" si="39"/>
        <v>774.74620080636976</v>
      </c>
    </row>
    <row r="15" spans="2:112" x14ac:dyDescent="0.25">
      <c r="B15" s="112" t="s">
        <v>49</v>
      </c>
      <c r="C15" s="112">
        <v>104.90300000000001</v>
      </c>
      <c r="D15" s="113">
        <v>4.7351999999999999</v>
      </c>
      <c r="E15" s="113">
        <v>4.7351999999999999</v>
      </c>
      <c r="F15" s="113">
        <v>104.914</v>
      </c>
      <c r="G15" s="113">
        <v>104.90300000000001</v>
      </c>
      <c r="H15" s="113">
        <v>0.28491800457146627</v>
      </c>
      <c r="I15" s="113">
        <v>2E-3</v>
      </c>
      <c r="J15" s="113">
        <v>132.01499999999999</v>
      </c>
      <c r="K15" s="113">
        <v>132.012</v>
      </c>
      <c r="M15" s="1">
        <v>0</v>
      </c>
      <c r="N15" s="1">
        <v>5151</v>
      </c>
      <c r="P15" s="13" t="s">
        <v>41</v>
      </c>
      <c r="Q15" s="1">
        <f>0.36*fck*$Q$14*(1-0.42*$Q$14)</f>
        <v>3.9817759339621634</v>
      </c>
      <c r="S15" s="72" t="s">
        <v>42</v>
      </c>
      <c r="T15" s="73">
        <f>IF($Q$11=0,0,$Q$12-cc-$Q$3-($P$4*PI()*$Q$4^2/4*$Q$4/2+$P$5*PI()*$Q$5^2/4*($Q$4+MAX($Q$4,spacer)+$Q$5/2)+$P$6*PI()*$Q$6^2/4*($Q$4+MAX($Q$4,spacer)+$Q$5+MAX($Q$5,spacer)+$Q$6/2))/($Z$8))</f>
        <v>442.47058823529414</v>
      </c>
      <c r="U15" s="74">
        <f>IF($T$11=0,0,$T$12-cc-$T$3-($S$4*PI()*$T$4^2/4*$T$4/2+$S$5*PI()*$T$5^2/4*($T$4+MAX($T$4,spacer)+$T$5/2)+$S$6*PI()*$T$6^2/4*($T$4+MAX($T$4,spacer)+$T$5+MAX($T$5,spacer)+$T$6/2))/($AA$8))</f>
        <v>458</v>
      </c>
      <c r="V15" s="75">
        <f>IF($W$11=0,0,$W$12-cc-$W$3-($V$4*PI()*$W$4^2/4*$W$4/2+$V$5*PI()*$W$5^2/4*($W$4+MAX($W$4,spacer)+$W$5/2)+$V$6*PI()*$W$6^2/4*($W$4+MAX($W$4,spacer)+$W$5+MAX($W$5,spacer)+$W$6/2))/($AB$8))</f>
        <v>458</v>
      </c>
      <c r="W15" s="56">
        <f>($Q$12-$T$16)/$T$15</f>
        <v>9.9441637862270671E-2</v>
      </c>
      <c r="X15" s="57">
        <f>($Q$12-$U$16)/$U$15</f>
        <v>9.606986899563319E-2</v>
      </c>
      <c r="Y15" s="58">
        <f>($Q$12-$V$16)/$V$15</f>
        <v>0.11026200873362445</v>
      </c>
      <c r="Z15" s="56">
        <f>IF($Q$11=0,0,VLOOKUP(ROUND(FLOOR($W$15,0.05),2),fsc,[1]tables!$B$18,FALSE)-(VLOOKUP(ROUND(FLOOR($W$15,0.05),2),fsc,[1]tables!$B$18,FALSE)-VLOOKUP(ROUND(CEILING($W$15,0.05),2),fsc,[1]tables!$B$18,FALSE))*($W$15-FLOOR($W$15,0.05))/0.05)</f>
        <v>412.13400691305503</v>
      </c>
      <c r="AA15" s="57">
        <f>IF($Q$11=0,0,VLOOKUP(ROUND(FLOOR($X$15,0.05),2),fsc,[1]tables!$B$18,FALSE)-(VLOOKUP(ROUND(FLOOR($X$15,0.05),2),fsc,[1]tables!$B$18,FALSE)-VLOOKUP(ROUND(CEILING($X$15,0.05),2),fsc,[1]tables!$B$18,FALSE))*($X$15-FLOOR($X$15,0.05))/0.05)</f>
        <v>412.94323144104806</v>
      </c>
      <c r="AB15" s="58">
        <f>IF($Q$11=0,0,VLOOKUP(ROUND(FLOOR($Y$15,0.05),2),fsc,[1]tables!$B$18,FALSE)-(VLOOKUP(ROUND(FLOOR($Y$15,0.05),2),fsc,[1]tables!$B$18,FALSE)-VLOOKUP(ROUND(CEILING($Y$15,0.05),2),fsc,[1]tables!$B$18,FALSE))*($Y$15-FLOOR($Y$15,0.05))/0.05)</f>
        <v>408.51091703056767</v>
      </c>
      <c r="AC15" s="65"/>
      <c r="AD15" s="1">
        <f t="shared" si="0"/>
        <v>6</v>
      </c>
      <c r="AE15" s="1">
        <f t="shared" si="1"/>
        <v>449.5</v>
      </c>
      <c r="AF15" s="1">
        <f t="shared" si="2"/>
        <v>2.1779235610943313</v>
      </c>
      <c r="AG15" s="1">
        <f t="shared" si="3"/>
        <v>732.25375224053039</v>
      </c>
      <c r="AH15" s="1">
        <f t="shared" si="4"/>
        <v>0</v>
      </c>
      <c r="AI15" s="1">
        <f t="shared" si="5"/>
        <v>0</v>
      </c>
      <c r="AJ15" s="1">
        <f t="shared" si="6"/>
        <v>0</v>
      </c>
      <c r="AK15" s="1">
        <f t="shared" si="7"/>
        <v>732.25375224053039</v>
      </c>
      <c r="AM15" s="28" t="str">
        <f t="shared" si="8"/>
        <v/>
      </c>
      <c r="AN15" s="29">
        <f t="shared" si="9"/>
        <v>0</v>
      </c>
      <c r="AO15" s="29">
        <f t="shared" si="10"/>
        <v>0</v>
      </c>
      <c r="AP15" s="29" t="str">
        <f t="shared" si="11"/>
        <v/>
      </c>
      <c r="AQ15" s="29">
        <f t="shared" si="12"/>
        <v>0</v>
      </c>
      <c r="AR15" s="29">
        <f t="shared" si="13"/>
        <v>0</v>
      </c>
      <c r="AS15" s="28"/>
      <c r="AT15" s="28">
        <f t="shared" si="14"/>
        <v>0</v>
      </c>
      <c r="AU15" s="28" t="str">
        <f t="shared" si="15"/>
        <v/>
      </c>
      <c r="AV15" s="28">
        <f t="shared" si="16"/>
        <v>0</v>
      </c>
      <c r="AW15" s="30">
        <f t="shared" si="17"/>
        <v>0</v>
      </c>
      <c r="AY15" s="31" t="str">
        <f t="shared" si="18"/>
        <v/>
      </c>
      <c r="AZ15" s="31">
        <f t="shared" si="19"/>
        <v>0</v>
      </c>
      <c r="BA15" s="31">
        <f t="shared" si="20"/>
        <v>0</v>
      </c>
      <c r="BB15" s="31" t="str">
        <f t="shared" si="21"/>
        <v/>
      </c>
      <c r="BC15" s="31">
        <f t="shared" si="22"/>
        <v>0</v>
      </c>
      <c r="BD15" s="31">
        <f t="shared" si="23"/>
        <v>0</v>
      </c>
      <c r="BE15" s="31">
        <f t="shared" si="24"/>
        <v>0</v>
      </c>
      <c r="BF15" s="31" t="str">
        <f t="shared" si="25"/>
        <v/>
      </c>
      <c r="BG15" s="31">
        <f t="shared" si="26"/>
        <v>0</v>
      </c>
      <c r="BH15" s="31">
        <f t="shared" si="27"/>
        <v>0</v>
      </c>
      <c r="BJ15" s="28" t="str">
        <f t="shared" si="28"/>
        <v/>
      </c>
      <c r="BK15" s="28">
        <f t="shared" si="29"/>
        <v>1472.6215563702156</v>
      </c>
      <c r="BL15" s="28">
        <f t="shared" si="30"/>
        <v>-740.36780412968517</v>
      </c>
      <c r="BM15" s="28" t="str">
        <f t="shared" si="31"/>
        <v/>
      </c>
      <c r="BN15" s="28">
        <f t="shared" si="32"/>
        <v>0</v>
      </c>
      <c r="BO15" s="28">
        <f t="shared" si="33"/>
        <v>1472.6215563702156</v>
      </c>
      <c r="BP15" s="28"/>
      <c r="BQ15" s="28">
        <f t="shared" si="34"/>
        <v>-740.36780412968517</v>
      </c>
      <c r="BR15" s="28" t="str">
        <f t="shared" si="35"/>
        <v/>
      </c>
      <c r="BS15" s="28">
        <f t="shared" si="36"/>
        <v>0</v>
      </c>
      <c r="BT15" s="28">
        <f t="shared" si="37"/>
        <v>1472.6215563702156</v>
      </c>
      <c r="BU15" s="4"/>
      <c r="BV15" s="32">
        <f t="shared" si="38"/>
        <v>1472.6215563702156</v>
      </c>
      <c r="BX15" s="1">
        <f t="shared" si="39"/>
        <v>774.89346296200779</v>
      </c>
    </row>
    <row r="16" spans="2:112" s="77" customFormat="1" x14ac:dyDescent="0.25">
      <c r="B16" s="112" t="s">
        <v>49</v>
      </c>
      <c r="C16" s="112">
        <v>126.899</v>
      </c>
      <c r="D16" s="113">
        <v>5.2614000000000001</v>
      </c>
      <c r="E16" s="113">
        <v>5.2614000000000001</v>
      </c>
      <c r="F16" s="113">
        <v>126.90900000000001</v>
      </c>
      <c r="G16" s="113">
        <v>126.899</v>
      </c>
      <c r="H16" s="113">
        <v>0.34464575940418457</v>
      </c>
      <c r="I16" s="113">
        <v>2E-3</v>
      </c>
      <c r="J16" s="113">
        <v>70.656000000000006</v>
      </c>
      <c r="K16" s="113">
        <v>70.653000000000006</v>
      </c>
      <c r="M16" s="77">
        <v>0</v>
      </c>
      <c r="N16" s="77">
        <v>5285</v>
      </c>
      <c r="P16" s="78" t="s">
        <v>43</v>
      </c>
      <c r="Q16" s="77">
        <f>0.36*fck*$Q$14/(0.87*fy)</f>
        <v>1.13220262832753E-2</v>
      </c>
      <c r="S16" s="79" t="s">
        <v>42</v>
      </c>
      <c r="T16" s="80">
        <f>IF($Q$11=0,0,$Q$12-cc-$Q$3-($P$7*PI()*$Q$7^2/4*$Q$7/2+$P$8*PI()*$Q$8^2/4*($Q$7+MAX($Q$7,spacer)+$Q$8/2)+$P$9*PI()*$Q$9^2/4*($Q$7+MAX($Q$7,spacer)+$Q$8+MAX($Q$8,spacer)+$Q$9/2))/($Z$9))</f>
        <v>456</v>
      </c>
      <c r="U16" s="81">
        <f>IF($T$11=0,0,$T$12-cc-$T$3-($S$7*PI()*$T$7^2/4*$T$7/2+$S$8*PI()*$T$8^2/4*($T$7+MAX($T$7,spacer)+$T$8/2)+$S$9*PI()*$T$9^2/4*($T$7+MAX($T$7,spacer)+$T$8+MAX($T$8,spacer)+$T$9/2))/($AA$9))</f>
        <v>456</v>
      </c>
      <c r="V16" s="82">
        <f>IF($W$11=0,0,$W$12-cc-$W$3-($V$7*PI()*$W$7^2/4*$W$7/2+$V$8*PI()*$W$8^2/4*($W$7+MAX($W$7,spacer)+$W$8/2)+$V$9*PI()*$W$9^2/4*($W$7+MAX($W$7,spacer)+$W$8+MAX($W$8,spacer)+$W$9/2))/($AB$9))</f>
        <v>449.5</v>
      </c>
      <c r="W16" s="83"/>
      <c r="X16" s="83"/>
      <c r="Y16" s="83"/>
      <c r="Z16" s="83"/>
      <c r="AA16" s="83"/>
      <c r="AB16" s="83"/>
      <c r="AC16" s="83"/>
      <c r="AD16" s="77">
        <f t="shared" si="0"/>
        <v>6</v>
      </c>
      <c r="AE16" s="77">
        <f t="shared" si="1"/>
        <v>449.5</v>
      </c>
      <c r="AF16" s="77">
        <f t="shared" si="2"/>
        <v>1.1656506240403068</v>
      </c>
      <c r="AG16" s="77">
        <f t="shared" si="3"/>
        <v>373.38324279938411</v>
      </c>
      <c r="AH16" s="77">
        <f t="shared" si="4"/>
        <v>0</v>
      </c>
      <c r="AI16" s="77">
        <f t="shared" si="5"/>
        <v>0</v>
      </c>
      <c r="AJ16" s="77">
        <f t="shared" si="6"/>
        <v>0</v>
      </c>
      <c r="AK16" s="77">
        <f t="shared" si="7"/>
        <v>373.38324279938411</v>
      </c>
      <c r="AM16" s="84" t="str">
        <f t="shared" si="8"/>
        <v/>
      </c>
      <c r="AN16" s="85">
        <f t="shared" si="9"/>
        <v>0</v>
      </c>
      <c r="AO16" s="85">
        <f t="shared" si="10"/>
        <v>0</v>
      </c>
      <c r="AP16" s="85" t="str">
        <f t="shared" si="11"/>
        <v/>
      </c>
      <c r="AQ16" s="85">
        <f t="shared" si="12"/>
        <v>0</v>
      </c>
      <c r="AR16" s="85">
        <f t="shared" si="13"/>
        <v>0</v>
      </c>
      <c r="AS16" s="84"/>
      <c r="AT16" s="84">
        <f t="shared" si="14"/>
        <v>0</v>
      </c>
      <c r="AU16" s="84" t="str">
        <f t="shared" si="15"/>
        <v/>
      </c>
      <c r="AV16" s="84">
        <f t="shared" si="16"/>
        <v>0</v>
      </c>
      <c r="AW16" s="86">
        <f t="shared" si="17"/>
        <v>0</v>
      </c>
      <c r="AX16" s="87"/>
      <c r="AY16" s="87" t="str">
        <f t="shared" si="18"/>
        <v/>
      </c>
      <c r="AZ16" s="87">
        <f t="shared" si="19"/>
        <v>0</v>
      </c>
      <c r="BA16" s="87">
        <f t="shared" si="20"/>
        <v>0</v>
      </c>
      <c r="BB16" s="87" t="str">
        <f t="shared" si="21"/>
        <v/>
      </c>
      <c r="BC16" s="87">
        <f t="shared" si="22"/>
        <v>0</v>
      </c>
      <c r="BD16" s="87">
        <f t="shared" si="23"/>
        <v>0</v>
      </c>
      <c r="BE16" s="87">
        <f t="shared" si="24"/>
        <v>0</v>
      </c>
      <c r="BF16" s="87" t="str">
        <f t="shared" si="25"/>
        <v/>
      </c>
      <c r="BG16" s="87">
        <f t="shared" si="26"/>
        <v>0</v>
      </c>
      <c r="BH16" s="87">
        <f t="shared" si="27"/>
        <v>0</v>
      </c>
      <c r="BI16" s="87"/>
      <c r="BJ16" s="84" t="str">
        <f t="shared" si="28"/>
        <v/>
      </c>
      <c r="BK16" s="84">
        <f t="shared" si="29"/>
        <v>1472.6215563702156</v>
      </c>
      <c r="BL16" s="84">
        <f t="shared" si="30"/>
        <v>-1099.2383135708315</v>
      </c>
      <c r="BM16" s="84" t="str">
        <f t="shared" si="31"/>
        <v/>
      </c>
      <c r="BN16" s="84">
        <f t="shared" si="32"/>
        <v>0</v>
      </c>
      <c r="BO16" s="84">
        <f t="shared" si="33"/>
        <v>1472.6215563702156</v>
      </c>
      <c r="BP16" s="84"/>
      <c r="BQ16" s="84">
        <f t="shared" si="34"/>
        <v>-1099.2383135708315</v>
      </c>
      <c r="BR16" s="84" t="str">
        <f t="shared" si="35"/>
        <v/>
      </c>
      <c r="BS16" s="84">
        <f t="shared" si="36"/>
        <v>0</v>
      </c>
      <c r="BT16" s="84">
        <f t="shared" si="37"/>
        <v>1472.6215563702156</v>
      </c>
      <c r="BU16" s="87"/>
      <c r="BV16" s="88">
        <f t="shared" si="38"/>
        <v>1472.6215563702156</v>
      </c>
      <c r="BX16" s="77">
        <f t="shared" si="39"/>
        <v>774.74620080636976</v>
      </c>
    </row>
    <row r="17" spans="2:77" x14ac:dyDescent="0.25">
      <c r="B17" s="112" t="s">
        <v>49</v>
      </c>
      <c r="C17" s="112">
        <v>140.22900000000001</v>
      </c>
      <c r="D17" s="113">
        <v>5.7874999999999996</v>
      </c>
      <c r="E17" s="113">
        <v>5.7874999999999996</v>
      </c>
      <c r="F17" s="113">
        <v>140.239</v>
      </c>
      <c r="G17" s="113">
        <v>140.22900000000001</v>
      </c>
      <c r="H17" s="113">
        <v>0.38084193015887341</v>
      </c>
      <c r="I17" s="113">
        <v>2E-3</v>
      </c>
      <c r="J17" s="113">
        <v>5.0000000000000001E-3</v>
      </c>
      <c r="K17" s="113">
        <v>0</v>
      </c>
      <c r="M17" s="1">
        <v>0</v>
      </c>
      <c r="N17" s="1">
        <v>5286</v>
      </c>
      <c r="AC17" s="65"/>
      <c r="AD17" s="1">
        <f t="shared" si="0"/>
        <v>6</v>
      </c>
      <c r="AE17" s="1">
        <f t="shared" si="1"/>
        <v>449.5</v>
      </c>
      <c r="AF17" s="1">
        <f t="shared" si="2"/>
        <v>8.2487730981113203E-5</v>
      </c>
      <c r="AG17" s="1">
        <f t="shared" si="3"/>
        <v>2.5183972078686587E-2</v>
      </c>
      <c r="AH17" s="1">
        <f t="shared" si="4"/>
        <v>0</v>
      </c>
      <c r="AI17" s="1">
        <f t="shared" si="5"/>
        <v>0</v>
      </c>
      <c r="AJ17" s="1">
        <f t="shared" si="6"/>
        <v>0</v>
      </c>
      <c r="AK17" s="1">
        <f t="shared" si="7"/>
        <v>2.5183972078686587E-2</v>
      </c>
      <c r="AM17" s="28" t="str">
        <f t="shared" si="8"/>
        <v/>
      </c>
      <c r="AN17" s="29">
        <f t="shared" si="9"/>
        <v>0</v>
      </c>
      <c r="AO17" s="29">
        <f t="shared" si="10"/>
        <v>0</v>
      </c>
      <c r="AP17" s="29" t="str">
        <f t="shared" si="11"/>
        <v/>
      </c>
      <c r="AQ17" s="29">
        <f t="shared" si="12"/>
        <v>0</v>
      </c>
      <c r="AR17" s="29">
        <f t="shared" si="13"/>
        <v>0</v>
      </c>
      <c r="AS17" s="28"/>
      <c r="AT17" s="28">
        <f t="shared" si="14"/>
        <v>0</v>
      </c>
      <c r="AU17" s="28" t="str">
        <f t="shared" si="15"/>
        <v/>
      </c>
      <c r="AV17" s="28">
        <f t="shared" si="16"/>
        <v>0</v>
      </c>
      <c r="AW17" s="30">
        <f t="shared" si="17"/>
        <v>0</v>
      </c>
      <c r="AY17" s="31" t="str">
        <f t="shared" si="18"/>
        <v/>
      </c>
      <c r="AZ17" s="31">
        <f t="shared" si="19"/>
        <v>0</v>
      </c>
      <c r="BA17" s="31">
        <f t="shared" si="20"/>
        <v>0</v>
      </c>
      <c r="BB17" s="31" t="str">
        <f t="shared" si="21"/>
        <v/>
      </c>
      <c r="BC17" s="31">
        <f t="shared" si="22"/>
        <v>0</v>
      </c>
      <c r="BD17" s="31">
        <f t="shared" si="23"/>
        <v>0</v>
      </c>
      <c r="BE17" s="31">
        <f t="shared" si="24"/>
        <v>0</v>
      </c>
      <c r="BF17" s="31" t="str">
        <f t="shared" si="25"/>
        <v/>
      </c>
      <c r="BG17" s="31">
        <f t="shared" si="26"/>
        <v>0</v>
      </c>
      <c r="BH17" s="31">
        <f t="shared" si="27"/>
        <v>0</v>
      </c>
      <c r="BJ17" s="28" t="str">
        <f t="shared" si="28"/>
        <v/>
      </c>
      <c r="BK17" s="28">
        <f t="shared" si="29"/>
        <v>1472.6215563702156</v>
      </c>
      <c r="BL17" s="28">
        <f t="shared" si="30"/>
        <v>-1472.596372398137</v>
      </c>
      <c r="BM17" s="28" t="str">
        <f t="shared" si="31"/>
        <v/>
      </c>
      <c r="BN17" s="28">
        <f t="shared" si="32"/>
        <v>0</v>
      </c>
      <c r="BO17" s="28">
        <f t="shared" si="33"/>
        <v>1472.6215563702156</v>
      </c>
      <c r="BP17" s="28"/>
      <c r="BQ17" s="28">
        <f t="shared" si="34"/>
        <v>-1472.596372398137</v>
      </c>
      <c r="BR17" s="28" t="str">
        <f t="shared" si="35"/>
        <v/>
      </c>
      <c r="BS17" s="28">
        <f t="shared" si="36"/>
        <v>0</v>
      </c>
      <c r="BT17" s="28">
        <f t="shared" si="37"/>
        <v>1472.6215563702156</v>
      </c>
      <c r="BU17" s="4"/>
      <c r="BV17" s="32">
        <f t="shared" si="38"/>
        <v>1472.6215563702156</v>
      </c>
      <c r="BX17" s="1">
        <f t="shared" si="39"/>
        <v>-4261.3986287463113</v>
      </c>
    </row>
    <row r="18" spans="2:77" s="77" customFormat="1" ht="15.75" thickBot="1" x14ac:dyDescent="0.3">
      <c r="B18" s="76"/>
      <c r="C18" s="76"/>
      <c r="D18" s="76"/>
      <c r="E18" s="76"/>
      <c r="F18" s="76"/>
      <c r="G18" s="76"/>
      <c r="H18" s="76"/>
      <c r="I18" s="76"/>
      <c r="J18" s="76"/>
      <c r="K18" s="76"/>
      <c r="M18" s="77">
        <v>0</v>
      </c>
      <c r="N18" s="77">
        <v>5887</v>
      </c>
      <c r="AM18" s="84"/>
      <c r="AN18" s="85"/>
      <c r="AO18" s="85"/>
      <c r="AP18" s="85"/>
      <c r="AQ18" s="85"/>
      <c r="AR18" s="85"/>
      <c r="AS18" s="84"/>
      <c r="AT18" s="84"/>
      <c r="AU18" s="84"/>
      <c r="AV18" s="84"/>
      <c r="AW18" s="86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7"/>
      <c r="BV18" s="88"/>
    </row>
    <row r="19" spans="2:77" ht="15.75" thickBot="1" x14ac:dyDescent="0.3">
      <c r="B19" s="89"/>
      <c r="C19" s="89"/>
      <c r="D19" s="89"/>
      <c r="E19" s="89"/>
      <c r="F19" s="89"/>
      <c r="G19" s="89"/>
      <c r="H19" s="89"/>
      <c r="I19" s="89"/>
      <c r="J19" s="89"/>
      <c r="K19" s="89"/>
      <c r="M19" s="1">
        <v>0</v>
      </c>
      <c r="N19" s="1">
        <v>6623</v>
      </c>
      <c r="P19" s="90" t="s">
        <v>44</v>
      </c>
      <c r="Q19" s="91"/>
      <c r="R19" s="92">
        <f>SUM(P20:R25)*7850*(10^(-9))</f>
        <v>73.283049462499434</v>
      </c>
      <c r="S19" s="1" t="s">
        <v>45</v>
      </c>
      <c r="AM19" s="28"/>
      <c r="AN19" s="29"/>
      <c r="AO19" s="29"/>
      <c r="AP19" s="29"/>
      <c r="AQ19" s="29"/>
      <c r="AR19" s="29"/>
      <c r="AS19" s="28"/>
      <c r="AT19" s="28"/>
      <c r="AU19" s="28"/>
      <c r="AV19" s="28"/>
      <c r="AW19" s="30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4"/>
      <c r="BV19" s="32"/>
    </row>
    <row r="20" spans="2:77" x14ac:dyDescent="0.25">
      <c r="B20" s="89"/>
      <c r="C20" s="89"/>
      <c r="D20" s="89"/>
      <c r="E20" s="89"/>
      <c r="F20" s="89"/>
      <c r="G20" s="89"/>
      <c r="H20" s="89"/>
      <c r="I20" s="89"/>
      <c r="J20" s="89"/>
      <c r="K20" s="89"/>
      <c r="M20" s="1">
        <v>0</v>
      </c>
      <c r="N20" s="1">
        <v>7359</v>
      </c>
      <c r="P20" s="93">
        <f>P4*PI()*(Q4*Q4/4)*MIN(AM33:AM60)*1000</f>
        <v>1076072.7991006067</v>
      </c>
      <c r="Q20" s="94">
        <f>(S4*PI()*(T4*T4/4)*(MAX(AY33:AY60)-MIN(AY33:AY60)))*1000</f>
        <v>0</v>
      </c>
      <c r="R20" s="95">
        <f>(V4*PI()*(W4*W4/4)*($E$17-MAX(BJ33:BJ60)))*1000</f>
        <v>700562.79131114751</v>
      </c>
      <c r="AM20" s="28"/>
      <c r="AN20" s="29"/>
      <c r="AO20" s="29"/>
      <c r="AP20" s="29"/>
      <c r="AQ20" s="29"/>
      <c r="AR20" s="29"/>
      <c r="AS20" s="28"/>
      <c r="AT20" s="28"/>
      <c r="AU20" s="28"/>
      <c r="AV20" s="28"/>
      <c r="AW20" s="30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4"/>
      <c r="BV20" s="32"/>
    </row>
    <row r="21" spans="2:77" x14ac:dyDescent="0.25">
      <c r="B21" s="89"/>
      <c r="C21" s="89"/>
      <c r="D21" s="89"/>
      <c r="E21" s="89"/>
      <c r="F21" s="89"/>
      <c r="G21" s="89"/>
      <c r="H21" s="89"/>
      <c r="I21" s="89"/>
      <c r="J21" s="89"/>
      <c r="K21" s="89"/>
      <c r="M21" s="1">
        <v>0</v>
      </c>
      <c r="N21" s="1">
        <v>8095</v>
      </c>
      <c r="P21" s="96">
        <f>(P5*PI()*(Q5*Q5/4)*MIN(AP33:AP60))*1000</f>
        <v>68093.966165416874</v>
      </c>
      <c r="Q21" s="57">
        <f>(S5*PI()*(T5*T5/4)*(MAX(BB33:BB60)-MIN(BB33:BB60)))*1000</f>
        <v>0</v>
      </c>
      <c r="R21" s="97">
        <f>(V5*PI()*(W5*W5/4)*($E$31-MAX(BM33:BM60)))*1000</f>
        <v>0</v>
      </c>
      <c r="AM21" s="28"/>
      <c r="AN21" s="29"/>
      <c r="AO21" s="29"/>
      <c r="AP21" s="29"/>
      <c r="AQ21" s="29"/>
      <c r="AR21" s="29"/>
      <c r="AS21" s="28"/>
      <c r="AT21" s="28"/>
      <c r="AU21" s="28"/>
      <c r="AV21" s="28"/>
      <c r="AW21" s="30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4"/>
      <c r="BV21" s="32"/>
    </row>
    <row r="22" spans="2:77" ht="15.75" thickBot="1" x14ac:dyDescent="0.3">
      <c r="B22" s="89"/>
      <c r="C22" s="89"/>
      <c r="D22" s="89"/>
      <c r="E22" s="89"/>
      <c r="F22" s="89"/>
      <c r="G22" s="89"/>
      <c r="H22" s="89"/>
      <c r="I22" s="89"/>
      <c r="J22" s="89"/>
      <c r="K22" s="89"/>
      <c r="M22" s="1">
        <v>0</v>
      </c>
      <c r="N22" s="1">
        <v>0</v>
      </c>
      <c r="P22" s="98">
        <f>P6*PI()*(Q6*Q6/4)*MIN(AU33:AU60)*1000</f>
        <v>0</v>
      </c>
      <c r="Q22" s="99">
        <f>S6*PI()*(T6*T6/4)*(MAX(BF33:BF60)-MIN(BF33:BF60))*1000</f>
        <v>0</v>
      </c>
      <c r="R22" s="100">
        <f>V6*PI()*(W6*W6/4)*($E$31-MAX(BR33:BR60))*1000</f>
        <v>0</v>
      </c>
      <c r="AM22" s="28"/>
      <c r="AN22" s="29"/>
      <c r="AO22" s="29"/>
      <c r="AP22" s="29"/>
      <c r="AQ22" s="29"/>
      <c r="AR22" s="29"/>
      <c r="AS22" s="28"/>
      <c r="AT22" s="28"/>
      <c r="AU22" s="28"/>
      <c r="AV22" s="28"/>
      <c r="AW22" s="30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4"/>
      <c r="BV22" s="32"/>
    </row>
    <row r="23" spans="2:77" x14ac:dyDescent="0.25">
      <c r="B23" s="89"/>
      <c r="C23" s="89"/>
      <c r="D23" s="89"/>
      <c r="E23" s="89"/>
      <c r="F23" s="89"/>
      <c r="G23" s="89"/>
      <c r="H23" s="89"/>
      <c r="I23" s="89"/>
      <c r="J23" s="89"/>
      <c r="K23" s="89"/>
      <c r="M23" s="1">
        <v>0</v>
      </c>
      <c r="N23" s="1">
        <v>736</v>
      </c>
      <c r="P23" s="93">
        <f>P7*PI()*(Q7*Q7/4)*MIN(AM4:AM31)*1000</f>
        <v>308988.22464466956</v>
      </c>
      <c r="Q23" s="94">
        <f>S7*PI()*(T7*T7/4)*(MAX(AY4:AY31)-MIN(AY4:AY31))*1000</f>
        <v>0</v>
      </c>
      <c r="R23" s="95">
        <f>V7*PI()*(W7*W7/4)*($E$17-MAX(BJ4:BJ31))*1000</f>
        <v>7181702.5324723553</v>
      </c>
      <c r="AM23" s="28"/>
      <c r="AN23" s="29"/>
      <c r="AO23" s="29"/>
      <c r="AP23" s="29"/>
      <c r="AQ23" s="29"/>
      <c r="AR23" s="29"/>
      <c r="AS23" s="28"/>
      <c r="AT23" s="28"/>
      <c r="AU23" s="28"/>
      <c r="AV23" s="28"/>
      <c r="AW23" s="30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4"/>
      <c r="BV23" s="32"/>
    </row>
    <row r="24" spans="2:77" x14ac:dyDescent="0.25">
      <c r="B24" s="89"/>
      <c r="C24" s="89"/>
      <c r="D24" s="89"/>
      <c r="E24" s="89"/>
      <c r="F24" s="89"/>
      <c r="G24" s="89"/>
      <c r="H24" s="89"/>
      <c r="I24" s="89"/>
      <c r="J24" s="89"/>
      <c r="K24" s="89"/>
      <c r="M24" s="1">
        <v>0</v>
      </c>
      <c r="N24" s="1">
        <v>1050</v>
      </c>
      <c r="P24" s="96">
        <f>P8*PI()*(Q8*Q8/4)*MIN(AP4:AP31)*1000</f>
        <v>0</v>
      </c>
      <c r="Q24" s="57">
        <f>S8*PI()*(T8*T8/4)*(MAX(BB4:BB31)-MIN(BB4:BB31))*1000</f>
        <v>0</v>
      </c>
      <c r="R24" s="97">
        <f>V8*PI()*(W8*W8/4)*($E$31-MAX(BM4:BM31))*1000</f>
        <v>0</v>
      </c>
      <c r="AM24" s="28"/>
      <c r="AN24" s="29"/>
      <c r="AO24" s="29"/>
      <c r="AP24" s="29"/>
      <c r="AQ24" s="29"/>
      <c r="AR24" s="29"/>
      <c r="AS24" s="28"/>
      <c r="AT24" s="28"/>
      <c r="AU24" s="28"/>
      <c r="AV24" s="28"/>
      <c r="AW24" s="30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4"/>
      <c r="BV24" s="32"/>
    </row>
    <row r="25" spans="2:77" ht="16.5" thickBot="1" x14ac:dyDescent="0.3">
      <c r="B25" s="89"/>
      <c r="C25" s="89"/>
      <c r="D25" s="89"/>
      <c r="E25" s="89"/>
      <c r="F25" s="89"/>
      <c r="G25" s="89"/>
      <c r="H25" s="89"/>
      <c r="I25" s="89"/>
      <c r="J25" s="89"/>
      <c r="K25" s="89"/>
      <c r="M25" s="1">
        <v>0</v>
      </c>
      <c r="N25" s="1">
        <v>1051</v>
      </c>
      <c r="P25" s="98">
        <f>P9*PI()*(Q9*Q9/4)*MIN(AU4:AU31)*1000</f>
        <v>0</v>
      </c>
      <c r="Q25" s="99">
        <f>S9*PI()*(T9*T9/4)*(MAX(BF4:BF31)-MIN(BF4:BF31))*1000</f>
        <v>0</v>
      </c>
      <c r="R25" s="100">
        <f>V9*PI()*(W9*W9/4)*($E$31-MAX(BR36:BR63))*1000</f>
        <v>0</v>
      </c>
      <c r="AM25" s="28"/>
      <c r="AN25" s="29"/>
      <c r="AO25" s="29"/>
      <c r="AP25" s="29"/>
      <c r="AQ25" s="29"/>
      <c r="AR25" s="29"/>
      <c r="AS25" s="28"/>
      <c r="AT25" s="28"/>
      <c r="AU25" s="28"/>
      <c r="AV25" s="28"/>
      <c r="AW25" s="30"/>
      <c r="AX25" s="10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4"/>
      <c r="BV25" s="32"/>
    </row>
    <row r="26" spans="2:77" x14ac:dyDescent="0.25">
      <c r="B26" s="89"/>
      <c r="C26" s="89"/>
      <c r="D26" s="89"/>
      <c r="E26" s="89"/>
      <c r="F26" s="89"/>
      <c r="G26" s="89"/>
      <c r="H26" s="89"/>
      <c r="I26" s="89"/>
      <c r="J26" s="89"/>
      <c r="K26" s="89"/>
      <c r="M26" s="1">
        <v>0</v>
      </c>
      <c r="N26" s="1">
        <v>1472</v>
      </c>
      <c r="AM26" s="28"/>
      <c r="AN26" s="29"/>
      <c r="AO26" s="29"/>
      <c r="AP26" s="29"/>
      <c r="AQ26" s="29"/>
      <c r="AR26" s="29"/>
      <c r="AS26" s="28"/>
      <c r="AT26" s="28"/>
      <c r="AU26" s="28"/>
      <c r="AV26" s="28"/>
      <c r="AW26" s="30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4"/>
      <c r="BV26" s="32"/>
    </row>
    <row r="27" spans="2:77" x14ac:dyDescent="0.25">
      <c r="B27" s="89"/>
      <c r="C27" s="89"/>
      <c r="D27" s="89"/>
      <c r="E27" s="89"/>
      <c r="F27" s="89"/>
      <c r="G27" s="89"/>
      <c r="H27" s="89"/>
      <c r="I27" s="89"/>
      <c r="J27" s="89"/>
      <c r="K27" s="89"/>
      <c r="M27" s="1">
        <v>0</v>
      </c>
      <c r="N27" s="1">
        <v>2208</v>
      </c>
      <c r="AM27" s="28"/>
      <c r="AN27" s="29"/>
      <c r="AO27" s="29"/>
      <c r="AP27" s="29"/>
      <c r="AQ27" s="29"/>
      <c r="AR27" s="29"/>
      <c r="AS27" s="28"/>
      <c r="AT27" s="28"/>
      <c r="AU27" s="28"/>
      <c r="AV27" s="28"/>
      <c r="AW27" s="30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4"/>
      <c r="BV27" s="32"/>
    </row>
    <row r="28" spans="2:77" x14ac:dyDescent="0.25">
      <c r="B28" s="89"/>
      <c r="C28" s="89"/>
      <c r="D28" s="89"/>
      <c r="E28" s="89"/>
      <c r="F28" s="89"/>
      <c r="G28" s="89"/>
      <c r="H28" s="89"/>
      <c r="I28" s="89"/>
      <c r="J28" s="89"/>
      <c r="K28" s="89"/>
      <c r="M28" s="1">
        <v>0</v>
      </c>
      <c r="N28" s="1">
        <v>2944</v>
      </c>
      <c r="AM28" s="28"/>
      <c r="AN28" s="29"/>
      <c r="AO28" s="29"/>
      <c r="AP28" s="29"/>
      <c r="AQ28" s="29"/>
      <c r="AR28" s="29"/>
      <c r="AS28" s="28"/>
      <c r="AT28" s="28"/>
      <c r="AU28" s="28"/>
      <c r="AV28" s="28"/>
      <c r="AW28" s="30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4"/>
      <c r="BV28" s="32"/>
    </row>
    <row r="29" spans="2:77" x14ac:dyDescent="0.25">
      <c r="B29" s="89"/>
      <c r="C29" s="89"/>
      <c r="D29" s="89"/>
      <c r="E29" s="89"/>
      <c r="F29" s="89"/>
      <c r="G29" s="89"/>
      <c r="H29" s="89"/>
      <c r="I29" s="89"/>
      <c r="J29" s="89"/>
      <c r="K29" s="89"/>
      <c r="M29" s="1">
        <v>0</v>
      </c>
      <c r="N29" s="1">
        <v>3500</v>
      </c>
      <c r="AM29" s="28"/>
      <c r="AN29" s="29"/>
      <c r="AO29" s="29"/>
      <c r="AP29" s="29"/>
      <c r="AQ29" s="29"/>
      <c r="AR29" s="29"/>
      <c r="AS29" s="28"/>
      <c r="AT29" s="28"/>
      <c r="AU29" s="28"/>
      <c r="AV29" s="28"/>
      <c r="AW29" s="30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4"/>
      <c r="BV29" s="32"/>
    </row>
    <row r="30" spans="2:77" x14ac:dyDescent="0.25">
      <c r="B30" s="89"/>
      <c r="C30" s="89"/>
      <c r="D30" s="89"/>
      <c r="E30" s="89"/>
      <c r="F30" s="89"/>
      <c r="G30" s="89"/>
      <c r="H30" s="89"/>
      <c r="I30" s="89"/>
      <c r="J30" s="89"/>
      <c r="K30" s="89"/>
      <c r="M30" s="1">
        <v>0</v>
      </c>
      <c r="N30" s="1">
        <v>3501</v>
      </c>
      <c r="AM30" s="28"/>
      <c r="AN30" s="29"/>
      <c r="AO30" s="29"/>
      <c r="AP30" s="29"/>
      <c r="AQ30" s="29"/>
      <c r="AR30" s="29"/>
      <c r="AS30" s="28"/>
      <c r="AT30" s="28"/>
      <c r="AU30" s="28"/>
      <c r="AV30" s="28"/>
      <c r="AW30" s="30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4"/>
      <c r="BV30" s="32"/>
    </row>
    <row r="31" spans="2:77" x14ac:dyDescent="0.25">
      <c r="B31" s="89"/>
      <c r="C31" s="89"/>
      <c r="D31" s="89"/>
      <c r="E31" s="89"/>
      <c r="F31" s="89"/>
      <c r="G31" s="89"/>
      <c r="H31" s="89"/>
      <c r="I31" s="89"/>
      <c r="J31" s="89"/>
      <c r="K31" s="89"/>
      <c r="M31" s="1">
        <v>0</v>
      </c>
      <c r="N31" s="1">
        <v>3680</v>
      </c>
      <c r="AM31" s="28"/>
      <c r="AN31" s="29"/>
      <c r="AO31" s="29"/>
      <c r="AP31" s="29"/>
      <c r="AQ31" s="29"/>
      <c r="AR31" s="29"/>
      <c r="AS31" s="28"/>
      <c r="AT31" s="28"/>
      <c r="AU31" s="28"/>
      <c r="AV31" s="28"/>
      <c r="AW31" s="30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4"/>
      <c r="BV31" s="32"/>
      <c r="BY31" s="17"/>
    </row>
    <row r="32" spans="2:77" s="102" customFormat="1" x14ac:dyDescent="0.25"/>
    <row r="33" spans="2:74" s="104" customFormat="1" x14ac:dyDescent="0.25">
      <c r="B33" s="112" t="s">
        <v>49</v>
      </c>
      <c r="C33" s="112">
        <v>-249.18299999999999</v>
      </c>
      <c r="D33" s="113">
        <v>0</v>
      </c>
      <c r="E33" s="113">
        <v>0</v>
      </c>
      <c r="F33" s="113">
        <v>-249.19399999999999</v>
      </c>
      <c r="G33" s="113">
        <v>-249.18299999999999</v>
      </c>
      <c r="H33" s="113">
        <v>0.67669471248493218</v>
      </c>
      <c r="I33" s="113">
        <v>-2E-3</v>
      </c>
      <c r="J33" s="113">
        <v>-253.94</v>
      </c>
      <c r="K33" s="113">
        <v>-253.93600000000001</v>
      </c>
      <c r="M33" s="104">
        <v>0</v>
      </c>
      <c r="N33" s="104">
        <v>4416</v>
      </c>
      <c r="AD33" s="104">
        <f>IF(E33&lt;MIN($AM$33:$AM$50),IF(J33&gt;0,2,1),IF(E33&lt;MAX($AM$33:$AM$50),IF(J33&gt;0,4,3),IF(J33&gt;0,6,5)))</f>
        <v>1</v>
      </c>
      <c r="AE33" s="104">
        <f t="shared" si="1"/>
        <v>442.47058823529414</v>
      </c>
      <c r="AF33" s="104">
        <f t="shared" ref="AF33:AF46" si="40">IF(E33&lt;MIN($AM$33:$AM$60),IF(J33&gt;0,J33*1000000/($Q$11*$T$16*$T$16),J33*1000000/($Q$11*$T$15*$T$15)),IF(E33&lt;MAX(AM61:AM88),IF(J33&gt;0,J33*1000000/($Q$11*$U$16*$U$16),J33*1000000/($Q$11*$U$15*$U$15)),IF(J33&gt;0,J33*1000000/($Q$11*$V$16*$V$16),J33*1000000/($Q$11*$V$15*$V$15))))</f>
        <v>-4.3235555685007334</v>
      </c>
      <c r="AG33" s="104">
        <f t="shared" si="3"/>
        <v>-1153.0654699775059</v>
      </c>
      <c r="AH33" s="104">
        <f t="shared" si="4"/>
        <v>0</v>
      </c>
      <c r="AI33" s="104">
        <f t="shared" ref="AI33:AI46" si="41">IF(E33&lt;MIN($AM$33:$AM$60),0.87*fy*AH33/($Z$15-(0.45*fck)),IF(E33&lt;MAX($AM$33:$AM$60),0.87*fy*AH33/($AA$15-(0.45*fck)),0.87*fy*AH33/($AB$15-(0.45*fck))))</f>
        <v>0</v>
      </c>
      <c r="AJ33" s="104">
        <f t="shared" ref="AJ33:AJ46" si="42">IF(E33&lt;MIN($AM$33:$AM$60),-0.87*fy*AH33/($Z$15-(0.45*fck)),IF(E33&lt;MAX($AM$33:$AM$60),0.87*fy*AH33/($AA$15-(0.45*fck)),-0.87*fy*AH33/($AB$15-(0.45*fck))))</f>
        <v>0</v>
      </c>
      <c r="AK33" s="104">
        <f t="shared" si="7"/>
        <v>-1153.0654699775059</v>
      </c>
      <c r="AM33" s="105" t="str">
        <f>IF(OR((AND(K33&lt;0,K34&gt;0)),(AND(K34&lt;0,K33&gt;0))),$E33+(($E34-$E33)*(0-K33)/(K34-K33)),"")</f>
        <v/>
      </c>
      <c r="AN33" s="31">
        <f t="shared" ref="AN33:AN46" si="43">IF($E33&lt;MIN($AM$33:$AM$60),IF($AK33&lt;0,-1*(IF($Q$11=0,"",$P$4*PI()*$Q$4^2/4)),IF($Q$11=0,"",$P$4*PI()*$Q$4^2/4)),0)</f>
        <v>-942.47779607693792</v>
      </c>
      <c r="AO33" s="31">
        <f>IF(AN33=0,0,$AK33-AN33)</f>
        <v>-210.58767390056801</v>
      </c>
      <c r="AP33" s="105">
        <f>IF(OR((AND(AO33&lt;0,AO34&gt;0)),(AND(AO34&lt;0,AO33&gt;0))),$E33+(($E34-$E33)*(0-AO33)/(AO34-AO33)),"")</f>
        <v>0.20069428351774757</v>
      </c>
      <c r="AQ33" s="31">
        <f t="shared" ref="AQ33:AQ46" si="44">IF($E33&lt;MIN($AP$33:$AP$60),IF(AO33&lt;0,-1*(IF($Q$11=0,"",$P$5*PI()*$Q$5^2/4)),IF($Q$11=0,"",$P$5*PI()*$Q$5^2/4)),0)</f>
        <v>-339.29200658769764</v>
      </c>
      <c r="AR33" s="31">
        <f>AQ33+AN33</f>
        <v>-1281.7698026646356</v>
      </c>
      <c r="AS33" s="31"/>
      <c r="AT33" s="31">
        <f>IF(AR33=0,0,$AK33-AR33)</f>
        <v>128.70433268712964</v>
      </c>
      <c r="AU33" s="31" t="str">
        <f>IF(OR((AND(AT33&lt;0,AT34&gt;0)),(AND(AT34&lt;0,AT33&gt;0))),$E33+(($E34-$E33)*(0-AT33)/(AT34-AT33)),"")</f>
        <v/>
      </c>
      <c r="AV33" s="31">
        <f t="shared" ref="AV33:AV46" si="45">IF($E33&lt;MIN($AU$33:$AU$60),IF(AT33&lt;0,-1*(IF($Q$11=0,"",$P$6*PI()*$Q$6^2/4)),IF($Q$11=0,"",$P$6*PI()*$Q$6^2/4)),0)</f>
        <v>0</v>
      </c>
      <c r="AW33" s="31">
        <f>AV33+AR33</f>
        <v>-1281.7698026646356</v>
      </c>
      <c r="AX33" s="31"/>
      <c r="AY33" s="106" t="str">
        <f>IF(OR((AND(K33&lt;0,K34&gt;0)),(AND(K34&lt;0,K33&gt;0))),$E33+(($E34-$E33)*(0-K33)/(K34-K33)),"")</f>
        <v/>
      </c>
      <c r="AZ33" s="106">
        <f>IF(AND($E33&gt;MIN($AY$33:$AY$60),$E33&lt;MAX($AY$33:$AY$60)),IF($AK33&lt;0,-1*(IF($T$11=0,"",$S$4*PI()*$T$4^2/4)),IF($T$11=0,"",$S$4*PI()*$T$4^2/4)),0)</f>
        <v>0</v>
      </c>
      <c r="BA33" s="106">
        <f>IF(AZ33=0,0,$AK33-AZ33)</f>
        <v>0</v>
      </c>
      <c r="BB33" s="106" t="str">
        <f>IF(OR((AND(BA33&lt;0,BA34&gt;0)),(AND(BA34&lt;0,BA33&gt;0))),$E4+(($E5-$E4)*(0-BA33)/(BA34-BA33)),"")</f>
        <v/>
      </c>
      <c r="BC33" s="106">
        <f>IF(AND($E33&gt;MIN($BB$33:$BB$60),$E33&lt;MAX($BB$33:$BB$60)),IF($AK33&lt;0,-1*(IF($T$11=0,"",$S$5*PI()*$T$5^2/4)),IF($T$11=0,"",$S$5*PI()*$T$5^2/4)),0)</f>
        <v>0</v>
      </c>
      <c r="BD33" s="106">
        <f>BC33+AZ33</f>
        <v>0</v>
      </c>
      <c r="BE33" s="106">
        <f>IF(BD33=0,0,$AK33-BD33)</f>
        <v>0</v>
      </c>
      <c r="BF33" s="106" t="str">
        <f>IF(OR((AND(BE33&lt;0,BE34&gt;0)),(AND(BE34&lt;0,BE33&gt;0))),$E33+(($E34-$E33)*(0-BE33)/(BE34-BE33)),"")</f>
        <v/>
      </c>
      <c r="BG33" s="106">
        <f>IF(AND($E33&gt;MIN($BF$33:$BF$60),$E33&lt;MAX($BF$33:$BF$60)),IF($AK33&lt;0,-1*(IF($T$11=0,"",$S$6*PI()*$T$6^2/4)),IF($T$11=0,"",$S$6*PI()*$T$6^2/4)),0)</f>
        <v>0</v>
      </c>
      <c r="BH33" s="106">
        <f>-(BG33+BD33)</f>
        <v>0</v>
      </c>
      <c r="BI33" s="31" t="str">
        <f t="shared" ref="BI33:BI41" si="46">IF(OR((AND(AR33&lt;0,AR34&gt;0)),(AND(AR34&lt;0,AR33&gt;0))),E22+((E23-E22)*(0-AR33)/(AR34-AR33)),"")</f>
        <v/>
      </c>
      <c r="BJ33" s="31" t="str">
        <f>IF(OR((AND(K33&lt;0,K34&gt;0)),(AND(K34&lt;0,K33&gt;0))),$E33+(($E34-$E33)*(0-K33)/(K34-K33)),"")</f>
        <v/>
      </c>
      <c r="BK33" s="31">
        <f>IF($E33&gt;MAX($BJ$33:$BJ$60),IF($AK33&lt;0,-1*(IF($W$11=0,"",$V$4*PI()*$W$4^2/4)),IF($W$11=0,"",$V$4*PI()*$W$4^2/4)),0)</f>
        <v>0</v>
      </c>
      <c r="BL33" s="31">
        <f>IF(BK33=0,0,$AK33-BK33)</f>
        <v>0</v>
      </c>
      <c r="BM33" s="31" t="str">
        <f>IF(OR((AND(BL33&lt;0,BL34&gt;0)),(AND(BL34&lt;0,BL33&gt;0))),$E33+(($E34-$E33)*(0-BL33)/(BL34-BL33)),"")</f>
        <v/>
      </c>
      <c r="BN33" s="31">
        <f>IF($E33&gt;MAX($BM$33:$BM$60),IF(BL33&lt;0,-1*(IF($W$11=0,"",$V$5*PI()*$W$5^2/4)),IF($W$11=0,"",$V$5*PI()*$W$5^2/4)),0)</f>
        <v>0</v>
      </c>
      <c r="BO33" s="31">
        <f>BN33+BK33</f>
        <v>0</v>
      </c>
      <c r="BP33" s="31"/>
      <c r="BQ33" s="31">
        <f>IF(BO33=0,0,$AK33-BO33)</f>
        <v>0</v>
      </c>
      <c r="BR33" s="31" t="str">
        <f>IF(OR((AND(BQ33&lt;0,BQ34&gt;0)),(AND(BQ34&lt;0,BQ33&gt;0))),$E33+(($E34-$E33)*(0-BQ33)/(BQ34-BQ33)),"")</f>
        <v/>
      </c>
      <c r="BS33" s="31">
        <f>IF($E33&gt;MAX($BR$33:$BR$60),IF(BQ33&lt;0,-1*(IF($W$11=0,"",$V$6*PI()*$W$6^2/4)),IF($W$11=0,"",$V$6*PI()*$W$6^2/4)),0)</f>
        <v>0</v>
      </c>
      <c r="BT33" s="31">
        <f>BS33+BO33</f>
        <v>0</v>
      </c>
      <c r="BU33" s="31"/>
      <c r="BV33" s="31">
        <f>BT33+AW33+BH33</f>
        <v>-1281.7698026646356</v>
      </c>
    </row>
    <row r="34" spans="2:74" x14ac:dyDescent="0.25">
      <c r="B34" s="112" t="s">
        <v>49</v>
      </c>
      <c r="C34" s="112">
        <v>-242.02</v>
      </c>
      <c r="D34" s="113">
        <v>0.52610000000000001</v>
      </c>
      <c r="E34" s="113">
        <v>0.52610000000000001</v>
      </c>
      <c r="F34" s="113">
        <v>-242.03200000000001</v>
      </c>
      <c r="G34" s="113">
        <v>-242.02</v>
      </c>
      <c r="H34" s="113">
        <v>0.65724436206363923</v>
      </c>
      <c r="I34" s="113">
        <v>-2E-3</v>
      </c>
      <c r="J34" s="113">
        <v>-124.351</v>
      </c>
      <c r="K34" s="113">
        <v>-124.348</v>
      </c>
      <c r="M34" s="1">
        <v>0</v>
      </c>
      <c r="N34" s="1">
        <v>5151</v>
      </c>
      <c r="AD34" s="1">
        <f>IF(E34&lt;MIN($AM$33:$AM$50),IF(J34&gt;0,2,1),IF(E34&lt;MAX($AM$33:$AM$50),IF(J34&gt;0,4,3),IF(J34&gt;0,6,5)))</f>
        <v>1</v>
      </c>
      <c r="AE34" s="1">
        <f t="shared" si="1"/>
        <v>442.47058823529414</v>
      </c>
      <c r="AF34" s="1">
        <f t="shared" si="40"/>
        <v>-2.1171869673884958</v>
      </c>
      <c r="AG34" s="1">
        <f t="shared" si="3"/>
        <v>-601.03093617230388</v>
      </c>
      <c r="AH34" s="1">
        <f t="shared" si="4"/>
        <v>0</v>
      </c>
      <c r="AI34" s="1">
        <f t="shared" si="41"/>
        <v>0</v>
      </c>
      <c r="AJ34" s="1">
        <f t="shared" si="42"/>
        <v>0</v>
      </c>
      <c r="AK34" s="1">
        <f t="shared" si="7"/>
        <v>-601.03093617230388</v>
      </c>
      <c r="AM34" s="105" t="str">
        <f t="shared" ref="AM34:AM46" si="47">IF(OR((AND(K34&lt;0,K35&gt;0)),(AND(K35&lt;0,K34&gt;0))),$E34+(($E35-$E34)*(0-K34)/(K35-K34)),"")</f>
        <v/>
      </c>
      <c r="AN34" s="31">
        <f t="shared" si="43"/>
        <v>-942.47779607693792</v>
      </c>
      <c r="AO34" s="31">
        <f t="shared" ref="AO34:AO46" si="48">IF(AN34=0,0,$AK34-AN34)</f>
        <v>341.44685990463404</v>
      </c>
      <c r="AP34" s="105" t="str">
        <f t="shared" ref="AP34:AP46" si="49">IF(OR((AND(AO34&lt;0,AO35&gt;0)),(AND(AO35&lt;0,AO34&gt;0))),$E34+(($E35-$E34)*(0-AO34)/(AO35-AO34)),"")</f>
        <v/>
      </c>
      <c r="AQ34" s="31">
        <f t="shared" si="44"/>
        <v>0</v>
      </c>
      <c r="AR34" s="31">
        <f t="shared" ref="AR34:AR46" si="50">AQ34+AN34</f>
        <v>-942.47779607693792</v>
      </c>
      <c r="AS34" s="31"/>
      <c r="AT34" s="31">
        <f t="shared" ref="AT34:AT46" si="51">IF(AR34=0,0,$AK34-AR34)</f>
        <v>341.44685990463404</v>
      </c>
      <c r="AU34" s="31" t="str">
        <f t="shared" ref="AU34:AU46" si="52">IF(OR((AND(AT34&lt;0,AT35&gt;0)),(AND(AT35&lt;0,AT34&gt;0))),$E34+(($E35-$E34)*(0-AT34)/(AT35-AT34)),"")</f>
        <v/>
      </c>
      <c r="AV34" s="31">
        <f t="shared" si="45"/>
        <v>0</v>
      </c>
      <c r="AW34" s="31">
        <f t="shared" ref="AW34:AW46" si="53">AV34+AR34</f>
        <v>-942.47779607693792</v>
      </c>
      <c r="AY34" s="106" t="str">
        <f t="shared" ref="AY34:AY46" si="54">IF(OR((AND(K34&lt;0,K35&gt;0)),(AND(K35&lt;0,K34&gt;0))),$E34+(($E35-$E34)*(0-K34)/(K35-K34)),"")</f>
        <v/>
      </c>
      <c r="AZ34" s="106">
        <f t="shared" ref="AZ34:AZ46" si="55">IF(AND($E34&gt;MIN($AY$33:$AY$60),$E34&lt;MAX($AY$33:$AY$60)),IF($AK34&lt;0,-1*(IF($T$11=0,"",$S$4*PI()*$T$4^2/4)),IF($T$11=0,"",$S$4*PI()*$T$4^2/4)),0)</f>
        <v>0</v>
      </c>
      <c r="BA34" s="106">
        <f t="shared" ref="BA34:BA46" si="56">IF(AZ34=0,0,$AK34-AZ34)</f>
        <v>0</v>
      </c>
      <c r="BB34" s="106" t="str">
        <f t="shared" ref="BB34:BB46" si="57">IF(OR((AND(BA34&lt;0,BA35&gt;0)),(AND(BA35&lt;0,BA34&gt;0))),$E5+(($E6-$E5)*(0-BA34)/(BA35-BA34)),"")</f>
        <v/>
      </c>
      <c r="BC34" s="106">
        <f t="shared" ref="BC34:BC46" si="58">IF(AND($E34&gt;MIN($BB$33:$BB$60),$E34&lt;MAX($BB$33:$BB$60)),IF($AK34&lt;0,-1*(IF($T$11=0,"",$S$5*PI()*$T$5^2/4)),IF($T$11=0,"",$S$5*PI()*$T$5^2/4)),0)</f>
        <v>0</v>
      </c>
      <c r="BD34" s="106">
        <f t="shared" ref="BD34:BD46" si="59">BC34+AZ34</f>
        <v>0</v>
      </c>
      <c r="BE34" s="106">
        <f t="shared" ref="BE34:BE46" si="60">IF(BD34=0,0,$AK34-BD34)</f>
        <v>0</v>
      </c>
      <c r="BF34" s="106" t="str">
        <f t="shared" ref="BF34:BF46" si="61">IF(OR((AND(BE34&lt;0,BE35&gt;0)),(AND(BE35&lt;0,BE34&gt;0))),$E34+(($E35-$E34)*(0-BE34)/(BE35-BE34)),"")</f>
        <v/>
      </c>
      <c r="BG34" s="106">
        <f t="shared" ref="BG34:BG46" si="62">IF(AND($E34&gt;MIN($BF$33:$BF$60),$E34&lt;MAX($BF$33:$BF$60)),IF($AK34&lt;0,-1*(IF($T$11=0,"",$S$6*PI()*$T$6^2/4)),IF($T$11=0,"",$S$6*PI()*$T$6^2/4)),0)</f>
        <v>0</v>
      </c>
      <c r="BH34" s="106">
        <f t="shared" ref="BH34:BH46" si="63">-(BG34+BD34)</f>
        <v>0</v>
      </c>
      <c r="BI34" s="4" t="str">
        <f t="shared" si="46"/>
        <v/>
      </c>
      <c r="BJ34" s="31" t="str">
        <f t="shared" ref="BJ34:BJ46" si="64">IF(OR((AND(K34&lt;0,K35&gt;0)),(AND(K35&lt;0,K34&gt;0))),$E34+(($E35-$E34)*(0-K34)/(K35-K34)),"")</f>
        <v/>
      </c>
      <c r="BK34" s="31">
        <f t="shared" ref="BK34:BK46" si="65">IF($E34&gt;MAX($BJ$33:$BJ$60),IF($AK34&lt;0,-1*(IF($W$11=0,"",$V$4*PI()*$W$4^2/4)),IF($W$11=0,"",$V$4*PI()*$W$4^2/4)),0)</f>
        <v>0</v>
      </c>
      <c r="BL34" s="31">
        <f t="shared" ref="BL34:BL46" si="66">IF(BK34=0,0,$AK34-BK34)</f>
        <v>0</v>
      </c>
      <c r="BM34" s="31" t="str">
        <f t="shared" ref="BM34:BM46" si="67">IF(OR((AND(BL34&lt;0,BL35&gt;0)),(AND(BL35&lt;0,BL34&gt;0))),$E34+(($E35-$E34)*(0-BL34)/(BL35-BL34)),"")</f>
        <v/>
      </c>
      <c r="BN34" s="31">
        <f t="shared" ref="BN34:BN46" si="68">IF($E34&gt;MAX($BM$33:$BM$60),IF(BL34&lt;0,-1*(IF($W$11=0,"",$V$5*PI()*$W$5^2/4)),IF($W$11=0,"",$V$5*PI()*$W$5^2/4)),0)</f>
        <v>0</v>
      </c>
      <c r="BO34" s="31">
        <f t="shared" ref="BO34:BO46" si="69">BN34+BK34</f>
        <v>0</v>
      </c>
      <c r="BP34" s="31"/>
      <c r="BQ34" s="31">
        <f t="shared" ref="BQ34:BQ46" si="70">IF(BO34=0,0,$AK34-BO34)</f>
        <v>0</v>
      </c>
      <c r="BR34" s="31" t="str">
        <f t="shared" ref="BR34:BR46" si="71">IF(OR((AND(BQ34&lt;0,BQ35&gt;0)),(AND(BQ35&lt;0,BQ34&gt;0))),$E34+(($E35-$E34)*(0-BQ34)/(BQ35-BQ34)),"")</f>
        <v/>
      </c>
      <c r="BS34" s="31">
        <f t="shared" ref="BS34:BS46" si="72">IF($E34&gt;MAX($BR$33:$BR$60),IF(BQ34&lt;0,-1*(IF($Q$11=0,"",$V$6*PI()*$W$6^2/4)),IF($Q$11=0,"",$V$6*PI()*$W$6^2/4)),0)</f>
        <v>0</v>
      </c>
      <c r="BT34" s="31">
        <f t="shared" ref="BT34:BT46" si="73">BS34+BO34</f>
        <v>0</v>
      </c>
      <c r="BU34" s="4"/>
      <c r="BV34" s="31">
        <f t="shared" ref="BV34:BV46" si="74">BT34+AW34+BH34</f>
        <v>-942.47779607693792</v>
      </c>
    </row>
    <row r="35" spans="2:74" x14ac:dyDescent="0.25">
      <c r="B35" s="112" t="s">
        <v>49</v>
      </c>
      <c r="C35" s="112">
        <v>-227.072</v>
      </c>
      <c r="D35" s="113">
        <v>1.0523</v>
      </c>
      <c r="E35" s="113">
        <v>1.0523</v>
      </c>
      <c r="F35" s="113">
        <v>-227.084</v>
      </c>
      <c r="G35" s="113">
        <v>-227.072</v>
      </c>
      <c r="H35" s="113">
        <v>0.61665468761194475</v>
      </c>
      <c r="I35" s="113">
        <v>-2E-3</v>
      </c>
      <c r="J35" s="113">
        <v>-8.7189999999999994</v>
      </c>
      <c r="K35" s="113">
        <v>-8.7149999999999999</v>
      </c>
      <c r="M35" s="1">
        <v>0</v>
      </c>
      <c r="N35" s="1">
        <v>5285</v>
      </c>
      <c r="AD35" s="1">
        <f>IF(E35&lt;MIN($AM$33:$AM$50),IF(J35&gt;0,2,1),IF(E35&lt;MAX($AM$33:$AM$50),IF(J35&gt;0,4,3),IF(J35&gt;0,6,5)))</f>
        <v>1</v>
      </c>
      <c r="AE35" s="1">
        <f t="shared" si="1"/>
        <v>442.47058823529414</v>
      </c>
      <c r="AF35" s="1">
        <f t="shared" si="40"/>
        <v>-0.14844877137023663</v>
      </c>
      <c r="AG35" s="1">
        <f t="shared" si="3"/>
        <v>-45.067095536780293</v>
      </c>
      <c r="AH35" s="1">
        <f t="shared" si="4"/>
        <v>0</v>
      </c>
      <c r="AI35" s="1">
        <f t="shared" si="41"/>
        <v>0</v>
      </c>
      <c r="AJ35" s="1">
        <f t="shared" si="42"/>
        <v>0</v>
      </c>
      <c r="AK35" s="1">
        <f t="shared" si="7"/>
        <v>-45.067095536780293</v>
      </c>
      <c r="AM35" s="105">
        <f t="shared" si="47"/>
        <v>1.141748700690624</v>
      </c>
      <c r="AN35" s="31">
        <f t="shared" si="43"/>
        <v>-942.47779607693792</v>
      </c>
      <c r="AO35" s="31">
        <f t="shared" si="48"/>
        <v>897.41070054015768</v>
      </c>
      <c r="AP35" s="105" t="str">
        <f t="shared" si="49"/>
        <v/>
      </c>
      <c r="AQ35" s="31">
        <f t="shared" si="44"/>
        <v>0</v>
      </c>
      <c r="AR35" s="31">
        <f t="shared" si="50"/>
        <v>-942.47779607693792</v>
      </c>
      <c r="AS35" s="31"/>
      <c r="AT35" s="31">
        <f t="shared" si="51"/>
        <v>897.41070054015768</v>
      </c>
      <c r="AU35" s="31" t="str">
        <f t="shared" si="52"/>
        <v/>
      </c>
      <c r="AV35" s="31">
        <f t="shared" si="45"/>
        <v>0</v>
      </c>
      <c r="AW35" s="31">
        <f t="shared" si="53"/>
        <v>-942.47779607693792</v>
      </c>
      <c r="AY35" s="106">
        <f t="shared" si="54"/>
        <v>1.141748700690624</v>
      </c>
      <c r="AZ35" s="106">
        <f t="shared" si="55"/>
        <v>0</v>
      </c>
      <c r="BA35" s="106">
        <f t="shared" si="56"/>
        <v>0</v>
      </c>
      <c r="BB35" s="106" t="str">
        <f t="shared" si="57"/>
        <v/>
      </c>
      <c r="BC35" s="106">
        <f t="shared" si="58"/>
        <v>0</v>
      </c>
      <c r="BD35" s="106">
        <f t="shared" si="59"/>
        <v>0</v>
      </c>
      <c r="BE35" s="106">
        <f t="shared" si="60"/>
        <v>0</v>
      </c>
      <c r="BF35" s="106" t="str">
        <f t="shared" si="61"/>
        <v/>
      </c>
      <c r="BG35" s="106">
        <f t="shared" si="62"/>
        <v>0</v>
      </c>
      <c r="BH35" s="106">
        <f t="shared" si="63"/>
        <v>0</v>
      </c>
      <c r="BI35" s="4" t="str">
        <f t="shared" si="46"/>
        <v/>
      </c>
      <c r="BJ35" s="31">
        <f t="shared" si="64"/>
        <v>1.141748700690624</v>
      </c>
      <c r="BK35" s="31">
        <f t="shared" si="65"/>
        <v>0</v>
      </c>
      <c r="BL35" s="31">
        <f t="shared" si="66"/>
        <v>0</v>
      </c>
      <c r="BM35" s="31" t="str">
        <f t="shared" si="67"/>
        <v/>
      </c>
      <c r="BN35" s="31">
        <f t="shared" si="68"/>
        <v>0</v>
      </c>
      <c r="BO35" s="31">
        <f t="shared" si="69"/>
        <v>0</v>
      </c>
      <c r="BP35" s="31"/>
      <c r="BQ35" s="31">
        <f t="shared" si="70"/>
        <v>0</v>
      </c>
      <c r="BR35" s="31" t="str">
        <f t="shared" si="71"/>
        <v/>
      </c>
      <c r="BS35" s="31">
        <f t="shared" si="72"/>
        <v>0</v>
      </c>
      <c r="BT35" s="31">
        <f t="shared" si="73"/>
        <v>0</v>
      </c>
      <c r="BU35" s="4"/>
      <c r="BV35" s="31">
        <f t="shared" si="74"/>
        <v>-942.47779607693792</v>
      </c>
    </row>
    <row r="36" spans="2:74" ht="15.75" x14ac:dyDescent="0.25">
      <c r="B36" s="112" t="s">
        <v>49</v>
      </c>
      <c r="C36" s="112">
        <v>-208.999</v>
      </c>
      <c r="D36" s="113">
        <v>1.5784</v>
      </c>
      <c r="E36" s="113">
        <v>1.5784</v>
      </c>
      <c r="F36" s="113">
        <v>-209.011</v>
      </c>
      <c r="G36" s="113">
        <v>-208.999</v>
      </c>
      <c r="H36" s="113">
        <v>0.56757941423988989</v>
      </c>
      <c r="I36" s="113">
        <v>-2E-3</v>
      </c>
      <c r="J36" s="113">
        <v>42.545000000000002</v>
      </c>
      <c r="K36" s="113">
        <v>42.542999999999999</v>
      </c>
      <c r="M36" s="1">
        <v>0</v>
      </c>
      <c r="N36" s="1">
        <v>5286</v>
      </c>
      <c r="AD36" s="1">
        <f>IF(E36&lt;MIN($AM$33:$AM$50),IF(J36&gt;0,2,1),IF(E36&lt;MAX($AM$33:$AM$50),IF(J36&gt;0,4,3),IF(J36&gt;0,6,5)))</f>
        <v>6</v>
      </c>
      <c r="AE36" s="1">
        <f t="shared" si="1"/>
        <v>449.5</v>
      </c>
      <c r="AF36" s="1">
        <f t="shared" si="40"/>
        <v>0.70188810291829218</v>
      </c>
      <c r="AG36" s="1">
        <f t="shared" si="3"/>
        <v>220.38819467771773</v>
      </c>
      <c r="AH36" s="1">
        <f t="shared" si="4"/>
        <v>0</v>
      </c>
      <c r="AI36" s="1">
        <f t="shared" si="41"/>
        <v>0</v>
      </c>
      <c r="AJ36" s="1">
        <f t="shared" si="42"/>
        <v>0</v>
      </c>
      <c r="AK36" s="1">
        <f t="shared" si="7"/>
        <v>220.38819467771773</v>
      </c>
      <c r="AM36" s="105" t="str">
        <f t="shared" si="47"/>
        <v/>
      </c>
      <c r="AN36" s="31">
        <f t="shared" si="43"/>
        <v>0</v>
      </c>
      <c r="AO36" s="31">
        <f>IF(AN36=0,0,$AK36-AN36)</f>
        <v>0</v>
      </c>
      <c r="AP36" s="105" t="str">
        <f t="shared" si="49"/>
        <v/>
      </c>
      <c r="AQ36" s="31">
        <f t="shared" si="44"/>
        <v>0</v>
      </c>
      <c r="AR36" s="31">
        <f t="shared" si="50"/>
        <v>0</v>
      </c>
      <c r="AS36" s="107">
        <f>SUM(AP33:AP50)/E40</f>
        <v>7.6289308365738231E-2</v>
      </c>
      <c r="AT36" s="31">
        <f t="shared" si="51"/>
        <v>0</v>
      </c>
      <c r="AU36" s="31" t="str">
        <f t="shared" si="52"/>
        <v/>
      </c>
      <c r="AV36" s="31">
        <f t="shared" si="45"/>
        <v>0</v>
      </c>
      <c r="AW36" s="31">
        <f t="shared" si="53"/>
        <v>0</v>
      </c>
      <c r="AY36" s="106" t="str">
        <f t="shared" si="54"/>
        <v/>
      </c>
      <c r="AZ36" s="106">
        <f t="shared" si="55"/>
        <v>0</v>
      </c>
      <c r="BA36" s="106">
        <f t="shared" si="56"/>
        <v>0</v>
      </c>
      <c r="BB36" s="106" t="str">
        <f t="shared" si="57"/>
        <v/>
      </c>
      <c r="BC36" s="106">
        <f t="shared" si="58"/>
        <v>0</v>
      </c>
      <c r="BD36" s="106">
        <f t="shared" si="59"/>
        <v>0</v>
      </c>
      <c r="BE36" s="106">
        <f t="shared" si="60"/>
        <v>0</v>
      </c>
      <c r="BF36" s="106" t="str">
        <f t="shared" si="61"/>
        <v/>
      </c>
      <c r="BG36" s="106">
        <f t="shared" si="62"/>
        <v>0</v>
      </c>
      <c r="BH36" s="106">
        <f t="shared" si="63"/>
        <v>0</v>
      </c>
      <c r="BI36" s="4" t="str">
        <f t="shared" si="46"/>
        <v/>
      </c>
      <c r="BJ36" s="31" t="str">
        <f t="shared" si="64"/>
        <v/>
      </c>
      <c r="BK36" s="31">
        <f t="shared" si="65"/>
        <v>150.79644737231007</v>
      </c>
      <c r="BL36" s="31">
        <f t="shared" si="66"/>
        <v>69.591747305407665</v>
      </c>
      <c r="BM36" s="31" t="str">
        <f t="shared" si="67"/>
        <v/>
      </c>
      <c r="BN36" s="31">
        <f t="shared" si="68"/>
        <v>0</v>
      </c>
      <c r="BO36" s="31">
        <f t="shared" si="69"/>
        <v>150.79644737231007</v>
      </c>
      <c r="BP36" s="31"/>
      <c r="BQ36" s="31">
        <f t="shared" si="70"/>
        <v>69.591747305407665</v>
      </c>
      <c r="BR36" s="31" t="str">
        <f t="shared" si="71"/>
        <v/>
      </c>
      <c r="BS36" s="31">
        <f t="shared" si="72"/>
        <v>0</v>
      </c>
      <c r="BT36" s="31">
        <f t="shared" si="73"/>
        <v>150.79644737231007</v>
      </c>
      <c r="BU36" s="4"/>
      <c r="BV36" s="31">
        <f t="shared" si="74"/>
        <v>150.79644737231007</v>
      </c>
    </row>
    <row r="37" spans="2:74" x14ac:dyDescent="0.25">
      <c r="B37" s="112" t="s">
        <v>49</v>
      </c>
      <c r="C37" s="112">
        <v>-201.2</v>
      </c>
      <c r="D37" s="113">
        <v>1.825</v>
      </c>
      <c r="E37" s="113">
        <v>1.825</v>
      </c>
      <c r="F37" s="113">
        <v>-201.21199999999999</v>
      </c>
      <c r="G37" s="113">
        <v>-201.2</v>
      </c>
      <c r="H37" s="113">
        <v>0.54640207472632518</v>
      </c>
      <c r="I37" s="113">
        <v>-2E-3</v>
      </c>
      <c r="J37" s="113">
        <v>64.06</v>
      </c>
      <c r="K37" s="113">
        <v>64.058000000000007</v>
      </c>
      <c r="M37" s="1">
        <v>0</v>
      </c>
      <c r="N37" s="1">
        <v>5887</v>
      </c>
      <c r="AD37" s="1">
        <f t="shared" ref="AD37:AD46" si="75">IF(E37&lt;MIN($AM$33:$AM$50),IF(J37&gt;0,2,1),IF(E37&lt;MAX($AM$33:$AM$50),IF(J37&gt;0,4,3),IF(J37&gt;0,6,5)))</f>
        <v>6</v>
      </c>
      <c r="AE37" s="1">
        <f t="shared" si="1"/>
        <v>449.5</v>
      </c>
      <c r="AF37" s="1">
        <f t="shared" si="40"/>
        <v>1.0568328093300223</v>
      </c>
      <c r="AG37" s="1">
        <f t="shared" si="3"/>
        <v>336.90767146003463</v>
      </c>
      <c r="AH37" s="1">
        <f t="shared" si="4"/>
        <v>0</v>
      </c>
      <c r="AI37" s="1">
        <f t="shared" si="41"/>
        <v>0</v>
      </c>
      <c r="AJ37" s="1">
        <f t="shared" si="42"/>
        <v>0</v>
      </c>
      <c r="AK37" s="1">
        <f t="shared" si="7"/>
        <v>336.90767146003463</v>
      </c>
      <c r="AM37" s="105" t="str">
        <f t="shared" si="47"/>
        <v/>
      </c>
      <c r="AN37" s="31">
        <f t="shared" si="43"/>
        <v>0</v>
      </c>
      <c r="AO37" s="31">
        <f t="shared" si="48"/>
        <v>0</v>
      </c>
      <c r="AP37" s="105" t="str">
        <f t="shared" si="49"/>
        <v/>
      </c>
      <c r="AQ37" s="31">
        <f t="shared" si="44"/>
        <v>0</v>
      </c>
      <c r="AR37" s="31">
        <f t="shared" si="50"/>
        <v>0</v>
      </c>
      <c r="AS37" s="31"/>
      <c r="AT37" s="31">
        <f t="shared" si="51"/>
        <v>0</v>
      </c>
      <c r="AU37" s="31" t="str">
        <f t="shared" si="52"/>
        <v/>
      </c>
      <c r="AV37" s="31">
        <f t="shared" si="45"/>
        <v>0</v>
      </c>
      <c r="AW37" s="31">
        <f t="shared" si="53"/>
        <v>0</v>
      </c>
      <c r="AY37" s="106" t="str">
        <f t="shared" si="54"/>
        <v/>
      </c>
      <c r="AZ37" s="106">
        <f t="shared" si="55"/>
        <v>0</v>
      </c>
      <c r="BA37" s="106">
        <f t="shared" si="56"/>
        <v>0</v>
      </c>
      <c r="BB37" s="106" t="str">
        <f t="shared" si="57"/>
        <v/>
      </c>
      <c r="BC37" s="106">
        <f t="shared" si="58"/>
        <v>0</v>
      </c>
      <c r="BD37" s="106">
        <f t="shared" si="59"/>
        <v>0</v>
      </c>
      <c r="BE37" s="106">
        <f t="shared" si="60"/>
        <v>0</v>
      </c>
      <c r="BF37" s="106" t="str">
        <f t="shared" si="61"/>
        <v/>
      </c>
      <c r="BG37" s="106">
        <f t="shared" si="62"/>
        <v>0</v>
      </c>
      <c r="BH37" s="106">
        <f t="shared" si="63"/>
        <v>0</v>
      </c>
      <c r="BI37" s="4" t="str">
        <f t="shared" si="46"/>
        <v/>
      </c>
      <c r="BJ37" s="31" t="str">
        <f t="shared" si="64"/>
        <v/>
      </c>
      <c r="BK37" s="31">
        <f t="shared" si="65"/>
        <v>150.79644737231007</v>
      </c>
      <c r="BL37" s="31">
        <f t="shared" si="66"/>
        <v>186.11122408772457</v>
      </c>
      <c r="BM37" s="31" t="str">
        <f t="shared" si="67"/>
        <v/>
      </c>
      <c r="BN37" s="31">
        <f t="shared" si="68"/>
        <v>0</v>
      </c>
      <c r="BO37" s="31">
        <f t="shared" si="69"/>
        <v>150.79644737231007</v>
      </c>
      <c r="BP37" s="31"/>
      <c r="BQ37" s="31">
        <f t="shared" si="70"/>
        <v>186.11122408772457</v>
      </c>
      <c r="BR37" s="31" t="str">
        <f t="shared" si="71"/>
        <v/>
      </c>
      <c r="BS37" s="31">
        <f t="shared" si="72"/>
        <v>0</v>
      </c>
      <c r="BT37" s="31">
        <f t="shared" si="73"/>
        <v>150.79644737231007</v>
      </c>
      <c r="BU37" s="4"/>
      <c r="BV37" s="31">
        <f t="shared" si="74"/>
        <v>150.79644737231007</v>
      </c>
    </row>
    <row r="38" spans="2:74" x14ac:dyDescent="0.25">
      <c r="B38" s="112" t="s">
        <v>49</v>
      </c>
      <c r="C38" s="112">
        <v>-66.900999999999996</v>
      </c>
      <c r="D38" s="113">
        <v>1.8259999999999998</v>
      </c>
      <c r="E38" s="113">
        <v>1.8259999999999998</v>
      </c>
      <c r="F38" s="113">
        <v>-66.912000000000006</v>
      </c>
      <c r="G38" s="113">
        <v>-66.900999999999996</v>
      </c>
      <c r="H38" s="113">
        <v>0.18172769091657628</v>
      </c>
      <c r="I38" s="113">
        <v>-2E-3</v>
      </c>
      <c r="J38" s="113">
        <v>64.055999999999997</v>
      </c>
      <c r="K38" s="113">
        <v>64.054000000000002</v>
      </c>
      <c r="M38" s="1">
        <v>0</v>
      </c>
      <c r="N38" s="1">
        <v>6623</v>
      </c>
      <c r="AD38" s="1">
        <f t="shared" si="75"/>
        <v>6</v>
      </c>
      <c r="AE38" s="1">
        <f t="shared" si="1"/>
        <v>449.5</v>
      </c>
      <c r="AF38" s="1">
        <f t="shared" si="40"/>
        <v>1.0567668191452373</v>
      </c>
      <c r="AG38" s="1">
        <f t="shared" si="3"/>
        <v>336.88566238036373</v>
      </c>
      <c r="AH38" s="1">
        <f t="shared" si="4"/>
        <v>0</v>
      </c>
      <c r="AI38" s="1">
        <f t="shared" si="41"/>
        <v>0</v>
      </c>
      <c r="AJ38" s="1">
        <f t="shared" si="42"/>
        <v>0</v>
      </c>
      <c r="AK38" s="1">
        <f t="shared" si="7"/>
        <v>336.88566238036373</v>
      </c>
      <c r="AM38" s="105" t="str">
        <f t="shared" si="47"/>
        <v/>
      </c>
      <c r="AN38" s="31">
        <f t="shared" si="43"/>
        <v>0</v>
      </c>
      <c r="AO38" s="31">
        <f t="shared" si="48"/>
        <v>0</v>
      </c>
      <c r="AP38" s="105" t="str">
        <f t="shared" si="49"/>
        <v/>
      </c>
      <c r="AQ38" s="31">
        <f t="shared" si="44"/>
        <v>0</v>
      </c>
      <c r="AR38" s="31">
        <f t="shared" si="50"/>
        <v>0</v>
      </c>
      <c r="AS38" s="31"/>
      <c r="AT38" s="31">
        <f t="shared" si="51"/>
        <v>0</v>
      </c>
      <c r="AU38" s="31" t="str">
        <f t="shared" si="52"/>
        <v/>
      </c>
      <c r="AV38" s="31">
        <f t="shared" si="45"/>
        <v>0</v>
      </c>
      <c r="AW38" s="31">
        <f t="shared" si="53"/>
        <v>0</v>
      </c>
      <c r="AY38" s="106" t="str">
        <f t="shared" si="54"/>
        <v/>
      </c>
      <c r="AZ38" s="106">
        <f t="shared" si="55"/>
        <v>0</v>
      </c>
      <c r="BA38" s="106">
        <f t="shared" si="56"/>
        <v>0</v>
      </c>
      <c r="BB38" s="106" t="str">
        <f t="shared" si="57"/>
        <v/>
      </c>
      <c r="BC38" s="106">
        <f t="shared" si="58"/>
        <v>0</v>
      </c>
      <c r="BD38" s="106">
        <f t="shared" si="59"/>
        <v>0</v>
      </c>
      <c r="BE38" s="106">
        <f t="shared" si="60"/>
        <v>0</v>
      </c>
      <c r="BF38" s="106" t="str">
        <f t="shared" si="61"/>
        <v/>
      </c>
      <c r="BG38" s="106">
        <f t="shared" si="62"/>
        <v>0</v>
      </c>
      <c r="BH38" s="106">
        <f t="shared" si="63"/>
        <v>0</v>
      </c>
      <c r="BI38" s="4" t="str">
        <f t="shared" si="46"/>
        <v/>
      </c>
      <c r="BJ38" s="31" t="str">
        <f t="shared" si="64"/>
        <v/>
      </c>
      <c r="BK38" s="31">
        <f t="shared" si="65"/>
        <v>150.79644737231007</v>
      </c>
      <c r="BL38" s="31">
        <f t="shared" si="66"/>
        <v>186.08921500805366</v>
      </c>
      <c r="BM38" s="31" t="str">
        <f t="shared" si="67"/>
        <v/>
      </c>
      <c r="BN38" s="31">
        <f t="shared" si="68"/>
        <v>0</v>
      </c>
      <c r="BO38" s="31">
        <f t="shared" si="69"/>
        <v>150.79644737231007</v>
      </c>
      <c r="BP38" s="31"/>
      <c r="BQ38" s="31">
        <f t="shared" si="70"/>
        <v>186.08921500805366</v>
      </c>
      <c r="BR38" s="31" t="str">
        <f t="shared" si="71"/>
        <v/>
      </c>
      <c r="BS38" s="31">
        <f t="shared" si="72"/>
        <v>0</v>
      </c>
      <c r="BT38" s="31">
        <f t="shared" si="73"/>
        <v>150.79644737231007</v>
      </c>
      <c r="BU38" s="4"/>
      <c r="BV38" s="31">
        <f t="shared" si="74"/>
        <v>150.79644737231007</v>
      </c>
    </row>
    <row r="39" spans="2:74" x14ac:dyDescent="0.25">
      <c r="B39" s="112" t="s">
        <v>49</v>
      </c>
      <c r="C39" s="112">
        <v>-54.753</v>
      </c>
      <c r="D39" s="113">
        <v>2.1044999999999998</v>
      </c>
      <c r="E39" s="113">
        <v>2.1044999999999998</v>
      </c>
      <c r="F39" s="113">
        <v>-54.762999999999998</v>
      </c>
      <c r="G39" s="113">
        <v>-54.753</v>
      </c>
      <c r="H39" s="113">
        <v>0.14874111309752455</v>
      </c>
      <c r="I39" s="113">
        <v>-2E-3</v>
      </c>
      <c r="J39" s="113">
        <v>70.677999999999997</v>
      </c>
      <c r="K39" s="113">
        <v>70.676000000000002</v>
      </c>
      <c r="M39" s="1">
        <v>0</v>
      </c>
      <c r="N39" s="1">
        <v>7359</v>
      </c>
      <c r="AD39" s="1">
        <f t="shared" si="75"/>
        <v>6</v>
      </c>
      <c r="AE39" s="1">
        <f t="shared" si="1"/>
        <v>449.5</v>
      </c>
      <c r="AF39" s="1">
        <f t="shared" si="40"/>
        <v>1.1660135700566236</v>
      </c>
      <c r="AG39" s="1">
        <f t="shared" si="3"/>
        <v>373.50551866021806</v>
      </c>
      <c r="AH39" s="1">
        <f t="shared" si="4"/>
        <v>0</v>
      </c>
      <c r="AI39" s="1">
        <f t="shared" si="41"/>
        <v>0</v>
      </c>
      <c r="AJ39" s="1">
        <f t="shared" si="42"/>
        <v>0</v>
      </c>
      <c r="AK39" s="1">
        <f t="shared" si="7"/>
        <v>373.50551866021806</v>
      </c>
      <c r="AM39" s="105" t="str">
        <f t="shared" si="47"/>
        <v/>
      </c>
      <c r="AN39" s="31">
        <f t="shared" si="43"/>
        <v>0</v>
      </c>
      <c r="AO39" s="31">
        <f t="shared" si="48"/>
        <v>0</v>
      </c>
      <c r="AP39" s="105" t="str">
        <f t="shared" si="49"/>
        <v/>
      </c>
      <c r="AQ39" s="31">
        <f t="shared" si="44"/>
        <v>0</v>
      </c>
      <c r="AR39" s="31">
        <f t="shared" si="50"/>
        <v>0</v>
      </c>
      <c r="AS39" s="31"/>
      <c r="AT39" s="31">
        <f t="shared" si="51"/>
        <v>0</v>
      </c>
      <c r="AU39" s="31" t="str">
        <f t="shared" si="52"/>
        <v/>
      </c>
      <c r="AV39" s="31">
        <f t="shared" si="45"/>
        <v>0</v>
      </c>
      <c r="AW39" s="31">
        <f t="shared" si="53"/>
        <v>0</v>
      </c>
      <c r="AY39" s="106" t="str">
        <f t="shared" si="54"/>
        <v/>
      </c>
      <c r="AZ39" s="106">
        <f t="shared" si="55"/>
        <v>0</v>
      </c>
      <c r="BA39" s="106">
        <f t="shared" si="56"/>
        <v>0</v>
      </c>
      <c r="BB39" s="106" t="str">
        <f t="shared" si="57"/>
        <v/>
      </c>
      <c r="BC39" s="106">
        <f t="shared" si="58"/>
        <v>0</v>
      </c>
      <c r="BD39" s="106">
        <f t="shared" si="59"/>
        <v>0</v>
      </c>
      <c r="BE39" s="106">
        <f t="shared" si="60"/>
        <v>0</v>
      </c>
      <c r="BF39" s="106" t="str">
        <f t="shared" si="61"/>
        <v/>
      </c>
      <c r="BG39" s="106">
        <f t="shared" si="62"/>
        <v>0</v>
      </c>
      <c r="BH39" s="106">
        <f t="shared" si="63"/>
        <v>0</v>
      </c>
      <c r="BI39" s="4" t="str">
        <f t="shared" si="46"/>
        <v/>
      </c>
      <c r="BJ39" s="31" t="str">
        <f t="shared" si="64"/>
        <v/>
      </c>
      <c r="BK39" s="31">
        <f t="shared" si="65"/>
        <v>150.79644737231007</v>
      </c>
      <c r="BL39" s="31">
        <f t="shared" si="66"/>
        <v>222.70907128790799</v>
      </c>
      <c r="BM39" s="31" t="str">
        <f t="shared" si="67"/>
        <v/>
      </c>
      <c r="BN39" s="31">
        <f t="shared" si="68"/>
        <v>0</v>
      </c>
      <c r="BO39" s="31">
        <f t="shared" si="69"/>
        <v>150.79644737231007</v>
      </c>
      <c r="BP39" s="31"/>
      <c r="BQ39" s="31">
        <f t="shared" si="70"/>
        <v>222.70907128790799</v>
      </c>
      <c r="BR39" s="31" t="str">
        <f t="shared" si="71"/>
        <v/>
      </c>
      <c r="BS39" s="31">
        <f t="shared" si="72"/>
        <v>0</v>
      </c>
      <c r="BT39" s="31">
        <f t="shared" si="73"/>
        <v>150.79644737231007</v>
      </c>
      <c r="BU39" s="4"/>
      <c r="BV39" s="31">
        <f t="shared" si="74"/>
        <v>150.79644737231007</v>
      </c>
    </row>
    <row r="40" spans="2:74" x14ac:dyDescent="0.25">
      <c r="B40" s="112" t="s">
        <v>49</v>
      </c>
      <c r="C40" s="112">
        <v>-28.809000000000001</v>
      </c>
      <c r="D40" s="113">
        <v>2.6307</v>
      </c>
      <c r="E40" s="113">
        <v>2.6307</v>
      </c>
      <c r="F40" s="113">
        <v>-28.82</v>
      </c>
      <c r="G40" s="113">
        <v>-28.809000000000001</v>
      </c>
      <c r="H40" s="113">
        <v>7.8292992012779894E-2</v>
      </c>
      <c r="I40" s="113">
        <v>-2E-3</v>
      </c>
      <c r="J40" s="113">
        <v>79.174999999999997</v>
      </c>
      <c r="K40" s="113">
        <v>79.173000000000002</v>
      </c>
      <c r="M40" s="1">
        <v>0</v>
      </c>
      <c r="N40" s="1">
        <v>8095</v>
      </c>
      <c r="AD40" s="1">
        <f t="shared" si="75"/>
        <v>6</v>
      </c>
      <c r="AE40" s="1">
        <f t="shared" si="1"/>
        <v>449.5</v>
      </c>
      <c r="AF40" s="1">
        <f t="shared" si="40"/>
        <v>1.3061932200859274</v>
      </c>
      <c r="AG40" s="1">
        <f t="shared" si="3"/>
        <v>421.04573051220268</v>
      </c>
      <c r="AH40" s="1">
        <f t="shared" si="4"/>
        <v>0</v>
      </c>
      <c r="AI40" s="1">
        <f t="shared" si="41"/>
        <v>0</v>
      </c>
      <c r="AJ40" s="1">
        <f t="shared" si="42"/>
        <v>0</v>
      </c>
      <c r="AK40" s="1">
        <f t="shared" si="7"/>
        <v>421.04573051220268</v>
      </c>
      <c r="AM40" s="105" t="str">
        <f t="shared" si="47"/>
        <v/>
      </c>
      <c r="AN40" s="31">
        <f t="shared" si="43"/>
        <v>0</v>
      </c>
      <c r="AO40" s="31">
        <f t="shared" si="48"/>
        <v>0</v>
      </c>
      <c r="AP40" s="105" t="str">
        <f t="shared" si="49"/>
        <v/>
      </c>
      <c r="AQ40" s="31">
        <f t="shared" si="44"/>
        <v>0</v>
      </c>
      <c r="AR40" s="31">
        <f t="shared" si="50"/>
        <v>0</v>
      </c>
      <c r="AS40" s="31"/>
      <c r="AT40" s="31">
        <f t="shared" si="51"/>
        <v>0</v>
      </c>
      <c r="AU40" s="31" t="str">
        <f t="shared" si="52"/>
        <v/>
      </c>
      <c r="AV40" s="31">
        <f t="shared" si="45"/>
        <v>0</v>
      </c>
      <c r="AW40" s="31">
        <f t="shared" si="53"/>
        <v>0</v>
      </c>
      <c r="AY40" s="106" t="str">
        <f t="shared" si="54"/>
        <v/>
      </c>
      <c r="AZ40" s="106">
        <f t="shared" si="55"/>
        <v>0</v>
      </c>
      <c r="BA40" s="106">
        <f t="shared" si="56"/>
        <v>0</v>
      </c>
      <c r="BB40" s="106" t="str">
        <f t="shared" si="57"/>
        <v/>
      </c>
      <c r="BC40" s="106">
        <f t="shared" si="58"/>
        <v>0</v>
      </c>
      <c r="BD40" s="106">
        <f t="shared" si="59"/>
        <v>0</v>
      </c>
      <c r="BE40" s="106">
        <f t="shared" si="60"/>
        <v>0</v>
      </c>
      <c r="BF40" s="106" t="str">
        <f t="shared" si="61"/>
        <v/>
      </c>
      <c r="BG40" s="106">
        <f t="shared" si="62"/>
        <v>0</v>
      </c>
      <c r="BH40" s="106">
        <f t="shared" si="63"/>
        <v>0</v>
      </c>
      <c r="BI40" s="4" t="str">
        <f t="shared" si="46"/>
        <v/>
      </c>
      <c r="BJ40" s="31" t="str">
        <f t="shared" si="64"/>
        <v/>
      </c>
      <c r="BK40" s="31">
        <f t="shared" si="65"/>
        <v>150.79644737231007</v>
      </c>
      <c r="BL40" s="31">
        <f t="shared" si="66"/>
        <v>270.24928313989261</v>
      </c>
      <c r="BM40" s="31" t="str">
        <f t="shared" si="67"/>
        <v/>
      </c>
      <c r="BN40" s="31">
        <f t="shared" si="68"/>
        <v>0</v>
      </c>
      <c r="BO40" s="31">
        <f t="shared" si="69"/>
        <v>150.79644737231007</v>
      </c>
      <c r="BP40" s="31"/>
      <c r="BQ40" s="31">
        <f t="shared" si="70"/>
        <v>270.24928313989261</v>
      </c>
      <c r="BR40" s="31" t="str">
        <f t="shared" si="71"/>
        <v/>
      </c>
      <c r="BS40" s="31">
        <f t="shared" si="72"/>
        <v>0</v>
      </c>
      <c r="BT40" s="31">
        <f t="shared" si="73"/>
        <v>150.79644737231007</v>
      </c>
      <c r="BU40" s="4"/>
      <c r="BV40" s="31">
        <f t="shared" si="74"/>
        <v>150.79644737231007</v>
      </c>
    </row>
    <row r="41" spans="2:74" x14ac:dyDescent="0.25">
      <c r="B41" s="112" t="s">
        <v>49</v>
      </c>
      <c r="C41" s="112">
        <v>4.9779999999999998</v>
      </c>
      <c r="D41" s="113">
        <v>3.1568000000000001</v>
      </c>
      <c r="E41" s="113">
        <v>3.1568000000000001</v>
      </c>
      <c r="F41" s="113">
        <v>0.69399999999999995</v>
      </c>
      <c r="G41" s="113">
        <v>0.68600000000000005</v>
      </c>
      <c r="H41" s="113">
        <v>1.3582493494026035E-2</v>
      </c>
      <c r="I41" s="113">
        <v>2E-3</v>
      </c>
      <c r="J41" s="113">
        <v>81.918000000000006</v>
      </c>
      <c r="K41" s="113">
        <v>81.915999999999997</v>
      </c>
      <c r="AD41" s="1">
        <f t="shared" si="75"/>
        <v>6</v>
      </c>
      <c r="AE41" s="1">
        <f t="shared" si="1"/>
        <v>449.5</v>
      </c>
      <c r="AF41" s="1">
        <f t="shared" si="40"/>
        <v>1.3514459893021662</v>
      </c>
      <c r="AG41" s="1">
        <f t="shared" si="3"/>
        <v>436.52874802912544</v>
      </c>
      <c r="AH41" s="1">
        <f t="shared" si="4"/>
        <v>0</v>
      </c>
      <c r="AI41" s="1">
        <f t="shared" si="41"/>
        <v>0</v>
      </c>
      <c r="AJ41" s="1">
        <f t="shared" si="42"/>
        <v>0</v>
      </c>
      <c r="AK41" s="1">
        <f t="shared" si="7"/>
        <v>436.52874802912544</v>
      </c>
      <c r="AM41" s="105" t="str">
        <f t="shared" si="47"/>
        <v/>
      </c>
      <c r="AN41" s="31">
        <f t="shared" si="43"/>
        <v>0</v>
      </c>
      <c r="AO41" s="31">
        <f t="shared" si="48"/>
        <v>0</v>
      </c>
      <c r="AP41" s="105" t="str">
        <f t="shared" si="49"/>
        <v/>
      </c>
      <c r="AQ41" s="31">
        <f t="shared" si="44"/>
        <v>0</v>
      </c>
      <c r="AR41" s="31">
        <f t="shared" si="50"/>
        <v>0</v>
      </c>
      <c r="AS41" s="31"/>
      <c r="AT41" s="31">
        <f t="shared" si="51"/>
        <v>0</v>
      </c>
      <c r="AU41" s="31" t="str">
        <f t="shared" si="52"/>
        <v/>
      </c>
      <c r="AV41" s="31">
        <f t="shared" si="45"/>
        <v>0</v>
      </c>
      <c r="AW41" s="31">
        <f t="shared" si="53"/>
        <v>0</v>
      </c>
      <c r="AY41" s="106" t="str">
        <f t="shared" si="54"/>
        <v/>
      </c>
      <c r="AZ41" s="106">
        <f t="shared" si="55"/>
        <v>0</v>
      </c>
      <c r="BA41" s="106">
        <f t="shared" si="56"/>
        <v>0</v>
      </c>
      <c r="BB41" s="106" t="str">
        <f t="shared" si="57"/>
        <v/>
      </c>
      <c r="BC41" s="106">
        <f t="shared" si="58"/>
        <v>0</v>
      </c>
      <c r="BD41" s="106">
        <f t="shared" si="59"/>
        <v>0</v>
      </c>
      <c r="BE41" s="106">
        <f t="shared" si="60"/>
        <v>0</v>
      </c>
      <c r="BF41" s="106" t="str">
        <f t="shared" si="61"/>
        <v/>
      </c>
      <c r="BG41" s="106">
        <f t="shared" si="62"/>
        <v>0</v>
      </c>
      <c r="BH41" s="106">
        <f t="shared" si="63"/>
        <v>0</v>
      </c>
      <c r="BI41" s="4" t="str">
        <f t="shared" si="46"/>
        <v/>
      </c>
      <c r="BJ41" s="31" t="str">
        <f t="shared" si="64"/>
        <v/>
      </c>
      <c r="BK41" s="31">
        <f t="shared" si="65"/>
        <v>150.79644737231007</v>
      </c>
      <c r="BL41" s="31">
        <f t="shared" si="66"/>
        <v>285.73230065681537</v>
      </c>
      <c r="BM41" s="31" t="str">
        <f t="shared" si="67"/>
        <v/>
      </c>
      <c r="BN41" s="31">
        <f t="shared" si="68"/>
        <v>0</v>
      </c>
      <c r="BO41" s="31">
        <f t="shared" si="69"/>
        <v>150.79644737231007</v>
      </c>
      <c r="BP41" s="31"/>
      <c r="BQ41" s="31">
        <f t="shared" si="70"/>
        <v>285.73230065681537</v>
      </c>
      <c r="BR41" s="31" t="str">
        <f t="shared" si="71"/>
        <v/>
      </c>
      <c r="BS41" s="31">
        <f t="shared" si="72"/>
        <v>0</v>
      </c>
      <c r="BT41" s="31">
        <f t="shared" si="73"/>
        <v>150.79644737231007</v>
      </c>
      <c r="BU41" s="4"/>
      <c r="BV41" s="31">
        <f t="shared" si="74"/>
        <v>150.79644737231007</v>
      </c>
    </row>
    <row r="42" spans="2:74" x14ac:dyDescent="0.25">
      <c r="B42" s="112" t="s">
        <v>49</v>
      </c>
      <c r="C42" s="112">
        <v>38.728999999999999</v>
      </c>
      <c r="D42" s="113">
        <v>3.6829999999999998</v>
      </c>
      <c r="E42" s="113">
        <v>3.6829999999999998</v>
      </c>
      <c r="F42" s="113">
        <v>13.568</v>
      </c>
      <c r="G42" s="113">
        <v>13.56</v>
      </c>
      <c r="H42" s="113">
        <v>0.10522967722557156</v>
      </c>
      <c r="I42" s="113">
        <v>2E-3</v>
      </c>
      <c r="J42" s="113">
        <v>78.227000000000004</v>
      </c>
      <c r="K42" s="113">
        <v>78.224999999999994</v>
      </c>
      <c r="AD42" s="1">
        <f t="shared" si="75"/>
        <v>6</v>
      </c>
      <c r="AE42" s="1">
        <f t="shared" si="1"/>
        <v>449.5</v>
      </c>
      <c r="AF42" s="1">
        <f t="shared" si="40"/>
        <v>1.2905535462919084</v>
      </c>
      <c r="AG42" s="1">
        <f t="shared" si="3"/>
        <v>415.71032044732999</v>
      </c>
      <c r="AH42" s="1">
        <f t="shared" si="4"/>
        <v>0</v>
      </c>
      <c r="AI42" s="1">
        <f t="shared" si="41"/>
        <v>0</v>
      </c>
      <c r="AJ42" s="1">
        <f t="shared" si="42"/>
        <v>0</v>
      </c>
      <c r="AK42" s="1">
        <f t="shared" si="7"/>
        <v>415.71032044732999</v>
      </c>
      <c r="AM42" s="105" t="str">
        <f t="shared" si="47"/>
        <v/>
      </c>
      <c r="AN42" s="31">
        <f t="shared" si="43"/>
        <v>0</v>
      </c>
      <c r="AO42" s="31">
        <f t="shared" si="48"/>
        <v>0</v>
      </c>
      <c r="AP42" s="105" t="str">
        <f t="shared" si="49"/>
        <v/>
      </c>
      <c r="AQ42" s="31">
        <f t="shared" si="44"/>
        <v>0</v>
      </c>
      <c r="AR42" s="31">
        <f t="shared" si="50"/>
        <v>0</v>
      </c>
      <c r="AS42" s="31"/>
      <c r="AT42" s="31">
        <f t="shared" si="51"/>
        <v>0</v>
      </c>
      <c r="AU42" s="31" t="str">
        <f t="shared" si="52"/>
        <v/>
      </c>
      <c r="AV42" s="31">
        <f t="shared" si="45"/>
        <v>0</v>
      </c>
      <c r="AW42" s="31">
        <f t="shared" si="53"/>
        <v>0</v>
      </c>
      <c r="AY42" s="106" t="str">
        <f t="shared" si="54"/>
        <v/>
      </c>
      <c r="AZ42" s="106">
        <f t="shared" si="55"/>
        <v>0</v>
      </c>
      <c r="BA42" s="106">
        <f t="shared" si="56"/>
        <v>0</v>
      </c>
      <c r="BB42" s="106" t="str">
        <f t="shared" si="57"/>
        <v/>
      </c>
      <c r="BC42" s="106">
        <f t="shared" si="58"/>
        <v>0</v>
      </c>
      <c r="BD42" s="106">
        <f t="shared" si="59"/>
        <v>0</v>
      </c>
      <c r="BE42" s="106">
        <f t="shared" si="60"/>
        <v>0</v>
      </c>
      <c r="BF42" s="106" t="str">
        <f t="shared" si="61"/>
        <v/>
      </c>
      <c r="BG42" s="106">
        <f t="shared" si="62"/>
        <v>0</v>
      </c>
      <c r="BH42" s="106">
        <f t="shared" si="63"/>
        <v>0</v>
      </c>
      <c r="BI42" s="4" t="str">
        <f>IF(OR((AND(AR42&lt;0,AR43&gt;0)),(AND(AR43&lt;0,AR42&gt;0))),E31+((E33-E31)*(0-AR42)/(AR43-AR42)),"")</f>
        <v/>
      </c>
      <c r="BJ42" s="31" t="str">
        <f t="shared" si="64"/>
        <v/>
      </c>
      <c r="BK42" s="31">
        <f t="shared" si="65"/>
        <v>150.79644737231007</v>
      </c>
      <c r="BL42" s="31">
        <f t="shared" si="66"/>
        <v>264.91387307501992</v>
      </c>
      <c r="BM42" s="31" t="str">
        <f t="shared" si="67"/>
        <v/>
      </c>
      <c r="BN42" s="31">
        <f t="shared" si="68"/>
        <v>0</v>
      </c>
      <c r="BO42" s="31">
        <f t="shared" si="69"/>
        <v>150.79644737231007</v>
      </c>
      <c r="BP42" s="31"/>
      <c r="BQ42" s="31">
        <f t="shared" si="70"/>
        <v>264.91387307501992</v>
      </c>
      <c r="BR42" s="31" t="str">
        <f t="shared" si="71"/>
        <v/>
      </c>
      <c r="BS42" s="31">
        <f t="shared" si="72"/>
        <v>0</v>
      </c>
      <c r="BT42" s="31">
        <f t="shared" si="73"/>
        <v>150.79644737231007</v>
      </c>
      <c r="BU42" s="4"/>
      <c r="BV42" s="31">
        <f t="shared" si="74"/>
        <v>150.79644737231007</v>
      </c>
    </row>
    <row r="43" spans="2:74" x14ac:dyDescent="0.25">
      <c r="B43" s="112" t="s">
        <v>49</v>
      </c>
      <c r="C43" s="112">
        <v>74.38</v>
      </c>
      <c r="D43" s="113">
        <v>4.2091000000000003</v>
      </c>
      <c r="E43" s="113">
        <v>4.2091000000000003</v>
      </c>
      <c r="F43" s="113">
        <v>26.975999999999999</v>
      </c>
      <c r="G43" s="113">
        <v>26.968</v>
      </c>
      <c r="H43" s="113">
        <v>0.20203610510069611</v>
      </c>
      <c r="I43" s="113">
        <v>2E-3</v>
      </c>
      <c r="J43" s="113">
        <v>67.525000000000006</v>
      </c>
      <c r="K43" s="113">
        <v>67.522000000000006</v>
      </c>
      <c r="AD43" s="1">
        <f t="shared" si="75"/>
        <v>6</v>
      </c>
      <c r="AE43" s="1">
        <f t="shared" si="1"/>
        <v>449.5</v>
      </c>
      <c r="AF43" s="1">
        <f t="shared" si="40"/>
        <v>1.1139968068999337</v>
      </c>
      <c r="AG43" s="1">
        <f t="shared" si="3"/>
        <v>356.02321377451511</v>
      </c>
      <c r="AH43" s="1">
        <f t="shared" si="4"/>
        <v>0</v>
      </c>
      <c r="AI43" s="1">
        <f t="shared" si="41"/>
        <v>0</v>
      </c>
      <c r="AJ43" s="1">
        <f t="shared" si="42"/>
        <v>0</v>
      </c>
      <c r="AK43" s="1">
        <f t="shared" si="7"/>
        <v>356.02321377451511</v>
      </c>
      <c r="AM43" s="105" t="str">
        <f t="shared" si="47"/>
        <v/>
      </c>
      <c r="AN43" s="31">
        <f t="shared" si="43"/>
        <v>0</v>
      </c>
      <c r="AO43" s="31">
        <f t="shared" si="48"/>
        <v>0</v>
      </c>
      <c r="AP43" s="105" t="str">
        <f t="shared" si="49"/>
        <v/>
      </c>
      <c r="AQ43" s="31">
        <f t="shared" si="44"/>
        <v>0</v>
      </c>
      <c r="AR43" s="31">
        <f t="shared" si="50"/>
        <v>0</v>
      </c>
      <c r="AS43" s="31"/>
      <c r="AT43" s="31">
        <f t="shared" si="51"/>
        <v>0</v>
      </c>
      <c r="AU43" s="31" t="str">
        <f t="shared" si="52"/>
        <v/>
      </c>
      <c r="AV43" s="31">
        <f t="shared" si="45"/>
        <v>0</v>
      </c>
      <c r="AW43" s="31">
        <f t="shared" si="53"/>
        <v>0</v>
      </c>
      <c r="AY43" s="106" t="str">
        <f t="shared" si="54"/>
        <v/>
      </c>
      <c r="AZ43" s="106">
        <f t="shared" si="55"/>
        <v>0</v>
      </c>
      <c r="BA43" s="106">
        <f t="shared" si="56"/>
        <v>0</v>
      </c>
      <c r="BB43" s="106" t="str">
        <f t="shared" si="57"/>
        <v/>
      </c>
      <c r="BC43" s="106">
        <f t="shared" si="58"/>
        <v>0</v>
      </c>
      <c r="BD43" s="106">
        <f t="shared" si="59"/>
        <v>0</v>
      </c>
      <c r="BE43" s="106">
        <f t="shared" si="60"/>
        <v>0</v>
      </c>
      <c r="BF43" s="106" t="str">
        <f t="shared" si="61"/>
        <v/>
      </c>
      <c r="BG43" s="106">
        <f t="shared" si="62"/>
        <v>0</v>
      </c>
      <c r="BH43" s="106">
        <f t="shared" si="63"/>
        <v>0</v>
      </c>
      <c r="BI43" s="4" t="str">
        <f t="shared" ref="BI43:BI46" si="76">IF(OR((AND(AR43&lt;0,AR44&gt;0)),(AND(AR44&lt;0,AR43&gt;0))),E33+((E34-E33)*(0-AR43)/(AR44-AR43)),"")</f>
        <v/>
      </c>
      <c r="BJ43" s="31" t="str">
        <f t="shared" si="64"/>
        <v/>
      </c>
      <c r="BK43" s="31">
        <f t="shared" si="65"/>
        <v>150.79644737231007</v>
      </c>
      <c r="BL43" s="31">
        <f t="shared" si="66"/>
        <v>205.22676640220504</v>
      </c>
      <c r="BM43" s="31" t="str">
        <f t="shared" si="67"/>
        <v/>
      </c>
      <c r="BN43" s="31">
        <f t="shared" si="68"/>
        <v>0</v>
      </c>
      <c r="BO43" s="31">
        <f t="shared" si="69"/>
        <v>150.79644737231007</v>
      </c>
      <c r="BP43" s="31"/>
      <c r="BQ43" s="31">
        <f t="shared" si="70"/>
        <v>205.22676640220504</v>
      </c>
      <c r="BR43" s="31" t="str">
        <f t="shared" si="71"/>
        <v/>
      </c>
      <c r="BS43" s="31">
        <f t="shared" si="72"/>
        <v>0</v>
      </c>
      <c r="BT43" s="31">
        <f t="shared" si="73"/>
        <v>150.79644737231007</v>
      </c>
      <c r="BU43" s="4"/>
      <c r="BV43" s="31">
        <f t="shared" si="74"/>
        <v>150.79644737231007</v>
      </c>
    </row>
    <row r="44" spans="2:74" x14ac:dyDescent="0.25">
      <c r="B44" s="112" t="s">
        <v>49</v>
      </c>
      <c r="C44" s="112">
        <v>104.90300000000001</v>
      </c>
      <c r="D44" s="113">
        <v>4.7351999999999999</v>
      </c>
      <c r="E44" s="113">
        <v>4.7351999999999999</v>
      </c>
      <c r="F44" s="113">
        <v>38.795000000000002</v>
      </c>
      <c r="G44" s="113">
        <v>38.786999999999999</v>
      </c>
      <c r="H44" s="113">
        <v>0.28491800457146627</v>
      </c>
      <c r="I44" s="113">
        <v>2E-3</v>
      </c>
      <c r="J44" s="113">
        <v>50.122</v>
      </c>
      <c r="K44" s="113">
        <v>50.119</v>
      </c>
      <c r="AD44" s="1">
        <f t="shared" si="75"/>
        <v>6</v>
      </c>
      <c r="AE44" s="1">
        <f t="shared" si="1"/>
        <v>449.5</v>
      </c>
      <c r="AF44" s="1">
        <f t="shared" si="40"/>
        <v>0.82689001044707111</v>
      </c>
      <c r="AG44" s="1">
        <f t="shared" si="3"/>
        <v>261.00697977978484</v>
      </c>
      <c r="AH44" s="1">
        <f t="shared" si="4"/>
        <v>0</v>
      </c>
      <c r="AI44" s="1">
        <f t="shared" si="41"/>
        <v>0</v>
      </c>
      <c r="AJ44" s="1">
        <f t="shared" si="42"/>
        <v>0</v>
      </c>
      <c r="AK44" s="1">
        <f t="shared" si="7"/>
        <v>261.00697977978484</v>
      </c>
      <c r="AM44" s="105" t="str">
        <f t="shared" si="47"/>
        <v/>
      </c>
      <c r="AN44" s="31">
        <f t="shared" si="43"/>
        <v>0</v>
      </c>
      <c r="AO44" s="31">
        <f t="shared" si="48"/>
        <v>0</v>
      </c>
      <c r="AP44" s="105" t="str">
        <f t="shared" si="49"/>
        <v/>
      </c>
      <c r="AQ44" s="31">
        <f t="shared" si="44"/>
        <v>0</v>
      </c>
      <c r="AR44" s="31">
        <f t="shared" si="50"/>
        <v>0</v>
      </c>
      <c r="AS44" s="31"/>
      <c r="AT44" s="31">
        <f t="shared" si="51"/>
        <v>0</v>
      </c>
      <c r="AU44" s="31" t="str">
        <f t="shared" si="52"/>
        <v/>
      </c>
      <c r="AV44" s="31">
        <f t="shared" si="45"/>
        <v>0</v>
      </c>
      <c r="AW44" s="31">
        <f t="shared" si="53"/>
        <v>0</v>
      </c>
      <c r="AY44" s="106" t="str">
        <f t="shared" si="54"/>
        <v/>
      </c>
      <c r="AZ44" s="106">
        <f t="shared" si="55"/>
        <v>0</v>
      </c>
      <c r="BA44" s="106">
        <f t="shared" si="56"/>
        <v>0</v>
      </c>
      <c r="BB44" s="106" t="str">
        <f t="shared" si="57"/>
        <v/>
      </c>
      <c r="BC44" s="106">
        <f t="shared" si="58"/>
        <v>0</v>
      </c>
      <c r="BD44" s="106">
        <f t="shared" si="59"/>
        <v>0</v>
      </c>
      <c r="BE44" s="106">
        <f t="shared" si="60"/>
        <v>0</v>
      </c>
      <c r="BF44" s="106" t="str">
        <f t="shared" si="61"/>
        <v/>
      </c>
      <c r="BG44" s="106">
        <f t="shared" si="62"/>
        <v>0</v>
      </c>
      <c r="BH44" s="106">
        <f t="shared" si="63"/>
        <v>0</v>
      </c>
      <c r="BI44" s="4" t="str">
        <f t="shared" si="76"/>
        <v/>
      </c>
      <c r="BJ44" s="31" t="str">
        <f t="shared" si="64"/>
        <v/>
      </c>
      <c r="BK44" s="31">
        <f t="shared" si="65"/>
        <v>150.79644737231007</v>
      </c>
      <c r="BL44" s="31">
        <f t="shared" si="66"/>
        <v>110.21053240747477</v>
      </c>
      <c r="BM44" s="31">
        <f t="shared" si="67"/>
        <v>5.2114735469423321</v>
      </c>
      <c r="BN44" s="31">
        <f t="shared" si="68"/>
        <v>0</v>
      </c>
      <c r="BO44" s="31">
        <f t="shared" si="69"/>
        <v>150.79644737231007</v>
      </c>
      <c r="BP44" s="31"/>
      <c r="BQ44" s="31">
        <f t="shared" si="70"/>
        <v>110.21053240747477</v>
      </c>
      <c r="BR44" s="31">
        <f t="shared" si="71"/>
        <v>5.2114735469423321</v>
      </c>
      <c r="BS44" s="31">
        <f t="shared" si="72"/>
        <v>0</v>
      </c>
      <c r="BT44" s="31">
        <f t="shared" si="73"/>
        <v>150.79644737231007</v>
      </c>
      <c r="BU44" s="4"/>
      <c r="BV44" s="31">
        <f t="shared" si="74"/>
        <v>150.79644737231007</v>
      </c>
    </row>
    <row r="45" spans="2:74" s="77" customFormat="1" x14ac:dyDescent="0.25">
      <c r="B45" s="112" t="s">
        <v>49</v>
      </c>
      <c r="C45" s="112">
        <v>126.899</v>
      </c>
      <c r="D45" s="113">
        <v>5.2614000000000001</v>
      </c>
      <c r="E45" s="113">
        <v>5.2614000000000001</v>
      </c>
      <c r="F45" s="113">
        <v>48.067999999999998</v>
      </c>
      <c r="G45" s="113">
        <v>48.06</v>
      </c>
      <c r="H45" s="113">
        <v>0.34464575940418457</v>
      </c>
      <c r="I45" s="113">
        <v>2E-3</v>
      </c>
      <c r="J45" s="113">
        <v>27.161999999999999</v>
      </c>
      <c r="K45" s="113">
        <v>27.158999999999999</v>
      </c>
      <c r="AD45" s="77">
        <f t="shared" si="75"/>
        <v>6</v>
      </c>
      <c r="AE45" s="77">
        <f t="shared" si="1"/>
        <v>449.5</v>
      </c>
      <c r="AF45" s="77">
        <f t="shared" si="40"/>
        <v>0.44810634978179931</v>
      </c>
      <c r="AG45" s="77">
        <f t="shared" si="3"/>
        <v>139.24337874603873</v>
      </c>
      <c r="AH45" s="77">
        <f t="shared" si="4"/>
        <v>0</v>
      </c>
      <c r="AI45" s="77">
        <f t="shared" si="41"/>
        <v>0</v>
      </c>
      <c r="AJ45" s="77">
        <f t="shared" si="42"/>
        <v>0</v>
      </c>
      <c r="AK45" s="77">
        <f t="shared" si="7"/>
        <v>139.24337874603873</v>
      </c>
      <c r="AM45" s="108" t="str">
        <f t="shared" si="47"/>
        <v/>
      </c>
      <c r="AN45" s="87">
        <f t="shared" si="43"/>
        <v>0</v>
      </c>
      <c r="AO45" s="87">
        <f t="shared" si="48"/>
        <v>0</v>
      </c>
      <c r="AP45" s="108" t="str">
        <f t="shared" si="49"/>
        <v/>
      </c>
      <c r="AQ45" s="87">
        <f t="shared" si="44"/>
        <v>0</v>
      </c>
      <c r="AR45" s="87">
        <f t="shared" si="50"/>
        <v>0</v>
      </c>
      <c r="AS45" s="87"/>
      <c r="AT45" s="87">
        <f t="shared" si="51"/>
        <v>0</v>
      </c>
      <c r="AU45" s="87" t="str">
        <f t="shared" si="52"/>
        <v/>
      </c>
      <c r="AV45" s="87">
        <f t="shared" si="45"/>
        <v>0</v>
      </c>
      <c r="AW45" s="87">
        <f t="shared" si="53"/>
        <v>0</v>
      </c>
      <c r="AX45" s="87"/>
      <c r="AY45" s="84" t="str">
        <f t="shared" si="54"/>
        <v/>
      </c>
      <c r="AZ45" s="84">
        <f t="shared" si="55"/>
        <v>0</v>
      </c>
      <c r="BA45" s="84">
        <f t="shared" si="56"/>
        <v>0</v>
      </c>
      <c r="BB45" s="84" t="str">
        <f t="shared" si="57"/>
        <v/>
      </c>
      <c r="BC45" s="84">
        <f t="shared" si="58"/>
        <v>0</v>
      </c>
      <c r="BD45" s="84">
        <f t="shared" si="59"/>
        <v>0</v>
      </c>
      <c r="BE45" s="84">
        <f t="shared" si="60"/>
        <v>0</v>
      </c>
      <c r="BF45" s="84" t="str">
        <f t="shared" si="61"/>
        <v/>
      </c>
      <c r="BG45" s="84">
        <f t="shared" si="62"/>
        <v>0</v>
      </c>
      <c r="BH45" s="84">
        <f t="shared" si="63"/>
        <v>0</v>
      </c>
      <c r="BI45" s="87" t="str">
        <f t="shared" si="76"/>
        <v/>
      </c>
      <c r="BJ45" s="87" t="str">
        <f t="shared" si="64"/>
        <v/>
      </c>
      <c r="BK45" s="87">
        <f t="shared" si="65"/>
        <v>150.79644737231007</v>
      </c>
      <c r="BL45" s="87">
        <f t="shared" si="66"/>
        <v>-11.55306862627134</v>
      </c>
      <c r="BM45" s="87" t="str">
        <f t="shared" si="67"/>
        <v/>
      </c>
      <c r="BN45" s="87">
        <f t="shared" si="68"/>
        <v>0</v>
      </c>
      <c r="BO45" s="87">
        <f t="shared" si="69"/>
        <v>150.79644737231007</v>
      </c>
      <c r="BP45" s="87"/>
      <c r="BQ45" s="87">
        <f t="shared" si="70"/>
        <v>-11.55306862627134</v>
      </c>
      <c r="BR45" s="87" t="str">
        <f t="shared" si="71"/>
        <v/>
      </c>
      <c r="BS45" s="87">
        <f t="shared" si="72"/>
        <v>0</v>
      </c>
      <c r="BT45" s="87">
        <f t="shared" si="73"/>
        <v>150.79644737231007</v>
      </c>
      <c r="BU45" s="87"/>
      <c r="BV45" s="87">
        <f t="shared" si="74"/>
        <v>150.79644737231007</v>
      </c>
    </row>
    <row r="46" spans="2:74" x14ac:dyDescent="0.25">
      <c r="B46" s="112" t="s">
        <v>49</v>
      </c>
      <c r="C46" s="112">
        <v>140.22900000000001</v>
      </c>
      <c r="D46" s="113">
        <v>5.7874999999999996</v>
      </c>
      <c r="E46" s="113">
        <v>5.7874999999999996</v>
      </c>
      <c r="F46" s="113">
        <v>54.758000000000003</v>
      </c>
      <c r="G46" s="113">
        <v>54.75</v>
      </c>
      <c r="H46" s="113">
        <v>0.38084193015887341</v>
      </c>
      <c r="I46" s="113">
        <v>2E-3</v>
      </c>
      <c r="J46" s="113">
        <v>1E-3</v>
      </c>
      <c r="K46" s="113">
        <v>0</v>
      </c>
      <c r="AD46" s="1">
        <f t="shared" si="75"/>
        <v>6</v>
      </c>
      <c r="AE46" s="1">
        <f t="shared" si="1"/>
        <v>449.5</v>
      </c>
      <c r="AF46" s="1">
        <f t="shared" si="40"/>
        <v>1.6497546196222638E-5</v>
      </c>
      <c r="AG46" s="1">
        <f t="shared" si="3"/>
        <v>5.0367816745463213E-3</v>
      </c>
      <c r="AH46" s="1">
        <f t="shared" si="4"/>
        <v>0</v>
      </c>
      <c r="AI46" s="1">
        <f t="shared" si="41"/>
        <v>0</v>
      </c>
      <c r="AJ46" s="1">
        <f t="shared" si="42"/>
        <v>0</v>
      </c>
      <c r="AK46" s="1">
        <f t="shared" si="7"/>
        <v>5.0367816745463213E-3</v>
      </c>
      <c r="AM46" s="105" t="str">
        <f t="shared" si="47"/>
        <v/>
      </c>
      <c r="AN46" s="31">
        <f t="shared" si="43"/>
        <v>0</v>
      </c>
      <c r="AO46" s="31">
        <f t="shared" si="48"/>
        <v>0</v>
      </c>
      <c r="AP46" s="105" t="str">
        <f t="shared" si="49"/>
        <v/>
      </c>
      <c r="AQ46" s="31">
        <f t="shared" si="44"/>
        <v>0</v>
      </c>
      <c r="AR46" s="31">
        <f t="shared" si="50"/>
        <v>0</v>
      </c>
      <c r="AS46" s="31"/>
      <c r="AT46" s="31">
        <f t="shared" si="51"/>
        <v>0</v>
      </c>
      <c r="AU46" s="31" t="str">
        <f t="shared" si="52"/>
        <v/>
      </c>
      <c r="AV46" s="31">
        <f t="shared" si="45"/>
        <v>0</v>
      </c>
      <c r="AW46" s="31">
        <f t="shared" si="53"/>
        <v>0</v>
      </c>
      <c r="AY46" s="106" t="str">
        <f t="shared" si="54"/>
        <v/>
      </c>
      <c r="AZ46" s="106">
        <f t="shared" si="55"/>
        <v>0</v>
      </c>
      <c r="BA46" s="106">
        <f t="shared" si="56"/>
        <v>0</v>
      </c>
      <c r="BB46" s="106" t="str">
        <f t="shared" si="57"/>
        <v/>
      </c>
      <c r="BC46" s="106">
        <f t="shared" si="58"/>
        <v>0</v>
      </c>
      <c r="BD46" s="106">
        <f t="shared" si="59"/>
        <v>0</v>
      </c>
      <c r="BE46" s="106">
        <f t="shared" si="60"/>
        <v>0</v>
      </c>
      <c r="BF46" s="106" t="str">
        <f t="shared" si="61"/>
        <v/>
      </c>
      <c r="BG46" s="106">
        <f t="shared" si="62"/>
        <v>0</v>
      </c>
      <c r="BH46" s="106">
        <f t="shared" si="63"/>
        <v>0</v>
      </c>
      <c r="BI46" s="4" t="str">
        <f t="shared" si="76"/>
        <v/>
      </c>
      <c r="BJ46" s="31" t="str">
        <f t="shared" si="64"/>
        <v/>
      </c>
      <c r="BK46" s="31">
        <f t="shared" si="65"/>
        <v>150.79644737231007</v>
      </c>
      <c r="BL46" s="31">
        <f t="shared" si="66"/>
        <v>-150.79141059063554</v>
      </c>
      <c r="BM46" s="31" t="str">
        <f t="shared" si="67"/>
        <v/>
      </c>
      <c r="BN46" s="31">
        <f t="shared" si="68"/>
        <v>0</v>
      </c>
      <c r="BO46" s="31">
        <f t="shared" si="69"/>
        <v>150.79644737231007</v>
      </c>
      <c r="BP46" s="31"/>
      <c r="BQ46" s="31">
        <f t="shared" si="70"/>
        <v>-150.79141059063554</v>
      </c>
      <c r="BR46" s="31" t="str">
        <f t="shared" si="71"/>
        <v/>
      </c>
      <c r="BS46" s="31">
        <f t="shared" si="72"/>
        <v>0</v>
      </c>
      <c r="BT46" s="31">
        <f t="shared" si="73"/>
        <v>150.79644737231007</v>
      </c>
      <c r="BU46" s="4"/>
      <c r="BV46" s="31">
        <f t="shared" si="74"/>
        <v>150.79644737231007</v>
      </c>
    </row>
    <row r="47" spans="2:74" s="77" customFormat="1" ht="15.75" x14ac:dyDescent="0.25">
      <c r="B47" s="76"/>
      <c r="C47" s="76"/>
      <c r="D47" s="76"/>
      <c r="E47" s="76"/>
      <c r="F47" s="76"/>
      <c r="G47" s="76"/>
      <c r="H47" s="76"/>
      <c r="I47" s="76"/>
      <c r="J47" s="76"/>
      <c r="K47" s="76"/>
      <c r="AM47" s="108"/>
      <c r="AN47" s="87"/>
      <c r="AO47" s="87"/>
      <c r="AP47" s="108"/>
      <c r="AQ47" s="87"/>
      <c r="AR47" s="87"/>
      <c r="AS47" s="87"/>
      <c r="AT47" s="87"/>
      <c r="AU47" s="87"/>
      <c r="AV47" s="87"/>
      <c r="AW47" s="87"/>
      <c r="AX47" s="87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7"/>
      <c r="BJ47" s="87"/>
      <c r="BK47" s="87"/>
      <c r="BL47" s="87"/>
      <c r="BM47" s="87"/>
      <c r="BN47" s="87"/>
      <c r="BO47" s="87"/>
      <c r="BP47" s="109"/>
      <c r="BQ47" s="87"/>
      <c r="BR47" s="87"/>
      <c r="BS47" s="87"/>
      <c r="BT47" s="87"/>
      <c r="BU47" s="87"/>
      <c r="BV47" s="87"/>
    </row>
    <row r="48" spans="2:74" x14ac:dyDescent="0.25">
      <c r="B48" s="89"/>
      <c r="C48" s="89"/>
      <c r="D48" s="89"/>
      <c r="E48" s="89"/>
      <c r="F48" s="89"/>
      <c r="G48" s="89"/>
      <c r="H48" s="89"/>
      <c r="I48" s="89"/>
      <c r="J48" s="89"/>
      <c r="K48" s="89"/>
      <c r="AM48" s="105"/>
      <c r="AN48" s="31"/>
      <c r="AO48" s="31"/>
      <c r="AP48" s="105"/>
      <c r="AQ48" s="31"/>
      <c r="AR48" s="31"/>
      <c r="AS48" s="31"/>
      <c r="AT48" s="31"/>
      <c r="AU48" s="31"/>
      <c r="AV48" s="31"/>
      <c r="AW48" s="31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4"/>
      <c r="BV48" s="31"/>
    </row>
    <row r="49" spans="2:74" x14ac:dyDescent="0.25">
      <c r="B49" s="89"/>
      <c r="C49" s="89"/>
      <c r="D49" s="89"/>
      <c r="E49" s="89"/>
      <c r="F49" s="89"/>
      <c r="G49" s="89"/>
      <c r="H49" s="89"/>
      <c r="I49" s="89"/>
      <c r="J49" s="89"/>
      <c r="K49" s="89"/>
      <c r="AM49" s="105"/>
      <c r="AN49" s="31"/>
      <c r="AO49" s="31"/>
      <c r="AP49" s="105"/>
      <c r="AQ49" s="31"/>
      <c r="AR49" s="31"/>
      <c r="AS49" s="31"/>
      <c r="AT49" s="31"/>
      <c r="AU49" s="31"/>
      <c r="AV49" s="31"/>
      <c r="AW49" s="31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4"/>
      <c r="BV49" s="31"/>
    </row>
    <row r="50" spans="2:74" x14ac:dyDescent="0.25">
      <c r="B50" s="89"/>
      <c r="C50" s="89"/>
      <c r="D50" s="89"/>
      <c r="E50" s="89"/>
      <c r="F50" s="89"/>
      <c r="G50" s="89"/>
      <c r="H50" s="89"/>
      <c r="I50" s="89"/>
      <c r="J50" s="89"/>
      <c r="K50" s="89"/>
      <c r="AM50" s="105"/>
      <c r="AN50" s="31"/>
      <c r="AO50" s="31"/>
      <c r="AP50" s="105"/>
      <c r="AQ50" s="31"/>
      <c r="AR50" s="31"/>
      <c r="AS50" s="31"/>
      <c r="AT50" s="31"/>
      <c r="AU50" s="31"/>
      <c r="AV50" s="31"/>
      <c r="AW50" s="31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4"/>
      <c r="BV50" s="31"/>
    </row>
    <row r="51" spans="2:74" x14ac:dyDescent="0.25">
      <c r="B51" s="89"/>
      <c r="C51" s="89"/>
      <c r="D51" s="89"/>
      <c r="E51" s="89"/>
      <c r="F51" s="89"/>
      <c r="G51" s="89"/>
      <c r="H51" s="89"/>
      <c r="I51" s="89"/>
      <c r="J51" s="89"/>
      <c r="K51" s="89"/>
      <c r="AM51" s="105"/>
      <c r="AN51" s="31"/>
      <c r="AO51" s="31"/>
      <c r="AP51" s="105"/>
      <c r="AQ51" s="31"/>
      <c r="AR51" s="31"/>
      <c r="AS51" s="31"/>
      <c r="AT51" s="31"/>
      <c r="AU51" s="31"/>
      <c r="AV51" s="31"/>
      <c r="AW51" s="31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</row>
    <row r="52" spans="2:74" x14ac:dyDescent="0.25">
      <c r="B52" s="89"/>
      <c r="C52" s="89"/>
      <c r="D52" s="89"/>
      <c r="E52" s="89"/>
      <c r="F52" s="89"/>
      <c r="G52" s="89"/>
      <c r="H52" s="89"/>
      <c r="I52" s="89"/>
      <c r="J52" s="89"/>
      <c r="K52" s="89"/>
      <c r="AM52" s="105"/>
      <c r="AN52" s="31"/>
      <c r="AO52" s="31"/>
      <c r="AP52" s="105"/>
      <c r="AQ52" s="31"/>
      <c r="AR52" s="31"/>
      <c r="AS52" s="31"/>
      <c r="AT52" s="31"/>
      <c r="AU52" s="31"/>
      <c r="AV52" s="31"/>
      <c r="AW52" s="31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4"/>
      <c r="BV52" s="31"/>
    </row>
    <row r="53" spans="2:74" x14ac:dyDescent="0.25">
      <c r="B53" s="89"/>
      <c r="C53" s="89"/>
      <c r="D53" s="89"/>
      <c r="E53" s="89"/>
      <c r="F53" s="89"/>
      <c r="G53" s="89"/>
      <c r="H53" s="89"/>
      <c r="I53" s="89"/>
      <c r="J53" s="89"/>
      <c r="K53" s="89"/>
      <c r="AM53" s="105"/>
      <c r="AN53" s="31"/>
      <c r="AO53" s="31"/>
      <c r="AP53" s="105"/>
      <c r="AQ53" s="31"/>
      <c r="AR53" s="31"/>
      <c r="AS53" s="31"/>
      <c r="AT53" s="31"/>
      <c r="AU53" s="31"/>
      <c r="AV53" s="31"/>
      <c r="AW53" s="31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4"/>
      <c r="BV53" s="31"/>
    </row>
    <row r="54" spans="2:74" ht="15.75" x14ac:dyDescent="0.25">
      <c r="B54" s="89"/>
      <c r="C54" s="89"/>
      <c r="D54" s="89"/>
      <c r="E54" s="89"/>
      <c r="F54" s="89"/>
      <c r="G54" s="89"/>
      <c r="H54" s="89"/>
      <c r="I54" s="89"/>
      <c r="J54" s="89"/>
      <c r="K54" s="89"/>
      <c r="AM54" s="105"/>
      <c r="AN54" s="31"/>
      <c r="AO54" s="31"/>
      <c r="AP54" s="105"/>
      <c r="AQ54" s="31"/>
      <c r="AR54" s="31"/>
      <c r="AS54" s="107"/>
      <c r="AT54" s="31"/>
      <c r="AU54" s="31"/>
      <c r="AV54" s="31"/>
      <c r="AW54" s="31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4"/>
      <c r="BV54" s="31"/>
    </row>
    <row r="55" spans="2:74" x14ac:dyDescent="0.25">
      <c r="B55" s="89"/>
      <c r="C55" s="89"/>
      <c r="D55" s="89"/>
      <c r="E55" s="89"/>
      <c r="F55" s="89"/>
      <c r="G55" s="89"/>
      <c r="H55" s="89"/>
      <c r="I55" s="89"/>
      <c r="J55" s="89"/>
      <c r="K55" s="89"/>
      <c r="AM55" s="105"/>
      <c r="AN55" s="31"/>
      <c r="AO55" s="31"/>
      <c r="AP55" s="105"/>
      <c r="AQ55" s="31"/>
      <c r="AR55" s="31"/>
      <c r="AS55" s="31"/>
      <c r="AT55" s="31"/>
      <c r="AU55" s="31"/>
      <c r="AV55" s="31"/>
      <c r="AW55" s="31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4"/>
      <c r="BV55" s="31"/>
    </row>
    <row r="56" spans="2:74" x14ac:dyDescent="0.25">
      <c r="B56" s="89"/>
      <c r="C56" s="89"/>
      <c r="D56" s="89"/>
      <c r="E56" s="89"/>
      <c r="F56" s="89"/>
      <c r="G56" s="89"/>
      <c r="H56" s="89"/>
      <c r="I56" s="89"/>
      <c r="J56" s="89"/>
      <c r="K56" s="89"/>
      <c r="AM56" s="105"/>
      <c r="AN56" s="31"/>
      <c r="AO56" s="31"/>
      <c r="AP56" s="105"/>
      <c r="AQ56" s="31"/>
      <c r="AR56" s="31"/>
      <c r="AS56" s="31"/>
      <c r="AT56" s="31"/>
      <c r="AU56" s="31"/>
      <c r="AV56" s="31"/>
      <c r="AW56" s="31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4"/>
      <c r="BV56" s="31"/>
    </row>
    <row r="57" spans="2:74" x14ac:dyDescent="0.25">
      <c r="B57" s="89"/>
      <c r="C57" s="89"/>
      <c r="D57" s="89"/>
      <c r="E57" s="89"/>
      <c r="F57" s="89"/>
      <c r="G57" s="89"/>
      <c r="H57" s="89"/>
      <c r="I57" s="89"/>
      <c r="J57" s="89"/>
      <c r="K57" s="89"/>
      <c r="AM57" s="105"/>
      <c r="AN57" s="31"/>
      <c r="AO57" s="31"/>
      <c r="AP57" s="105"/>
      <c r="AQ57" s="31"/>
      <c r="AR57" s="31"/>
      <c r="AS57" s="31"/>
      <c r="AT57" s="31"/>
      <c r="AU57" s="31"/>
      <c r="AV57" s="31"/>
      <c r="AW57" s="31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4"/>
      <c r="BV57" s="31"/>
    </row>
    <row r="58" spans="2:74" x14ac:dyDescent="0.25">
      <c r="B58" s="89"/>
      <c r="C58" s="89"/>
      <c r="D58" s="89"/>
      <c r="E58" s="89"/>
      <c r="F58" s="89"/>
      <c r="G58" s="89"/>
      <c r="H58" s="89"/>
      <c r="I58" s="89"/>
      <c r="J58" s="89"/>
      <c r="K58" s="89"/>
      <c r="AM58" s="105"/>
      <c r="AN58" s="31"/>
      <c r="AO58" s="31"/>
      <c r="AP58" s="105"/>
      <c r="AQ58" s="31"/>
      <c r="AR58" s="31"/>
      <c r="AS58" s="31"/>
      <c r="AT58" s="31"/>
      <c r="AU58" s="31"/>
      <c r="AV58" s="31"/>
      <c r="AW58" s="31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4"/>
      <c r="BV58" s="31"/>
    </row>
    <row r="59" spans="2:74" x14ac:dyDescent="0.25">
      <c r="B59" s="89"/>
      <c r="C59" s="89"/>
      <c r="D59" s="89"/>
      <c r="E59" s="89"/>
      <c r="F59" s="89"/>
      <c r="G59" s="89"/>
      <c r="H59" s="89"/>
      <c r="I59" s="89"/>
      <c r="J59" s="89"/>
      <c r="K59" s="89"/>
      <c r="AM59" s="105"/>
      <c r="AN59" s="31"/>
      <c r="AO59" s="31"/>
      <c r="AP59" s="105"/>
      <c r="AQ59" s="31"/>
      <c r="AR59" s="31"/>
      <c r="AS59" s="31"/>
      <c r="AT59" s="31"/>
      <c r="AU59" s="31"/>
      <c r="AV59" s="31"/>
      <c r="AW59" s="31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4"/>
      <c r="BV59" s="31"/>
    </row>
    <row r="60" spans="2:74" x14ac:dyDescent="0.25">
      <c r="B60" s="89"/>
      <c r="C60" s="89"/>
      <c r="D60" s="89"/>
      <c r="E60" s="89"/>
      <c r="F60" s="89"/>
      <c r="G60" s="89"/>
      <c r="H60" s="89"/>
      <c r="I60" s="89"/>
      <c r="J60" s="89"/>
      <c r="K60" s="89"/>
      <c r="AM60" s="105"/>
      <c r="AN60" s="31"/>
      <c r="AO60" s="31"/>
      <c r="AP60" s="105"/>
      <c r="AQ60" s="31"/>
      <c r="AR60" s="31"/>
      <c r="AS60" s="31"/>
      <c r="AT60" s="31"/>
      <c r="AU60" s="31"/>
      <c r="AV60" s="31"/>
      <c r="AW60" s="31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4"/>
      <c r="BV60" s="31"/>
    </row>
  </sheetData>
  <mergeCells count="17">
    <mergeCell ref="Z7:AB7"/>
    <mergeCell ref="P19:Q19"/>
    <mergeCell ref="CQ2:CS2"/>
    <mergeCell ref="CT2:CV2"/>
    <mergeCell ref="CW2:CY2"/>
    <mergeCell ref="CZ2:DB2"/>
    <mergeCell ref="DC2:DE2"/>
    <mergeCell ref="DF2:DH2"/>
    <mergeCell ref="AF1:AK1"/>
    <mergeCell ref="BR1:BV1"/>
    <mergeCell ref="BX1:CB1"/>
    <mergeCell ref="CD1:CH1"/>
    <mergeCell ref="P2:R2"/>
    <mergeCell ref="AM2:AW2"/>
    <mergeCell ref="AY2:BH2"/>
    <mergeCell ref="BJ2:BT2"/>
    <mergeCell ref="CD2:CH2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P66"/>
  <sheetViews>
    <sheetView workbookViewId="0">
      <selection sqref="A1:XFD1048576"/>
    </sheetView>
  </sheetViews>
  <sheetFormatPr defaultRowHeight="15" x14ac:dyDescent="0.25"/>
  <cols>
    <col min="1" max="2" width="9.140625" style="1"/>
    <col min="3" max="4" width="9.140625" style="1" customWidth="1"/>
    <col min="5" max="5" width="9.140625" style="1"/>
    <col min="6" max="6" width="9.140625" style="1" customWidth="1"/>
    <col min="7" max="7" width="9.140625" style="1"/>
    <col min="8" max="8" width="9.140625" style="1" customWidth="1"/>
    <col min="9" max="9" width="13.28515625" style="1" customWidth="1"/>
    <col min="10" max="10" width="9.140625" style="1" customWidth="1"/>
    <col min="11" max="11" width="9.140625" style="1"/>
    <col min="12" max="14" width="9.140625" style="1" hidden="1" customWidth="1"/>
    <col min="15" max="15" width="9.140625" style="1" customWidth="1"/>
    <col min="16" max="18" width="9.140625" style="1"/>
    <col min="19" max="19" width="13.28515625" style="1" bestFit="1" customWidth="1"/>
    <col min="20" max="25" width="9.140625" style="1"/>
    <col min="26" max="26" width="12.42578125" style="1" bestFit="1" customWidth="1"/>
    <col min="27" max="29" width="9.140625" style="1"/>
    <col min="30" max="31" width="11.140625" style="1" customWidth="1"/>
    <col min="32" max="38" width="9.140625" style="1"/>
    <col min="39" max="39" width="23.140625" style="1" customWidth="1"/>
    <col min="40" max="40" width="19.42578125" style="4" bestFit="1" customWidth="1"/>
    <col min="41" max="41" width="17.5703125" style="4" customWidth="1"/>
    <col min="42" max="42" width="22.7109375" style="4" customWidth="1"/>
    <col min="43" max="43" width="20" style="4" bestFit="1" customWidth="1"/>
    <col min="44" max="44" width="17.5703125" style="4" customWidth="1"/>
    <col min="45" max="45" width="17.5703125" style="4" hidden="1" customWidth="1"/>
    <col min="46" max="47" width="17.5703125" style="4" customWidth="1"/>
    <col min="48" max="48" width="19.7109375" style="4" customWidth="1"/>
    <col min="49" max="53" width="17.5703125" style="4" customWidth="1"/>
    <col min="54" max="54" width="23" style="4" customWidth="1"/>
    <col min="55" max="55" width="22.28515625" style="4" customWidth="1"/>
    <col min="56" max="57" width="17.5703125" style="4" customWidth="1"/>
    <col min="58" max="58" width="21" style="4" bestFit="1" customWidth="1"/>
    <col min="59" max="59" width="20.85546875" style="4" bestFit="1" customWidth="1"/>
    <col min="60" max="63" width="17.5703125" style="4" customWidth="1"/>
    <col min="64" max="64" width="18.42578125" style="4" bestFit="1" customWidth="1"/>
    <col min="65" max="67" width="18" style="4" bestFit="1" customWidth="1"/>
    <col min="68" max="68" width="18" style="4" hidden="1" customWidth="1"/>
    <col min="69" max="69" width="14.28515625" style="1" bestFit="1" customWidth="1"/>
    <col min="70" max="70" width="13.28515625" style="1" bestFit="1" customWidth="1"/>
    <col min="71" max="71" width="20.85546875" style="1" bestFit="1" customWidth="1"/>
    <col min="72" max="72" width="14.28515625" style="1" bestFit="1" customWidth="1"/>
    <col min="73" max="16384" width="9.140625" style="1"/>
  </cols>
  <sheetData>
    <row r="1" spans="2:112" x14ac:dyDescent="0.25">
      <c r="AF1" s="2"/>
      <c r="AG1" s="2"/>
      <c r="AH1" s="2"/>
      <c r="AI1" s="2"/>
      <c r="AJ1" s="2"/>
      <c r="AK1" s="2"/>
      <c r="AL1" s="3"/>
      <c r="AM1" s="3"/>
      <c r="BL1" s="5"/>
      <c r="BM1" s="5"/>
      <c r="BN1" s="5"/>
      <c r="BO1" s="5"/>
      <c r="BP1" s="5"/>
      <c r="BR1" s="2"/>
      <c r="BS1" s="2"/>
      <c r="BT1" s="2"/>
      <c r="BU1" s="2"/>
      <c r="BV1" s="2"/>
      <c r="BX1" s="2"/>
      <c r="BY1" s="2"/>
      <c r="BZ1" s="2"/>
      <c r="CA1" s="2"/>
      <c r="CB1" s="2"/>
      <c r="CD1" s="2"/>
      <c r="CE1" s="2"/>
      <c r="CF1" s="2"/>
      <c r="CG1" s="2"/>
      <c r="CH1" s="2"/>
    </row>
    <row r="2" spans="2:112" x14ac:dyDescent="0.25">
      <c r="P2" s="6" t="s">
        <v>0</v>
      </c>
      <c r="Q2" s="7"/>
      <c r="R2" s="8"/>
      <c r="AF2" s="5"/>
      <c r="AG2" s="5"/>
      <c r="AH2" s="5"/>
      <c r="AI2" s="5"/>
      <c r="AJ2" s="5"/>
      <c r="AK2" s="5"/>
      <c r="AL2" s="5"/>
      <c r="AM2" s="9" t="s">
        <v>1</v>
      </c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9" t="s">
        <v>2</v>
      </c>
      <c r="AZ2" s="9"/>
      <c r="BA2" s="9"/>
      <c r="BB2" s="9"/>
      <c r="BC2" s="9"/>
      <c r="BD2" s="9"/>
      <c r="BE2" s="9"/>
      <c r="BF2" s="9"/>
      <c r="BG2" s="9"/>
      <c r="BH2" s="9"/>
      <c r="BI2" s="11"/>
      <c r="BJ2" s="9" t="s">
        <v>3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5"/>
      <c r="BV2" s="12" t="s">
        <v>4</v>
      </c>
      <c r="BX2" s="5" t="s">
        <v>47</v>
      </c>
      <c r="BY2" s="5"/>
      <c r="BZ2" s="5"/>
      <c r="CA2" s="5"/>
      <c r="CB2" s="5"/>
      <c r="CC2" s="13"/>
      <c r="CD2" s="2"/>
      <c r="CE2" s="2"/>
      <c r="CF2" s="2"/>
      <c r="CG2" s="2"/>
      <c r="CH2" s="2"/>
      <c r="CI2" s="13"/>
      <c r="CJ2" s="13"/>
      <c r="CK2" s="13"/>
      <c r="CL2" s="13"/>
      <c r="CM2" s="13"/>
      <c r="CN2" s="13"/>
      <c r="CO2" s="13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2:112" x14ac:dyDescent="0.25">
      <c r="B3" s="15" t="s">
        <v>5</v>
      </c>
      <c r="C3" s="15" t="s">
        <v>6</v>
      </c>
      <c r="D3" s="15" t="s">
        <v>7</v>
      </c>
      <c r="E3" s="16" t="s">
        <v>8</v>
      </c>
      <c r="F3" s="15" t="s">
        <v>9</v>
      </c>
      <c r="G3" s="15" t="s">
        <v>10</v>
      </c>
      <c r="H3" s="15" t="s">
        <v>11</v>
      </c>
      <c r="I3" s="15" t="s">
        <v>12</v>
      </c>
      <c r="J3" s="15" t="s">
        <v>13</v>
      </c>
      <c r="K3" s="17" t="s">
        <v>14</v>
      </c>
      <c r="P3" s="18">
        <v>4</v>
      </c>
      <c r="Q3" s="19">
        <v>8</v>
      </c>
      <c r="R3" s="20">
        <v>100</v>
      </c>
      <c r="S3" s="19">
        <v>4</v>
      </c>
      <c r="T3" s="19">
        <v>8</v>
      </c>
      <c r="U3" s="20">
        <v>100</v>
      </c>
      <c r="V3" s="19">
        <v>4</v>
      </c>
      <c r="W3" s="19">
        <v>8</v>
      </c>
      <c r="X3" s="20">
        <v>80</v>
      </c>
      <c r="AD3" s="11"/>
      <c r="AE3" s="11"/>
      <c r="AF3" s="3" t="s">
        <v>15</v>
      </c>
      <c r="AG3" s="3" t="s">
        <v>16</v>
      </c>
      <c r="AH3" s="3" t="s">
        <v>17</v>
      </c>
      <c r="AI3" s="3" t="s">
        <v>18</v>
      </c>
      <c r="AJ3" s="3" t="s">
        <v>19</v>
      </c>
      <c r="AK3" s="3" t="s">
        <v>20</v>
      </c>
      <c r="AL3" s="3"/>
      <c r="AM3" s="3" t="s">
        <v>21</v>
      </c>
      <c r="AN3" s="11" t="s">
        <v>22</v>
      </c>
      <c r="AO3" s="11"/>
      <c r="AP3" s="11" t="s">
        <v>23</v>
      </c>
      <c r="AQ3" s="11" t="s">
        <v>24</v>
      </c>
      <c r="AR3" s="11" t="s">
        <v>25</v>
      </c>
      <c r="AS3" s="11"/>
      <c r="AT3" s="11"/>
      <c r="AU3" s="11" t="s">
        <v>26</v>
      </c>
      <c r="AV3" s="11" t="s">
        <v>27</v>
      </c>
      <c r="AW3" s="11" t="s">
        <v>28</v>
      </c>
      <c r="AX3" s="11"/>
      <c r="AY3" s="3" t="s">
        <v>21</v>
      </c>
      <c r="AZ3" s="11" t="s">
        <v>22</v>
      </c>
      <c r="BA3" s="11"/>
      <c r="BB3" s="11" t="s">
        <v>23</v>
      </c>
      <c r="BC3" s="11" t="s">
        <v>24</v>
      </c>
      <c r="BD3" s="11" t="s">
        <v>25</v>
      </c>
      <c r="BE3" s="10"/>
      <c r="BF3" s="11" t="s">
        <v>29</v>
      </c>
      <c r="BG3" s="11" t="s">
        <v>27</v>
      </c>
      <c r="BH3" s="21" t="s">
        <v>30</v>
      </c>
      <c r="BI3" s="11"/>
      <c r="BJ3" s="3" t="s">
        <v>21</v>
      </c>
      <c r="BK3" s="11" t="s">
        <v>22</v>
      </c>
      <c r="BL3" s="11"/>
      <c r="BM3" s="11" t="s">
        <v>23</v>
      </c>
      <c r="BN3" s="11" t="s">
        <v>24</v>
      </c>
      <c r="BO3" s="11" t="s">
        <v>25</v>
      </c>
      <c r="BP3" s="11"/>
      <c r="BQ3" s="11"/>
      <c r="BR3" s="11" t="s">
        <v>26</v>
      </c>
      <c r="BS3" s="11" t="s">
        <v>27</v>
      </c>
      <c r="BT3" s="11" t="s">
        <v>28</v>
      </c>
      <c r="BU3" s="3"/>
      <c r="BV3" s="22"/>
      <c r="BX3" s="3"/>
      <c r="BY3" s="3"/>
      <c r="BZ3" s="3"/>
      <c r="CA3" s="3"/>
      <c r="CB3" s="3"/>
      <c r="CC3" s="13"/>
      <c r="CD3" s="3"/>
      <c r="CE3" s="3"/>
      <c r="CF3" s="3"/>
      <c r="CG3" s="3"/>
      <c r="CH3" s="3"/>
      <c r="CI3" s="13"/>
      <c r="CJ3" s="13"/>
      <c r="CK3" s="13"/>
      <c r="CL3" s="13"/>
      <c r="CM3" s="13"/>
      <c r="CN3" s="13"/>
      <c r="CO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</row>
    <row r="4" spans="2:112" x14ac:dyDescent="0.25">
      <c r="B4" s="89" t="s">
        <v>50</v>
      </c>
      <c r="C4" s="89">
        <v>-335.89299999999997</v>
      </c>
      <c r="D4" s="89">
        <v>0</v>
      </c>
      <c r="E4" s="89">
        <v>0</v>
      </c>
      <c r="F4" s="89">
        <v>-132.11699999999999</v>
      </c>
      <c r="G4" s="89">
        <v>-132.11600000000001</v>
      </c>
      <c r="H4" s="89">
        <v>0.52560602824311087</v>
      </c>
      <c r="I4" s="89">
        <v>0</v>
      </c>
      <c r="J4" s="89">
        <v>-87.91</v>
      </c>
      <c r="K4" s="89">
        <v>-87.91</v>
      </c>
      <c r="L4" s="1">
        <v>-223.512</v>
      </c>
      <c r="M4" s="1">
        <v>0</v>
      </c>
      <c r="N4" s="1">
        <v>0</v>
      </c>
      <c r="P4" s="24">
        <v>3</v>
      </c>
      <c r="Q4" s="25">
        <v>20</v>
      </c>
      <c r="R4" s="26"/>
      <c r="S4" s="27">
        <v>2</v>
      </c>
      <c r="T4" s="27">
        <v>8</v>
      </c>
      <c r="U4" s="27"/>
      <c r="V4" s="24">
        <v>3</v>
      </c>
      <c r="W4" s="25">
        <v>20</v>
      </c>
      <c r="X4" s="26"/>
      <c r="AD4" s="1">
        <f t="shared" ref="AD4:AD21" si="0">IF(E4&lt;MIN($AM$22:$AM$39),IF(J4&gt;0,2,1),IF(E4&lt;MAX($AM$22:$AM$39),IF(J4&gt;0,4,3),IF(J4&gt;0,6,5)))</f>
        <v>1</v>
      </c>
      <c r="AE4" s="1">
        <f t="shared" ref="AE4:AE39" si="1">IF(AD4=1,$T$15,IF(AD4=2,$T$16,IF(AD4=3,$U$15,IF(AD4=4,$U$16,IF(AD4=5,$V$15,IF(AD4=6,$V$16,""))))))</f>
        <v>724.95483870967746</v>
      </c>
      <c r="AF4" s="1">
        <f>IF(E4&lt;MIN($AM$22:$AM$39),IF(J4&gt;0,J4*1000000/($Q$11*$T$16*$T$16),J4*1000000/($Q$11*$T$15*$T$15)),IF(E4&lt;MAX(AM22:AM39),IF(J4&gt;0,J4*1000000/($Q$11*$U$16*$U$16),J4*1000000/($Q$11*$U$15*$U$15)),IF(J4&gt;0,J4*1000000/($Q$11*$V$16*$V$16),J4*1000000/($Q$11*$V$15*$V$15))))</f>
        <v>-0.55756450640352062</v>
      </c>
      <c r="AG4" s="1">
        <f t="shared" ref="AG4:AG39" si="2">IF($J4*1000000&gt;$Q$15*$Q$11*AE4^2,$Q$16*$Q$11*AE4,0.5*fck/fy*(1-SQRT(1-4.6*AF4/fck))*$Q$11*AE4)</f>
        <v>-273.18513083264645</v>
      </c>
      <c r="AH4" s="1">
        <f t="shared" ref="AH4:AH39" si="3">IF(J4*1000000&gt;$Q$15*$Q$11*AE4^2,(J4*1000000-$Q$15*$Q$11*AE4^2)/(0.87*fy*(AE4-40)),0)</f>
        <v>0</v>
      </c>
      <c r="AI4" s="1">
        <f>IF(E4&lt;MIN($AM$22:$AM$39),0.87*fy*AH4/($Z$15-(0.45*fck)),IF(E4&lt;MAX($AM$22:$AM$39),0.87*fy*AH4/($AA$15-(0.45*fck)),0.87*fy*AH4/($AB$15-(0.45*fck))))</f>
        <v>0</v>
      </c>
      <c r="AJ4" s="1">
        <f>IF(E4&lt;MIN($AM$22:$AM$39),-0.87*fy*AH4/($Z$15-(0.45*fck)),IF(E4&lt;MAX($AM$22:$AM$39),0.87*fy*AH4/($AA$15-(0.45*fck)),-0.87*fy*AH4/($AB$15-(0.45*fck))))</f>
        <v>0</v>
      </c>
      <c r="AK4" s="1">
        <f t="shared" ref="AK4:AK39" si="4">AG4+AH4</f>
        <v>-273.18513083264645</v>
      </c>
      <c r="AM4" s="28">
        <f>IF(OR((AND(K4&lt;0,K5&gt;0)),(AND(K5&lt;0,K4&gt;0))),$E4+(($E5-$E4)*(0-K4)/(K5-K4)),"")</f>
        <v>0.7019560226126017</v>
      </c>
      <c r="AN4" s="29">
        <f t="shared" ref="AN4:AN21" si="5">IF($E4&lt;MIN($AM$4:$AM$21),IF($AK4&lt;0,-1*(IF($Q$11=0,"",$P$7*PI()*$Q$7^2/4)),IF($Q$11=0,"",$P$7*PI()*$Q$7^2/4)),0)</f>
        <v>-339.29200658769764</v>
      </c>
      <c r="AO4" s="29">
        <f t="shared" ref="AO4:AO39" si="6">IF(AN4=0,0,$AK4-AN4)</f>
        <v>66.106875755051192</v>
      </c>
      <c r="AP4" s="29" t="str">
        <f>IF(OR((AND(AO4&lt;0,AO5&gt;0)),(AND(AO5&lt;0,AO4&gt;0))),$E4+(($E5-$E4)*(0-AO4)/(AO5-AO4)),"")</f>
        <v/>
      </c>
      <c r="AQ4" s="29">
        <f>IF(AND($E4&gt;MIN($AP$4:$AP$21),$E4&lt;MAX($AP$4:$AP$21)),IF(AO4&lt;0,-1*(IF($Q$11=0,"",$P$8*PI()*$Q$8^2/4)),IF($Q$11=0,"",$P$8*PI()*$Q$8^2/4)),0)</f>
        <v>0</v>
      </c>
      <c r="AR4" s="29">
        <f>AQ4+AN4</f>
        <v>-339.29200658769764</v>
      </c>
      <c r="AS4" s="28"/>
      <c r="AT4" s="28">
        <f t="shared" ref="AT4:AT39" si="7">IF(AR4=0,0,$AK4-AR4)</f>
        <v>66.106875755051192</v>
      </c>
      <c r="AU4" s="28" t="str">
        <f>IF(OR((AND(AT4&lt;0,AT5&gt;0)),(AND(AT5&lt;0,AT4&gt;0))),$E4+(($E5-$E4)*(0-AT4)/(AT5-AT4)),"")</f>
        <v/>
      </c>
      <c r="AV4" s="28">
        <f>IF($E4&lt;MIN($AU$4:$AU$21),IF(AT4&lt;0,-1*(IF($Q$11=0,"",$P$9*PI()*$Q$9^2/4)),IF($Q$11=0,"",$P$9*PI()*$Q$9^2/4)),0)</f>
        <v>0</v>
      </c>
      <c r="AW4" s="30">
        <f>ABS(AV4 +AR4)</f>
        <v>339.29200658769764</v>
      </c>
      <c r="AY4" s="31">
        <f t="shared" ref="AY4:AY39" si="8">IF(OR((AND(K4&lt;0,K5&gt;0)),(AND(K5&lt;0,K4&gt;0))),$E4+(($E5-$E4)*(0-K4)/(K5-K4)),"")</f>
        <v>0.7019560226126017</v>
      </c>
      <c r="AZ4" s="31">
        <f t="shared" ref="AZ4:AZ21" si="9">IF(AND($E4&gt;MIN($AY$4:$AY$21),$E4&lt;MAX($AY$4:$AY$21)),IF($AK4&lt;0,-1*(IF($T$11=0,"",$S$7*PI()*$T$7^2/4)),IF($T$11=0,"",$S$7*PI()*$T$7^2/4)),0)</f>
        <v>0</v>
      </c>
      <c r="BA4" s="31">
        <f t="shared" ref="BA4:BA39" si="10">IF(AZ4=0,0,$AK4-AZ4)</f>
        <v>0</v>
      </c>
      <c r="BB4" s="31" t="str">
        <f>IF(OR((AND(BA4&lt;0,BA5&gt;0)),(AND(BA5&lt;0,BA4&gt;0))),$E4+(($E5-$E4)*(0-BA4)/(BA5-BA4)),"")</f>
        <v/>
      </c>
      <c r="BC4" s="31">
        <f t="shared" ref="BC4:BC21" si="11">IF(AND($E4&gt;MIN($BB$4:$BB$21),$E4&lt;MAX($BB$4:$BB$21)),IF(BA4&lt;0,-1*(IF($T$11=0,"",$S$8*PI()*$T$8^2/4)),IF($T$11=0,"",$S$8*PI()*$T$8^2/4)),0)</f>
        <v>0</v>
      </c>
      <c r="BD4" s="31">
        <f>BC4+AZ4</f>
        <v>0</v>
      </c>
      <c r="BE4" s="31">
        <f t="shared" ref="BE4:BE39" si="12">IF(BD4=0,0,$AK4-BD4)</f>
        <v>0</v>
      </c>
      <c r="BF4" s="31" t="str">
        <f>IF(OR((AND(BE4&lt;0,BE5&gt;0)),(AND(BE5&lt;0,BE4&gt;0))),$E4+(($E5-$E4)*(0-BE4)/(BE5-BE4)),"")</f>
        <v/>
      </c>
      <c r="BG4" s="31">
        <f t="shared" ref="BG4:BG21" si="13">IF(AND($E4&gt;MIN($BF$4:$BF$21),$E4&lt;MAX($BF$4:$BF$21)),IF(BE4&lt;0,-1*(IF($T$11=0,"",$S$9*PI()*$T$9^2/4)),IF($T$11=0,"",$S$9*PI()*$T$9^2/4)),0)</f>
        <v>0</v>
      </c>
      <c r="BH4" s="31">
        <f>BD4+ABS(BG4)</f>
        <v>0</v>
      </c>
      <c r="BJ4" s="28">
        <f t="shared" ref="BJ4:BJ39" si="14">IF(OR((AND(K4&lt;0,K5&gt;0)),(AND(K5&lt;0,K4&gt;0))),$E4+(($E5-$E4)*(0-K4)/(K5-K4)),"")</f>
        <v>0.7019560226126017</v>
      </c>
      <c r="BK4" s="28">
        <f>IF($E4&gt;MAX($BJ$4:$BJ$21),IF($AK4&lt;0,-1*(IF($W$11=0,"",$V$7*PI()*$W$7^2/4)),IF($W$11=0,"",$V$7*PI()*$W$7^2/4)),0)</f>
        <v>0</v>
      </c>
      <c r="BL4" s="28">
        <f t="shared" ref="BL4:BL39" si="15">IF(BK4=0,0,$AK4-BK4)</f>
        <v>0</v>
      </c>
      <c r="BM4" s="28" t="str">
        <f>IF(OR((AND(BL4&lt;0,BL5&gt;0)),(AND(BL5&lt;0,BL4&gt;0))),$E4+(($E5-$E4)*(0-BL4)/(BL5-BL4)),"")</f>
        <v/>
      </c>
      <c r="BN4" s="28">
        <f t="shared" ref="BN4:BN21" si="16">IF($E4&gt;MAX($BM$4:$BM$21),IF(BL4&lt;0,-1*(IF($W$11=0,"",$V$8*PI()*$W$8^2/4)),IF($W$11=0,"",$V$8*PI()*$W$8^2/4)),0)</f>
        <v>0</v>
      </c>
      <c r="BO4" s="28">
        <f>BN4+BK4</f>
        <v>0</v>
      </c>
      <c r="BP4" s="28"/>
      <c r="BQ4" s="28">
        <f t="shared" ref="BQ4:BQ39" si="17">IF(BO4=0,0,$AK4-BO4)</f>
        <v>0</v>
      </c>
      <c r="BR4" s="28" t="str">
        <f>IF(OR((AND(BQ4&lt;0,BQ5&gt;0)),(AND(BQ5&lt;0,BQ4&gt;0))),$E4+(($E5-$E4)*(0-BQ4)/(BQ5-BQ4)),"")</f>
        <v/>
      </c>
      <c r="BS4" s="28">
        <f t="shared" ref="BS4:BS39" si="18">IF($E4&gt;MAX($BR$4:$BR$21),IF(BQ4&lt;0,-1*(IF($W$11=0,"",$V$9*PI()*$W$9^2/4)),IF($W$11=0,"",$V$9*PI()*$W$9^2/4)),0)</f>
        <v>0</v>
      </c>
      <c r="BT4" s="28">
        <f>ABS(BS4+BO4)</f>
        <v>0</v>
      </c>
      <c r="BU4" s="4"/>
      <c r="BV4" s="32">
        <f>BT4+AW4+BH4</f>
        <v>339.29200658769764</v>
      </c>
      <c r="BX4" s="1">
        <f t="shared" ref="BX4:BX21" si="19">IF(BV4=BV5,BV4*(D5-D4),((BV4+BV5)/2)*(D5-D4))</f>
        <v>346.78470506650933</v>
      </c>
    </row>
    <row r="5" spans="2:112" x14ac:dyDescent="0.25">
      <c r="B5" s="89" t="s">
        <v>50</v>
      </c>
      <c r="C5" s="89">
        <v>-307.00400000000002</v>
      </c>
      <c r="D5" s="89">
        <v>0.7359</v>
      </c>
      <c r="E5" s="89">
        <v>0.7359</v>
      </c>
      <c r="F5" s="89">
        <v>-117.639</v>
      </c>
      <c r="G5" s="89">
        <v>-117.63800000000001</v>
      </c>
      <c r="H5" s="89">
        <v>0.48040046412026444</v>
      </c>
      <c r="I5" s="89">
        <v>0</v>
      </c>
      <c r="J5" s="89">
        <v>4.2510000000000003</v>
      </c>
      <c r="K5" s="89">
        <v>4.2510000000000003</v>
      </c>
      <c r="L5" s="1">
        <v>-204.25299999999999</v>
      </c>
      <c r="M5" s="1">
        <v>0</v>
      </c>
      <c r="N5" s="1">
        <v>736</v>
      </c>
      <c r="P5" s="33">
        <v>3</v>
      </c>
      <c r="Q5" s="34">
        <v>16</v>
      </c>
      <c r="R5" s="35"/>
      <c r="S5" s="27">
        <v>2</v>
      </c>
      <c r="T5" s="27">
        <v>8</v>
      </c>
      <c r="U5" s="27"/>
      <c r="V5" s="33">
        <v>3</v>
      </c>
      <c r="W5" s="34">
        <v>20</v>
      </c>
      <c r="X5" s="35"/>
      <c r="AD5" s="1">
        <f t="shared" si="0"/>
        <v>2</v>
      </c>
      <c r="AE5" s="1">
        <f t="shared" si="1"/>
        <v>756</v>
      </c>
      <c r="AF5" s="1">
        <f t="shared" ref="AF5:AF21" si="20">IF(E5&lt;MIN($AM$22:$AM$39),IF(J5&gt;0,J5*1000000/($Q$11*$T$16*$T$16),J5*1000000/($Q$11*$T$15*$T$15)),IF(E5&lt;MAX(AM23:AM40),IF(J5&gt;0,J5*1000000/($Q$11*$U$16*$U$16),J5*1000000/($Q$11*$U$15*$U$15)),IF(J5&gt;0,J5*1000000/($Q$11*$V$16*$V$16),J5*1000000/($Q$11*$V$15*$V$15))))</f>
        <v>2.4792838946278099E-2</v>
      </c>
      <c r="AG5" s="1">
        <f t="shared" si="2"/>
        <v>12.94525128827995</v>
      </c>
      <c r="AH5" s="1">
        <f t="shared" si="3"/>
        <v>0</v>
      </c>
      <c r="AI5" s="1">
        <f t="shared" ref="AI5:AI39" si="21">IF(E5&lt;MIN($AM$22:$AM$39),0.87*fy*AH5/($Z$15-(0.45*fck)),IF(E5&lt;MAX($AM$22:$AM$39),0.87*fy*AH5/($AA$15-(0.45*fck)),0.87*fy*AH5/($AB$15-(0.45*fck))))</f>
        <v>0</v>
      </c>
      <c r="AJ5" s="1">
        <f t="shared" ref="AJ5:AJ20" si="22">IF(E5&lt;MIN($AM$22:$AM$59),-0.87*fy*AH5/($Z$15-(0.45*fck)),IF(E5&lt;MAX($AM$22:$AM$59),0.87*fy*AH5/($AA$15-(0.45*fck)),-0.87*fy*AH5/($AB$15-(0.45*fck))))</f>
        <v>0</v>
      </c>
      <c r="AK5" s="1">
        <f t="shared" si="4"/>
        <v>12.94525128827995</v>
      </c>
      <c r="AM5" s="28" t="str">
        <f t="shared" ref="AM5:AM39" si="23">IF(OR((AND(K5&lt;0,K6&gt;0)),(AND(K6&lt;0,K5&gt;0))),$E5+(($E6-$E5)*(0-K5)/(K6-K5)),"")</f>
        <v/>
      </c>
      <c r="AN5" s="29">
        <f>IF($E5&lt;MIN($AM$4:$AM$21),IF($AK5&lt;0,-1*(IF($Q$11=0,"",$P$7*PI()*$Q$7^2/4)),IF($Q$11=0,"",$P$7*PI()*$Q$7^2/4)),0)</f>
        <v>0</v>
      </c>
      <c r="AO5" s="29">
        <f t="shared" si="6"/>
        <v>0</v>
      </c>
      <c r="AP5" s="29" t="str">
        <f t="shared" ref="AP5:AP39" si="24">IF(OR((AND(AO5&lt;0,AO6&gt;0)),(AND(AO6&lt;0,AO5&gt;0))),$E5+(($E6-$E5)*(0-AO5)/(AO6-AO5)),"")</f>
        <v/>
      </c>
      <c r="AQ5" s="29">
        <f t="shared" ref="AQ5:AQ21" si="25">IF(AND($E5&gt;MIN($AP$4:$AP$21),$E5&lt;MAX($AP$4:$AP$21)),IF(AO5&lt;0,-1*(IF($Q$11=0,"",$P$8*PI()*$Q$8^2/4)),IF($Q$11=0,"",$P$8*PI()*$Q$8^2/4)),0)</f>
        <v>0</v>
      </c>
      <c r="AR5" s="29">
        <f t="shared" ref="AR5:AR39" si="26">AQ5+AN5</f>
        <v>0</v>
      </c>
      <c r="AS5" s="28"/>
      <c r="AT5" s="28">
        <f t="shared" si="7"/>
        <v>0</v>
      </c>
      <c r="AU5" s="28" t="str">
        <f t="shared" ref="AU5:AU39" si="27">IF(OR((AND(AT5&lt;0,AT6&gt;0)),(AND(AT6&lt;0,AT5&gt;0))),$E5+(($E6-$E5)*(0-AT5)/(AT6-AT5)),"")</f>
        <v/>
      </c>
      <c r="AV5" s="28">
        <f t="shared" ref="AV5:AV21" si="28">IF($E5&lt;MIN($AU$4:$AU$21),IF(AT5&lt;0,-1*(IF($Q$11=0,"",$P$9*PI()*$Q$9^2/4)),IF($Q$11=0,"",$P$9*PI()*$Q$9^2/4)),0)</f>
        <v>0</v>
      </c>
      <c r="AW5" s="30">
        <f t="shared" ref="AW5:AW21" si="29">AV5 +AR5</f>
        <v>0</v>
      </c>
      <c r="AY5" s="31" t="str">
        <f t="shared" si="8"/>
        <v/>
      </c>
      <c r="AZ5" s="31">
        <f>IF(AND($E5&gt;MIN($AY$4:$AY$21),$E5&lt;MAX($AY$4:$AY$21)),IF($AK5&lt;0,-1*(IF($T$11=0,"",$S$7*PI()*$T$7^2/4)),IF($T$11=0,"",$S$7*PI()*$T$7^2/4)),0)</f>
        <v>603.18578948924028</v>
      </c>
      <c r="BA5" s="31">
        <f t="shared" si="10"/>
        <v>-590.24053820096037</v>
      </c>
      <c r="BB5" s="31" t="str">
        <f t="shared" ref="BB5:BB39" si="30">IF(OR((AND(BA5&lt;0,BA6&gt;0)),(AND(BA6&lt;0,BA5&gt;0))),$E5+(($E6-$E5)*(0-BA5)/(BA6-BA5)),"")</f>
        <v/>
      </c>
      <c r="BC5" s="31">
        <f t="shared" si="11"/>
        <v>0</v>
      </c>
      <c r="BD5" s="31">
        <f t="shared" ref="BD5:BD21" si="31">BC5+AZ5</f>
        <v>603.18578948924028</v>
      </c>
      <c r="BE5" s="31">
        <f t="shared" si="12"/>
        <v>-590.24053820096037</v>
      </c>
      <c r="BF5" s="31" t="str">
        <f t="shared" ref="BF5:BF39" si="32">IF(OR((AND(BE5&lt;0,BE6&gt;0)),(AND(BE6&lt;0,BE5&gt;0))),$E5+(($E6-$E5)*(0-BE5)/(BE6-BE5)),"")</f>
        <v/>
      </c>
      <c r="BG5" s="31">
        <f t="shared" si="13"/>
        <v>0</v>
      </c>
      <c r="BH5" s="31">
        <f t="shared" ref="BH5:BH21" si="33">BD5+ABS(BG5)</f>
        <v>603.18578948924028</v>
      </c>
      <c r="BJ5" s="28" t="str">
        <f t="shared" si="14"/>
        <v/>
      </c>
      <c r="BK5" s="28">
        <f t="shared" ref="BK5:BK21" si="34">IF($E5&gt;MAX($BJ$4:$BJ$21),IF($AK5&lt;0,-1*(IF($W$11=0,"",$V$7*PI()*$W$7^2/4)),IF($W$11=0,"",$V$7*PI()*$W$7^2/4)),0)</f>
        <v>0</v>
      </c>
      <c r="BL5" s="28">
        <f t="shared" si="15"/>
        <v>0</v>
      </c>
      <c r="BM5" s="28" t="str">
        <f t="shared" ref="BM5:BM39" si="35">IF(OR((AND(BL5&lt;0,BL6&gt;0)),(AND(BL6&lt;0,BL5&gt;0))),$E5+(($E6-$E5)*(0-BL5)/(BL6-BL5)),"")</f>
        <v/>
      </c>
      <c r="BN5" s="28">
        <f t="shared" si="16"/>
        <v>0</v>
      </c>
      <c r="BO5" s="28">
        <f t="shared" ref="BO5:BO21" si="36">BN5+BK5</f>
        <v>0</v>
      </c>
      <c r="BP5" s="28"/>
      <c r="BQ5" s="28">
        <f t="shared" si="17"/>
        <v>0</v>
      </c>
      <c r="BR5" s="28" t="str">
        <f t="shared" ref="BR5:BR39" si="37">IF(OR((AND(BQ5&lt;0,BQ6&gt;0)),(AND(BQ6&lt;0,BQ5&gt;0))),$E5+(($E6-$E5)*(0-BQ5)/(BQ6-BQ5)),"")</f>
        <v/>
      </c>
      <c r="BS5" s="28">
        <f t="shared" si="18"/>
        <v>0</v>
      </c>
      <c r="BT5" s="28">
        <f t="shared" ref="BT5:BT21" si="38">ABS(BS5+BO5)</f>
        <v>0</v>
      </c>
      <c r="BU5" s="4"/>
      <c r="BV5" s="32">
        <f t="shared" ref="BV5:BV39" si="39">BT5+AW5+BH5</f>
        <v>603.18578948924028</v>
      </c>
      <c r="BX5" s="1">
        <f t="shared" si="19"/>
        <v>443.88442248513189</v>
      </c>
    </row>
    <row r="6" spans="2:112" x14ac:dyDescent="0.25">
      <c r="B6" s="89" t="s">
        <v>50</v>
      </c>
      <c r="C6" s="89">
        <v>-268.59699999999998</v>
      </c>
      <c r="D6" s="89">
        <v>1.4718</v>
      </c>
      <c r="E6" s="89">
        <v>1.4718</v>
      </c>
      <c r="F6" s="89">
        <v>-99.210999999999999</v>
      </c>
      <c r="G6" s="89">
        <v>-99.21</v>
      </c>
      <c r="H6" s="89">
        <v>0.42030111484316385</v>
      </c>
      <c r="I6" s="89">
        <v>0</v>
      </c>
      <c r="J6" s="89">
        <v>84.278999999999996</v>
      </c>
      <c r="K6" s="89">
        <v>84.278999999999996</v>
      </c>
      <c r="L6" s="1">
        <v>-178.649</v>
      </c>
      <c r="M6" s="1">
        <v>0</v>
      </c>
      <c r="N6" s="1">
        <v>1050</v>
      </c>
      <c r="P6" s="33">
        <v>2</v>
      </c>
      <c r="Q6" s="34">
        <v>16</v>
      </c>
      <c r="R6" s="35"/>
      <c r="S6" s="27"/>
      <c r="T6" s="27"/>
      <c r="U6" s="27"/>
      <c r="V6" s="33"/>
      <c r="W6" s="34"/>
      <c r="X6" s="35"/>
      <c r="AD6" s="1">
        <f t="shared" si="0"/>
        <v>2</v>
      </c>
      <c r="AE6" s="1">
        <f t="shared" si="1"/>
        <v>756</v>
      </c>
      <c r="AF6" s="1">
        <f t="shared" si="20"/>
        <v>0.49153509140281626</v>
      </c>
      <c r="AG6" s="1">
        <f t="shared" si="2"/>
        <v>261.42669892037031</v>
      </c>
      <c r="AH6" s="1">
        <f t="shared" si="3"/>
        <v>0</v>
      </c>
      <c r="AI6" s="1">
        <f t="shared" si="21"/>
        <v>0</v>
      </c>
      <c r="AJ6" s="1">
        <f t="shared" si="22"/>
        <v>0</v>
      </c>
      <c r="AK6" s="1">
        <f t="shared" si="4"/>
        <v>261.42669892037031</v>
      </c>
      <c r="AM6" s="28" t="str">
        <f t="shared" si="23"/>
        <v/>
      </c>
      <c r="AN6" s="29">
        <f t="shared" si="5"/>
        <v>0</v>
      </c>
      <c r="AO6" s="29">
        <f t="shared" si="6"/>
        <v>0</v>
      </c>
      <c r="AP6" s="29" t="str">
        <f t="shared" si="24"/>
        <v/>
      </c>
      <c r="AQ6" s="29">
        <f t="shared" si="25"/>
        <v>0</v>
      </c>
      <c r="AR6" s="29">
        <f t="shared" si="26"/>
        <v>0</v>
      </c>
      <c r="AS6" s="28"/>
      <c r="AT6" s="28">
        <f t="shared" si="7"/>
        <v>0</v>
      </c>
      <c r="AU6" s="28" t="str">
        <f t="shared" si="27"/>
        <v/>
      </c>
      <c r="AV6" s="28">
        <f t="shared" si="28"/>
        <v>0</v>
      </c>
      <c r="AW6" s="30">
        <f t="shared" si="29"/>
        <v>0</v>
      </c>
      <c r="AY6" s="31" t="str">
        <f t="shared" si="8"/>
        <v/>
      </c>
      <c r="AZ6" s="31">
        <f t="shared" si="9"/>
        <v>603.18578948924028</v>
      </c>
      <c r="BA6" s="31">
        <f t="shared" si="10"/>
        <v>-341.75909056886996</v>
      </c>
      <c r="BB6" s="31" t="str">
        <f t="shared" si="30"/>
        <v/>
      </c>
      <c r="BC6" s="31">
        <f t="shared" si="11"/>
        <v>0</v>
      </c>
      <c r="BD6" s="31">
        <f t="shared" si="31"/>
        <v>603.18578948924028</v>
      </c>
      <c r="BE6" s="31">
        <f t="shared" si="12"/>
        <v>-341.75909056886996</v>
      </c>
      <c r="BF6" s="31" t="str">
        <f t="shared" si="32"/>
        <v/>
      </c>
      <c r="BG6" s="31">
        <f t="shared" si="13"/>
        <v>0</v>
      </c>
      <c r="BH6" s="31">
        <f t="shared" si="33"/>
        <v>603.18578948924028</v>
      </c>
      <c r="BJ6" s="28" t="str">
        <f t="shared" si="14"/>
        <v/>
      </c>
      <c r="BK6" s="28">
        <f t="shared" si="34"/>
        <v>0</v>
      </c>
      <c r="BL6" s="28">
        <f t="shared" si="15"/>
        <v>0</v>
      </c>
      <c r="BM6" s="28" t="str">
        <f t="shared" si="35"/>
        <v/>
      </c>
      <c r="BN6" s="28">
        <f t="shared" si="16"/>
        <v>0</v>
      </c>
      <c r="BO6" s="28">
        <f t="shared" si="36"/>
        <v>0</v>
      </c>
      <c r="BP6" s="28"/>
      <c r="BQ6" s="28">
        <f t="shared" si="17"/>
        <v>0</v>
      </c>
      <c r="BR6" s="28" t="str">
        <f t="shared" si="37"/>
        <v/>
      </c>
      <c r="BS6" s="28">
        <f t="shared" si="18"/>
        <v>0</v>
      </c>
      <c r="BT6" s="28">
        <f t="shared" si="38"/>
        <v>0</v>
      </c>
      <c r="BU6" s="4"/>
      <c r="BV6" s="32">
        <f t="shared" si="39"/>
        <v>603.18578948924028</v>
      </c>
      <c r="BX6" s="1">
        <f t="shared" si="19"/>
        <v>443.88442248513189</v>
      </c>
    </row>
    <row r="7" spans="2:112" x14ac:dyDescent="0.25">
      <c r="B7" s="89" t="s">
        <v>50</v>
      </c>
      <c r="C7" s="89">
        <v>-221.02600000000001</v>
      </c>
      <c r="D7" s="89">
        <v>2.2077</v>
      </c>
      <c r="E7" s="89">
        <v>2.2077</v>
      </c>
      <c r="F7" s="89">
        <v>-76.966999999999999</v>
      </c>
      <c r="G7" s="89">
        <v>-76.966999999999999</v>
      </c>
      <c r="H7" s="89">
        <v>0.34586192030933005</v>
      </c>
      <c r="I7" s="89">
        <v>0</v>
      </c>
      <c r="J7" s="89">
        <v>171.2</v>
      </c>
      <c r="K7" s="89">
        <v>171.2</v>
      </c>
      <c r="L7" s="1">
        <v>-146.934</v>
      </c>
      <c r="M7" s="1">
        <v>0</v>
      </c>
      <c r="N7" s="1">
        <v>1051</v>
      </c>
      <c r="P7" s="36">
        <v>3</v>
      </c>
      <c r="Q7" s="37">
        <v>12</v>
      </c>
      <c r="R7" s="38"/>
      <c r="S7" s="24">
        <v>3</v>
      </c>
      <c r="T7" s="25">
        <v>16</v>
      </c>
      <c r="U7" s="26"/>
      <c r="V7" s="36">
        <v>3</v>
      </c>
      <c r="W7" s="37">
        <v>12</v>
      </c>
      <c r="X7" s="38"/>
      <c r="Z7" s="39" t="s">
        <v>32</v>
      </c>
      <c r="AA7" s="40"/>
      <c r="AB7" s="41"/>
      <c r="AC7" s="42"/>
      <c r="AD7" s="1">
        <f t="shared" si="0"/>
        <v>2</v>
      </c>
      <c r="AE7" s="1">
        <f t="shared" si="1"/>
        <v>756</v>
      </c>
      <c r="AF7" s="1">
        <f t="shared" si="20"/>
        <v>0.99847895262357345</v>
      </c>
      <c r="AG7" s="1">
        <f t="shared" si="2"/>
        <v>542.47175204008158</v>
      </c>
      <c r="AH7" s="1">
        <f t="shared" si="3"/>
        <v>0</v>
      </c>
      <c r="AI7" s="1">
        <f t="shared" si="21"/>
        <v>0</v>
      </c>
      <c r="AJ7" s="1">
        <f t="shared" si="22"/>
        <v>0</v>
      </c>
      <c r="AK7" s="1">
        <f t="shared" si="4"/>
        <v>542.47175204008158</v>
      </c>
      <c r="AM7" s="28" t="str">
        <f t="shared" si="23"/>
        <v/>
      </c>
      <c r="AN7" s="29">
        <f t="shared" si="5"/>
        <v>0</v>
      </c>
      <c r="AO7" s="29">
        <f t="shared" si="6"/>
        <v>0</v>
      </c>
      <c r="AP7" s="29" t="str">
        <f t="shared" si="24"/>
        <v/>
      </c>
      <c r="AQ7" s="29">
        <f t="shared" si="25"/>
        <v>0</v>
      </c>
      <c r="AR7" s="29">
        <f t="shared" si="26"/>
        <v>0</v>
      </c>
      <c r="AS7" s="28"/>
      <c r="AT7" s="28">
        <f t="shared" si="7"/>
        <v>0</v>
      </c>
      <c r="AU7" s="28" t="str">
        <f t="shared" si="27"/>
        <v/>
      </c>
      <c r="AV7" s="28">
        <f t="shared" si="28"/>
        <v>0</v>
      </c>
      <c r="AW7" s="30">
        <f t="shared" si="29"/>
        <v>0</v>
      </c>
      <c r="AY7" s="31" t="str">
        <f t="shared" si="8"/>
        <v/>
      </c>
      <c r="AZ7" s="31">
        <f t="shared" si="9"/>
        <v>603.18578948924028</v>
      </c>
      <c r="BA7" s="31">
        <f>IF(AZ7=0,0,$AK7-AZ7)</f>
        <v>-60.714037449158695</v>
      </c>
      <c r="BB7" s="31">
        <f t="shared" si="30"/>
        <v>2.3395651171610341</v>
      </c>
      <c r="BC7" s="31">
        <f t="shared" si="11"/>
        <v>0</v>
      </c>
      <c r="BD7" s="31">
        <f t="shared" si="31"/>
        <v>603.18578948924028</v>
      </c>
      <c r="BE7" s="31">
        <f t="shared" si="12"/>
        <v>-60.714037449158695</v>
      </c>
      <c r="BF7" s="31" t="str">
        <f t="shared" si="32"/>
        <v/>
      </c>
      <c r="BG7" s="31">
        <f t="shared" si="13"/>
        <v>0</v>
      </c>
      <c r="BH7" s="31">
        <f t="shared" si="33"/>
        <v>603.18578948924028</v>
      </c>
      <c r="BJ7" s="28" t="str">
        <f t="shared" si="14"/>
        <v/>
      </c>
      <c r="BK7" s="28">
        <f t="shared" si="34"/>
        <v>0</v>
      </c>
      <c r="BL7" s="28">
        <f t="shared" si="15"/>
        <v>0</v>
      </c>
      <c r="BM7" s="28" t="str">
        <f t="shared" si="35"/>
        <v/>
      </c>
      <c r="BN7" s="28">
        <f t="shared" si="16"/>
        <v>0</v>
      </c>
      <c r="BO7" s="28">
        <f t="shared" si="36"/>
        <v>0</v>
      </c>
      <c r="BP7" s="28"/>
      <c r="BQ7" s="28">
        <f t="shared" si="17"/>
        <v>0</v>
      </c>
      <c r="BR7" s="28" t="str">
        <f t="shared" si="37"/>
        <v/>
      </c>
      <c r="BS7" s="28">
        <f t="shared" si="18"/>
        <v>0</v>
      </c>
      <c r="BT7" s="28">
        <f t="shared" si="38"/>
        <v>0</v>
      </c>
      <c r="BU7" s="4"/>
      <c r="BV7" s="32">
        <f t="shared" si="39"/>
        <v>603.18578948924028</v>
      </c>
      <c r="BX7" s="1">
        <f t="shared" si="19"/>
        <v>552.51692653508269</v>
      </c>
    </row>
    <row r="8" spans="2:112" x14ac:dyDescent="0.25">
      <c r="B8" s="89" t="s">
        <v>50</v>
      </c>
      <c r="C8" s="89">
        <v>-190.84</v>
      </c>
      <c r="D8" s="89">
        <v>2.81</v>
      </c>
      <c r="E8" s="89">
        <v>2.81</v>
      </c>
      <c r="F8" s="89">
        <v>-59.84</v>
      </c>
      <c r="G8" s="89">
        <v>-59.84</v>
      </c>
      <c r="H8" s="89">
        <v>0.29862680803087666</v>
      </c>
      <c r="I8" s="89">
        <v>0</v>
      </c>
      <c r="J8" s="89">
        <v>253.227</v>
      </c>
      <c r="K8" s="89">
        <v>253.226</v>
      </c>
      <c r="L8" s="1">
        <v>-122.88</v>
      </c>
      <c r="M8" s="1">
        <v>0</v>
      </c>
      <c r="N8" s="1">
        <v>1472</v>
      </c>
      <c r="P8" s="43"/>
      <c r="Q8" s="44"/>
      <c r="R8" s="45"/>
      <c r="S8" s="33">
        <v>2</v>
      </c>
      <c r="T8" s="34">
        <v>20</v>
      </c>
      <c r="U8" s="35"/>
      <c r="V8" s="43"/>
      <c r="W8" s="44"/>
      <c r="X8" s="45"/>
      <c r="Z8" s="46">
        <f>IF($Q$11=0,"",$P$4*PI()*$Q$4^2/4+$P$5*PI()*$Q$5^2/4+$P$6*PI()*$Q$6^2/4)</f>
        <v>1947.7874452256717</v>
      </c>
      <c r="AA8" s="47">
        <f>IF($Q$11=0,"",$S$4*PI()*$T$4^2/4+$S$5*PI()*$T$5^2/4+$S$6*PI()*$T$6^2/4)</f>
        <v>201.06192982974676</v>
      </c>
      <c r="AB8" s="48">
        <f>IF($Q$11=0,"",$V$4*PI()*$W$4^2/4+$V$5*PI()*$W$5^2/4+$V$6*PI()*$W$6^2/4)</f>
        <v>1884.9555921538758</v>
      </c>
      <c r="AC8" s="49"/>
      <c r="AD8" s="1">
        <f t="shared" si="0"/>
        <v>2</v>
      </c>
      <c r="AE8" s="1">
        <f t="shared" si="1"/>
        <v>756</v>
      </c>
      <c r="AF8" s="1">
        <f t="shared" si="20"/>
        <v>1.4768798465888413</v>
      </c>
      <c r="AG8" s="1">
        <f t="shared" si="2"/>
        <v>819.78591626268792</v>
      </c>
      <c r="AH8" s="1">
        <f t="shared" si="3"/>
        <v>0</v>
      </c>
      <c r="AI8" s="1">
        <f t="shared" si="21"/>
        <v>0</v>
      </c>
      <c r="AJ8" s="1">
        <f t="shared" si="22"/>
        <v>0</v>
      </c>
      <c r="AK8" s="1">
        <f t="shared" si="4"/>
        <v>819.78591626268792</v>
      </c>
      <c r="AM8" s="28" t="str">
        <f t="shared" si="23"/>
        <v/>
      </c>
      <c r="AN8" s="29">
        <f t="shared" si="5"/>
        <v>0</v>
      </c>
      <c r="AO8" s="29">
        <f t="shared" si="6"/>
        <v>0</v>
      </c>
      <c r="AP8" s="29" t="str">
        <f t="shared" si="24"/>
        <v/>
      </c>
      <c r="AQ8" s="29">
        <f t="shared" si="25"/>
        <v>0</v>
      </c>
      <c r="AR8" s="29">
        <f t="shared" si="26"/>
        <v>0</v>
      </c>
      <c r="AS8" s="28"/>
      <c r="AT8" s="28">
        <f t="shared" si="7"/>
        <v>0</v>
      </c>
      <c r="AU8" s="28" t="str">
        <f t="shared" si="27"/>
        <v/>
      </c>
      <c r="AV8" s="28">
        <f t="shared" si="28"/>
        <v>0</v>
      </c>
      <c r="AW8" s="30">
        <f t="shared" si="29"/>
        <v>0</v>
      </c>
      <c r="AY8" s="31" t="str">
        <f t="shared" si="8"/>
        <v/>
      </c>
      <c r="AZ8" s="31">
        <f t="shared" si="9"/>
        <v>603.18578948924028</v>
      </c>
      <c r="BA8" s="31">
        <f t="shared" si="10"/>
        <v>216.60012677344764</v>
      </c>
      <c r="BB8" s="31" t="str">
        <f t="shared" si="30"/>
        <v/>
      </c>
      <c r="BC8" s="31">
        <f t="shared" si="11"/>
        <v>628.31853071795865</v>
      </c>
      <c r="BD8" s="31">
        <f t="shared" si="31"/>
        <v>1231.5043202071988</v>
      </c>
      <c r="BE8" s="31">
        <f t="shared" si="12"/>
        <v>-411.7184039445109</v>
      </c>
      <c r="BF8" s="31" t="str">
        <f t="shared" si="32"/>
        <v/>
      </c>
      <c r="BG8" s="31">
        <f t="shared" si="13"/>
        <v>0</v>
      </c>
      <c r="BH8" s="31">
        <f t="shared" si="33"/>
        <v>1231.5043202071988</v>
      </c>
      <c r="BJ8" s="28" t="str">
        <f t="shared" si="14"/>
        <v/>
      </c>
      <c r="BK8" s="28">
        <f t="shared" si="34"/>
        <v>0</v>
      </c>
      <c r="BL8" s="28">
        <f t="shared" si="15"/>
        <v>0</v>
      </c>
      <c r="BM8" s="28" t="str">
        <f t="shared" si="35"/>
        <v/>
      </c>
      <c r="BN8" s="28">
        <f t="shared" si="16"/>
        <v>0</v>
      </c>
      <c r="BO8" s="28">
        <f t="shared" si="36"/>
        <v>0</v>
      </c>
      <c r="BP8" s="28"/>
      <c r="BQ8" s="28">
        <f t="shared" si="17"/>
        <v>0</v>
      </c>
      <c r="BR8" s="28" t="str">
        <f t="shared" si="37"/>
        <v/>
      </c>
      <c r="BS8" s="28">
        <f t="shared" si="18"/>
        <v>0</v>
      </c>
      <c r="BT8" s="28">
        <f t="shared" si="38"/>
        <v>0</v>
      </c>
      <c r="BU8" s="4"/>
      <c r="BV8" s="32">
        <f t="shared" si="39"/>
        <v>1231.5043202071988</v>
      </c>
      <c r="BX8" s="1">
        <f t="shared" si="19"/>
        <v>1.2315043202070632</v>
      </c>
    </row>
    <row r="9" spans="2:112" x14ac:dyDescent="0.25">
      <c r="B9" s="89" t="s">
        <v>50</v>
      </c>
      <c r="C9" s="89">
        <v>-201.41800000000001</v>
      </c>
      <c r="D9" s="89">
        <v>2.8109999999999999</v>
      </c>
      <c r="E9" s="89">
        <v>2.8109999999999999</v>
      </c>
      <c r="F9" s="89">
        <v>-14.29</v>
      </c>
      <c r="G9" s="89">
        <v>-14.289</v>
      </c>
      <c r="H9" s="89">
        <v>0.3151792832737535</v>
      </c>
      <c r="I9" s="89">
        <v>0</v>
      </c>
      <c r="J9" s="89">
        <v>253.221</v>
      </c>
      <c r="K9" s="89">
        <v>253.22</v>
      </c>
      <c r="L9" s="1">
        <v>-108.047</v>
      </c>
      <c r="M9" s="1">
        <v>0</v>
      </c>
      <c r="N9" s="1">
        <v>2208</v>
      </c>
      <c r="P9" s="50"/>
      <c r="Q9" s="51"/>
      <c r="R9" s="52"/>
      <c r="S9" s="53">
        <v>2</v>
      </c>
      <c r="T9" s="54">
        <v>12</v>
      </c>
      <c r="U9" s="55"/>
      <c r="V9" s="50"/>
      <c r="W9" s="51"/>
      <c r="X9" s="52"/>
      <c r="Z9" s="56">
        <f>IF($Q$11=0,"",$P$7*PI()*$Q$7^2/4+$P$8*PI()*$Q$8^2/4+$P$9*PI()*$Q$9^2/4)</f>
        <v>339.29200658769764</v>
      </c>
      <c r="AA9" s="57">
        <f>IF($Q$11=0,"",$S$7*PI()*$T$7^2/4+$S$8*PI()*$T$8^2/4+$S$9*PI()*$T$9^2/4)</f>
        <v>1457.6989912656638</v>
      </c>
      <c r="AB9" s="58">
        <f>IF($Q$11=0,"",$V$7*PI()*$W$7^2/4+$V$8*PI()*$W$8^2/4+$V$9*PI()*$W$9^2/4)</f>
        <v>339.29200658769764</v>
      </c>
      <c r="AC9" s="49"/>
      <c r="AD9" s="1">
        <f t="shared" si="0"/>
        <v>2</v>
      </c>
      <c r="AE9" s="1">
        <f t="shared" si="1"/>
        <v>756</v>
      </c>
      <c r="AF9" s="1">
        <f t="shared" si="20"/>
        <v>1.4768448531676044</v>
      </c>
      <c r="AG9" s="1">
        <f t="shared" si="2"/>
        <v>819.76516169360139</v>
      </c>
      <c r="AH9" s="1">
        <f t="shared" si="3"/>
        <v>0</v>
      </c>
      <c r="AI9" s="1">
        <f t="shared" si="21"/>
        <v>0</v>
      </c>
      <c r="AJ9" s="1">
        <f t="shared" si="22"/>
        <v>0</v>
      </c>
      <c r="AK9" s="1">
        <f t="shared" si="4"/>
        <v>819.76516169360139</v>
      </c>
      <c r="AM9" s="28" t="str">
        <f t="shared" si="23"/>
        <v/>
      </c>
      <c r="AN9" s="29">
        <f t="shared" si="5"/>
        <v>0</v>
      </c>
      <c r="AO9" s="29">
        <f t="shared" si="6"/>
        <v>0</v>
      </c>
      <c r="AP9" s="29" t="str">
        <f t="shared" si="24"/>
        <v/>
      </c>
      <c r="AQ9" s="29">
        <f t="shared" si="25"/>
        <v>0</v>
      </c>
      <c r="AR9" s="29">
        <f t="shared" si="26"/>
        <v>0</v>
      </c>
      <c r="AS9" s="28"/>
      <c r="AT9" s="28">
        <f t="shared" si="7"/>
        <v>0</v>
      </c>
      <c r="AU9" s="28" t="str">
        <f t="shared" si="27"/>
        <v/>
      </c>
      <c r="AV9" s="28">
        <f t="shared" si="28"/>
        <v>0</v>
      </c>
      <c r="AW9" s="30">
        <f t="shared" si="29"/>
        <v>0</v>
      </c>
      <c r="AY9" s="31" t="str">
        <f t="shared" si="8"/>
        <v/>
      </c>
      <c r="AZ9" s="31">
        <f t="shared" si="9"/>
        <v>603.18578948924028</v>
      </c>
      <c r="BA9" s="31">
        <f t="shared" si="10"/>
        <v>216.57937220436111</v>
      </c>
      <c r="BB9" s="31" t="str">
        <f t="shared" si="30"/>
        <v/>
      </c>
      <c r="BC9" s="31">
        <f t="shared" si="11"/>
        <v>628.31853071795865</v>
      </c>
      <c r="BD9" s="31">
        <f t="shared" si="31"/>
        <v>1231.5043202071988</v>
      </c>
      <c r="BE9" s="31">
        <f t="shared" si="12"/>
        <v>-411.73915851359743</v>
      </c>
      <c r="BF9" s="31" t="str">
        <f t="shared" si="32"/>
        <v/>
      </c>
      <c r="BG9" s="31">
        <f t="shared" si="13"/>
        <v>0</v>
      </c>
      <c r="BH9" s="31">
        <f t="shared" si="33"/>
        <v>1231.5043202071988</v>
      </c>
      <c r="BJ9" s="28" t="str">
        <f t="shared" si="14"/>
        <v/>
      </c>
      <c r="BK9" s="28">
        <f t="shared" si="34"/>
        <v>0</v>
      </c>
      <c r="BL9" s="28">
        <f t="shared" si="15"/>
        <v>0</v>
      </c>
      <c r="BM9" s="28" t="str">
        <f t="shared" si="35"/>
        <v/>
      </c>
      <c r="BN9" s="28">
        <f t="shared" si="16"/>
        <v>0</v>
      </c>
      <c r="BO9" s="28">
        <f t="shared" si="36"/>
        <v>0</v>
      </c>
      <c r="BP9" s="28"/>
      <c r="BQ9" s="28">
        <f t="shared" si="17"/>
        <v>0</v>
      </c>
      <c r="BR9" s="28" t="str">
        <f t="shared" si="37"/>
        <v/>
      </c>
      <c r="BS9" s="28">
        <f t="shared" si="18"/>
        <v>0</v>
      </c>
      <c r="BT9" s="28">
        <f t="shared" si="38"/>
        <v>0</v>
      </c>
      <c r="BU9" s="4"/>
      <c r="BV9" s="32">
        <f t="shared" si="39"/>
        <v>1231.5043202071988</v>
      </c>
      <c r="BX9" s="1">
        <f t="shared" si="19"/>
        <v>163.29747285947462</v>
      </c>
    </row>
    <row r="10" spans="2:112" x14ac:dyDescent="0.25">
      <c r="B10" s="89" t="s">
        <v>50</v>
      </c>
      <c r="C10" s="89">
        <v>-194.911</v>
      </c>
      <c r="D10" s="89">
        <v>2.9436</v>
      </c>
      <c r="E10" s="89">
        <v>2.9436</v>
      </c>
      <c r="F10" s="89">
        <v>-10.385</v>
      </c>
      <c r="G10" s="89">
        <v>-10.384</v>
      </c>
      <c r="H10" s="89">
        <v>0.30499711685236952</v>
      </c>
      <c r="I10" s="89">
        <v>0</v>
      </c>
      <c r="J10" s="89">
        <v>261.904</v>
      </c>
      <c r="K10" s="89">
        <v>261.90300000000002</v>
      </c>
      <c r="L10" s="1">
        <v>-102.874</v>
      </c>
      <c r="M10" s="1">
        <v>0</v>
      </c>
      <c r="N10" s="1">
        <v>2944</v>
      </c>
      <c r="P10" s="47"/>
      <c r="Q10" s="59"/>
      <c r="R10" s="59"/>
      <c r="S10" s="46"/>
      <c r="T10" s="59"/>
      <c r="U10" s="48"/>
      <c r="V10" s="59"/>
      <c r="W10" s="59"/>
      <c r="X10" s="48"/>
      <c r="AD10" s="1">
        <f t="shared" si="0"/>
        <v>4</v>
      </c>
      <c r="AE10" s="1">
        <f t="shared" si="1"/>
        <v>726.13793103448279</v>
      </c>
      <c r="AF10" s="1">
        <f t="shared" si="20"/>
        <v>1.655703739763918</v>
      </c>
      <c r="AG10" s="1">
        <f t="shared" si="2"/>
        <v>890.19449856168501</v>
      </c>
      <c r="AH10" s="1">
        <f t="shared" si="3"/>
        <v>0</v>
      </c>
      <c r="AI10" s="1">
        <f t="shared" si="21"/>
        <v>0</v>
      </c>
      <c r="AJ10" s="1">
        <f t="shared" si="22"/>
        <v>0</v>
      </c>
      <c r="AK10" s="1">
        <f t="shared" si="4"/>
        <v>890.19449856168501</v>
      </c>
      <c r="AM10" s="28" t="str">
        <f t="shared" si="23"/>
        <v/>
      </c>
      <c r="AN10" s="29">
        <f t="shared" si="5"/>
        <v>0</v>
      </c>
      <c r="AO10" s="29">
        <f t="shared" si="6"/>
        <v>0</v>
      </c>
      <c r="AP10" s="29" t="str">
        <f t="shared" si="24"/>
        <v/>
      </c>
      <c r="AQ10" s="29">
        <f t="shared" si="25"/>
        <v>0</v>
      </c>
      <c r="AR10" s="29">
        <f t="shared" si="26"/>
        <v>0</v>
      </c>
      <c r="AS10" s="28"/>
      <c r="AT10" s="28">
        <f t="shared" si="7"/>
        <v>0</v>
      </c>
      <c r="AU10" s="28" t="str">
        <f t="shared" si="27"/>
        <v/>
      </c>
      <c r="AV10" s="28">
        <f t="shared" si="28"/>
        <v>0</v>
      </c>
      <c r="AW10" s="30">
        <f t="shared" si="29"/>
        <v>0</v>
      </c>
      <c r="AY10" s="31" t="str">
        <f t="shared" si="8"/>
        <v/>
      </c>
      <c r="AZ10" s="31">
        <f t="shared" si="9"/>
        <v>603.18578948924028</v>
      </c>
      <c r="BA10" s="31">
        <f t="shared" si="10"/>
        <v>287.00870907244473</v>
      </c>
      <c r="BB10" s="31" t="str">
        <f t="shared" si="30"/>
        <v/>
      </c>
      <c r="BC10" s="31">
        <f t="shared" si="11"/>
        <v>628.31853071795865</v>
      </c>
      <c r="BD10" s="31">
        <f t="shared" si="31"/>
        <v>1231.5043202071988</v>
      </c>
      <c r="BE10" s="31">
        <f t="shared" si="12"/>
        <v>-341.30982164551381</v>
      </c>
      <c r="BF10" s="31" t="str">
        <f t="shared" si="32"/>
        <v/>
      </c>
      <c r="BG10" s="31">
        <f t="shared" si="13"/>
        <v>0</v>
      </c>
      <c r="BH10" s="31">
        <f t="shared" si="33"/>
        <v>1231.5043202071988</v>
      </c>
      <c r="BJ10" s="28" t="str">
        <f t="shared" si="14"/>
        <v/>
      </c>
      <c r="BK10" s="28">
        <f t="shared" si="34"/>
        <v>0</v>
      </c>
      <c r="BL10" s="28">
        <f t="shared" si="15"/>
        <v>0</v>
      </c>
      <c r="BM10" s="28" t="str">
        <f t="shared" si="35"/>
        <v/>
      </c>
      <c r="BN10" s="28">
        <f t="shared" si="16"/>
        <v>0</v>
      </c>
      <c r="BO10" s="28">
        <f t="shared" si="36"/>
        <v>0</v>
      </c>
      <c r="BP10" s="28" t="s">
        <v>33</v>
      </c>
      <c r="BQ10" s="28">
        <f t="shared" si="17"/>
        <v>0</v>
      </c>
      <c r="BR10" s="28" t="str">
        <f t="shared" si="37"/>
        <v/>
      </c>
      <c r="BS10" s="28">
        <f t="shared" si="18"/>
        <v>0</v>
      </c>
      <c r="BT10" s="28">
        <f t="shared" si="38"/>
        <v>0</v>
      </c>
      <c r="BU10" s="4"/>
      <c r="BV10" s="32">
        <f t="shared" si="39"/>
        <v>1231.5043202071988</v>
      </c>
      <c r="BX10" s="1">
        <f t="shared" si="19"/>
        <v>906.26402924047761</v>
      </c>
    </row>
    <row r="11" spans="2:112" x14ac:dyDescent="0.25">
      <c r="B11" s="89" t="s">
        <v>50</v>
      </c>
      <c r="C11" s="89">
        <v>-156.29300000000001</v>
      </c>
      <c r="D11" s="89">
        <v>3.6795</v>
      </c>
      <c r="E11" s="89">
        <v>3.6795</v>
      </c>
      <c r="F11" s="89">
        <v>12.787000000000001</v>
      </c>
      <c r="G11" s="89">
        <v>12.786</v>
      </c>
      <c r="H11" s="89">
        <v>0.24456759435951481</v>
      </c>
      <c r="I11" s="89">
        <v>0</v>
      </c>
      <c r="J11" s="89">
        <v>306.94200000000001</v>
      </c>
      <c r="K11" s="89">
        <v>306.94099999999997</v>
      </c>
      <c r="L11" s="1">
        <v>-72.531999999999996</v>
      </c>
      <c r="M11" s="1">
        <v>0</v>
      </c>
      <c r="N11" s="1">
        <v>3500</v>
      </c>
      <c r="P11" s="60" t="s">
        <v>34</v>
      </c>
      <c r="Q11" s="44">
        <v>300</v>
      </c>
      <c r="R11" s="44" t="s">
        <v>35</v>
      </c>
      <c r="S11" s="43"/>
      <c r="T11" s="44">
        <f>Q11</f>
        <v>300</v>
      </c>
      <c r="U11" s="45" t="s">
        <v>35</v>
      </c>
      <c r="V11" s="44"/>
      <c r="W11" s="44">
        <f>Q11</f>
        <v>300</v>
      </c>
      <c r="X11" s="61" t="s">
        <v>35</v>
      </c>
      <c r="AC11" s="42"/>
      <c r="AD11" s="1">
        <f t="shared" si="0"/>
        <v>4</v>
      </c>
      <c r="AE11" s="1">
        <f t="shared" si="1"/>
        <v>726.13793103448279</v>
      </c>
      <c r="AF11" s="1">
        <f t="shared" si="20"/>
        <v>1.9404248017999592</v>
      </c>
      <c r="AG11" s="1">
        <f t="shared" si="2"/>
        <v>1057.8349596761234</v>
      </c>
      <c r="AH11" s="1">
        <f t="shared" si="3"/>
        <v>0</v>
      </c>
      <c r="AI11" s="1">
        <f t="shared" si="21"/>
        <v>0</v>
      </c>
      <c r="AJ11" s="1">
        <f t="shared" si="22"/>
        <v>0</v>
      </c>
      <c r="AK11" s="1">
        <f t="shared" si="4"/>
        <v>1057.8349596761234</v>
      </c>
      <c r="AM11" s="28" t="str">
        <f t="shared" si="23"/>
        <v/>
      </c>
      <c r="AN11" s="29">
        <f t="shared" si="5"/>
        <v>0</v>
      </c>
      <c r="AO11" s="29">
        <f t="shared" si="6"/>
        <v>0</v>
      </c>
      <c r="AP11" s="29" t="str">
        <f t="shared" si="24"/>
        <v/>
      </c>
      <c r="AQ11" s="29">
        <f t="shared" si="25"/>
        <v>0</v>
      </c>
      <c r="AR11" s="29">
        <f t="shared" si="26"/>
        <v>0</v>
      </c>
      <c r="AS11" s="28"/>
      <c r="AT11" s="28">
        <f t="shared" si="7"/>
        <v>0</v>
      </c>
      <c r="AU11" s="28" t="str">
        <f t="shared" si="27"/>
        <v/>
      </c>
      <c r="AV11" s="28">
        <f t="shared" si="28"/>
        <v>0</v>
      </c>
      <c r="AW11" s="30">
        <f t="shared" si="29"/>
        <v>0</v>
      </c>
      <c r="AY11" s="31" t="str">
        <f t="shared" si="8"/>
        <v/>
      </c>
      <c r="AZ11" s="31">
        <f t="shared" si="9"/>
        <v>603.18578948924028</v>
      </c>
      <c r="BA11" s="31">
        <f t="shared" si="10"/>
        <v>454.64917018688311</v>
      </c>
      <c r="BB11" s="31" t="str">
        <f t="shared" si="30"/>
        <v/>
      </c>
      <c r="BC11" s="31">
        <f t="shared" si="11"/>
        <v>628.31853071795865</v>
      </c>
      <c r="BD11" s="31">
        <f t="shared" si="31"/>
        <v>1231.5043202071988</v>
      </c>
      <c r="BE11" s="31">
        <f t="shared" si="12"/>
        <v>-173.66936053107543</v>
      </c>
      <c r="BF11" s="31">
        <f t="shared" si="32"/>
        <v>4.2086769106873003</v>
      </c>
      <c r="BG11" s="31">
        <f t="shared" si="13"/>
        <v>0</v>
      </c>
      <c r="BH11" s="31">
        <f t="shared" si="33"/>
        <v>1231.5043202071988</v>
      </c>
      <c r="BJ11" s="28" t="str">
        <f t="shared" si="14"/>
        <v/>
      </c>
      <c r="BK11" s="28">
        <f t="shared" si="34"/>
        <v>0</v>
      </c>
      <c r="BL11" s="28">
        <f t="shared" si="15"/>
        <v>0</v>
      </c>
      <c r="BM11" s="28" t="str">
        <f t="shared" si="35"/>
        <v/>
      </c>
      <c r="BN11" s="28">
        <f t="shared" si="16"/>
        <v>0</v>
      </c>
      <c r="BO11" s="28">
        <f t="shared" si="36"/>
        <v>0</v>
      </c>
      <c r="BP11" s="28"/>
      <c r="BQ11" s="28">
        <f t="shared" si="17"/>
        <v>0</v>
      </c>
      <c r="BR11" s="28" t="str">
        <f t="shared" si="37"/>
        <v/>
      </c>
      <c r="BS11" s="28">
        <f t="shared" si="18"/>
        <v>0</v>
      </c>
      <c r="BT11" s="28">
        <f t="shared" si="38"/>
        <v>0</v>
      </c>
      <c r="BU11" s="4"/>
      <c r="BV11" s="32">
        <f t="shared" si="39"/>
        <v>1231.5043202071988</v>
      </c>
      <c r="BX11" s="1">
        <f t="shared" si="19"/>
        <v>989.62681862201327</v>
      </c>
    </row>
    <row r="12" spans="2:112" x14ac:dyDescent="0.25">
      <c r="B12" s="89" t="s">
        <v>50</v>
      </c>
      <c r="C12" s="89">
        <v>-112.964</v>
      </c>
      <c r="D12" s="89">
        <v>4.4154999999999998</v>
      </c>
      <c r="E12" s="89">
        <v>4.4154999999999998</v>
      </c>
      <c r="F12" s="89">
        <v>38.784999999999997</v>
      </c>
      <c r="G12" s="89">
        <v>38.783999999999999</v>
      </c>
      <c r="H12" s="89">
        <v>0.1767662897841121</v>
      </c>
      <c r="I12" s="89">
        <v>0</v>
      </c>
      <c r="J12" s="89">
        <v>369.44799999999998</v>
      </c>
      <c r="K12" s="89">
        <v>369.44799999999998</v>
      </c>
      <c r="L12" s="1">
        <v>-39.048000000000002</v>
      </c>
      <c r="M12" s="1">
        <v>0</v>
      </c>
      <c r="N12" s="1">
        <v>3501</v>
      </c>
      <c r="P12" s="62" t="s">
        <v>36</v>
      </c>
      <c r="Q12" s="51">
        <v>800</v>
      </c>
      <c r="R12" s="51" t="s">
        <v>35</v>
      </c>
      <c r="S12" s="50"/>
      <c r="T12" s="51">
        <f>Q12</f>
        <v>800</v>
      </c>
      <c r="U12" s="52" t="s">
        <v>35</v>
      </c>
      <c r="V12" s="51"/>
      <c r="W12" s="51">
        <f>Q12</f>
        <v>800</v>
      </c>
      <c r="X12" s="63" t="s">
        <v>35</v>
      </c>
      <c r="Z12" s="64" t="str">
        <f>IF(AND(AND(Q11=T11,T11=W11),AND(Q12=T12,T12=W12)),"","Varying cross-section")</f>
        <v/>
      </c>
      <c r="AA12" s="64"/>
      <c r="AC12" s="49"/>
      <c r="AD12" s="1">
        <f t="shared" si="0"/>
        <v>4</v>
      </c>
      <c r="AE12" s="1">
        <f t="shared" si="1"/>
        <v>726.13793103448279</v>
      </c>
      <c r="AF12" s="1">
        <f t="shared" si="20"/>
        <v>2.3355750017116956</v>
      </c>
      <c r="AG12" s="1">
        <f t="shared" si="2"/>
        <v>1299.3811170563777</v>
      </c>
      <c r="AH12" s="1">
        <f t="shared" si="3"/>
        <v>0</v>
      </c>
      <c r="AI12" s="1">
        <f t="shared" si="21"/>
        <v>0</v>
      </c>
      <c r="AJ12" s="1">
        <f t="shared" si="22"/>
        <v>0</v>
      </c>
      <c r="AK12" s="1">
        <f t="shared" si="4"/>
        <v>1299.3811170563777</v>
      </c>
      <c r="AM12" s="28" t="str">
        <f t="shared" si="23"/>
        <v/>
      </c>
      <c r="AN12" s="29">
        <f t="shared" si="5"/>
        <v>0</v>
      </c>
      <c r="AO12" s="29">
        <f t="shared" si="6"/>
        <v>0</v>
      </c>
      <c r="AP12" s="29" t="str">
        <f t="shared" si="24"/>
        <v/>
      </c>
      <c r="AQ12" s="29">
        <f t="shared" si="25"/>
        <v>0</v>
      </c>
      <c r="AR12" s="29">
        <f t="shared" si="26"/>
        <v>0</v>
      </c>
      <c r="AS12" s="28"/>
      <c r="AT12" s="28">
        <f t="shared" si="7"/>
        <v>0</v>
      </c>
      <c r="AU12" s="28" t="str">
        <f t="shared" si="27"/>
        <v/>
      </c>
      <c r="AV12" s="28">
        <f t="shared" si="28"/>
        <v>0</v>
      </c>
      <c r="AW12" s="30">
        <f t="shared" si="29"/>
        <v>0</v>
      </c>
      <c r="AY12" s="31" t="str">
        <f t="shared" si="8"/>
        <v/>
      </c>
      <c r="AZ12" s="31">
        <f t="shared" si="9"/>
        <v>603.18578948924028</v>
      </c>
      <c r="BA12" s="31">
        <f t="shared" si="10"/>
        <v>696.19532756713738</v>
      </c>
      <c r="BB12" s="31" t="str">
        <f t="shared" si="30"/>
        <v/>
      </c>
      <c r="BC12" s="31">
        <f t="shared" si="11"/>
        <v>628.31853071795865</v>
      </c>
      <c r="BD12" s="31">
        <f t="shared" si="31"/>
        <v>1231.5043202071988</v>
      </c>
      <c r="BE12" s="31">
        <f t="shared" si="12"/>
        <v>67.876796849178845</v>
      </c>
      <c r="BF12" s="31" t="str">
        <f t="shared" si="32"/>
        <v/>
      </c>
      <c r="BG12" s="31">
        <f t="shared" si="13"/>
        <v>226.1946710584651</v>
      </c>
      <c r="BH12" s="31">
        <f t="shared" si="33"/>
        <v>1457.6989912656638</v>
      </c>
      <c r="BJ12" s="28" t="str">
        <f t="shared" si="14"/>
        <v/>
      </c>
      <c r="BK12" s="28">
        <f t="shared" si="34"/>
        <v>0</v>
      </c>
      <c r="BL12" s="28">
        <f t="shared" si="15"/>
        <v>0</v>
      </c>
      <c r="BM12" s="28" t="str">
        <f t="shared" si="35"/>
        <v/>
      </c>
      <c r="BN12" s="28">
        <f t="shared" si="16"/>
        <v>0</v>
      </c>
      <c r="BO12" s="28">
        <f t="shared" si="36"/>
        <v>0</v>
      </c>
      <c r="BP12" s="28"/>
      <c r="BQ12" s="28">
        <f t="shared" si="17"/>
        <v>0</v>
      </c>
      <c r="BR12" s="28" t="str">
        <f t="shared" si="37"/>
        <v/>
      </c>
      <c r="BS12" s="28">
        <f t="shared" si="18"/>
        <v>0</v>
      </c>
      <c r="BT12" s="28">
        <f t="shared" si="38"/>
        <v>0</v>
      </c>
      <c r="BU12" s="4"/>
      <c r="BV12" s="32">
        <f t="shared" si="39"/>
        <v>1457.6989912656638</v>
      </c>
      <c r="BX12" s="1">
        <f t="shared" si="19"/>
        <v>261.65696893218666</v>
      </c>
    </row>
    <row r="13" spans="2:112" x14ac:dyDescent="0.25">
      <c r="B13" s="89" t="s">
        <v>50</v>
      </c>
      <c r="C13" s="89">
        <v>-101.67700000000001</v>
      </c>
      <c r="D13" s="89">
        <v>4.5949999999999998</v>
      </c>
      <c r="E13" s="89">
        <v>4.5949999999999998</v>
      </c>
      <c r="F13" s="89">
        <v>45.557000000000002</v>
      </c>
      <c r="G13" s="89">
        <v>45.555999999999997</v>
      </c>
      <c r="H13" s="89">
        <v>0.15910436994422264</v>
      </c>
      <c r="I13" s="89">
        <v>0</v>
      </c>
      <c r="J13" s="89">
        <v>378.988</v>
      </c>
      <c r="K13" s="89">
        <v>378.98700000000002</v>
      </c>
      <c r="L13" s="1">
        <v>-30.402000000000001</v>
      </c>
      <c r="M13" s="1">
        <v>0</v>
      </c>
      <c r="N13" s="1">
        <v>3680</v>
      </c>
      <c r="AC13" s="65"/>
      <c r="AD13" s="1">
        <f t="shared" si="0"/>
        <v>4</v>
      </c>
      <c r="AE13" s="1">
        <f t="shared" si="1"/>
        <v>726.13793103448279</v>
      </c>
      <c r="AF13" s="1">
        <f t="shared" si="20"/>
        <v>2.3958849384722942</v>
      </c>
      <c r="AG13" s="1">
        <f t="shared" si="2"/>
        <v>1337.2343876018708</v>
      </c>
      <c r="AH13" s="1">
        <f t="shared" si="3"/>
        <v>0</v>
      </c>
      <c r="AI13" s="1">
        <f t="shared" si="21"/>
        <v>0</v>
      </c>
      <c r="AJ13" s="1">
        <f t="shared" si="22"/>
        <v>0</v>
      </c>
      <c r="AK13" s="1">
        <f t="shared" si="4"/>
        <v>1337.2343876018708</v>
      </c>
      <c r="AM13" s="28" t="str">
        <f t="shared" si="23"/>
        <v/>
      </c>
      <c r="AN13" s="29">
        <f t="shared" si="5"/>
        <v>0</v>
      </c>
      <c r="AO13" s="29">
        <f t="shared" si="6"/>
        <v>0</v>
      </c>
      <c r="AP13" s="29" t="str">
        <f t="shared" si="24"/>
        <v/>
      </c>
      <c r="AQ13" s="29">
        <f t="shared" si="25"/>
        <v>0</v>
      </c>
      <c r="AR13" s="29">
        <f t="shared" si="26"/>
        <v>0</v>
      </c>
      <c r="AS13" s="28"/>
      <c r="AT13" s="28">
        <f t="shared" si="7"/>
        <v>0</v>
      </c>
      <c r="AU13" s="28" t="str">
        <f t="shared" si="27"/>
        <v/>
      </c>
      <c r="AV13" s="28">
        <f t="shared" si="28"/>
        <v>0</v>
      </c>
      <c r="AW13" s="30">
        <f t="shared" si="29"/>
        <v>0</v>
      </c>
      <c r="AY13" s="31" t="str">
        <f t="shared" si="8"/>
        <v/>
      </c>
      <c r="AZ13" s="31">
        <f t="shared" si="9"/>
        <v>603.18578948924028</v>
      </c>
      <c r="BA13" s="31">
        <f t="shared" si="10"/>
        <v>734.04859811263054</v>
      </c>
      <c r="BB13" s="31" t="str">
        <f t="shared" si="30"/>
        <v/>
      </c>
      <c r="BC13" s="31">
        <f t="shared" si="11"/>
        <v>628.31853071795865</v>
      </c>
      <c r="BD13" s="31">
        <f t="shared" si="31"/>
        <v>1231.5043202071988</v>
      </c>
      <c r="BE13" s="31">
        <f t="shared" si="12"/>
        <v>105.73006739467201</v>
      </c>
      <c r="BF13" s="31" t="str">
        <f t="shared" si="32"/>
        <v/>
      </c>
      <c r="BG13" s="31">
        <f t="shared" si="13"/>
        <v>226.1946710584651</v>
      </c>
      <c r="BH13" s="31">
        <f t="shared" si="33"/>
        <v>1457.6989912656638</v>
      </c>
      <c r="BJ13" s="28" t="str">
        <f t="shared" si="14"/>
        <v/>
      </c>
      <c r="BK13" s="28">
        <f t="shared" si="34"/>
        <v>0</v>
      </c>
      <c r="BL13" s="28">
        <f t="shared" si="15"/>
        <v>0</v>
      </c>
      <c r="BM13" s="28" t="str">
        <f t="shared" si="35"/>
        <v/>
      </c>
      <c r="BN13" s="28">
        <f t="shared" si="16"/>
        <v>0</v>
      </c>
      <c r="BO13" s="28">
        <f t="shared" si="36"/>
        <v>0</v>
      </c>
      <c r="BP13" s="28"/>
      <c r="BQ13" s="28">
        <f t="shared" si="17"/>
        <v>0</v>
      </c>
      <c r="BR13" s="28" t="str">
        <f t="shared" si="37"/>
        <v/>
      </c>
      <c r="BS13" s="28">
        <f t="shared" si="18"/>
        <v>0</v>
      </c>
      <c r="BT13" s="28">
        <f t="shared" si="38"/>
        <v>0</v>
      </c>
      <c r="BU13" s="4"/>
      <c r="BV13" s="32">
        <f t="shared" si="39"/>
        <v>1457.6989912656638</v>
      </c>
      <c r="BX13" s="1">
        <f t="shared" si="19"/>
        <v>1.4576989912661507</v>
      </c>
    </row>
    <row r="14" spans="2:112" x14ac:dyDescent="0.25">
      <c r="B14" s="89" t="s">
        <v>50</v>
      </c>
      <c r="C14" s="89">
        <v>161.70599999999999</v>
      </c>
      <c r="D14" s="89">
        <v>4.5960000000000001</v>
      </c>
      <c r="E14" s="89">
        <v>4.5960000000000001</v>
      </c>
      <c r="F14" s="89">
        <v>161.70599999999999</v>
      </c>
      <c r="G14" s="89">
        <v>161.70599999999999</v>
      </c>
      <c r="H14" s="89">
        <v>0.25303786742528267</v>
      </c>
      <c r="I14" s="89">
        <v>0</v>
      </c>
      <c r="J14" s="89">
        <v>378.98700000000002</v>
      </c>
      <c r="K14" s="89">
        <v>378.98700000000002</v>
      </c>
      <c r="L14" s="1">
        <v>74.722999999999999</v>
      </c>
      <c r="M14" s="1">
        <v>0</v>
      </c>
      <c r="N14" s="1">
        <v>4416</v>
      </c>
      <c r="P14" s="13" t="s">
        <v>37</v>
      </c>
      <c r="Q14" s="1">
        <f>700/(1100+(fy*0.87))</f>
        <v>0.4560260586319218</v>
      </c>
      <c r="T14" s="6" t="s">
        <v>38</v>
      </c>
      <c r="U14" s="7"/>
      <c r="V14" s="8"/>
      <c r="W14" s="6" t="s">
        <v>39</v>
      </c>
      <c r="X14" s="7"/>
      <c r="Y14" s="8"/>
      <c r="Z14" s="6" t="s">
        <v>40</v>
      </c>
      <c r="AA14" s="7"/>
      <c r="AB14" s="8"/>
      <c r="AC14" s="65"/>
      <c r="AD14" s="1">
        <f t="shared" si="0"/>
        <v>4</v>
      </c>
      <c r="AE14" s="1">
        <f t="shared" si="1"/>
        <v>726.13793103448279</v>
      </c>
      <c r="AF14" s="1">
        <f t="shared" si="20"/>
        <v>2.3958786166759882</v>
      </c>
      <c r="AG14" s="1">
        <f t="shared" si="2"/>
        <v>1337.2304053078678</v>
      </c>
      <c r="AH14" s="1">
        <f t="shared" si="3"/>
        <v>0</v>
      </c>
      <c r="AI14" s="1">
        <f t="shared" si="21"/>
        <v>0</v>
      </c>
      <c r="AJ14" s="1">
        <f t="shared" si="22"/>
        <v>0</v>
      </c>
      <c r="AK14" s="1">
        <f t="shared" si="4"/>
        <v>1337.2304053078678</v>
      </c>
      <c r="AM14" s="28" t="str">
        <f t="shared" si="23"/>
        <v/>
      </c>
      <c r="AN14" s="29">
        <f t="shared" si="5"/>
        <v>0</v>
      </c>
      <c r="AO14" s="29">
        <f t="shared" si="6"/>
        <v>0</v>
      </c>
      <c r="AP14" s="29" t="str">
        <f t="shared" si="24"/>
        <v/>
      </c>
      <c r="AQ14" s="29">
        <f t="shared" si="25"/>
        <v>0</v>
      </c>
      <c r="AR14" s="29">
        <f t="shared" si="26"/>
        <v>0</v>
      </c>
      <c r="AS14" s="28"/>
      <c r="AT14" s="28">
        <f t="shared" si="7"/>
        <v>0</v>
      </c>
      <c r="AU14" s="28" t="str">
        <f t="shared" si="27"/>
        <v/>
      </c>
      <c r="AV14" s="28">
        <f t="shared" si="28"/>
        <v>0</v>
      </c>
      <c r="AW14" s="30">
        <f t="shared" si="29"/>
        <v>0</v>
      </c>
      <c r="AY14" s="31" t="str">
        <f t="shared" si="8"/>
        <v/>
      </c>
      <c r="AZ14" s="31">
        <f t="shared" si="9"/>
        <v>603.18578948924028</v>
      </c>
      <c r="BA14" s="31">
        <f t="shared" si="10"/>
        <v>734.04461581862756</v>
      </c>
      <c r="BB14" s="31" t="str">
        <f t="shared" si="30"/>
        <v/>
      </c>
      <c r="BC14" s="31">
        <f t="shared" si="11"/>
        <v>628.31853071795865</v>
      </c>
      <c r="BD14" s="31">
        <f t="shared" si="31"/>
        <v>1231.5043202071988</v>
      </c>
      <c r="BE14" s="31">
        <f t="shared" si="12"/>
        <v>105.72608510066902</v>
      </c>
      <c r="BF14" s="31">
        <f t="shared" si="32"/>
        <v>4.8231024610401443</v>
      </c>
      <c r="BG14" s="31">
        <f t="shared" si="13"/>
        <v>226.1946710584651</v>
      </c>
      <c r="BH14" s="31">
        <f t="shared" si="33"/>
        <v>1457.6989912656638</v>
      </c>
      <c r="BJ14" s="28" t="str">
        <f t="shared" si="14"/>
        <v/>
      </c>
      <c r="BK14" s="28">
        <f t="shared" si="34"/>
        <v>0</v>
      </c>
      <c r="BL14" s="28">
        <f t="shared" si="15"/>
        <v>0</v>
      </c>
      <c r="BM14" s="28" t="str">
        <f t="shared" si="35"/>
        <v/>
      </c>
      <c r="BN14" s="28">
        <f t="shared" si="16"/>
        <v>0</v>
      </c>
      <c r="BO14" s="28">
        <f t="shared" si="36"/>
        <v>0</v>
      </c>
      <c r="BP14" s="28"/>
      <c r="BQ14" s="28">
        <f t="shared" si="17"/>
        <v>0</v>
      </c>
      <c r="BR14" s="28" t="str">
        <f t="shared" si="37"/>
        <v/>
      </c>
      <c r="BS14" s="28">
        <f t="shared" si="18"/>
        <v>0</v>
      </c>
      <c r="BT14" s="28">
        <f t="shared" si="38"/>
        <v>0</v>
      </c>
      <c r="BU14" s="4"/>
      <c r="BV14" s="32">
        <f t="shared" si="39"/>
        <v>1457.6989912656638</v>
      </c>
      <c r="BX14" s="1">
        <f t="shared" si="19"/>
        <v>746.79175959601355</v>
      </c>
    </row>
    <row r="15" spans="2:112" x14ac:dyDescent="0.25">
      <c r="B15" s="89" t="s">
        <v>50</v>
      </c>
      <c r="C15" s="89">
        <v>196.79400000000001</v>
      </c>
      <c r="D15" s="89">
        <v>5.1513999999999998</v>
      </c>
      <c r="E15" s="89">
        <v>5.1513999999999998</v>
      </c>
      <c r="F15" s="89">
        <v>196.79400000000001</v>
      </c>
      <c r="G15" s="89">
        <v>196.79400000000001</v>
      </c>
      <c r="H15" s="89">
        <v>0.30794363896263022</v>
      </c>
      <c r="I15" s="89">
        <v>0</v>
      </c>
      <c r="J15" s="89">
        <v>312.44400000000002</v>
      </c>
      <c r="K15" s="89">
        <v>312.44400000000002</v>
      </c>
      <c r="L15" s="1">
        <v>102.499</v>
      </c>
      <c r="M15" s="1">
        <v>0</v>
      </c>
      <c r="N15" s="1">
        <v>5151</v>
      </c>
      <c r="P15" s="13" t="s">
        <v>41</v>
      </c>
      <c r="Q15" s="1">
        <f>0.36*fck*$Q$14*(1-0.42*$Q$14)</f>
        <v>3.9817759339621634</v>
      </c>
      <c r="S15" s="72" t="s">
        <v>42</v>
      </c>
      <c r="T15" s="73">
        <f>IF($Q$11=0,0,$Q$12-cc-$Q$3-($P$4*PI()*$Q$4^2/4*$Q$4/2+$P$5*PI()*$Q$5^2/4*($Q$4+MAX($Q$4,spacer)+$Q$5/2)+$P$6*PI()*$Q$6^2/4*($Q$4+MAX($Q$4,spacer)+$Q$5+MAX($Q$5,spacer)+$Q$6/2))/($Z$8))</f>
        <v>724.95483870967746</v>
      </c>
      <c r="U15" s="74">
        <f>IF($T$11=0,0,$T$12-cc-$T$3-($S$4*PI()*$T$4^2/4*$T$4/2+$S$5*PI()*$T$5^2/4*($T$4+MAX($T$4,spacer)+$T$5/2)+$S$6*PI()*$T$6^2/4*($T$4+MAX($T$4,spacer)+$T$5+MAX($T$5,spacer)+$T$6/2))/($AA$8))</f>
        <v>744</v>
      </c>
      <c r="V15" s="75">
        <f>IF($W$11=0,0,$W$12-cc-$W$3-($V$4*PI()*$W$4^2/4*$W$4/2+$V$5*PI()*$W$5^2/4*($W$4+MAX($W$4,spacer)+$W$5/2)+$V$6*PI()*$W$6^2/4*($W$4+MAX($W$4,spacer)+$W$5+MAX($W$5,spacer)+$W$6/2))/($AB$8))</f>
        <v>732</v>
      </c>
      <c r="W15" s="56">
        <f>($Q$12-$T$16)/$T$15</f>
        <v>6.0693435853623807E-2</v>
      </c>
      <c r="X15" s="57">
        <f>($Q$12-$U$16)/$U$15</f>
        <v>9.9276974416017752E-2</v>
      </c>
      <c r="Y15" s="58">
        <f>($Q$12-$V$16)/$V$15</f>
        <v>6.0109289617486336E-2</v>
      </c>
      <c r="Z15" s="56">
        <f>IF($Q$11=0,0,VLOOKUP(ROUND(FLOOR($W$15,0.05),2),fsc,[1]tables!$B$18,FALSE)-(VLOOKUP(ROUND(FLOOR($W$15,0.05),2),fsc,[1]tables!$B$18,FALSE)-VLOOKUP(ROUND(CEILING($W$15,0.05),2),fsc,[1]tables!$B$18,FALSE))*($W$15-FLOOR($W$15,0.05))/0.05)</f>
        <v>421.43357539513028</v>
      </c>
      <c r="AA15" s="57">
        <f>IF($Q$11=0,0,VLOOKUP(ROUND(FLOOR($X$15,0.05),2),fsc,[1]tables!$B$18,FALSE)-(VLOOKUP(ROUND(FLOOR($X$15,0.05),2),fsc,[1]tables!$B$18,FALSE)-VLOOKUP(ROUND(CEILING($X$15,0.05),2),fsc,[1]tables!$B$18,FALSE))*($X$15-FLOOR($X$15,0.05))/0.05)</f>
        <v>412.17352614015573</v>
      </c>
      <c r="AB15" s="58">
        <f>IF($Q$11=0,0,VLOOKUP(ROUND(FLOOR($Y$15,0.05),2),fsc,[1]tables!$B$18,FALSE)-(VLOOKUP(ROUND(FLOOR($Y$15,0.05),2),fsc,[1]tables!$B$18,FALSE)-VLOOKUP(ROUND(CEILING($Y$15,0.05),2),fsc,[1]tables!$B$18,FALSE))*($Y$15-FLOOR($Y$15,0.05))/0.05)</f>
        <v>421.57377049180326</v>
      </c>
      <c r="AC15" s="65"/>
      <c r="AD15" s="1">
        <f t="shared" si="0"/>
        <v>4</v>
      </c>
      <c r="AE15" s="1">
        <f t="shared" si="1"/>
        <v>726.13793103448279</v>
      </c>
      <c r="AF15" s="1">
        <f t="shared" si="20"/>
        <v>1.9752073250763547</v>
      </c>
      <c r="AG15" s="1">
        <f t="shared" si="2"/>
        <v>1078.6675196571848</v>
      </c>
      <c r="AH15" s="1">
        <f t="shared" si="3"/>
        <v>0</v>
      </c>
      <c r="AI15" s="1">
        <f t="shared" si="21"/>
        <v>0</v>
      </c>
      <c r="AJ15" s="1">
        <f t="shared" si="22"/>
        <v>0</v>
      </c>
      <c r="AK15" s="1">
        <f t="shared" si="4"/>
        <v>1078.6675196571848</v>
      </c>
      <c r="AM15" s="28" t="str">
        <f t="shared" si="23"/>
        <v/>
      </c>
      <c r="AN15" s="29">
        <f t="shared" si="5"/>
        <v>0</v>
      </c>
      <c r="AO15" s="29">
        <f t="shared" si="6"/>
        <v>0</v>
      </c>
      <c r="AP15" s="29" t="str">
        <f t="shared" si="24"/>
        <v/>
      </c>
      <c r="AQ15" s="29">
        <f t="shared" si="25"/>
        <v>0</v>
      </c>
      <c r="AR15" s="29">
        <f t="shared" si="26"/>
        <v>0</v>
      </c>
      <c r="AS15" s="28"/>
      <c r="AT15" s="28">
        <f t="shared" si="7"/>
        <v>0</v>
      </c>
      <c r="AU15" s="28" t="str">
        <f t="shared" si="27"/>
        <v/>
      </c>
      <c r="AV15" s="28">
        <f t="shared" si="28"/>
        <v>0</v>
      </c>
      <c r="AW15" s="30">
        <f t="shared" si="29"/>
        <v>0</v>
      </c>
      <c r="AY15" s="31" t="str">
        <f t="shared" si="8"/>
        <v/>
      </c>
      <c r="AZ15" s="31">
        <f t="shared" si="9"/>
        <v>603.18578948924028</v>
      </c>
      <c r="BA15" s="31">
        <f t="shared" si="10"/>
        <v>475.48173016794453</v>
      </c>
      <c r="BB15" s="31" t="str">
        <f t="shared" si="30"/>
        <v/>
      </c>
      <c r="BC15" s="31">
        <f t="shared" si="11"/>
        <v>628.31853071795865</v>
      </c>
      <c r="BD15" s="31">
        <f t="shared" si="31"/>
        <v>1231.5043202071988</v>
      </c>
      <c r="BE15" s="31">
        <f t="shared" si="12"/>
        <v>-152.836800550014</v>
      </c>
      <c r="BF15" s="31" t="str">
        <f t="shared" si="32"/>
        <v/>
      </c>
      <c r="BG15" s="31">
        <f t="shared" si="13"/>
        <v>0</v>
      </c>
      <c r="BH15" s="31">
        <f t="shared" si="33"/>
        <v>1231.5043202071988</v>
      </c>
      <c r="BJ15" s="28" t="str">
        <f t="shared" si="14"/>
        <v/>
      </c>
      <c r="BK15" s="28">
        <f t="shared" si="34"/>
        <v>0</v>
      </c>
      <c r="BL15" s="28">
        <f t="shared" si="15"/>
        <v>0</v>
      </c>
      <c r="BM15" s="28" t="str">
        <f t="shared" si="35"/>
        <v/>
      </c>
      <c r="BN15" s="28">
        <f t="shared" si="16"/>
        <v>0</v>
      </c>
      <c r="BO15" s="28">
        <f t="shared" si="36"/>
        <v>0</v>
      </c>
      <c r="BP15" s="28"/>
      <c r="BQ15" s="28">
        <f t="shared" si="17"/>
        <v>0</v>
      </c>
      <c r="BR15" s="28" t="str">
        <f t="shared" si="37"/>
        <v/>
      </c>
      <c r="BS15" s="28">
        <f t="shared" si="18"/>
        <v>0</v>
      </c>
      <c r="BT15" s="28">
        <f t="shared" si="38"/>
        <v>0</v>
      </c>
      <c r="BU15" s="4"/>
      <c r="BV15" s="32">
        <f t="shared" si="39"/>
        <v>1231.5043202071988</v>
      </c>
      <c r="BX15" s="1">
        <f t="shared" si="19"/>
        <v>906.26402924047761</v>
      </c>
    </row>
    <row r="16" spans="2:112" x14ac:dyDescent="0.25">
      <c r="B16" s="89" t="s">
        <v>50</v>
      </c>
      <c r="C16" s="89">
        <v>239.96899999999999</v>
      </c>
      <c r="D16" s="89">
        <v>5.8872999999999998</v>
      </c>
      <c r="E16" s="89">
        <v>5.8872999999999998</v>
      </c>
      <c r="F16" s="89">
        <v>239.96899999999999</v>
      </c>
      <c r="G16" s="89">
        <v>239.96899999999999</v>
      </c>
      <c r="H16" s="89">
        <v>0.37550396403459152</v>
      </c>
      <c r="I16" s="89">
        <v>0</v>
      </c>
      <c r="J16" s="89">
        <v>251.797</v>
      </c>
      <c r="K16" s="89">
        <v>251.797</v>
      </c>
      <c r="L16" s="1">
        <v>137.52500000000001</v>
      </c>
      <c r="M16" s="1">
        <v>0</v>
      </c>
      <c r="N16" s="1">
        <v>5285</v>
      </c>
      <c r="P16" s="13" t="s">
        <v>43</v>
      </c>
      <c r="Q16" s="1">
        <f>0.36*fck*$Q$14/(0.87*fy)</f>
        <v>1.13220262832753E-2</v>
      </c>
      <c r="S16" s="114" t="s">
        <v>42</v>
      </c>
      <c r="T16" s="73">
        <f>IF($Q$11=0,0,$Q$12-cc-$Q$3-($P$7*PI()*$Q$7^2/4*$Q$7/2+$P$8*PI()*$Q$8^2/4*($Q$7+MAX($Q$7,spacer)+$Q$8/2)+$P$9*PI()*$Q$9^2/4*($Q$7+MAX($Q$7,spacer)+$Q$8+MAX($Q$8,spacer)+$Q$9/2))/($Z$9))</f>
        <v>756</v>
      </c>
      <c r="U16" s="74">
        <f>IF($T$11=0,0,$T$12-cc-$T$3-($S$7*PI()*$T$7^2/4*$T$7/2+$S$8*PI()*$T$8^2/4*($T$7+MAX($T$7,spacer)+$T$8/2)+$S$9*PI()*$T$9^2/4*($T$7+MAX($T$7,spacer)+$T$8+MAX($T$8,spacer)+$T$9/2))/($AA$9))</f>
        <v>726.13793103448279</v>
      </c>
      <c r="V16" s="75">
        <f>IF($W$11=0,0,$W$12-cc-$W$3-($V$7*PI()*$W$7^2/4*$W$7/2+$V$8*PI()*$W$8^2/4*($W$7+MAX($W$7,spacer)+$W$8/2)+$V$9*PI()*$W$9^2/4*($W$7+MAX($W$7,spacer)+$W$8+MAX($W$8,spacer)+$W$9/2))/($AB$9))</f>
        <v>756</v>
      </c>
      <c r="W16" s="65"/>
      <c r="X16" s="65"/>
      <c r="Y16" s="65"/>
      <c r="Z16" s="65"/>
      <c r="AA16" s="65"/>
      <c r="AB16" s="65"/>
      <c r="AC16" s="65"/>
      <c r="AD16" s="1">
        <f t="shared" si="0"/>
        <v>6</v>
      </c>
      <c r="AE16" s="1">
        <f t="shared" si="1"/>
        <v>756</v>
      </c>
      <c r="AF16" s="1">
        <f t="shared" si="20"/>
        <v>1.4685397478607356</v>
      </c>
      <c r="AG16" s="1">
        <f t="shared" si="2"/>
        <v>814.84144474367736</v>
      </c>
      <c r="AH16" s="1">
        <f t="shared" si="3"/>
        <v>0</v>
      </c>
      <c r="AI16" s="1">
        <f t="shared" si="21"/>
        <v>0</v>
      </c>
      <c r="AJ16" s="1">
        <f t="shared" si="22"/>
        <v>0</v>
      </c>
      <c r="AK16" s="1">
        <f t="shared" si="4"/>
        <v>814.84144474367736</v>
      </c>
      <c r="AM16" s="28" t="str">
        <f t="shared" si="23"/>
        <v/>
      </c>
      <c r="AN16" s="29">
        <f t="shared" si="5"/>
        <v>0</v>
      </c>
      <c r="AO16" s="29">
        <f t="shared" si="6"/>
        <v>0</v>
      </c>
      <c r="AP16" s="29" t="str">
        <f t="shared" si="24"/>
        <v/>
      </c>
      <c r="AQ16" s="29">
        <f t="shared" si="25"/>
        <v>0</v>
      </c>
      <c r="AR16" s="29">
        <f t="shared" si="26"/>
        <v>0</v>
      </c>
      <c r="AS16" s="28"/>
      <c r="AT16" s="28">
        <f t="shared" si="7"/>
        <v>0</v>
      </c>
      <c r="AU16" s="28" t="str">
        <f t="shared" si="27"/>
        <v/>
      </c>
      <c r="AV16" s="28">
        <f t="shared" si="28"/>
        <v>0</v>
      </c>
      <c r="AW16" s="30">
        <f t="shared" si="29"/>
        <v>0</v>
      </c>
      <c r="AY16" s="31" t="str">
        <f t="shared" si="8"/>
        <v/>
      </c>
      <c r="AZ16" s="31">
        <f t="shared" si="9"/>
        <v>603.18578948924028</v>
      </c>
      <c r="BA16" s="31">
        <f t="shared" si="10"/>
        <v>211.65565525443708</v>
      </c>
      <c r="BB16" s="31">
        <f t="shared" si="30"/>
        <v>6.4066697462442885</v>
      </c>
      <c r="BC16" s="31">
        <f t="shared" si="11"/>
        <v>628.31853071795865</v>
      </c>
      <c r="BD16" s="31">
        <f t="shared" si="31"/>
        <v>1231.5043202071988</v>
      </c>
      <c r="BE16" s="31">
        <f t="shared" si="12"/>
        <v>-416.66287546352146</v>
      </c>
      <c r="BF16" s="31" t="str">
        <f t="shared" si="32"/>
        <v/>
      </c>
      <c r="BG16" s="31">
        <f t="shared" si="13"/>
        <v>0</v>
      </c>
      <c r="BH16" s="31">
        <f t="shared" si="33"/>
        <v>1231.5043202071988</v>
      </c>
      <c r="BJ16" s="28" t="str">
        <f t="shared" si="14"/>
        <v/>
      </c>
      <c r="BK16" s="28">
        <f t="shared" si="34"/>
        <v>0</v>
      </c>
      <c r="BL16" s="28">
        <f t="shared" si="15"/>
        <v>0</v>
      </c>
      <c r="BM16" s="28" t="str">
        <f t="shared" si="35"/>
        <v/>
      </c>
      <c r="BN16" s="28">
        <f t="shared" si="16"/>
        <v>0</v>
      </c>
      <c r="BO16" s="28">
        <f t="shared" si="36"/>
        <v>0</v>
      </c>
      <c r="BP16" s="28"/>
      <c r="BQ16" s="28">
        <f t="shared" si="17"/>
        <v>0</v>
      </c>
      <c r="BR16" s="28" t="str">
        <f t="shared" si="37"/>
        <v/>
      </c>
      <c r="BS16" s="28">
        <f t="shared" si="18"/>
        <v>0</v>
      </c>
      <c r="BT16" s="28">
        <f t="shared" si="38"/>
        <v>0</v>
      </c>
      <c r="BU16" s="4"/>
      <c r="BV16" s="32">
        <f t="shared" si="39"/>
        <v>1231.5043202071988</v>
      </c>
      <c r="BX16" s="1">
        <f t="shared" si="19"/>
        <v>675.07422586280472</v>
      </c>
    </row>
    <row r="17" spans="1:120" x14ac:dyDescent="0.25">
      <c r="B17" s="89" t="s">
        <v>50</v>
      </c>
      <c r="C17" s="89">
        <v>273.113</v>
      </c>
      <c r="D17" s="89">
        <v>6.6231999999999998</v>
      </c>
      <c r="E17" s="89">
        <v>6.6231999999999998</v>
      </c>
      <c r="F17" s="89">
        <v>273.113</v>
      </c>
      <c r="G17" s="89">
        <v>273.113</v>
      </c>
      <c r="H17" s="89">
        <v>0.42736776054148407</v>
      </c>
      <c r="I17" s="89">
        <v>0</v>
      </c>
      <c r="J17" s="89">
        <v>162.85499999999999</v>
      </c>
      <c r="K17" s="89">
        <v>162.85499999999999</v>
      </c>
      <c r="L17" s="1">
        <v>164.476</v>
      </c>
      <c r="M17" s="1">
        <v>0</v>
      </c>
      <c r="N17" s="1">
        <v>5286</v>
      </c>
      <c r="AC17" s="65"/>
      <c r="AD17" s="1">
        <f t="shared" si="0"/>
        <v>6</v>
      </c>
      <c r="AE17" s="1">
        <f t="shared" si="1"/>
        <v>756</v>
      </c>
      <c r="AF17" s="1">
        <f t="shared" si="20"/>
        <v>0.949808935920047</v>
      </c>
      <c r="AG17" s="1">
        <f t="shared" si="2"/>
        <v>514.94450652564171</v>
      </c>
      <c r="AH17" s="1">
        <f t="shared" si="3"/>
        <v>0</v>
      </c>
      <c r="AI17" s="1">
        <f t="shared" si="21"/>
        <v>0</v>
      </c>
      <c r="AJ17" s="1">
        <f t="shared" si="22"/>
        <v>0</v>
      </c>
      <c r="AK17" s="1">
        <f t="shared" si="4"/>
        <v>514.94450652564171</v>
      </c>
      <c r="AM17" s="28" t="str">
        <f t="shared" si="23"/>
        <v/>
      </c>
      <c r="AN17" s="29">
        <f t="shared" si="5"/>
        <v>0</v>
      </c>
      <c r="AO17" s="29">
        <f t="shared" si="6"/>
        <v>0</v>
      </c>
      <c r="AP17" s="29" t="str">
        <f t="shared" si="24"/>
        <v/>
      </c>
      <c r="AQ17" s="29">
        <f t="shared" si="25"/>
        <v>0</v>
      </c>
      <c r="AR17" s="29">
        <f t="shared" si="26"/>
        <v>0</v>
      </c>
      <c r="AS17" s="28"/>
      <c r="AT17" s="28">
        <f t="shared" si="7"/>
        <v>0</v>
      </c>
      <c r="AU17" s="28" t="str">
        <f t="shared" si="27"/>
        <v/>
      </c>
      <c r="AV17" s="28">
        <f t="shared" si="28"/>
        <v>0</v>
      </c>
      <c r="AW17" s="30">
        <f t="shared" si="29"/>
        <v>0</v>
      </c>
      <c r="AY17" s="31" t="str">
        <f t="shared" si="8"/>
        <v/>
      </c>
      <c r="AZ17" s="31">
        <f t="shared" si="9"/>
        <v>603.18578948924028</v>
      </c>
      <c r="BA17" s="31">
        <f t="shared" si="10"/>
        <v>-88.241282963598564</v>
      </c>
      <c r="BB17" s="31" t="str">
        <f t="shared" si="30"/>
        <v/>
      </c>
      <c r="BC17" s="31">
        <f t="shared" si="11"/>
        <v>0</v>
      </c>
      <c r="BD17" s="31">
        <f t="shared" si="31"/>
        <v>603.18578948924028</v>
      </c>
      <c r="BE17" s="31">
        <f t="shared" si="12"/>
        <v>-88.241282963598564</v>
      </c>
      <c r="BF17" s="31" t="str">
        <f t="shared" si="32"/>
        <v/>
      </c>
      <c r="BG17" s="31">
        <f t="shared" si="13"/>
        <v>0</v>
      </c>
      <c r="BH17" s="31">
        <f t="shared" si="33"/>
        <v>603.18578948924028</v>
      </c>
      <c r="BJ17" s="28" t="str">
        <f t="shared" si="14"/>
        <v/>
      </c>
      <c r="BK17" s="28">
        <f t="shared" si="34"/>
        <v>0</v>
      </c>
      <c r="BL17" s="28">
        <f t="shared" si="15"/>
        <v>0</v>
      </c>
      <c r="BM17" s="28" t="str">
        <f t="shared" si="35"/>
        <v/>
      </c>
      <c r="BN17" s="28">
        <f t="shared" si="16"/>
        <v>0</v>
      </c>
      <c r="BO17" s="28">
        <f t="shared" si="36"/>
        <v>0</v>
      </c>
      <c r="BP17" s="28"/>
      <c r="BQ17" s="28">
        <f t="shared" si="17"/>
        <v>0</v>
      </c>
      <c r="BR17" s="28" t="str">
        <f t="shared" si="37"/>
        <v/>
      </c>
      <c r="BS17" s="28">
        <f t="shared" si="18"/>
        <v>0</v>
      </c>
      <c r="BT17" s="28">
        <f t="shared" si="38"/>
        <v>0</v>
      </c>
      <c r="BU17" s="4"/>
      <c r="BV17" s="32">
        <f t="shared" si="39"/>
        <v>603.18578948924028</v>
      </c>
      <c r="BX17" s="1">
        <f t="shared" si="19"/>
        <v>254.42376600656166</v>
      </c>
    </row>
    <row r="18" spans="1:120" ht="15.75" thickBot="1" x14ac:dyDescent="0.3">
      <c r="B18" s="89" t="s">
        <v>50</v>
      </c>
      <c r="C18" s="89">
        <v>287.08100000000002</v>
      </c>
      <c r="D18" s="89">
        <v>7.0449999999999999</v>
      </c>
      <c r="E18" s="89">
        <v>7.0449999999999999</v>
      </c>
      <c r="F18" s="89">
        <v>287.08100000000002</v>
      </c>
      <c r="G18" s="89">
        <v>287.08100000000002</v>
      </c>
      <c r="H18" s="89">
        <v>0.4492249144640123</v>
      </c>
      <c r="I18" s="89">
        <v>0</v>
      </c>
      <c r="J18" s="89">
        <v>137.43199999999999</v>
      </c>
      <c r="K18" s="89">
        <v>137.43199999999999</v>
      </c>
      <c r="L18" s="1">
        <v>175.715</v>
      </c>
      <c r="M18" s="1">
        <v>0</v>
      </c>
      <c r="N18" s="1">
        <v>5887</v>
      </c>
      <c r="AD18" s="1">
        <f t="shared" si="0"/>
        <v>6</v>
      </c>
      <c r="AE18" s="1">
        <f t="shared" si="1"/>
        <v>756</v>
      </c>
      <c r="AF18" s="1">
        <f t="shared" si="20"/>
        <v>0.80153597790282094</v>
      </c>
      <c r="AG18" s="1">
        <f t="shared" si="2"/>
        <v>431.81582187080818</v>
      </c>
      <c r="AH18" s="1">
        <f t="shared" si="3"/>
        <v>0</v>
      </c>
      <c r="AI18" s="1">
        <f t="shared" si="21"/>
        <v>0</v>
      </c>
      <c r="AJ18" s="1">
        <f t="shared" si="22"/>
        <v>0</v>
      </c>
      <c r="AK18" s="1">
        <f t="shared" si="4"/>
        <v>431.81582187080818</v>
      </c>
      <c r="AM18" s="28" t="str">
        <f t="shared" si="23"/>
        <v/>
      </c>
      <c r="AN18" s="29">
        <f t="shared" si="5"/>
        <v>0</v>
      </c>
      <c r="AO18" s="29">
        <f t="shared" si="6"/>
        <v>0</v>
      </c>
      <c r="AP18" s="29" t="str">
        <f t="shared" si="24"/>
        <v/>
      </c>
      <c r="AQ18" s="29">
        <f t="shared" si="25"/>
        <v>0</v>
      </c>
      <c r="AR18" s="29">
        <f t="shared" si="26"/>
        <v>0</v>
      </c>
      <c r="AS18" s="28"/>
      <c r="AT18" s="28">
        <f t="shared" si="7"/>
        <v>0</v>
      </c>
      <c r="AU18" s="28" t="str">
        <f t="shared" si="27"/>
        <v/>
      </c>
      <c r="AV18" s="28">
        <f t="shared" si="28"/>
        <v>0</v>
      </c>
      <c r="AW18" s="30">
        <f t="shared" si="29"/>
        <v>0</v>
      </c>
      <c r="AY18" s="31" t="str">
        <f t="shared" si="8"/>
        <v/>
      </c>
      <c r="AZ18" s="31">
        <f t="shared" si="9"/>
        <v>603.18578948924028</v>
      </c>
      <c r="BA18" s="31">
        <f t="shared" si="10"/>
        <v>-171.3699676184321</v>
      </c>
      <c r="BB18" s="31" t="str">
        <f t="shared" si="30"/>
        <v/>
      </c>
      <c r="BC18" s="31">
        <f t="shared" si="11"/>
        <v>0</v>
      </c>
      <c r="BD18" s="31">
        <f t="shared" si="31"/>
        <v>603.18578948924028</v>
      </c>
      <c r="BE18" s="31">
        <f t="shared" si="12"/>
        <v>-171.3699676184321</v>
      </c>
      <c r="BF18" s="31" t="str">
        <f t="shared" si="32"/>
        <v/>
      </c>
      <c r="BG18" s="31">
        <f t="shared" si="13"/>
        <v>0</v>
      </c>
      <c r="BH18" s="31">
        <f t="shared" si="33"/>
        <v>603.18578948924028</v>
      </c>
      <c r="BJ18" s="28" t="str">
        <f t="shared" si="14"/>
        <v/>
      </c>
      <c r="BK18" s="28">
        <f t="shared" si="34"/>
        <v>0</v>
      </c>
      <c r="BL18" s="28">
        <f t="shared" si="15"/>
        <v>0</v>
      </c>
      <c r="BM18" s="28" t="str">
        <f t="shared" si="35"/>
        <v/>
      </c>
      <c r="BN18" s="28">
        <f t="shared" si="16"/>
        <v>0</v>
      </c>
      <c r="BO18" s="28">
        <f t="shared" si="36"/>
        <v>0</v>
      </c>
      <c r="BP18" s="28"/>
      <c r="BQ18" s="28">
        <f t="shared" si="17"/>
        <v>0</v>
      </c>
      <c r="BR18" s="28" t="str">
        <f t="shared" si="37"/>
        <v/>
      </c>
      <c r="BS18" s="28">
        <f t="shared" si="18"/>
        <v>0</v>
      </c>
      <c r="BT18" s="28">
        <f t="shared" si="38"/>
        <v>0</v>
      </c>
      <c r="BU18" s="4"/>
      <c r="BV18" s="32">
        <f t="shared" si="39"/>
        <v>603.18578948924028</v>
      </c>
      <c r="BX18" s="1">
        <f t="shared" si="19"/>
        <v>0.60318578948944168</v>
      </c>
    </row>
    <row r="19" spans="1:120" ht="15.75" thickBot="1" x14ac:dyDescent="0.3">
      <c r="B19" s="89" t="s">
        <v>50</v>
      </c>
      <c r="C19" s="89">
        <v>319.98099999999999</v>
      </c>
      <c r="D19" s="89">
        <v>7.0460000000000003</v>
      </c>
      <c r="E19" s="89">
        <v>7.0460000000000003</v>
      </c>
      <c r="F19" s="89">
        <v>319.99200000000002</v>
      </c>
      <c r="G19" s="89">
        <v>319.98099999999999</v>
      </c>
      <c r="H19" s="89">
        <v>0.50074451472210835</v>
      </c>
      <c r="I19" s="89">
        <v>-2E-3</v>
      </c>
      <c r="J19" s="89">
        <v>137.434</v>
      </c>
      <c r="K19" s="89">
        <v>137.43100000000001</v>
      </c>
      <c r="L19" s="1">
        <v>201.75</v>
      </c>
      <c r="M19" s="1">
        <v>0</v>
      </c>
      <c r="N19" s="1">
        <v>6623</v>
      </c>
      <c r="P19" s="90" t="s">
        <v>44</v>
      </c>
      <c r="Q19" s="91"/>
      <c r="R19" s="92">
        <f>SUM(P20:R25)*7850*(10^(-9))</f>
        <v>110.9793791264992</v>
      </c>
      <c r="S19" s="1" t="s">
        <v>45</v>
      </c>
      <c r="AD19" s="1">
        <f t="shared" si="0"/>
        <v>6</v>
      </c>
      <c r="AE19" s="1">
        <f t="shared" si="1"/>
        <v>756</v>
      </c>
      <c r="AF19" s="1">
        <f t="shared" si="20"/>
        <v>0.8015476423765665</v>
      </c>
      <c r="AG19" s="1">
        <f t="shared" si="2"/>
        <v>431.8223188614711</v>
      </c>
      <c r="AH19" s="1">
        <f t="shared" si="3"/>
        <v>0</v>
      </c>
      <c r="AI19" s="1">
        <f t="shared" si="21"/>
        <v>0</v>
      </c>
      <c r="AJ19" s="1">
        <f t="shared" si="22"/>
        <v>0</v>
      </c>
      <c r="AK19" s="1">
        <f t="shared" si="4"/>
        <v>431.8223188614711</v>
      </c>
      <c r="AM19" s="28" t="str">
        <f t="shared" si="23"/>
        <v/>
      </c>
      <c r="AN19" s="29">
        <f t="shared" si="5"/>
        <v>0</v>
      </c>
      <c r="AO19" s="29">
        <f t="shared" si="6"/>
        <v>0</v>
      </c>
      <c r="AP19" s="29" t="str">
        <f t="shared" si="24"/>
        <v/>
      </c>
      <c r="AQ19" s="29">
        <f t="shared" si="25"/>
        <v>0</v>
      </c>
      <c r="AR19" s="29">
        <f t="shared" si="26"/>
        <v>0</v>
      </c>
      <c r="AS19" s="28"/>
      <c r="AT19" s="28">
        <f t="shared" si="7"/>
        <v>0</v>
      </c>
      <c r="AU19" s="28" t="str">
        <f t="shared" si="27"/>
        <v/>
      </c>
      <c r="AV19" s="28">
        <f t="shared" si="28"/>
        <v>0</v>
      </c>
      <c r="AW19" s="30">
        <f t="shared" si="29"/>
        <v>0</v>
      </c>
      <c r="AY19" s="31" t="str">
        <f t="shared" si="8"/>
        <v/>
      </c>
      <c r="AZ19" s="31">
        <f t="shared" si="9"/>
        <v>603.18578948924028</v>
      </c>
      <c r="BA19" s="31">
        <f t="shared" si="10"/>
        <v>-171.36347062776917</v>
      </c>
      <c r="BB19" s="31" t="str">
        <f t="shared" si="30"/>
        <v/>
      </c>
      <c r="BC19" s="31">
        <f t="shared" si="11"/>
        <v>0</v>
      </c>
      <c r="BD19" s="31">
        <f t="shared" si="31"/>
        <v>603.18578948924028</v>
      </c>
      <c r="BE19" s="31">
        <f t="shared" si="12"/>
        <v>-171.36347062776917</v>
      </c>
      <c r="BF19" s="31" t="str">
        <f t="shared" si="32"/>
        <v/>
      </c>
      <c r="BG19" s="31">
        <f t="shared" si="13"/>
        <v>0</v>
      </c>
      <c r="BH19" s="31">
        <f t="shared" si="33"/>
        <v>603.18578948924028</v>
      </c>
      <c r="BJ19" s="28" t="str">
        <f t="shared" si="14"/>
        <v/>
      </c>
      <c r="BK19" s="28">
        <f t="shared" si="34"/>
        <v>0</v>
      </c>
      <c r="BL19" s="28">
        <f t="shared" si="15"/>
        <v>0</v>
      </c>
      <c r="BM19" s="28" t="str">
        <f t="shared" si="35"/>
        <v/>
      </c>
      <c r="BN19" s="28">
        <f t="shared" si="16"/>
        <v>0</v>
      </c>
      <c r="BO19" s="28">
        <f t="shared" si="36"/>
        <v>0</v>
      </c>
      <c r="BP19" s="28"/>
      <c r="BQ19" s="28">
        <f t="shared" si="17"/>
        <v>0</v>
      </c>
      <c r="BR19" s="28" t="str">
        <f t="shared" si="37"/>
        <v/>
      </c>
      <c r="BS19" s="28">
        <f t="shared" si="18"/>
        <v>0</v>
      </c>
      <c r="BT19" s="28">
        <f t="shared" si="38"/>
        <v>0</v>
      </c>
      <c r="BU19" s="4"/>
      <c r="BV19" s="32">
        <f t="shared" si="39"/>
        <v>603.18578948924028</v>
      </c>
      <c r="BX19" s="1">
        <f t="shared" si="19"/>
        <v>188.85747068908083</v>
      </c>
    </row>
    <row r="20" spans="1:120" x14ac:dyDescent="0.25">
      <c r="B20" s="89" t="s">
        <v>50</v>
      </c>
      <c r="C20" s="89">
        <v>329.4</v>
      </c>
      <c r="D20" s="89">
        <v>7.3590999999999998</v>
      </c>
      <c r="E20" s="89">
        <v>7.3590999999999998</v>
      </c>
      <c r="F20" s="89">
        <v>329.411</v>
      </c>
      <c r="G20" s="89">
        <v>329.4</v>
      </c>
      <c r="H20" s="89">
        <v>0.51548338448129305</v>
      </c>
      <c r="I20" s="89">
        <v>-2E-3</v>
      </c>
      <c r="J20" s="89">
        <v>110.583</v>
      </c>
      <c r="K20" s="89">
        <v>110.581</v>
      </c>
      <c r="L20" s="1">
        <v>209.40600000000001</v>
      </c>
      <c r="M20" s="1">
        <v>0</v>
      </c>
      <c r="N20" s="1">
        <v>7359</v>
      </c>
      <c r="P20" s="93">
        <f>P4*PI()*(Q4*Q4/4)*MIN(AM22:AM39)*1000</f>
        <v>2659335.0158540742</v>
      </c>
      <c r="Q20" s="94">
        <f>(S4*PI()*(T4*T4/4)*(MAX(AY22:AY39)-MIN(AY22:AY39)))*1000</f>
        <v>291194.72971565573</v>
      </c>
      <c r="R20" s="95">
        <f>(V4*PI()*(W4*W4/4)*($E$21-MAX(BJ22:BJ39)))*1000</f>
        <v>2240072.1523044659</v>
      </c>
      <c r="AD20" s="1">
        <f t="shared" si="0"/>
        <v>6</v>
      </c>
      <c r="AE20" s="1">
        <f t="shared" si="1"/>
        <v>756</v>
      </c>
      <c r="AF20" s="1">
        <f t="shared" si="20"/>
        <v>0.6449462501049803</v>
      </c>
      <c r="AG20" s="1">
        <f t="shared" si="2"/>
        <v>345.18588284195948</v>
      </c>
      <c r="AH20" s="1">
        <f t="shared" si="3"/>
        <v>0</v>
      </c>
      <c r="AI20" s="1">
        <f t="shared" si="21"/>
        <v>0</v>
      </c>
      <c r="AJ20" s="1">
        <f t="shared" si="22"/>
        <v>0</v>
      </c>
      <c r="AK20" s="1">
        <f t="shared" si="4"/>
        <v>345.18588284195948</v>
      </c>
      <c r="AM20" s="28" t="str">
        <f t="shared" si="23"/>
        <v/>
      </c>
      <c r="AN20" s="29">
        <f t="shared" si="5"/>
        <v>0</v>
      </c>
      <c r="AO20" s="29">
        <f t="shared" si="6"/>
        <v>0</v>
      </c>
      <c r="AP20" s="29" t="str">
        <f t="shared" si="24"/>
        <v/>
      </c>
      <c r="AQ20" s="29">
        <f t="shared" si="25"/>
        <v>0</v>
      </c>
      <c r="AR20" s="29">
        <f t="shared" si="26"/>
        <v>0</v>
      </c>
      <c r="AS20" s="28"/>
      <c r="AT20" s="28">
        <f t="shared" si="7"/>
        <v>0</v>
      </c>
      <c r="AU20" s="28" t="str">
        <f t="shared" si="27"/>
        <v/>
      </c>
      <c r="AV20" s="28">
        <f t="shared" si="28"/>
        <v>0</v>
      </c>
      <c r="AW20" s="30">
        <f t="shared" si="29"/>
        <v>0</v>
      </c>
      <c r="AY20" s="31" t="str">
        <f t="shared" si="8"/>
        <v/>
      </c>
      <c r="AZ20" s="31">
        <f t="shared" si="9"/>
        <v>603.18578948924028</v>
      </c>
      <c r="BA20" s="31">
        <f t="shared" si="10"/>
        <v>-257.9999066472808</v>
      </c>
      <c r="BB20" s="31" t="str">
        <f t="shared" si="30"/>
        <v/>
      </c>
      <c r="BC20" s="31">
        <f t="shared" si="11"/>
        <v>0</v>
      </c>
      <c r="BD20" s="31">
        <f t="shared" si="31"/>
        <v>603.18578948924028</v>
      </c>
      <c r="BE20" s="31">
        <f t="shared" si="12"/>
        <v>-257.9999066472808</v>
      </c>
      <c r="BF20" s="31" t="str">
        <f t="shared" si="32"/>
        <v/>
      </c>
      <c r="BG20" s="31">
        <f t="shared" si="13"/>
        <v>0</v>
      </c>
      <c r="BH20" s="31">
        <f t="shared" si="33"/>
        <v>603.18578948924028</v>
      </c>
      <c r="BJ20" s="28" t="str">
        <f t="shared" si="14"/>
        <v/>
      </c>
      <c r="BK20" s="28">
        <f t="shared" si="34"/>
        <v>0</v>
      </c>
      <c r="BL20" s="28">
        <f t="shared" si="15"/>
        <v>0</v>
      </c>
      <c r="BM20" s="28" t="str">
        <f t="shared" si="35"/>
        <v/>
      </c>
      <c r="BN20" s="28">
        <f t="shared" si="16"/>
        <v>0</v>
      </c>
      <c r="BO20" s="28">
        <f t="shared" si="36"/>
        <v>0</v>
      </c>
      <c r="BP20" s="28"/>
      <c r="BQ20" s="28">
        <f t="shared" si="17"/>
        <v>0</v>
      </c>
      <c r="BR20" s="28" t="str">
        <f t="shared" si="37"/>
        <v/>
      </c>
      <c r="BS20" s="28">
        <f t="shared" si="18"/>
        <v>0</v>
      </c>
      <c r="BT20" s="28">
        <f t="shared" si="38"/>
        <v>0</v>
      </c>
      <c r="BU20" s="4"/>
      <c r="BV20" s="32">
        <f t="shared" si="39"/>
        <v>603.18578948924028</v>
      </c>
      <c r="BX20" s="1">
        <f t="shared" si="19"/>
        <v>346.78470506650973</v>
      </c>
    </row>
    <row r="21" spans="1:120" x14ac:dyDescent="0.25">
      <c r="B21" s="89" t="s">
        <v>50</v>
      </c>
      <c r="C21" s="89">
        <v>354.47300000000001</v>
      </c>
      <c r="D21" s="89">
        <v>8.0950000000000006</v>
      </c>
      <c r="E21" s="89">
        <v>8.0950000000000006</v>
      </c>
      <c r="F21" s="89">
        <v>354.48399999999998</v>
      </c>
      <c r="G21" s="89">
        <v>354.47300000000001</v>
      </c>
      <c r="H21" s="89">
        <v>0.55471766428509828</v>
      </c>
      <c r="I21" s="89">
        <v>-2E-3</v>
      </c>
      <c r="J21" s="89">
        <v>40.185000000000002</v>
      </c>
      <c r="K21" s="89">
        <v>40.182000000000002</v>
      </c>
      <c r="L21" s="1">
        <v>230.69900000000001</v>
      </c>
      <c r="M21" s="1">
        <v>0</v>
      </c>
      <c r="N21" s="1">
        <v>8095</v>
      </c>
      <c r="P21" s="96">
        <f>(P5*PI()*(Q5*Q5/4)*MIN(AP22:AP39))*1000</f>
        <v>686651.88745862991</v>
      </c>
      <c r="Q21" s="57">
        <f>(S5*PI()*(T5*T5/4)*(MAX(BB22:BB39)-MIN(BB22:BB39)))*1000</f>
        <v>0</v>
      </c>
      <c r="R21" s="97">
        <f>(V5*PI()*(W5*W5/4)*($D$21-MAX(BM22:BM59)))*1000</f>
        <v>848491.9809401622</v>
      </c>
      <c r="AD21" s="1">
        <f t="shared" si="0"/>
        <v>6</v>
      </c>
      <c r="AE21" s="1">
        <f t="shared" si="1"/>
        <v>756</v>
      </c>
      <c r="AF21" s="1">
        <f t="shared" si="20"/>
        <v>0.23436843873351809</v>
      </c>
      <c r="AG21" s="1">
        <f t="shared" si="2"/>
        <v>123.37450533260302</v>
      </c>
      <c r="AH21" s="1">
        <f t="shared" si="3"/>
        <v>0</v>
      </c>
      <c r="AI21" s="1">
        <f t="shared" si="21"/>
        <v>0</v>
      </c>
      <c r="AJ21" s="1">
        <f t="shared" ref="AJ21:AJ39" si="40">IF(E21&lt;MIN($AM$4:$AM$21),-0.87*fy*AH21/($Z$15-(0.45*fck)),IF(E21&lt;MAX($AM$4:$AM$21),0.87*fy*AH21/($AA$15-(0.45*fck)),-0.87*fy*AH21/($AB$15-(0.45*fck))))</f>
        <v>0</v>
      </c>
      <c r="AK21" s="1">
        <f t="shared" si="4"/>
        <v>123.37450533260302</v>
      </c>
      <c r="AM21" s="28">
        <f t="shared" si="23"/>
        <v>7.6293433315295358</v>
      </c>
      <c r="AN21" s="29">
        <f t="shared" si="5"/>
        <v>0</v>
      </c>
      <c r="AO21" s="29">
        <f t="shared" si="6"/>
        <v>0</v>
      </c>
      <c r="AP21" s="29" t="str">
        <f t="shared" si="24"/>
        <v/>
      </c>
      <c r="AQ21" s="29">
        <f t="shared" si="25"/>
        <v>0</v>
      </c>
      <c r="AR21" s="29">
        <f t="shared" si="26"/>
        <v>0</v>
      </c>
      <c r="AS21" s="28"/>
      <c r="AT21" s="28">
        <f t="shared" si="7"/>
        <v>0</v>
      </c>
      <c r="AU21" s="28" t="str">
        <f t="shared" si="27"/>
        <v/>
      </c>
      <c r="AV21" s="28">
        <f t="shared" si="28"/>
        <v>0</v>
      </c>
      <c r="AW21" s="30">
        <f t="shared" si="29"/>
        <v>0</v>
      </c>
      <c r="AY21" s="31">
        <f t="shared" si="8"/>
        <v>7.6293433315295358</v>
      </c>
      <c r="AZ21" s="31">
        <f t="shared" si="9"/>
        <v>0</v>
      </c>
      <c r="BA21" s="31">
        <f t="shared" si="10"/>
        <v>0</v>
      </c>
      <c r="BB21" s="31" t="str">
        <f t="shared" si="30"/>
        <v/>
      </c>
      <c r="BC21" s="31">
        <f t="shared" si="11"/>
        <v>0</v>
      </c>
      <c r="BD21" s="31">
        <f t="shared" si="31"/>
        <v>0</v>
      </c>
      <c r="BE21" s="31">
        <f t="shared" si="12"/>
        <v>0</v>
      </c>
      <c r="BF21" s="31" t="str">
        <f>IF(OR((AND(BE21&lt;0,BE22&gt;0)),(AND(BE22&lt;0,BE21&gt;0))),$E21+(($E22-$E21)*(0-BE21)/(BE22-BE21)),"")</f>
        <v/>
      </c>
      <c r="BG21" s="31">
        <f t="shared" si="13"/>
        <v>0</v>
      </c>
      <c r="BH21" s="31">
        <f t="shared" si="33"/>
        <v>0</v>
      </c>
      <c r="BJ21" s="28">
        <f t="shared" si="14"/>
        <v>7.6293433315295358</v>
      </c>
      <c r="BK21" s="28">
        <f t="shared" si="34"/>
        <v>339.29200658769764</v>
      </c>
      <c r="BL21" s="28">
        <f t="shared" si="15"/>
        <v>-215.91750125509463</v>
      </c>
      <c r="BM21" s="28" t="str">
        <f t="shared" si="35"/>
        <v/>
      </c>
      <c r="BN21" s="28">
        <f t="shared" si="16"/>
        <v>0</v>
      </c>
      <c r="BO21" s="28">
        <f t="shared" si="36"/>
        <v>339.29200658769764</v>
      </c>
      <c r="BP21" s="28"/>
      <c r="BQ21" s="28">
        <f t="shared" si="17"/>
        <v>-215.91750125509463</v>
      </c>
      <c r="BR21" s="28" t="str">
        <f t="shared" si="37"/>
        <v/>
      </c>
      <c r="BS21" s="28">
        <f t="shared" si="18"/>
        <v>0</v>
      </c>
      <c r="BT21" s="28">
        <f t="shared" si="38"/>
        <v>339.29200658769764</v>
      </c>
      <c r="BU21" s="4"/>
      <c r="BV21" s="32">
        <f t="shared" si="39"/>
        <v>339.29200658769764</v>
      </c>
      <c r="BX21" s="1">
        <f t="shared" si="19"/>
        <v>6510.3852878872003</v>
      </c>
    </row>
    <row r="22" spans="1:120" ht="15.75" thickBot="1" x14ac:dyDescent="0.3">
      <c r="B22" s="115" t="s">
        <v>50</v>
      </c>
      <c r="C22" s="115">
        <v>-335.89299999999997</v>
      </c>
      <c r="D22" s="115">
        <v>0</v>
      </c>
      <c r="E22" s="115">
        <v>0</v>
      </c>
      <c r="F22" s="115">
        <v>-335.89299999999997</v>
      </c>
      <c r="G22" s="115">
        <v>-335.89299999999997</v>
      </c>
      <c r="H22" s="115">
        <v>0.52560602824311087</v>
      </c>
      <c r="I22" s="115">
        <v>0</v>
      </c>
      <c r="J22" s="115">
        <v>-658.34400000000005</v>
      </c>
      <c r="K22" s="115">
        <v>-658.34400000000005</v>
      </c>
      <c r="L22" s="1">
        <v>-223.928</v>
      </c>
      <c r="M22" s="1">
        <v>0</v>
      </c>
      <c r="N22" s="1">
        <v>0</v>
      </c>
      <c r="P22" s="98">
        <f>P6*PI()*(Q6*Q6/4)*MIN(AU22:AU39)*1000</f>
        <v>142674.53342028189</v>
      </c>
      <c r="Q22" s="99">
        <f>S6*PI()*(T6*T6/4)*(MAX(BF22:BF39)-MIN(BF22:BF39))*1000</f>
        <v>0</v>
      </c>
      <c r="R22" s="100">
        <f>V6*PI()*(W6*W6/4)*($E$21-MAX(BR22:BR59))*1000</f>
        <v>0</v>
      </c>
      <c r="AD22">
        <f>IF(E22&lt;MIN($AM$4:$AM$21),IF(J22&gt;0,2,1),IF(E22&lt;MAX($AM$4:$AM$21),IF(J22&gt;0,4,3),IF(J22&gt;0,6,5)))</f>
        <v>1</v>
      </c>
      <c r="AE22">
        <f t="shared" si="1"/>
        <v>724.95483870967746</v>
      </c>
      <c r="AF22">
        <f>IF(E22&lt;MIN($AM$4:$AM$21),IF(J22&gt;0,J22*1000000/($Q$11*$T$16*$T$16),J22*1000000/($Q$11*$T$15*$T$15)),IF(E22&lt;MAX(AM4:AM21),IF(J22&gt;0,J22*1000000/($Q$11*$U$16*$U$16),J22*1000000/($Q$11*$U$15*$U$15)),IF(J22&gt;0,J22*1000000/($Q$11*$V$16*$V$16),J22*1000000/($Q$11*$V$15*$V$15))))</f>
        <v>-4.1755118576239258</v>
      </c>
      <c r="AG22" s="1">
        <f t="shared" si="2"/>
        <v>-1831.5875513530536</v>
      </c>
      <c r="AH22">
        <f t="shared" si="3"/>
        <v>0</v>
      </c>
      <c r="AI22" s="1">
        <f t="shared" si="21"/>
        <v>0</v>
      </c>
      <c r="AJ22" s="1">
        <f t="shared" si="40"/>
        <v>0</v>
      </c>
      <c r="AK22">
        <f t="shared" si="4"/>
        <v>-1831.5875513530536</v>
      </c>
      <c r="AL22"/>
      <c r="AM22" s="28" t="str">
        <f t="shared" si="23"/>
        <v/>
      </c>
      <c r="AN22" s="31">
        <f>IF($E22&lt;MIN($AM$22:$AM$39),IF($AK22&lt;0,-1*(IF($Q$11=0,"",$P$4*PI()*$Q$4^2/4)),IF($Q$11=0,"",$P$4*PI()*$Q$4^2/4)),0)</f>
        <v>-942.47779607693792</v>
      </c>
      <c r="AO22" s="31">
        <f t="shared" si="6"/>
        <v>-889.10975527611572</v>
      </c>
      <c r="AP22" s="29" t="str">
        <f t="shared" si="24"/>
        <v/>
      </c>
      <c r="AQ22" s="31">
        <f>IF($E22&lt;MIN($AP$22:$AP$39),IF(AO22&lt;0,-1*(IF($Q$11=0,"",$P$5*PI()*$Q$5^2/4)),IF($Q$11=0,"",$P$5*PI()*$Q$5^2/4)),0)</f>
        <v>-603.18578948924028</v>
      </c>
      <c r="AR22" s="31">
        <f t="shared" si="26"/>
        <v>-1545.6635855661782</v>
      </c>
      <c r="AS22" s="31"/>
      <c r="AT22" s="31">
        <f t="shared" si="7"/>
        <v>-285.92396578687544</v>
      </c>
      <c r="AU22" s="28">
        <f t="shared" si="27"/>
        <v>0.35480245698699509</v>
      </c>
      <c r="AV22" s="31">
        <f>IF($E22&lt;MIN($AU$22:$AU$39),IF(AT22&lt;0,-1*(IF($Q$11=0,"",$P$6*PI()*$Q$6^2/4)),IF($Q$11=0,"",$P$6*PI()*$Q$6^2/4)),0)</f>
        <v>-402.12385965949352</v>
      </c>
      <c r="AW22" s="31">
        <f t="shared" ref="AW22:AW39" si="41">AV22+AR22</f>
        <v>-1947.7874452256717</v>
      </c>
      <c r="AX22" s="31"/>
      <c r="AY22" s="31" t="str">
        <f t="shared" si="8"/>
        <v/>
      </c>
      <c r="AZ22" s="106">
        <f>IF(AND($E22&gt;MIN($AY$22:$AY$39),$E22&lt;MAX($AY$22:$AY$39)),IF($AK22&lt;0,-1*(IF($T$11=0,"",$S$4*PI()*$T$4^2/4)),IF($T$11=0,"",$S$4*PI()*$T$4^2/4)),0)</f>
        <v>0</v>
      </c>
      <c r="BA22" s="106">
        <f t="shared" si="10"/>
        <v>0</v>
      </c>
      <c r="BB22" s="31" t="str">
        <f t="shared" si="30"/>
        <v/>
      </c>
      <c r="BC22" s="106">
        <f t="shared" ref="BC22:BC39" si="42">IF(AND($E22&gt;MIN($BB$22:$BB$39),$E22&lt;MAX($BB$22:$BB$39)),IF($AK22&lt;0,-1*(IF($T$11=0,"",$S$5*PI()*$T$5^2/4)),IF($T$11=0,"",$S$5*PI()*$T$5^2/4)),0)</f>
        <v>0</v>
      </c>
      <c r="BD22" s="106">
        <f>BC22+AZ22</f>
        <v>0</v>
      </c>
      <c r="BE22" s="106">
        <f t="shared" si="12"/>
        <v>0</v>
      </c>
      <c r="BF22" s="31" t="str">
        <f t="shared" si="32"/>
        <v/>
      </c>
      <c r="BG22" s="106">
        <f t="shared" ref="BG22:BG39" si="43">IF(AND($E22&gt;MIN($BF$22:$BF$39),$E22&lt;MAX($BF$22:$BF$39)),IF($AK22&lt;0,-1*(IF($T$11=0,"",$S$6*PI()*$T$6^2/4)),IF($T$11=0,"",$S$6*PI()*$T$6^2/4)),0)</f>
        <v>0</v>
      </c>
      <c r="BH22" s="106">
        <f t="shared" ref="BH22:BH39" si="44">-(BG22+BD22)</f>
        <v>0</v>
      </c>
      <c r="BI22" s="31" t="str">
        <f>IF(OR((AND(AR22&lt;0,AR23&gt;0)),(AND(AR23&lt;0,AR22&gt;0))),#REF!+((#REF!-#REF!)*(0-AR22)/(AR23-AR22)),"")</f>
        <v/>
      </c>
      <c r="BJ22" s="28" t="str">
        <f t="shared" si="14"/>
        <v/>
      </c>
      <c r="BK22" s="31">
        <f t="shared" ref="BK22:BK39" si="45">IF($E22&gt;MAX($BJ$22:$BJ$39),IF($AK22&lt;0,-1*(IF($W$11=0,"",$V$4*PI()*$W$4^2/4)),IF($W$11=0,"",$V$4*PI()*$W$4^2/4)),0)</f>
        <v>0</v>
      </c>
      <c r="BL22" s="31">
        <f t="shared" si="15"/>
        <v>0</v>
      </c>
      <c r="BM22" s="28" t="str">
        <f t="shared" si="35"/>
        <v/>
      </c>
      <c r="BN22" s="31">
        <f>IF($E22&gt;MAX($BM$22:$BM$39),IF(BL22&lt;0,-1*(IF($W$11=0,"",$V$5*PI()*$W$5^2/4)),IF($W$11=0,"",$V$5*PI()*$W$5^2/4)),0)</f>
        <v>0</v>
      </c>
      <c r="BO22" s="31">
        <f>BN22+BK22</f>
        <v>0</v>
      </c>
      <c r="BP22" s="31"/>
      <c r="BQ22" s="31">
        <f t="shared" si="17"/>
        <v>0</v>
      </c>
      <c r="BR22" s="28" t="str">
        <f t="shared" si="37"/>
        <v/>
      </c>
      <c r="BS22" s="28">
        <f t="shared" si="18"/>
        <v>0</v>
      </c>
      <c r="BT22" s="31">
        <f>BS22+BO22</f>
        <v>0</v>
      </c>
      <c r="BU22" s="31"/>
      <c r="BV22" s="31">
        <f t="shared" si="39"/>
        <v>-1947.7874452256717</v>
      </c>
      <c r="BW22" s="104"/>
      <c r="BX22" s="104"/>
      <c r="BY22" s="104"/>
    </row>
    <row r="23" spans="1:120" x14ac:dyDescent="0.25">
      <c r="B23" s="89" t="s">
        <v>50</v>
      </c>
      <c r="C23" s="89">
        <v>-307.00400000000002</v>
      </c>
      <c r="D23" s="89">
        <v>0.7359</v>
      </c>
      <c r="E23" s="89">
        <v>0.7359</v>
      </c>
      <c r="F23" s="89">
        <v>-307.005</v>
      </c>
      <c r="G23" s="89">
        <v>-307.00400000000002</v>
      </c>
      <c r="H23" s="89">
        <v>0.48040046412026444</v>
      </c>
      <c r="I23" s="89">
        <v>0</v>
      </c>
      <c r="J23" s="89">
        <v>-437.697</v>
      </c>
      <c r="K23" s="89">
        <v>-437.69600000000003</v>
      </c>
      <c r="L23" s="1">
        <v>-204.66900000000001</v>
      </c>
      <c r="M23" s="1">
        <v>0</v>
      </c>
      <c r="N23" s="1">
        <v>736</v>
      </c>
      <c r="P23" s="93">
        <f>P7*PI()*(Q7*Q7/4)*MIN(AM4:AM21)*1000</f>
        <v>238168.06744854889</v>
      </c>
      <c r="Q23" s="94">
        <f>S7*PI()*(T7*T7/4)*(MAX(AY4:AY21)-MIN(AY4:AY21))*1000</f>
        <v>4178501.583026805</v>
      </c>
      <c r="R23" s="95">
        <f>V7*PI()*(W7*W7/4)*($E$21-MAX(BJ4:BJ21))*1000</f>
        <v>157993.5854262863</v>
      </c>
      <c r="AD23">
        <f t="shared" ref="AD23:AD39" si="46">IF(E23&lt;MIN($AM$4:$AM$21),IF(J23&gt;0,2,1),IF(E23&lt;MAX($AM$4:$AM$21),IF(J23&gt;0,4,3),IF(J23&gt;0,6,5)))</f>
        <v>3</v>
      </c>
      <c r="AE23" s="1">
        <f t="shared" si="1"/>
        <v>744</v>
      </c>
      <c r="AF23">
        <f t="shared" ref="AF23:AF39" si="47">IF(E23&lt;MIN($AM$4:$AM$21),IF(J23&gt;0,J23*1000000/($Q$11*$T$16*$T$16),J23*1000000/($Q$11*$T$15*$T$15)),IF(E23&lt;MAX(AM5:AM22),IF(J23&gt;0,J23*1000000/($Q$11*$U$16*$U$16),J23*1000000/($Q$11*$U$15*$U$15)),IF(J23&gt;0,J23*1000000/($Q$11*$V$16*$V$16),J23*1000000/($Q$11*$V$15*$V$15))))</f>
        <v>-2.6357635275754423</v>
      </c>
      <c r="AG23" s="1">
        <f t="shared" si="2"/>
        <v>-1238.5492499574293</v>
      </c>
      <c r="AH23" s="1">
        <f t="shared" si="3"/>
        <v>0</v>
      </c>
      <c r="AI23" s="1">
        <f t="shared" si="21"/>
        <v>0</v>
      </c>
      <c r="AJ23" s="1">
        <f t="shared" si="40"/>
        <v>0</v>
      </c>
      <c r="AK23" s="1">
        <f t="shared" si="4"/>
        <v>-1238.5492499574293</v>
      </c>
      <c r="AM23" s="28" t="str">
        <f t="shared" si="23"/>
        <v/>
      </c>
      <c r="AN23" s="31">
        <f t="shared" ref="AN23:AN39" si="48">IF($E23&lt;MIN($AM$22:$AM$39),IF($AK23&lt;0,-1*(IF($Q$11=0,"",$P$4*PI()*$Q$4^2/4)),IF($Q$11=0,"",$P$4*PI()*$Q$4^2/4)),0)</f>
        <v>-942.47779607693792</v>
      </c>
      <c r="AO23" s="31">
        <f t="shared" si="6"/>
        <v>-296.07145388049139</v>
      </c>
      <c r="AP23" s="29">
        <f t="shared" si="24"/>
        <v>1.1383754382543829</v>
      </c>
      <c r="AQ23" s="31">
        <f t="shared" ref="AQ23:AQ39" si="49">IF($E23&lt;MIN($AP$22:$AP$39),IF(AO23&lt;0,-1*(IF($Q$11=0,"",$P$5*PI()*$Q$5^2/4)),IF($Q$11=0,"",$P$5*PI()*$Q$5^2/4)),0)</f>
        <v>-603.18578948924028</v>
      </c>
      <c r="AR23" s="31">
        <f t="shared" si="26"/>
        <v>-1545.6635855661782</v>
      </c>
      <c r="AS23" s="31"/>
      <c r="AT23" s="31">
        <f t="shared" si="7"/>
        <v>307.11433560874889</v>
      </c>
      <c r="AU23" s="28" t="str">
        <f t="shared" si="27"/>
        <v/>
      </c>
      <c r="AV23" s="31">
        <f t="shared" ref="AV23:AV39" si="50">IF($E23&lt;MIN($AU$22:$AU$39),IF(AT23&lt;0,-1*(IF($Q$11=0,"",$P$6*PI()*$Q$6^2/4)),IF($Q$11=0,"",$P$6*PI()*$Q$6^2/4)),0)</f>
        <v>0</v>
      </c>
      <c r="AW23" s="31">
        <f t="shared" si="41"/>
        <v>-1545.6635855661782</v>
      </c>
      <c r="AY23" s="31" t="str">
        <f t="shared" si="8"/>
        <v/>
      </c>
      <c r="AZ23" s="106">
        <f t="shared" ref="AZ23:AZ39" si="51">IF(AND($E23&gt;MIN($AY$22:$AY$59),$E23&lt;MAX($AY$22:$AY$59)),IF($AK23&lt;0,-1*(IF($T$11=0,"",$S$4*PI()*$T$4^2/4)),IF($T$11=0,"",$S$4*PI()*$T$4^2/4)),0)</f>
        <v>0</v>
      </c>
      <c r="BA23" s="106">
        <f t="shared" si="10"/>
        <v>0</v>
      </c>
      <c r="BB23" s="31" t="str">
        <f t="shared" si="30"/>
        <v/>
      </c>
      <c r="BC23" s="106">
        <f t="shared" si="42"/>
        <v>0</v>
      </c>
      <c r="BD23" s="106">
        <f t="shared" ref="BD23:BD39" si="52">BC23+AZ23</f>
        <v>0</v>
      </c>
      <c r="BE23" s="106">
        <f t="shared" si="12"/>
        <v>0</v>
      </c>
      <c r="BF23" s="31" t="str">
        <f t="shared" si="32"/>
        <v/>
      </c>
      <c r="BG23" s="106">
        <f t="shared" si="43"/>
        <v>0</v>
      </c>
      <c r="BH23" s="106">
        <f t="shared" si="44"/>
        <v>0</v>
      </c>
      <c r="BI23" s="4" t="str">
        <f>IF(OR((AND(AR23&lt;0,AR24&gt;0)),(AND(AR24&lt;0,AR23&gt;0))),#REF!+((#REF!-#REF!)*(0-AR23)/(AR24-AR23)),"")</f>
        <v/>
      </c>
      <c r="BJ23" s="28" t="str">
        <f t="shared" si="14"/>
        <v/>
      </c>
      <c r="BK23" s="31">
        <f>IF($E23&gt;MAX($BJ$22:$BJ$39),IF($AK23&lt;0,-1*(IF($W$11=0,"",$V$4*PI()*$W$4^2/4)),IF($W$11=0,"",$V$4*PI()*$W$4^2/4)),0)</f>
        <v>0</v>
      </c>
      <c r="BL23" s="31">
        <f t="shared" si="15"/>
        <v>0</v>
      </c>
      <c r="BM23" s="28" t="str">
        <f t="shared" si="35"/>
        <v/>
      </c>
      <c r="BN23" s="31">
        <f t="shared" ref="BN23:BN39" si="53">IF($E23&gt;MAX($BM$22:$BM$39),IF(BL23&lt;0,-1*(IF($W$11=0,"",$V$5*PI()*$W$5^2/4)),IF($W$11=0,"",$V$5*PI()*$W$5^2/4)),0)</f>
        <v>0</v>
      </c>
      <c r="BO23" s="31">
        <f t="shared" ref="BO23:BO39" si="54">BN23+BK23</f>
        <v>0</v>
      </c>
      <c r="BP23" s="31"/>
      <c r="BQ23" s="31">
        <f t="shared" si="17"/>
        <v>0</v>
      </c>
      <c r="BR23" s="28" t="str">
        <f t="shared" si="37"/>
        <v/>
      </c>
      <c r="BS23" s="28">
        <f t="shared" si="18"/>
        <v>0</v>
      </c>
      <c r="BT23" s="31">
        <f t="shared" ref="BT23:BT39" si="55">BS23+BO23</f>
        <v>0</v>
      </c>
      <c r="BU23" s="4"/>
      <c r="BV23" s="31">
        <f t="shared" si="39"/>
        <v>-1545.6635855661782</v>
      </c>
    </row>
    <row r="24" spans="1:120" x14ac:dyDescent="0.25">
      <c r="B24" s="89" t="s">
        <v>50</v>
      </c>
      <c r="C24" s="89">
        <v>-268.59699999999998</v>
      </c>
      <c r="D24" s="89">
        <v>1.4718</v>
      </c>
      <c r="E24" s="89">
        <v>1.4718</v>
      </c>
      <c r="F24" s="89">
        <v>-268.59800000000001</v>
      </c>
      <c r="G24" s="89">
        <v>-268.59699999999998</v>
      </c>
      <c r="H24" s="89">
        <v>0.42030111484316385</v>
      </c>
      <c r="I24" s="89">
        <v>0</v>
      </c>
      <c r="J24" s="89">
        <v>-237.27099999999999</v>
      </c>
      <c r="K24" s="89">
        <v>-237.27</v>
      </c>
      <c r="L24" s="1">
        <v>-179.065</v>
      </c>
      <c r="M24" s="1">
        <v>0</v>
      </c>
      <c r="N24" s="1">
        <v>1050</v>
      </c>
      <c r="P24" s="96">
        <f>P8*PI()*(Q8*Q8/4)*MIN(AP4:AP21)*1000</f>
        <v>0</v>
      </c>
      <c r="Q24" s="57">
        <f>S8*PI()*(T8*T8/4)*(MAX(BB4:BB21)-MIN(BB4:BB21))*1000</f>
        <v>2555437.204821799</v>
      </c>
      <c r="R24" s="97">
        <f>V8*PI()*(W8*W8/4)*($E$21-MAX(BM4:BM21))*1000</f>
        <v>0</v>
      </c>
      <c r="AD24">
        <f t="shared" si="46"/>
        <v>3</v>
      </c>
      <c r="AE24" s="1">
        <f t="shared" si="1"/>
        <v>744</v>
      </c>
      <c r="AF24">
        <f t="shared" si="47"/>
        <v>-1.4288200466335221</v>
      </c>
      <c r="AG24" s="1">
        <f t="shared" si="2"/>
        <v>-697.20197208219133</v>
      </c>
      <c r="AH24" s="1">
        <f t="shared" si="3"/>
        <v>0</v>
      </c>
      <c r="AI24" s="1">
        <f t="shared" si="21"/>
        <v>0</v>
      </c>
      <c r="AJ24" s="1">
        <f t="shared" si="40"/>
        <v>0</v>
      </c>
      <c r="AK24" s="1">
        <f t="shared" si="4"/>
        <v>-697.20197208219133</v>
      </c>
      <c r="AM24" s="28" t="str">
        <f t="shared" si="23"/>
        <v/>
      </c>
      <c r="AN24" s="31">
        <f t="shared" si="48"/>
        <v>-942.47779607693792</v>
      </c>
      <c r="AO24" s="31">
        <f t="shared" si="6"/>
        <v>245.27582399474659</v>
      </c>
      <c r="AP24" s="29" t="str">
        <f t="shared" si="24"/>
        <v/>
      </c>
      <c r="AQ24" s="31">
        <f t="shared" si="49"/>
        <v>0</v>
      </c>
      <c r="AR24" s="31">
        <f t="shared" si="26"/>
        <v>-942.47779607693792</v>
      </c>
      <c r="AS24" s="31"/>
      <c r="AT24" s="31">
        <f t="shared" si="7"/>
        <v>245.27582399474659</v>
      </c>
      <c r="AU24" s="28" t="str">
        <f t="shared" si="27"/>
        <v/>
      </c>
      <c r="AV24" s="31">
        <f t="shared" si="50"/>
        <v>0</v>
      </c>
      <c r="AW24" s="31">
        <f t="shared" si="41"/>
        <v>-942.47779607693792</v>
      </c>
      <c r="AY24" s="31" t="str">
        <f t="shared" si="8"/>
        <v/>
      </c>
      <c r="AZ24" s="106">
        <f t="shared" si="51"/>
        <v>0</v>
      </c>
      <c r="BA24" s="106">
        <f t="shared" si="10"/>
        <v>0</v>
      </c>
      <c r="BB24" s="31" t="str">
        <f t="shared" si="30"/>
        <v/>
      </c>
      <c r="BC24" s="106">
        <f t="shared" si="42"/>
        <v>0</v>
      </c>
      <c r="BD24" s="106">
        <f t="shared" si="52"/>
        <v>0</v>
      </c>
      <c r="BE24" s="106">
        <f t="shared" si="12"/>
        <v>0</v>
      </c>
      <c r="BF24" s="31" t="str">
        <f t="shared" si="32"/>
        <v/>
      </c>
      <c r="BG24" s="106">
        <f t="shared" si="43"/>
        <v>0</v>
      </c>
      <c r="BH24" s="106">
        <f t="shared" si="44"/>
        <v>0</v>
      </c>
      <c r="BI24" s="4" t="str">
        <f>IF(OR((AND(AR24&lt;0,AR25&gt;0)),(AND(AR25&lt;0,AR24&gt;0))),#REF!+((#REF!-#REF!)*(0-AR24)/(AR25-AR24)),"")</f>
        <v/>
      </c>
      <c r="BJ24" s="28" t="str">
        <f t="shared" si="14"/>
        <v/>
      </c>
      <c r="BK24" s="31">
        <f t="shared" si="45"/>
        <v>0</v>
      </c>
      <c r="BL24" s="31">
        <f t="shared" si="15"/>
        <v>0</v>
      </c>
      <c r="BM24" s="28" t="str">
        <f t="shared" si="35"/>
        <v/>
      </c>
      <c r="BN24" s="31">
        <f t="shared" si="53"/>
        <v>0</v>
      </c>
      <c r="BO24" s="31">
        <f t="shared" si="54"/>
        <v>0</v>
      </c>
      <c r="BP24" s="31"/>
      <c r="BQ24" s="31">
        <f t="shared" si="17"/>
        <v>0</v>
      </c>
      <c r="BR24" s="28" t="str">
        <f t="shared" si="37"/>
        <v/>
      </c>
      <c r="BS24" s="28">
        <f t="shared" si="18"/>
        <v>0</v>
      </c>
      <c r="BT24" s="31">
        <f t="shared" si="55"/>
        <v>0</v>
      </c>
      <c r="BU24" s="4"/>
      <c r="BV24" s="31">
        <f t="shared" si="39"/>
        <v>-942.47779607693792</v>
      </c>
    </row>
    <row r="25" spans="1:120" ht="16.5" thickBot="1" x14ac:dyDescent="0.3">
      <c r="B25" s="89" t="s">
        <v>50</v>
      </c>
      <c r="C25" s="89">
        <v>-221.02600000000001</v>
      </c>
      <c r="D25" s="89">
        <v>2.2077</v>
      </c>
      <c r="E25" s="89">
        <v>2.2077</v>
      </c>
      <c r="F25" s="89">
        <v>-221.02600000000001</v>
      </c>
      <c r="G25" s="89">
        <v>-221.02600000000001</v>
      </c>
      <c r="H25" s="89">
        <v>0.34586192030933005</v>
      </c>
      <c r="I25" s="89">
        <v>0</v>
      </c>
      <c r="J25" s="89">
        <v>-83.692999999999998</v>
      </c>
      <c r="K25" s="89">
        <v>-83.692999999999998</v>
      </c>
      <c r="L25" s="1">
        <v>-147.351</v>
      </c>
      <c r="M25" s="1">
        <v>0</v>
      </c>
      <c r="N25" s="1">
        <v>1051</v>
      </c>
      <c r="P25" s="98">
        <f>P9*PI()*(Q9*Q9/4)*MIN(AU4:AU21)*1000</f>
        <v>0</v>
      </c>
      <c r="Q25" s="99">
        <f>S9*PI()*(T9*T9/4)*(MAX(BF4:BF21)-MIN(BF4:BF21))*1000</f>
        <v>138979.78525197791</v>
      </c>
      <c r="R25" s="100">
        <f>V9*PI()*(W9*W9/4)*($E$21-MAX(BR25:BR62))*1000</f>
        <v>0</v>
      </c>
      <c r="AD25">
        <f t="shared" si="46"/>
        <v>3</v>
      </c>
      <c r="AE25" s="1">
        <f t="shared" si="1"/>
        <v>744</v>
      </c>
      <c r="AF25">
        <f t="shared" si="47"/>
        <v>-0.50399010482907469</v>
      </c>
      <c r="AG25" s="1">
        <f t="shared" si="2"/>
        <v>-253.91411457724413</v>
      </c>
      <c r="AH25" s="1">
        <f t="shared" si="3"/>
        <v>0</v>
      </c>
      <c r="AI25" s="1">
        <f t="shared" si="21"/>
        <v>0</v>
      </c>
      <c r="AJ25" s="1">
        <f t="shared" si="40"/>
        <v>0</v>
      </c>
      <c r="AK25" s="1">
        <f t="shared" si="4"/>
        <v>-253.91411457724413</v>
      </c>
      <c r="AM25" s="28" t="str">
        <f t="shared" si="23"/>
        <v/>
      </c>
      <c r="AN25" s="31">
        <f t="shared" si="48"/>
        <v>-942.47779607693792</v>
      </c>
      <c r="AO25" s="31">
        <f t="shared" si="6"/>
        <v>688.56368149969376</v>
      </c>
      <c r="AP25" s="29" t="str">
        <f t="shared" si="24"/>
        <v/>
      </c>
      <c r="AQ25" s="31">
        <f t="shared" si="49"/>
        <v>0</v>
      </c>
      <c r="AR25" s="31">
        <f t="shared" si="26"/>
        <v>-942.47779607693792</v>
      </c>
      <c r="AS25" s="107">
        <f>SUM(AP22:AP39)/E29</f>
        <v>0.30938318745872617</v>
      </c>
      <c r="AT25" s="31">
        <f t="shared" si="7"/>
        <v>688.56368149969376</v>
      </c>
      <c r="AU25" s="28" t="str">
        <f t="shared" si="27"/>
        <v/>
      </c>
      <c r="AV25" s="31">
        <f t="shared" si="50"/>
        <v>0</v>
      </c>
      <c r="AW25" s="31">
        <f t="shared" si="41"/>
        <v>-942.47779607693792</v>
      </c>
      <c r="AY25" s="31" t="str">
        <f t="shared" si="8"/>
        <v/>
      </c>
      <c r="AZ25" s="106">
        <f t="shared" si="51"/>
        <v>0</v>
      </c>
      <c r="BA25" s="106">
        <f t="shared" si="10"/>
        <v>0</v>
      </c>
      <c r="BB25" s="31" t="str">
        <f t="shared" si="30"/>
        <v/>
      </c>
      <c r="BC25" s="106">
        <f t="shared" si="42"/>
        <v>0</v>
      </c>
      <c r="BD25" s="106">
        <f t="shared" si="52"/>
        <v>0</v>
      </c>
      <c r="BE25" s="106">
        <f t="shared" si="12"/>
        <v>0</v>
      </c>
      <c r="BF25" s="31" t="str">
        <f t="shared" si="32"/>
        <v/>
      </c>
      <c r="BG25" s="106">
        <f t="shared" si="43"/>
        <v>0</v>
      </c>
      <c r="BH25" s="106">
        <f t="shared" si="44"/>
        <v>0</v>
      </c>
      <c r="BI25" s="4" t="str">
        <f>IF(OR((AND(AR25&lt;0,AR26&gt;0)),(AND(AR26&lt;0,AR25&gt;0))),#REF!+((#REF!-#REF!)*(0-AR25)/(AR26-AR25)),"")</f>
        <v/>
      </c>
      <c r="BJ25" s="28" t="str">
        <f t="shared" si="14"/>
        <v/>
      </c>
      <c r="BK25" s="31">
        <f t="shared" si="45"/>
        <v>0</v>
      </c>
      <c r="BL25" s="31">
        <f t="shared" si="15"/>
        <v>0</v>
      </c>
      <c r="BM25" s="28" t="str">
        <f t="shared" si="35"/>
        <v/>
      </c>
      <c r="BN25" s="31">
        <f t="shared" si="53"/>
        <v>0</v>
      </c>
      <c r="BO25" s="31">
        <f t="shared" si="54"/>
        <v>0</v>
      </c>
      <c r="BP25" s="31"/>
      <c r="BQ25" s="31">
        <f t="shared" si="17"/>
        <v>0</v>
      </c>
      <c r="BR25" s="28" t="str">
        <f t="shared" si="37"/>
        <v/>
      </c>
      <c r="BS25" s="28">
        <f t="shared" si="18"/>
        <v>0</v>
      </c>
      <c r="BT25" s="31">
        <f t="shared" si="55"/>
        <v>0</v>
      </c>
      <c r="BU25" s="4"/>
      <c r="BV25" s="31">
        <f t="shared" si="39"/>
        <v>-942.47779607693792</v>
      </c>
    </row>
    <row r="26" spans="1:120" x14ac:dyDescent="0.25">
      <c r="B26" s="89" t="s">
        <v>50</v>
      </c>
      <c r="C26" s="89">
        <v>-190.84</v>
      </c>
      <c r="D26" s="89">
        <v>2.81</v>
      </c>
      <c r="E26" s="89">
        <v>2.81</v>
      </c>
      <c r="F26" s="89">
        <v>-190.84100000000001</v>
      </c>
      <c r="G26" s="89">
        <v>-190.84</v>
      </c>
      <c r="H26" s="89">
        <v>0.29862680803087666</v>
      </c>
      <c r="I26" s="89">
        <v>0</v>
      </c>
      <c r="J26" s="89">
        <v>-1.554</v>
      </c>
      <c r="K26" s="89">
        <v>-1.554</v>
      </c>
      <c r="L26" s="1">
        <v>-123.29600000000001</v>
      </c>
      <c r="M26" s="1">
        <v>0</v>
      </c>
      <c r="N26" s="1">
        <v>1472</v>
      </c>
      <c r="AD26">
        <f t="shared" si="46"/>
        <v>3</v>
      </c>
      <c r="AE26" s="1">
        <f t="shared" si="1"/>
        <v>744</v>
      </c>
      <c r="AF26">
        <f t="shared" si="47"/>
        <v>-9.3580182680078616E-3</v>
      </c>
      <c r="AG26" s="1">
        <f t="shared" si="2"/>
        <v>-4.8023101715213912</v>
      </c>
      <c r="AH26" s="1">
        <f t="shared" si="3"/>
        <v>0</v>
      </c>
      <c r="AI26" s="1">
        <f t="shared" si="21"/>
        <v>0</v>
      </c>
      <c r="AJ26" s="1">
        <f t="shared" si="40"/>
        <v>0</v>
      </c>
      <c r="AK26" s="1">
        <f t="shared" si="4"/>
        <v>-4.8023101715213912</v>
      </c>
      <c r="AM26" s="28" t="str">
        <f t="shared" si="23"/>
        <v/>
      </c>
      <c r="AN26" s="31">
        <f t="shared" si="48"/>
        <v>-942.47779607693792</v>
      </c>
      <c r="AO26" s="31">
        <f t="shared" si="6"/>
        <v>937.67548590541651</v>
      </c>
      <c r="AP26" s="29" t="str">
        <f t="shared" si="24"/>
        <v/>
      </c>
      <c r="AQ26" s="31">
        <f t="shared" si="49"/>
        <v>0</v>
      </c>
      <c r="AR26" s="31">
        <f t="shared" si="26"/>
        <v>-942.47779607693792</v>
      </c>
      <c r="AS26" s="31"/>
      <c r="AT26" s="31">
        <f t="shared" si="7"/>
        <v>937.67548590541651</v>
      </c>
      <c r="AU26" s="28" t="str">
        <f t="shared" si="27"/>
        <v/>
      </c>
      <c r="AV26" s="31">
        <f t="shared" si="50"/>
        <v>0</v>
      </c>
      <c r="AW26" s="31">
        <f t="shared" si="41"/>
        <v>-942.47779607693792</v>
      </c>
      <c r="AY26" s="31" t="str">
        <f t="shared" si="8"/>
        <v/>
      </c>
      <c r="AZ26" s="106">
        <f t="shared" si="51"/>
        <v>0</v>
      </c>
      <c r="BA26" s="106">
        <f t="shared" si="10"/>
        <v>0</v>
      </c>
      <c r="BB26" s="31" t="str">
        <f t="shared" si="30"/>
        <v/>
      </c>
      <c r="BC26" s="106">
        <f t="shared" si="42"/>
        <v>0</v>
      </c>
      <c r="BD26" s="106">
        <f t="shared" si="52"/>
        <v>0</v>
      </c>
      <c r="BE26" s="106">
        <f t="shared" si="12"/>
        <v>0</v>
      </c>
      <c r="BF26" s="31" t="str">
        <f t="shared" si="32"/>
        <v/>
      </c>
      <c r="BG26" s="106">
        <f t="shared" si="43"/>
        <v>0</v>
      </c>
      <c r="BH26" s="106">
        <f t="shared" si="44"/>
        <v>0</v>
      </c>
      <c r="BI26" s="4" t="str">
        <f>IF(OR((AND(AR26&lt;0,AR27&gt;0)),(AND(AR27&lt;0,AR26&gt;0))),#REF!+((#REF!-#REF!)*(0-AR26)/(AR27-AR26)),"")</f>
        <v/>
      </c>
      <c r="BJ26" s="28" t="str">
        <f t="shared" si="14"/>
        <v/>
      </c>
      <c r="BK26" s="31">
        <f t="shared" si="45"/>
        <v>0</v>
      </c>
      <c r="BL26" s="31">
        <f t="shared" si="15"/>
        <v>0</v>
      </c>
      <c r="BM26" s="28" t="str">
        <f t="shared" si="35"/>
        <v/>
      </c>
      <c r="BN26" s="31">
        <f t="shared" si="53"/>
        <v>0</v>
      </c>
      <c r="BO26" s="31">
        <f t="shared" si="54"/>
        <v>0</v>
      </c>
      <c r="BP26" s="31"/>
      <c r="BQ26" s="31">
        <f t="shared" si="17"/>
        <v>0</v>
      </c>
      <c r="BR26" s="28" t="str">
        <f t="shared" si="37"/>
        <v/>
      </c>
      <c r="BS26" s="28">
        <f t="shared" si="18"/>
        <v>0</v>
      </c>
      <c r="BT26" s="31">
        <f t="shared" si="55"/>
        <v>0</v>
      </c>
      <c r="BU26" s="4"/>
      <c r="BV26" s="31">
        <f t="shared" si="39"/>
        <v>-942.47779607693792</v>
      </c>
    </row>
    <row r="27" spans="1:120" x14ac:dyDescent="0.25">
      <c r="B27" s="89" t="s">
        <v>50</v>
      </c>
      <c r="C27" s="89">
        <v>-201.41800000000001</v>
      </c>
      <c r="D27" s="89">
        <v>2.8109999999999999</v>
      </c>
      <c r="E27" s="89">
        <v>2.8109999999999999</v>
      </c>
      <c r="F27" s="89">
        <v>-201.41900000000001</v>
      </c>
      <c r="G27" s="89">
        <v>-201.41800000000001</v>
      </c>
      <c r="H27" s="89">
        <v>0.3151792832737535</v>
      </c>
      <c r="I27" s="89">
        <v>0</v>
      </c>
      <c r="J27" s="89">
        <v>-1.5620000000000001</v>
      </c>
      <c r="K27" s="89">
        <v>-1.5609999999999999</v>
      </c>
      <c r="L27" s="1">
        <v>-109.65900000000001</v>
      </c>
      <c r="M27" s="1">
        <v>0</v>
      </c>
      <c r="N27" s="1">
        <v>2208</v>
      </c>
      <c r="AD27">
        <f t="shared" si="46"/>
        <v>3</v>
      </c>
      <c r="AE27" s="1">
        <f t="shared" si="1"/>
        <v>744</v>
      </c>
      <c r="AF27">
        <f t="shared" si="47"/>
        <v>-9.4061933942266931E-3</v>
      </c>
      <c r="AG27" s="1">
        <f t="shared" si="2"/>
        <v>-4.8270235844776987</v>
      </c>
      <c r="AH27" s="1">
        <f t="shared" si="3"/>
        <v>0</v>
      </c>
      <c r="AI27" s="1">
        <f t="shared" si="21"/>
        <v>0</v>
      </c>
      <c r="AJ27" s="1">
        <f t="shared" si="40"/>
        <v>0</v>
      </c>
      <c r="AK27" s="1">
        <f t="shared" si="4"/>
        <v>-4.8270235844776987</v>
      </c>
      <c r="AM27" s="28">
        <f t="shared" si="23"/>
        <v>2.8216420874035988</v>
      </c>
      <c r="AN27" s="31">
        <f t="shared" si="48"/>
        <v>-942.47779607693792</v>
      </c>
      <c r="AO27" s="31">
        <f t="shared" si="6"/>
        <v>937.65077249246019</v>
      </c>
      <c r="AP27" s="29" t="str">
        <f t="shared" si="24"/>
        <v/>
      </c>
      <c r="AQ27" s="31">
        <f t="shared" si="49"/>
        <v>0</v>
      </c>
      <c r="AR27" s="31">
        <f t="shared" si="26"/>
        <v>-942.47779607693792</v>
      </c>
      <c r="AS27" s="31"/>
      <c r="AT27" s="31">
        <f t="shared" si="7"/>
        <v>937.65077249246019</v>
      </c>
      <c r="AU27" s="28" t="str">
        <f t="shared" si="27"/>
        <v/>
      </c>
      <c r="AV27" s="31">
        <f t="shared" si="50"/>
        <v>0</v>
      </c>
      <c r="AW27" s="31">
        <f t="shared" si="41"/>
        <v>-942.47779607693792</v>
      </c>
      <c r="AY27" s="31">
        <f t="shared" si="8"/>
        <v>2.8216420874035988</v>
      </c>
      <c r="AZ27" s="106">
        <f t="shared" si="51"/>
        <v>0</v>
      </c>
      <c r="BA27" s="106">
        <f t="shared" si="10"/>
        <v>0</v>
      </c>
      <c r="BB27" s="31" t="str">
        <f t="shared" si="30"/>
        <v/>
      </c>
      <c r="BC27" s="106">
        <f t="shared" si="42"/>
        <v>0</v>
      </c>
      <c r="BD27" s="106">
        <f t="shared" si="52"/>
        <v>0</v>
      </c>
      <c r="BE27" s="106">
        <f t="shared" si="12"/>
        <v>0</v>
      </c>
      <c r="BF27" s="31" t="str">
        <f t="shared" si="32"/>
        <v/>
      </c>
      <c r="BG27" s="106">
        <f t="shared" si="43"/>
        <v>0</v>
      </c>
      <c r="BH27" s="106">
        <f t="shared" si="44"/>
        <v>0</v>
      </c>
      <c r="BI27" s="4" t="str">
        <f>IF(OR((AND(AR27&lt;0,AR28&gt;0)),(AND(AR28&lt;0,AR27&gt;0))),#REF!+((#REF!-#REF!)*(0-AR27)/(AR28-AR27)),"")</f>
        <v/>
      </c>
      <c r="BJ27" s="28">
        <f t="shared" si="14"/>
        <v>2.8216420874035988</v>
      </c>
      <c r="BK27" s="31">
        <f t="shared" si="45"/>
        <v>0</v>
      </c>
      <c r="BL27" s="31">
        <f t="shared" si="15"/>
        <v>0</v>
      </c>
      <c r="BM27" s="28" t="str">
        <f t="shared" si="35"/>
        <v/>
      </c>
      <c r="BN27" s="31">
        <f t="shared" si="53"/>
        <v>0</v>
      </c>
      <c r="BO27" s="31">
        <f t="shared" si="54"/>
        <v>0</v>
      </c>
      <c r="BP27" s="31"/>
      <c r="BQ27" s="31">
        <f t="shared" si="17"/>
        <v>0</v>
      </c>
      <c r="BR27" s="28" t="str">
        <f t="shared" si="37"/>
        <v/>
      </c>
      <c r="BS27" s="28">
        <f t="shared" si="18"/>
        <v>0</v>
      </c>
      <c r="BT27" s="31">
        <f t="shared" si="55"/>
        <v>0</v>
      </c>
      <c r="BU27" s="4"/>
      <c r="BV27" s="31">
        <f t="shared" si="39"/>
        <v>-942.47779607693792</v>
      </c>
    </row>
    <row r="28" spans="1:120" x14ac:dyDescent="0.25">
      <c r="B28" s="89" t="s">
        <v>50</v>
      </c>
      <c r="C28" s="89">
        <v>-194.911</v>
      </c>
      <c r="D28" s="89">
        <v>2.9436</v>
      </c>
      <c r="E28" s="89">
        <v>2.9436</v>
      </c>
      <c r="F28" s="89">
        <v>-194.91200000000001</v>
      </c>
      <c r="G28" s="89">
        <v>-194.911</v>
      </c>
      <c r="H28" s="89">
        <v>0.30499711685236952</v>
      </c>
      <c r="I28" s="89">
        <v>0</v>
      </c>
      <c r="J28" s="89">
        <v>17.888999999999999</v>
      </c>
      <c r="K28" s="89">
        <v>17.888999999999999</v>
      </c>
      <c r="L28" s="1">
        <v>-104.486</v>
      </c>
      <c r="M28" s="1">
        <v>0</v>
      </c>
      <c r="N28" s="1">
        <v>2944</v>
      </c>
      <c r="AD28">
        <f t="shared" si="46"/>
        <v>4</v>
      </c>
      <c r="AE28" s="1">
        <f t="shared" si="1"/>
        <v>726.13793103448279</v>
      </c>
      <c r="AF28">
        <f t="shared" si="47"/>
        <v>0.11309061412058131</v>
      </c>
      <c r="AG28" s="1">
        <f t="shared" si="2"/>
        <v>56.910167813808897</v>
      </c>
      <c r="AH28" s="1">
        <f t="shared" si="3"/>
        <v>0</v>
      </c>
      <c r="AI28" s="1">
        <f t="shared" si="21"/>
        <v>0</v>
      </c>
      <c r="AJ28" s="1">
        <f t="shared" si="40"/>
        <v>0</v>
      </c>
      <c r="AK28" s="1">
        <f t="shared" si="4"/>
        <v>56.910167813808897</v>
      </c>
      <c r="AM28" s="28" t="str">
        <f t="shared" si="23"/>
        <v/>
      </c>
      <c r="AN28" s="31">
        <f t="shared" si="48"/>
        <v>0</v>
      </c>
      <c r="AO28" s="31">
        <f t="shared" si="6"/>
        <v>0</v>
      </c>
      <c r="AP28" s="29" t="str">
        <f t="shared" si="24"/>
        <v/>
      </c>
      <c r="AQ28" s="31">
        <f t="shared" si="49"/>
        <v>0</v>
      </c>
      <c r="AR28" s="31">
        <f t="shared" si="26"/>
        <v>0</v>
      </c>
      <c r="AS28" s="31"/>
      <c r="AT28" s="31">
        <f t="shared" si="7"/>
        <v>0</v>
      </c>
      <c r="AU28" s="28" t="str">
        <f t="shared" si="27"/>
        <v/>
      </c>
      <c r="AV28" s="31">
        <f t="shared" si="50"/>
        <v>0</v>
      </c>
      <c r="AW28" s="31">
        <f t="shared" si="41"/>
        <v>0</v>
      </c>
      <c r="AY28" s="31" t="str">
        <f t="shared" si="8"/>
        <v/>
      </c>
      <c r="AZ28" s="106">
        <f t="shared" si="51"/>
        <v>100.53096491487338</v>
      </c>
      <c r="BA28" s="106">
        <f t="shared" si="10"/>
        <v>-43.620797101064483</v>
      </c>
      <c r="BB28" s="31">
        <f t="shared" si="30"/>
        <v>3.0442946046333592</v>
      </c>
      <c r="BC28" s="106">
        <f t="shared" si="42"/>
        <v>0</v>
      </c>
      <c r="BD28" s="106">
        <f t="shared" si="52"/>
        <v>100.53096491487338</v>
      </c>
      <c r="BE28" s="106">
        <f t="shared" si="12"/>
        <v>-43.620797101064483</v>
      </c>
      <c r="BF28" s="31">
        <f>IF(OR((AND(BE28&lt;0,BE29&gt;0)),(AND(BE29&lt;0,BE28&gt;0))),$E28+(($E29-$E28)*(0-BE28)/(BE29-BE28)),"")</f>
        <v>3.0442946046333592</v>
      </c>
      <c r="BG28" s="106">
        <f t="shared" si="43"/>
        <v>0</v>
      </c>
      <c r="BH28" s="106">
        <f t="shared" si="44"/>
        <v>-100.53096491487338</v>
      </c>
      <c r="BI28" s="4" t="str">
        <f>IF(OR((AND(AR28&lt;0,AR29&gt;0)),(AND(AR29&lt;0,AR28&gt;0))),#REF!+((#REF!-#REF!)*(0-AR28)/(AR29-AR28)),"")</f>
        <v/>
      </c>
      <c r="BJ28" s="28" t="str">
        <f t="shared" si="14"/>
        <v/>
      </c>
      <c r="BK28" s="31">
        <f t="shared" si="45"/>
        <v>0</v>
      </c>
      <c r="BL28" s="31">
        <f t="shared" si="15"/>
        <v>0</v>
      </c>
      <c r="BM28" s="28" t="str">
        <f t="shared" si="35"/>
        <v/>
      </c>
      <c r="BN28" s="31">
        <f t="shared" si="53"/>
        <v>0</v>
      </c>
      <c r="BO28" s="31">
        <f t="shared" si="54"/>
        <v>0</v>
      </c>
      <c r="BP28" s="31"/>
      <c r="BQ28" s="31">
        <f t="shared" si="17"/>
        <v>0</v>
      </c>
      <c r="BR28" s="28" t="str">
        <f t="shared" si="37"/>
        <v/>
      </c>
      <c r="BS28" s="28">
        <f t="shared" si="18"/>
        <v>0</v>
      </c>
      <c r="BT28" s="31">
        <f t="shared" si="55"/>
        <v>0</v>
      </c>
      <c r="BU28" s="4"/>
      <c r="BV28" s="31">
        <f t="shared" si="39"/>
        <v>-100.53096491487338</v>
      </c>
    </row>
    <row r="29" spans="1:120" x14ac:dyDescent="0.25">
      <c r="B29" s="89" t="s">
        <v>50</v>
      </c>
      <c r="C29" s="89">
        <v>-156.29300000000001</v>
      </c>
      <c r="D29" s="89">
        <v>3.6795</v>
      </c>
      <c r="E29" s="89">
        <v>3.6795</v>
      </c>
      <c r="F29" s="89">
        <v>-156.29400000000001</v>
      </c>
      <c r="G29" s="89">
        <v>-156.29300000000001</v>
      </c>
      <c r="H29" s="89">
        <v>0.24456759435951481</v>
      </c>
      <c r="I29" s="89">
        <v>0</v>
      </c>
      <c r="J29" s="89">
        <v>115.20399999999999</v>
      </c>
      <c r="K29" s="89">
        <v>115.20399999999999</v>
      </c>
      <c r="L29" s="1">
        <v>-74.144000000000005</v>
      </c>
      <c r="M29" s="1">
        <v>0</v>
      </c>
      <c r="N29" s="1">
        <v>3500</v>
      </c>
      <c r="AD29">
        <f t="shared" si="46"/>
        <v>4</v>
      </c>
      <c r="AE29" s="1">
        <f t="shared" si="1"/>
        <v>726.13793103448279</v>
      </c>
      <c r="AF29">
        <f t="shared" si="47"/>
        <v>0.72829622165282859</v>
      </c>
      <c r="AG29" s="1">
        <f t="shared" si="2"/>
        <v>375.70127587322401</v>
      </c>
      <c r="AH29" s="1">
        <f t="shared" si="3"/>
        <v>0</v>
      </c>
      <c r="AI29" s="1">
        <f t="shared" si="21"/>
        <v>0</v>
      </c>
      <c r="AJ29" s="1">
        <f t="shared" si="40"/>
        <v>0</v>
      </c>
      <c r="AK29" s="1">
        <f t="shared" si="4"/>
        <v>375.70127587322401</v>
      </c>
      <c r="AM29" s="28" t="str">
        <f t="shared" si="23"/>
        <v/>
      </c>
      <c r="AN29" s="31">
        <f t="shared" si="48"/>
        <v>0</v>
      </c>
      <c r="AO29" s="31">
        <f t="shared" si="6"/>
        <v>0</v>
      </c>
      <c r="AP29" s="29" t="str">
        <f t="shared" si="24"/>
        <v/>
      </c>
      <c r="AQ29" s="31">
        <f t="shared" si="49"/>
        <v>0</v>
      </c>
      <c r="AR29" s="31">
        <f t="shared" si="26"/>
        <v>0</v>
      </c>
      <c r="AS29" s="31"/>
      <c r="AT29" s="31">
        <f t="shared" si="7"/>
        <v>0</v>
      </c>
      <c r="AU29" s="28" t="str">
        <f t="shared" si="27"/>
        <v/>
      </c>
      <c r="AV29" s="31">
        <f t="shared" si="50"/>
        <v>0</v>
      </c>
      <c r="AW29" s="31">
        <f t="shared" si="41"/>
        <v>0</v>
      </c>
      <c r="AY29" s="31" t="str">
        <f t="shared" si="8"/>
        <v/>
      </c>
      <c r="AZ29" s="106">
        <f t="shared" si="51"/>
        <v>100.53096491487338</v>
      </c>
      <c r="BA29" s="106">
        <f t="shared" si="10"/>
        <v>275.17031095835063</v>
      </c>
      <c r="BB29" s="31" t="str">
        <f t="shared" si="30"/>
        <v/>
      </c>
      <c r="BC29" s="106">
        <f t="shared" si="42"/>
        <v>0</v>
      </c>
      <c r="BD29" s="106">
        <f t="shared" si="52"/>
        <v>100.53096491487338</v>
      </c>
      <c r="BE29" s="106">
        <f t="shared" si="12"/>
        <v>275.17031095835063</v>
      </c>
      <c r="BF29" s="31" t="str">
        <f t="shared" si="32"/>
        <v/>
      </c>
      <c r="BG29" s="106">
        <f t="shared" si="43"/>
        <v>0</v>
      </c>
      <c r="BH29" s="106">
        <f t="shared" si="44"/>
        <v>-100.53096491487338</v>
      </c>
      <c r="BI29" s="4" t="str">
        <f>IF(OR((AND(AR29&lt;0,AR30&gt;0)),(AND(AR30&lt;0,AR29&gt;0))),#REF!+((#REF!-#REF!)*(0-AR29)/(AR30-AR29)),"")</f>
        <v/>
      </c>
      <c r="BJ29" s="28" t="str">
        <f t="shared" si="14"/>
        <v/>
      </c>
      <c r="BK29" s="31">
        <f t="shared" si="45"/>
        <v>0</v>
      </c>
      <c r="BL29" s="31">
        <f t="shared" si="15"/>
        <v>0</v>
      </c>
      <c r="BM29" s="28" t="str">
        <f t="shared" si="35"/>
        <v/>
      </c>
      <c r="BN29" s="31">
        <f t="shared" si="53"/>
        <v>0</v>
      </c>
      <c r="BO29" s="31">
        <f t="shared" si="54"/>
        <v>0</v>
      </c>
      <c r="BP29" s="31"/>
      <c r="BQ29" s="31">
        <f t="shared" si="17"/>
        <v>0</v>
      </c>
      <c r="BR29" s="28" t="str">
        <f t="shared" si="37"/>
        <v/>
      </c>
      <c r="BS29" s="28">
        <f t="shared" si="18"/>
        <v>0</v>
      </c>
      <c r="BT29" s="31">
        <f t="shared" si="55"/>
        <v>0</v>
      </c>
      <c r="BU29" s="4"/>
      <c r="BV29" s="31">
        <f t="shared" si="39"/>
        <v>-100.53096491487338</v>
      </c>
    </row>
    <row r="30" spans="1:120" x14ac:dyDescent="0.25">
      <c r="A30"/>
      <c r="B30" s="89" t="s">
        <v>50</v>
      </c>
      <c r="C30" s="89">
        <v>-112.964</v>
      </c>
      <c r="D30" s="89">
        <v>4.4154999999999998</v>
      </c>
      <c r="E30" s="89">
        <v>4.4154999999999998</v>
      </c>
      <c r="F30" s="89">
        <v>-112.965</v>
      </c>
      <c r="G30" s="89">
        <v>-112.964</v>
      </c>
      <c r="H30" s="89">
        <v>0.1767662897841121</v>
      </c>
      <c r="I30" s="89">
        <v>0</v>
      </c>
      <c r="J30" s="89">
        <v>167.45099999999999</v>
      </c>
      <c r="K30" s="89">
        <v>167.44900000000001</v>
      </c>
      <c r="L30" s="1">
        <v>-40.659999999999997</v>
      </c>
      <c r="M30" s="1">
        <v>0</v>
      </c>
      <c r="N30" s="1">
        <v>3501</v>
      </c>
      <c r="O30"/>
      <c r="P30"/>
      <c r="AD30">
        <f t="shared" si="46"/>
        <v>4</v>
      </c>
      <c r="AE30" s="1">
        <f t="shared" si="1"/>
        <v>726.13793103448279</v>
      </c>
      <c r="AF30">
        <f t="shared" si="47"/>
        <v>1.0585911132598502</v>
      </c>
      <c r="AG30" s="1">
        <f t="shared" si="2"/>
        <v>553.8612303940281</v>
      </c>
      <c r="AH30" s="1">
        <f t="shared" si="3"/>
        <v>0</v>
      </c>
      <c r="AI30" s="1">
        <f t="shared" si="21"/>
        <v>0</v>
      </c>
      <c r="AJ30" s="1">
        <f t="shared" si="40"/>
        <v>0</v>
      </c>
      <c r="AK30" s="1">
        <f t="shared" si="4"/>
        <v>553.8612303940281</v>
      </c>
      <c r="AM30" s="28" t="str">
        <f t="shared" si="23"/>
        <v/>
      </c>
      <c r="AN30" s="31">
        <f t="shared" si="48"/>
        <v>0</v>
      </c>
      <c r="AO30" s="31">
        <f t="shared" si="6"/>
        <v>0</v>
      </c>
      <c r="AP30" s="29" t="str">
        <f t="shared" si="24"/>
        <v/>
      </c>
      <c r="AQ30" s="31">
        <f t="shared" si="49"/>
        <v>0</v>
      </c>
      <c r="AR30" s="31">
        <f t="shared" si="26"/>
        <v>0</v>
      </c>
      <c r="AS30" s="31"/>
      <c r="AT30" s="31">
        <f t="shared" si="7"/>
        <v>0</v>
      </c>
      <c r="AU30" s="28" t="str">
        <f t="shared" si="27"/>
        <v/>
      </c>
      <c r="AV30" s="31">
        <f t="shared" si="50"/>
        <v>0</v>
      </c>
      <c r="AW30" s="31">
        <f t="shared" si="41"/>
        <v>0</v>
      </c>
      <c r="AY30" s="31" t="str">
        <f t="shared" si="8"/>
        <v/>
      </c>
      <c r="AZ30" s="106">
        <f t="shared" si="51"/>
        <v>100.53096491487338</v>
      </c>
      <c r="BA30" s="106">
        <f t="shared" si="10"/>
        <v>453.33026547915472</v>
      </c>
      <c r="BB30" s="31" t="str">
        <f t="shared" si="30"/>
        <v/>
      </c>
      <c r="BC30" s="106">
        <f t="shared" si="42"/>
        <v>0</v>
      </c>
      <c r="BD30" s="106">
        <f t="shared" si="52"/>
        <v>100.53096491487338</v>
      </c>
      <c r="BE30" s="106">
        <f t="shared" si="12"/>
        <v>453.33026547915472</v>
      </c>
      <c r="BF30" s="31" t="str">
        <f t="shared" si="32"/>
        <v/>
      </c>
      <c r="BG30" s="106">
        <f t="shared" si="43"/>
        <v>0</v>
      </c>
      <c r="BH30" s="106">
        <f t="shared" si="44"/>
        <v>-100.53096491487338</v>
      </c>
      <c r="BI30" s="4" t="str">
        <f>IF(OR((AND(AR30&lt;0,AR31&gt;0)),(AND(AR31&lt;0,AR30&gt;0))),#REF!+((#REF!-#REF!)*(0-AR30)/(AR31-AR30)),"")</f>
        <v/>
      </c>
      <c r="BJ30" s="28" t="str">
        <f t="shared" si="14"/>
        <v/>
      </c>
      <c r="BK30" s="31">
        <f t="shared" si="45"/>
        <v>0</v>
      </c>
      <c r="BL30" s="31">
        <f t="shared" si="15"/>
        <v>0</v>
      </c>
      <c r="BM30" s="28" t="str">
        <f t="shared" si="35"/>
        <v/>
      </c>
      <c r="BN30" s="31">
        <f t="shared" si="53"/>
        <v>0</v>
      </c>
      <c r="BO30" s="31">
        <f t="shared" si="54"/>
        <v>0</v>
      </c>
      <c r="BP30" s="31"/>
      <c r="BQ30" s="31">
        <f t="shared" si="17"/>
        <v>0</v>
      </c>
      <c r="BR30" s="28" t="str">
        <f t="shared" si="37"/>
        <v/>
      </c>
      <c r="BS30" s="28">
        <f t="shared" si="18"/>
        <v>0</v>
      </c>
      <c r="BT30" s="31">
        <f t="shared" si="55"/>
        <v>0</v>
      </c>
      <c r="BU30" s="4"/>
      <c r="BV30" s="31">
        <f t="shared" si="39"/>
        <v>-100.53096491487338</v>
      </c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</row>
    <row r="31" spans="1:120" x14ac:dyDescent="0.25">
      <c r="A31"/>
      <c r="B31" s="89" t="s">
        <v>50</v>
      </c>
      <c r="C31" s="89">
        <v>-101.67700000000001</v>
      </c>
      <c r="D31" s="89">
        <v>4.5949999999999998</v>
      </c>
      <c r="E31" s="89">
        <v>4.5949999999999998</v>
      </c>
      <c r="F31" s="89">
        <v>-101.678</v>
      </c>
      <c r="G31" s="89">
        <v>-101.67700000000001</v>
      </c>
      <c r="H31" s="89">
        <v>0.15910436994422264</v>
      </c>
      <c r="I31" s="89">
        <v>0</v>
      </c>
      <c r="J31" s="89">
        <v>164.874</v>
      </c>
      <c r="K31" s="89">
        <v>164.874</v>
      </c>
      <c r="L31" s="1">
        <v>-32.014000000000003</v>
      </c>
      <c r="M31" s="1">
        <v>0</v>
      </c>
      <c r="N31" s="1">
        <v>3680</v>
      </c>
      <c r="O31"/>
      <c r="P31"/>
      <c r="AD31">
        <f t="shared" si="46"/>
        <v>4</v>
      </c>
      <c r="AE31" s="1">
        <f t="shared" si="1"/>
        <v>726.13793103448279</v>
      </c>
      <c r="AF31">
        <f t="shared" si="47"/>
        <v>1.0422998441789213</v>
      </c>
      <c r="AG31" s="1">
        <f t="shared" si="2"/>
        <v>544.94954285945494</v>
      </c>
      <c r="AH31" s="1">
        <f t="shared" si="3"/>
        <v>0</v>
      </c>
      <c r="AI31" s="1">
        <f t="shared" si="21"/>
        <v>0</v>
      </c>
      <c r="AJ31" s="1">
        <f t="shared" si="40"/>
        <v>0</v>
      </c>
      <c r="AK31" s="1">
        <f t="shared" si="4"/>
        <v>544.94954285945494</v>
      </c>
      <c r="AM31" s="28" t="str">
        <f t="shared" si="23"/>
        <v/>
      </c>
      <c r="AN31" s="31">
        <f t="shared" si="48"/>
        <v>0</v>
      </c>
      <c r="AO31" s="31">
        <f t="shared" si="6"/>
        <v>0</v>
      </c>
      <c r="AP31" s="29" t="str">
        <f t="shared" si="24"/>
        <v/>
      </c>
      <c r="AQ31" s="31">
        <f t="shared" si="49"/>
        <v>0</v>
      </c>
      <c r="AR31" s="31">
        <f t="shared" si="26"/>
        <v>0</v>
      </c>
      <c r="AS31" s="31"/>
      <c r="AT31" s="31">
        <f t="shared" si="7"/>
        <v>0</v>
      </c>
      <c r="AU31" s="28" t="str">
        <f t="shared" si="27"/>
        <v/>
      </c>
      <c r="AV31" s="31">
        <f t="shared" si="50"/>
        <v>0</v>
      </c>
      <c r="AW31" s="31">
        <f t="shared" si="41"/>
        <v>0</v>
      </c>
      <c r="AY31" s="31" t="str">
        <f t="shared" si="8"/>
        <v/>
      </c>
      <c r="AZ31" s="106">
        <f t="shared" si="51"/>
        <v>100.53096491487338</v>
      </c>
      <c r="BA31" s="106">
        <f t="shared" si="10"/>
        <v>444.41857794458156</v>
      </c>
      <c r="BB31" s="31" t="str">
        <f t="shared" si="30"/>
        <v/>
      </c>
      <c r="BC31" s="106">
        <f t="shared" si="42"/>
        <v>0</v>
      </c>
      <c r="BD31" s="106">
        <f t="shared" si="52"/>
        <v>100.53096491487338</v>
      </c>
      <c r="BE31" s="106">
        <f t="shared" si="12"/>
        <v>444.41857794458156</v>
      </c>
      <c r="BF31" s="31" t="str">
        <f t="shared" si="32"/>
        <v/>
      </c>
      <c r="BG31" s="106">
        <f t="shared" si="43"/>
        <v>0</v>
      </c>
      <c r="BH31" s="106">
        <f t="shared" si="44"/>
        <v>-100.53096491487338</v>
      </c>
      <c r="BI31" s="4" t="str">
        <f>IF(OR((AND(AR31&lt;0,AR32&gt;0)),(AND(AR32&lt;0,AR31&gt;0))),#REF!+((E22-#REF!)*(0-AR31)/(AR32-AR31)),"")</f>
        <v/>
      </c>
      <c r="BJ31" s="28" t="str">
        <f t="shared" si="14"/>
        <v/>
      </c>
      <c r="BK31" s="31">
        <f t="shared" si="45"/>
        <v>0</v>
      </c>
      <c r="BL31" s="31">
        <f t="shared" si="15"/>
        <v>0</v>
      </c>
      <c r="BM31" s="28" t="str">
        <f t="shared" si="35"/>
        <v/>
      </c>
      <c r="BN31" s="31">
        <f t="shared" si="53"/>
        <v>0</v>
      </c>
      <c r="BO31" s="31">
        <f t="shared" si="54"/>
        <v>0</v>
      </c>
      <c r="BP31" s="31"/>
      <c r="BQ31" s="31">
        <f t="shared" si="17"/>
        <v>0</v>
      </c>
      <c r="BR31" s="28" t="str">
        <f t="shared" si="37"/>
        <v/>
      </c>
      <c r="BS31" s="28">
        <f t="shared" si="18"/>
        <v>0</v>
      </c>
      <c r="BT31" s="31">
        <f t="shared" si="55"/>
        <v>0</v>
      </c>
      <c r="BU31" s="4"/>
      <c r="BV31" s="31">
        <f t="shared" si="39"/>
        <v>-100.53096491487338</v>
      </c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</row>
    <row r="32" spans="1:120" s="104" customFormat="1" x14ac:dyDescent="0.25">
      <c r="A32"/>
      <c r="B32" s="89" t="s">
        <v>50</v>
      </c>
      <c r="C32" s="89">
        <v>161.70599999999999</v>
      </c>
      <c r="D32" s="89">
        <v>4.5960000000000001</v>
      </c>
      <c r="E32" s="89">
        <v>4.5960000000000001</v>
      </c>
      <c r="F32" s="89">
        <v>-12.266</v>
      </c>
      <c r="G32" s="89">
        <v>-12.266</v>
      </c>
      <c r="H32" s="89">
        <v>0.25303786742528267</v>
      </c>
      <c r="I32" s="89">
        <v>0</v>
      </c>
      <c r="J32" s="89">
        <v>164.89400000000001</v>
      </c>
      <c r="K32" s="89">
        <v>164.89400000000001</v>
      </c>
      <c r="L32" s="104">
        <v>71.709000000000003</v>
      </c>
      <c r="M32" s="104">
        <v>0</v>
      </c>
      <c r="N32" s="104">
        <v>4416</v>
      </c>
      <c r="O32"/>
      <c r="P32"/>
      <c r="AD32">
        <f t="shared" si="46"/>
        <v>4</v>
      </c>
      <c r="AE32" s="1">
        <f t="shared" si="1"/>
        <v>726.13793103448279</v>
      </c>
      <c r="AF32">
        <f t="shared" si="47"/>
        <v>1.0424262801050441</v>
      </c>
      <c r="AG32" s="1">
        <f t="shared" si="2"/>
        <v>545.01865508295759</v>
      </c>
      <c r="AH32" s="1">
        <f t="shared" si="3"/>
        <v>0</v>
      </c>
      <c r="AI32" s="1">
        <f t="shared" si="21"/>
        <v>0</v>
      </c>
      <c r="AJ32" s="1">
        <f t="shared" si="40"/>
        <v>0</v>
      </c>
      <c r="AK32" s="1">
        <f t="shared" si="4"/>
        <v>545.01865508295759</v>
      </c>
      <c r="AL32" s="1"/>
      <c r="AM32" s="28" t="str">
        <f t="shared" si="23"/>
        <v/>
      </c>
      <c r="AN32" s="31">
        <f t="shared" si="48"/>
        <v>0</v>
      </c>
      <c r="AO32" s="31">
        <f t="shared" si="6"/>
        <v>0</v>
      </c>
      <c r="AP32" s="29" t="str">
        <f t="shared" si="24"/>
        <v/>
      </c>
      <c r="AQ32" s="31">
        <f t="shared" si="49"/>
        <v>0</v>
      </c>
      <c r="AR32" s="31">
        <f t="shared" si="26"/>
        <v>0</v>
      </c>
      <c r="AS32" s="31"/>
      <c r="AT32" s="31">
        <f t="shared" si="7"/>
        <v>0</v>
      </c>
      <c r="AU32" s="28" t="str">
        <f t="shared" si="27"/>
        <v/>
      </c>
      <c r="AV32" s="31">
        <f t="shared" si="50"/>
        <v>0</v>
      </c>
      <c r="AW32" s="31">
        <f t="shared" si="41"/>
        <v>0</v>
      </c>
      <c r="AX32" s="4"/>
      <c r="AY32" s="31" t="str">
        <f t="shared" si="8"/>
        <v/>
      </c>
      <c r="AZ32" s="106">
        <f t="shared" si="51"/>
        <v>100.53096491487338</v>
      </c>
      <c r="BA32" s="106">
        <f t="shared" si="10"/>
        <v>444.48769016808421</v>
      </c>
      <c r="BB32" s="31" t="str">
        <f t="shared" si="30"/>
        <v/>
      </c>
      <c r="BC32" s="106">
        <f t="shared" si="42"/>
        <v>0</v>
      </c>
      <c r="BD32" s="106">
        <f t="shared" si="52"/>
        <v>100.53096491487338</v>
      </c>
      <c r="BE32" s="106">
        <f t="shared" si="12"/>
        <v>444.48769016808421</v>
      </c>
      <c r="BF32" s="31" t="str">
        <f t="shared" si="32"/>
        <v/>
      </c>
      <c r="BG32" s="106">
        <f t="shared" si="43"/>
        <v>0</v>
      </c>
      <c r="BH32" s="106">
        <f t="shared" si="44"/>
        <v>-100.53096491487338</v>
      </c>
      <c r="BI32" s="4" t="str">
        <f t="shared" ref="BI32:BI38" si="56">IF(OR((AND(AR32&lt;0,AR33&gt;0)),(AND(AR33&lt;0,AR32&gt;0))),E22+((E23-E22)*(0-AR32)/(AR33-AR32)),"")</f>
        <v/>
      </c>
      <c r="BJ32" s="28" t="str">
        <f t="shared" si="14"/>
        <v/>
      </c>
      <c r="BK32" s="31">
        <f t="shared" si="45"/>
        <v>0</v>
      </c>
      <c r="BL32" s="31">
        <f t="shared" si="15"/>
        <v>0</v>
      </c>
      <c r="BM32" s="28" t="str">
        <f t="shared" si="35"/>
        <v/>
      </c>
      <c r="BN32" s="31">
        <f t="shared" si="53"/>
        <v>0</v>
      </c>
      <c r="BO32" s="31">
        <f t="shared" si="54"/>
        <v>0</v>
      </c>
      <c r="BP32" s="31"/>
      <c r="BQ32" s="31">
        <f t="shared" si="17"/>
        <v>0</v>
      </c>
      <c r="BR32" s="28" t="str">
        <f t="shared" si="37"/>
        <v/>
      </c>
      <c r="BS32" s="28">
        <f t="shared" si="18"/>
        <v>0</v>
      </c>
      <c r="BT32" s="31">
        <f t="shared" si="55"/>
        <v>0</v>
      </c>
      <c r="BU32" s="4"/>
      <c r="BV32" s="31">
        <f t="shared" si="39"/>
        <v>-100.53096491487338</v>
      </c>
      <c r="BW32" s="1"/>
      <c r="BX32" s="1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</row>
    <row r="33" spans="1:120" x14ac:dyDescent="0.25">
      <c r="A33"/>
      <c r="B33" s="89" t="s">
        <v>50</v>
      </c>
      <c r="C33" s="89">
        <v>196.79400000000001</v>
      </c>
      <c r="D33" s="89">
        <v>5.1513999999999998</v>
      </c>
      <c r="E33" s="89">
        <v>5.1513999999999998</v>
      </c>
      <c r="F33" s="89">
        <v>8.7880000000000003</v>
      </c>
      <c r="G33" s="89">
        <v>8.7880000000000003</v>
      </c>
      <c r="H33" s="89">
        <v>0.30794363896263022</v>
      </c>
      <c r="I33" s="89">
        <v>0</v>
      </c>
      <c r="J33" s="89">
        <v>89.974000000000004</v>
      </c>
      <c r="K33" s="89">
        <v>89.974000000000004</v>
      </c>
      <c r="L33" s="1">
        <v>99.484999999999999</v>
      </c>
      <c r="M33" s="1">
        <v>0</v>
      </c>
      <c r="N33" s="1">
        <v>5151</v>
      </c>
      <c r="O33"/>
      <c r="P33"/>
      <c r="AD33">
        <f t="shared" si="46"/>
        <v>4</v>
      </c>
      <c r="AE33" s="1">
        <f t="shared" si="1"/>
        <v>726.13793103448279</v>
      </c>
      <c r="AF33">
        <f t="shared" si="47"/>
        <v>0.56879730084885594</v>
      </c>
      <c r="AG33" s="1">
        <f t="shared" si="2"/>
        <v>291.48799806199673</v>
      </c>
      <c r="AH33" s="1">
        <f t="shared" si="3"/>
        <v>0</v>
      </c>
      <c r="AI33" s="1">
        <f t="shared" si="21"/>
        <v>0</v>
      </c>
      <c r="AJ33" s="1">
        <f t="shared" si="40"/>
        <v>0</v>
      </c>
      <c r="AK33" s="1">
        <f t="shared" si="4"/>
        <v>291.48799806199673</v>
      </c>
      <c r="AM33" s="28">
        <f t="shared" si="23"/>
        <v>5.7182096271882887</v>
      </c>
      <c r="AN33" s="31">
        <f t="shared" si="48"/>
        <v>0</v>
      </c>
      <c r="AO33" s="31">
        <f t="shared" si="6"/>
        <v>0</v>
      </c>
      <c r="AP33" s="29" t="str">
        <f t="shared" si="24"/>
        <v/>
      </c>
      <c r="AQ33" s="31">
        <f t="shared" si="49"/>
        <v>0</v>
      </c>
      <c r="AR33" s="31">
        <f t="shared" si="26"/>
        <v>0</v>
      </c>
      <c r="AS33" s="31"/>
      <c r="AT33" s="31">
        <f t="shared" si="7"/>
        <v>0</v>
      </c>
      <c r="AU33" s="28" t="str">
        <f t="shared" si="27"/>
        <v/>
      </c>
      <c r="AV33" s="31">
        <f t="shared" si="50"/>
        <v>0</v>
      </c>
      <c r="AW33" s="31">
        <f t="shared" si="41"/>
        <v>0</v>
      </c>
      <c r="AY33" s="31">
        <f t="shared" si="8"/>
        <v>5.7182096271882887</v>
      </c>
      <c r="AZ33" s="106">
        <f t="shared" si="51"/>
        <v>100.53096491487338</v>
      </c>
      <c r="BA33" s="106">
        <f t="shared" si="10"/>
        <v>190.95703314712335</v>
      </c>
      <c r="BB33" s="31" t="str">
        <f t="shared" si="30"/>
        <v/>
      </c>
      <c r="BC33" s="106">
        <f t="shared" si="42"/>
        <v>0</v>
      </c>
      <c r="BD33" s="106">
        <f t="shared" si="52"/>
        <v>100.53096491487338</v>
      </c>
      <c r="BE33" s="106">
        <f t="shared" si="12"/>
        <v>190.95703314712335</v>
      </c>
      <c r="BF33" s="31" t="str">
        <f t="shared" si="32"/>
        <v/>
      </c>
      <c r="BG33" s="106">
        <f t="shared" si="43"/>
        <v>0</v>
      </c>
      <c r="BH33" s="106">
        <f t="shared" si="44"/>
        <v>-100.53096491487338</v>
      </c>
      <c r="BI33" s="4" t="str">
        <f t="shared" si="56"/>
        <v/>
      </c>
      <c r="BJ33" s="28">
        <f t="shared" si="14"/>
        <v>5.7182096271882887</v>
      </c>
      <c r="BK33" s="31">
        <f t="shared" si="45"/>
        <v>0</v>
      </c>
      <c r="BL33" s="31">
        <f t="shared" si="15"/>
        <v>0</v>
      </c>
      <c r="BM33" s="28" t="str">
        <f t="shared" si="35"/>
        <v/>
      </c>
      <c r="BN33" s="31">
        <f t="shared" si="53"/>
        <v>0</v>
      </c>
      <c r="BO33" s="31">
        <f t="shared" si="54"/>
        <v>0</v>
      </c>
      <c r="BP33" s="31"/>
      <c r="BQ33" s="31">
        <f t="shared" si="17"/>
        <v>0</v>
      </c>
      <c r="BR33" s="28" t="str">
        <f t="shared" si="37"/>
        <v/>
      </c>
      <c r="BS33" s="28">
        <f t="shared" si="18"/>
        <v>0</v>
      </c>
      <c r="BT33" s="31">
        <f t="shared" si="55"/>
        <v>0</v>
      </c>
      <c r="BU33" s="4"/>
      <c r="BV33" s="31">
        <f t="shared" si="39"/>
        <v>-100.53096491487338</v>
      </c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</row>
    <row r="34" spans="1:120" x14ac:dyDescent="0.25">
      <c r="A34"/>
      <c r="B34" s="89" t="s">
        <v>50</v>
      </c>
      <c r="C34" s="89">
        <v>239.96899999999999</v>
      </c>
      <c r="D34" s="89">
        <v>5.8872999999999998</v>
      </c>
      <c r="E34" s="89">
        <v>5.8872999999999998</v>
      </c>
      <c r="F34" s="89">
        <v>34.692</v>
      </c>
      <c r="G34" s="89">
        <v>34.692</v>
      </c>
      <c r="H34" s="89">
        <v>0.37550396403459152</v>
      </c>
      <c r="I34" s="89">
        <v>0</v>
      </c>
      <c r="J34" s="89">
        <v>-26.841000000000001</v>
      </c>
      <c r="K34" s="89">
        <v>-26.841000000000001</v>
      </c>
      <c r="L34" s="1">
        <v>134.51</v>
      </c>
      <c r="M34" s="1">
        <v>0</v>
      </c>
      <c r="N34" s="1">
        <v>5285</v>
      </c>
      <c r="O34"/>
      <c r="P34"/>
      <c r="AD34">
        <f t="shared" si="46"/>
        <v>3</v>
      </c>
      <c r="AE34" s="1">
        <f t="shared" si="1"/>
        <v>744</v>
      </c>
      <c r="AF34">
        <f t="shared" si="47"/>
        <v>-0.16163357035495432</v>
      </c>
      <c r="AG34" s="1">
        <f t="shared" si="2"/>
        <v>-82.468366821520107</v>
      </c>
      <c r="AH34" s="1">
        <f t="shared" si="3"/>
        <v>0</v>
      </c>
      <c r="AI34" s="1">
        <f t="shared" si="21"/>
        <v>0</v>
      </c>
      <c r="AJ34" s="1">
        <f t="shared" si="40"/>
        <v>0</v>
      </c>
      <c r="AK34" s="1">
        <f t="shared" si="4"/>
        <v>-82.468366821520107</v>
      </c>
      <c r="AM34" s="28" t="str">
        <f t="shared" si="23"/>
        <v/>
      </c>
      <c r="AN34" s="31">
        <f t="shared" si="48"/>
        <v>0</v>
      </c>
      <c r="AO34" s="31">
        <f t="shared" si="6"/>
        <v>0</v>
      </c>
      <c r="AP34" s="29" t="str">
        <f t="shared" si="24"/>
        <v/>
      </c>
      <c r="AQ34" s="31">
        <f t="shared" si="49"/>
        <v>0</v>
      </c>
      <c r="AR34" s="31">
        <f t="shared" si="26"/>
        <v>0</v>
      </c>
      <c r="AS34" s="31"/>
      <c r="AT34" s="31">
        <f t="shared" si="7"/>
        <v>0</v>
      </c>
      <c r="AU34" s="28" t="str">
        <f t="shared" si="27"/>
        <v/>
      </c>
      <c r="AV34" s="31">
        <f t="shared" si="50"/>
        <v>0</v>
      </c>
      <c r="AW34" s="31">
        <f t="shared" si="41"/>
        <v>0</v>
      </c>
      <c r="AY34" s="31" t="str">
        <f t="shared" si="8"/>
        <v/>
      </c>
      <c r="AZ34" s="106">
        <f t="shared" si="51"/>
        <v>0</v>
      </c>
      <c r="BA34" s="106">
        <f t="shared" si="10"/>
        <v>0</v>
      </c>
      <c r="BB34" s="31" t="str">
        <f t="shared" si="30"/>
        <v/>
      </c>
      <c r="BC34" s="106">
        <f t="shared" si="42"/>
        <v>0</v>
      </c>
      <c r="BD34" s="106">
        <f t="shared" si="52"/>
        <v>0</v>
      </c>
      <c r="BE34" s="106">
        <f t="shared" si="12"/>
        <v>0</v>
      </c>
      <c r="BF34" s="31" t="str">
        <f t="shared" si="32"/>
        <v/>
      </c>
      <c r="BG34" s="106">
        <f t="shared" si="43"/>
        <v>0</v>
      </c>
      <c r="BH34" s="106">
        <f t="shared" si="44"/>
        <v>0</v>
      </c>
      <c r="BI34" s="4" t="str">
        <f t="shared" si="56"/>
        <v/>
      </c>
      <c r="BJ34" s="28" t="str">
        <f t="shared" si="14"/>
        <v/>
      </c>
      <c r="BK34" s="31">
        <f t="shared" si="45"/>
        <v>-942.47779607693792</v>
      </c>
      <c r="BL34" s="31">
        <f t="shared" si="15"/>
        <v>860.00942925541779</v>
      </c>
      <c r="BM34" s="28" t="str">
        <f t="shared" si="35"/>
        <v/>
      </c>
      <c r="BN34" s="31">
        <f t="shared" si="53"/>
        <v>0</v>
      </c>
      <c r="BO34" s="31">
        <f t="shared" si="54"/>
        <v>-942.47779607693792</v>
      </c>
      <c r="BP34" s="31"/>
      <c r="BQ34" s="31">
        <f t="shared" si="17"/>
        <v>860.00942925541779</v>
      </c>
      <c r="BR34" s="28" t="str">
        <f t="shared" si="37"/>
        <v/>
      </c>
      <c r="BS34" s="28">
        <f t="shared" si="18"/>
        <v>0</v>
      </c>
      <c r="BT34" s="31">
        <f t="shared" si="55"/>
        <v>-942.47779607693792</v>
      </c>
      <c r="BU34" s="4"/>
      <c r="BV34" s="31">
        <f t="shared" si="39"/>
        <v>-942.47779607693792</v>
      </c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</row>
    <row r="35" spans="1:120" x14ac:dyDescent="0.25">
      <c r="A35"/>
      <c r="B35" s="89" t="s">
        <v>50</v>
      </c>
      <c r="C35" s="89">
        <v>273.113</v>
      </c>
      <c r="D35" s="89">
        <v>6.6231999999999998</v>
      </c>
      <c r="E35" s="89">
        <v>6.6231999999999998</v>
      </c>
      <c r="F35" s="89">
        <v>54.579000000000001</v>
      </c>
      <c r="G35" s="89">
        <v>54.579000000000001</v>
      </c>
      <c r="H35" s="89">
        <v>0.42736776054148407</v>
      </c>
      <c r="I35" s="89">
        <v>0</v>
      </c>
      <c r="J35" s="89">
        <v>-160.63300000000001</v>
      </c>
      <c r="K35" s="89">
        <v>-160.63300000000001</v>
      </c>
      <c r="L35" s="1">
        <v>161.46100000000001</v>
      </c>
      <c r="M35" s="1">
        <v>0</v>
      </c>
      <c r="N35" s="1">
        <v>5286</v>
      </c>
      <c r="AD35">
        <f t="shared" si="46"/>
        <v>3</v>
      </c>
      <c r="AE35" s="1">
        <f t="shared" si="1"/>
        <v>744</v>
      </c>
      <c r="AF35">
        <f t="shared" si="47"/>
        <v>-0.96731438123867886</v>
      </c>
      <c r="AG35" s="1">
        <f t="shared" si="2"/>
        <v>-479.41791117423389</v>
      </c>
      <c r="AH35" s="1">
        <f t="shared" si="3"/>
        <v>0</v>
      </c>
      <c r="AI35" s="1">
        <f t="shared" si="21"/>
        <v>0</v>
      </c>
      <c r="AJ35" s="1">
        <f t="shared" si="40"/>
        <v>0</v>
      </c>
      <c r="AK35" s="1">
        <f t="shared" si="4"/>
        <v>-479.41791117423389</v>
      </c>
      <c r="AM35" s="28" t="str">
        <f t="shared" si="23"/>
        <v/>
      </c>
      <c r="AN35" s="31">
        <f t="shared" si="48"/>
        <v>0</v>
      </c>
      <c r="AO35" s="31">
        <f t="shared" si="6"/>
        <v>0</v>
      </c>
      <c r="AP35" s="29" t="str">
        <f t="shared" si="24"/>
        <v/>
      </c>
      <c r="AQ35" s="31">
        <f t="shared" si="49"/>
        <v>0</v>
      </c>
      <c r="AR35" s="31">
        <f t="shared" si="26"/>
        <v>0</v>
      </c>
      <c r="AS35" s="31"/>
      <c r="AT35" s="31">
        <f t="shared" si="7"/>
        <v>0</v>
      </c>
      <c r="AU35" s="28" t="str">
        <f t="shared" si="27"/>
        <v/>
      </c>
      <c r="AV35" s="31">
        <f t="shared" si="50"/>
        <v>0</v>
      </c>
      <c r="AW35" s="31">
        <f t="shared" si="41"/>
        <v>0</v>
      </c>
      <c r="AY35" s="31" t="str">
        <f t="shared" si="8"/>
        <v/>
      </c>
      <c r="AZ35" s="106">
        <f t="shared" si="51"/>
        <v>0</v>
      </c>
      <c r="BA35" s="106">
        <f t="shared" si="10"/>
        <v>0</v>
      </c>
      <c r="BB35" s="31" t="str">
        <f t="shared" si="30"/>
        <v/>
      </c>
      <c r="BC35" s="106">
        <f t="shared" si="42"/>
        <v>0</v>
      </c>
      <c r="BD35" s="106">
        <f t="shared" si="52"/>
        <v>0</v>
      </c>
      <c r="BE35" s="106">
        <f t="shared" si="12"/>
        <v>0</v>
      </c>
      <c r="BF35" s="31" t="str">
        <f t="shared" si="32"/>
        <v/>
      </c>
      <c r="BG35" s="106">
        <f t="shared" si="43"/>
        <v>0</v>
      </c>
      <c r="BH35" s="106">
        <f t="shared" si="44"/>
        <v>0</v>
      </c>
      <c r="BI35" s="4" t="str">
        <f t="shared" si="56"/>
        <v/>
      </c>
      <c r="BJ35" s="28" t="str">
        <f t="shared" si="14"/>
        <v/>
      </c>
      <c r="BK35" s="31">
        <f t="shared" si="45"/>
        <v>-942.47779607693792</v>
      </c>
      <c r="BL35" s="31">
        <f t="shared" si="15"/>
        <v>463.05988490270403</v>
      </c>
      <c r="BM35" s="28" t="str">
        <f t="shared" si="35"/>
        <v/>
      </c>
      <c r="BN35" s="31">
        <f t="shared" si="53"/>
        <v>0</v>
      </c>
      <c r="BO35" s="31">
        <f t="shared" si="54"/>
        <v>-942.47779607693792</v>
      </c>
      <c r="BP35" s="31"/>
      <c r="BQ35" s="31">
        <f t="shared" si="17"/>
        <v>463.05988490270403</v>
      </c>
      <c r="BR35" s="28" t="str">
        <f t="shared" si="37"/>
        <v/>
      </c>
      <c r="BS35" s="28">
        <f t="shared" si="18"/>
        <v>0</v>
      </c>
      <c r="BT35" s="31">
        <f t="shared" si="55"/>
        <v>-942.47779607693792</v>
      </c>
      <c r="BU35" s="4"/>
      <c r="BV35" s="31">
        <f t="shared" si="39"/>
        <v>-942.47779607693792</v>
      </c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</row>
    <row r="36" spans="1:120" ht="15.75" x14ac:dyDescent="0.25">
      <c r="B36" s="89" t="s">
        <v>50</v>
      </c>
      <c r="C36" s="89">
        <v>287.08100000000002</v>
      </c>
      <c r="D36" s="89">
        <v>7.0449999999999999</v>
      </c>
      <c r="E36" s="89">
        <v>7.0449999999999999</v>
      </c>
      <c r="F36" s="89">
        <v>62.959000000000003</v>
      </c>
      <c r="G36" s="89">
        <v>62.959000000000003</v>
      </c>
      <c r="H36" s="89">
        <v>0.4492249144640123</v>
      </c>
      <c r="I36" s="89">
        <v>0</v>
      </c>
      <c r="J36" s="89">
        <v>-278.35599999999999</v>
      </c>
      <c r="K36" s="89">
        <v>-278.35599999999999</v>
      </c>
      <c r="L36" s="1">
        <v>172.70099999999999</v>
      </c>
      <c r="M36" s="1">
        <v>0</v>
      </c>
      <c r="N36" s="1">
        <v>5887</v>
      </c>
      <c r="AD36">
        <f t="shared" si="46"/>
        <v>3</v>
      </c>
      <c r="AE36" s="1">
        <f t="shared" si="1"/>
        <v>744</v>
      </c>
      <c r="AF36">
        <f t="shared" si="47"/>
        <v>-1.6762294292211046</v>
      </c>
      <c r="AG36" s="1">
        <f t="shared" si="2"/>
        <v>-811.35335521114177</v>
      </c>
      <c r="AH36" s="1">
        <f t="shared" si="3"/>
        <v>0</v>
      </c>
      <c r="AI36" s="1">
        <f t="shared" si="21"/>
        <v>0</v>
      </c>
      <c r="AJ36" s="1">
        <f t="shared" si="40"/>
        <v>0</v>
      </c>
      <c r="AK36" s="1">
        <f t="shared" si="4"/>
        <v>-811.35335521114177</v>
      </c>
      <c r="AM36" s="28" t="str">
        <f t="shared" si="23"/>
        <v/>
      </c>
      <c r="AN36" s="31">
        <f t="shared" si="48"/>
        <v>0</v>
      </c>
      <c r="AO36" s="31">
        <f t="shared" si="6"/>
        <v>0</v>
      </c>
      <c r="AP36" s="29" t="str">
        <f>IF(OR((AND(AO36&lt;0,AO37&gt;0)),(AND(AO37&lt;0,AO36&gt;0))),$E36+(($E37-$E36)*(0-AO36)/(AO37-AO36)),"")</f>
        <v/>
      </c>
      <c r="AQ36" s="31">
        <f t="shared" si="49"/>
        <v>0</v>
      </c>
      <c r="AR36" s="31">
        <f t="shared" si="26"/>
        <v>0</v>
      </c>
      <c r="AS36" s="31"/>
      <c r="AT36" s="31">
        <f t="shared" si="7"/>
        <v>0</v>
      </c>
      <c r="AU36" s="28" t="str">
        <f>IF(OR((AND(AT36&lt;0,AT37&gt;0)),(AND(AT37&lt;0,AT36&gt;0))),$E36+(($E37-$E36)*(0-AT36)/(AT37-AT36)),"")</f>
        <v/>
      </c>
      <c r="AV36" s="31">
        <f t="shared" si="50"/>
        <v>0</v>
      </c>
      <c r="AW36" s="31">
        <f t="shared" si="41"/>
        <v>0</v>
      </c>
      <c r="AY36" s="31" t="str">
        <f t="shared" si="8"/>
        <v/>
      </c>
      <c r="AZ36" s="106">
        <f t="shared" si="51"/>
        <v>0</v>
      </c>
      <c r="BA36" s="106">
        <f t="shared" si="10"/>
        <v>0</v>
      </c>
      <c r="BB36" s="31" t="str">
        <f>IF(OR((AND(BA36&lt;0,BA37&gt;0)),(AND(BA37&lt;0,BA36&gt;0))),$E36+(($E37-$E36)*(0-BA36)/(BA37-BA36)),"")</f>
        <v/>
      </c>
      <c r="BC36" s="106">
        <f t="shared" si="42"/>
        <v>0</v>
      </c>
      <c r="BD36" s="106">
        <f t="shared" si="52"/>
        <v>0</v>
      </c>
      <c r="BE36" s="106">
        <f t="shared" si="12"/>
        <v>0</v>
      </c>
      <c r="BF36" s="31" t="str">
        <f>IF(OR((AND(BE36&lt;0,BE37&gt;0)),(AND(BE37&lt;0,BE36&gt;0))),$E36+(($E37-$E36)*(0-BE36)/(BE37-BE36)),"")</f>
        <v/>
      </c>
      <c r="BG36" s="106">
        <f t="shared" si="43"/>
        <v>0</v>
      </c>
      <c r="BH36" s="106">
        <f t="shared" si="44"/>
        <v>0</v>
      </c>
      <c r="BI36" s="4" t="str">
        <f t="shared" si="56"/>
        <v/>
      </c>
      <c r="BJ36" s="28" t="str">
        <f t="shared" si="14"/>
        <v/>
      </c>
      <c r="BK36" s="31">
        <f t="shared" si="45"/>
        <v>-942.47779607693792</v>
      </c>
      <c r="BL36" s="31">
        <f t="shared" si="15"/>
        <v>131.12444086579615</v>
      </c>
      <c r="BM36" s="28" t="str">
        <f>IF(OR((AND(BL36&lt;0,BL37&gt;0)),(AND(BL37&lt;0,BL36&gt;0))),$E36+(($E37-$E36)*(0-BL36)/(BL37-BL36)),"")</f>
        <v/>
      </c>
      <c r="BN36" s="31">
        <f t="shared" si="53"/>
        <v>0</v>
      </c>
      <c r="BO36" s="31">
        <f t="shared" si="54"/>
        <v>-942.47779607693792</v>
      </c>
      <c r="BP36" s="107" t="e">
        <f>(E29-BM38)/E29</f>
        <v>#VALUE!</v>
      </c>
      <c r="BQ36" s="31">
        <f t="shared" si="17"/>
        <v>131.12444086579615</v>
      </c>
      <c r="BR36" s="28" t="str">
        <f>IF(OR((AND(BQ36&lt;0,BQ37&gt;0)),(AND(BQ37&lt;0,BQ36&gt;0))),$E36+(($E37-$E36)*(0-BQ36)/(BQ37-BQ36)),"")</f>
        <v/>
      </c>
      <c r="BS36" s="28">
        <f t="shared" si="18"/>
        <v>0</v>
      </c>
      <c r="BT36" s="31">
        <f t="shared" si="55"/>
        <v>-942.47779607693792</v>
      </c>
      <c r="BU36" s="4"/>
      <c r="BV36" s="31">
        <f t="shared" si="39"/>
        <v>-942.47779607693792</v>
      </c>
    </row>
    <row r="37" spans="1:120" x14ac:dyDescent="0.25">
      <c r="B37" s="89" t="s">
        <v>50</v>
      </c>
      <c r="C37" s="89">
        <v>319.98099999999999</v>
      </c>
      <c r="D37" s="89">
        <v>7.0460000000000003</v>
      </c>
      <c r="E37" s="89">
        <v>7.0460000000000003</v>
      </c>
      <c r="F37" s="89">
        <v>82.706999999999994</v>
      </c>
      <c r="G37" s="89">
        <v>82.7</v>
      </c>
      <c r="H37" s="89">
        <v>0.50074451472210835</v>
      </c>
      <c r="I37" s="89">
        <v>-2E-3</v>
      </c>
      <c r="J37" s="89">
        <v>-278.35399999999998</v>
      </c>
      <c r="K37" s="89">
        <v>-278.35000000000002</v>
      </c>
      <c r="L37" s="1">
        <v>198.73599999999999</v>
      </c>
      <c r="M37" s="1">
        <v>0</v>
      </c>
      <c r="N37" s="1">
        <v>6623</v>
      </c>
      <c r="AD37">
        <f t="shared" si="46"/>
        <v>3</v>
      </c>
      <c r="AE37" s="1">
        <f t="shared" si="1"/>
        <v>744</v>
      </c>
      <c r="AF37">
        <f t="shared" si="47"/>
        <v>-1.6762173854395499</v>
      </c>
      <c r="AG37" s="1">
        <f t="shared" si="2"/>
        <v>-811.34784061588607</v>
      </c>
      <c r="AH37" s="1">
        <f t="shared" si="3"/>
        <v>0</v>
      </c>
      <c r="AI37" s="1">
        <f t="shared" si="21"/>
        <v>0</v>
      </c>
      <c r="AJ37" s="1">
        <f t="shared" si="40"/>
        <v>0</v>
      </c>
      <c r="AK37" s="1">
        <f t="shared" si="4"/>
        <v>-811.34784061588607</v>
      </c>
      <c r="AM37" s="28" t="str">
        <f t="shared" si="23"/>
        <v/>
      </c>
      <c r="AN37" s="31">
        <f t="shared" si="48"/>
        <v>0</v>
      </c>
      <c r="AO37" s="31">
        <f t="shared" si="6"/>
        <v>0</v>
      </c>
      <c r="AP37" s="29" t="str">
        <f t="shared" si="24"/>
        <v/>
      </c>
      <c r="AQ37" s="31">
        <f t="shared" si="49"/>
        <v>0</v>
      </c>
      <c r="AR37" s="31">
        <f t="shared" si="26"/>
        <v>0</v>
      </c>
      <c r="AS37" s="31"/>
      <c r="AT37" s="31">
        <f t="shared" si="7"/>
        <v>0</v>
      </c>
      <c r="AU37" s="28" t="str">
        <f t="shared" si="27"/>
        <v/>
      </c>
      <c r="AV37" s="31">
        <f t="shared" si="50"/>
        <v>0</v>
      </c>
      <c r="AW37" s="31">
        <f t="shared" si="41"/>
        <v>0</v>
      </c>
      <c r="AY37" s="31" t="str">
        <f t="shared" si="8"/>
        <v/>
      </c>
      <c r="AZ37" s="106">
        <f t="shared" si="51"/>
        <v>0</v>
      </c>
      <c r="BA37" s="106">
        <f t="shared" si="10"/>
        <v>0</v>
      </c>
      <c r="BB37" s="31" t="str">
        <f t="shared" si="30"/>
        <v/>
      </c>
      <c r="BC37" s="106">
        <f t="shared" si="42"/>
        <v>0</v>
      </c>
      <c r="BD37" s="106">
        <f t="shared" si="52"/>
        <v>0</v>
      </c>
      <c r="BE37" s="106">
        <f t="shared" si="12"/>
        <v>0</v>
      </c>
      <c r="BF37" s="31" t="str">
        <f t="shared" si="32"/>
        <v/>
      </c>
      <c r="BG37" s="106">
        <f t="shared" si="43"/>
        <v>0</v>
      </c>
      <c r="BH37" s="106">
        <f t="shared" si="44"/>
        <v>0</v>
      </c>
      <c r="BI37" s="4" t="str">
        <f t="shared" si="56"/>
        <v/>
      </c>
      <c r="BJ37" s="28" t="str">
        <f t="shared" si="14"/>
        <v/>
      </c>
      <c r="BK37" s="31">
        <f t="shared" si="45"/>
        <v>-942.47779607693792</v>
      </c>
      <c r="BL37" s="31">
        <f t="shared" si="15"/>
        <v>131.12995546105185</v>
      </c>
      <c r="BM37" s="28">
        <f t="shared" si="35"/>
        <v>7.1947220470635935</v>
      </c>
      <c r="BN37" s="31">
        <f t="shared" si="53"/>
        <v>0</v>
      </c>
      <c r="BO37" s="31">
        <f t="shared" si="54"/>
        <v>-942.47779607693792</v>
      </c>
      <c r="BP37" s="31"/>
      <c r="BQ37" s="31">
        <f t="shared" si="17"/>
        <v>131.12995546105185</v>
      </c>
      <c r="BR37" s="28" t="str">
        <f t="shared" si="37"/>
        <v/>
      </c>
      <c r="BS37" s="28">
        <f t="shared" si="18"/>
        <v>0</v>
      </c>
      <c r="BT37" s="31">
        <f t="shared" si="55"/>
        <v>-942.47779607693792</v>
      </c>
      <c r="BU37" s="4"/>
      <c r="BV37" s="31">
        <f t="shared" si="39"/>
        <v>-942.47779607693792</v>
      </c>
    </row>
    <row r="38" spans="1:120" x14ac:dyDescent="0.25">
      <c r="B38" s="89" t="s">
        <v>50</v>
      </c>
      <c r="C38" s="89">
        <v>329.4</v>
      </c>
      <c r="D38" s="89">
        <v>7.3590999999999998</v>
      </c>
      <c r="E38" s="89">
        <v>7.3590999999999998</v>
      </c>
      <c r="F38" s="89">
        <v>88.358000000000004</v>
      </c>
      <c r="G38" s="89">
        <v>88.350999999999999</v>
      </c>
      <c r="H38" s="89">
        <v>0.51548338448129305</v>
      </c>
      <c r="I38" s="89">
        <v>-2E-3</v>
      </c>
      <c r="J38" s="89">
        <v>-380.31599999999997</v>
      </c>
      <c r="K38" s="89">
        <v>-380.31200000000001</v>
      </c>
      <c r="L38" s="1">
        <v>206.39099999999999</v>
      </c>
      <c r="M38" s="1">
        <v>0</v>
      </c>
      <c r="N38" s="1">
        <v>7359</v>
      </c>
      <c r="AD38">
        <f t="shared" si="46"/>
        <v>3</v>
      </c>
      <c r="AE38" s="1">
        <f t="shared" si="1"/>
        <v>744</v>
      </c>
      <c r="AF38">
        <f t="shared" si="47"/>
        <v>-2.2902214128801019</v>
      </c>
      <c r="AG38" s="1">
        <f t="shared" si="2"/>
        <v>-1087.4117455008125</v>
      </c>
      <c r="AH38" s="1">
        <f t="shared" si="3"/>
        <v>0</v>
      </c>
      <c r="AI38" s="1">
        <f t="shared" si="21"/>
        <v>0</v>
      </c>
      <c r="AJ38" s="1">
        <f t="shared" si="40"/>
        <v>0</v>
      </c>
      <c r="AK38" s="1">
        <f t="shared" si="4"/>
        <v>-1087.4117455008125</v>
      </c>
      <c r="AM38" s="28" t="str">
        <f t="shared" si="23"/>
        <v/>
      </c>
      <c r="AN38" s="31">
        <f t="shared" si="48"/>
        <v>0</v>
      </c>
      <c r="AO38" s="31">
        <f t="shared" si="6"/>
        <v>0</v>
      </c>
      <c r="AP38" s="29" t="str">
        <f t="shared" si="24"/>
        <v/>
      </c>
      <c r="AQ38" s="31">
        <f t="shared" si="49"/>
        <v>0</v>
      </c>
      <c r="AR38" s="31">
        <f t="shared" si="26"/>
        <v>0</v>
      </c>
      <c r="AS38" s="31"/>
      <c r="AT38" s="31">
        <f t="shared" si="7"/>
        <v>0</v>
      </c>
      <c r="AU38" s="28" t="str">
        <f t="shared" si="27"/>
        <v/>
      </c>
      <c r="AV38" s="31">
        <f t="shared" si="50"/>
        <v>0</v>
      </c>
      <c r="AW38" s="31">
        <f t="shared" si="41"/>
        <v>0</v>
      </c>
      <c r="AY38" s="31" t="str">
        <f t="shared" si="8"/>
        <v/>
      </c>
      <c r="AZ38" s="106">
        <f t="shared" si="51"/>
        <v>0</v>
      </c>
      <c r="BA38" s="106">
        <f t="shared" si="10"/>
        <v>0</v>
      </c>
      <c r="BB38" s="31" t="str">
        <f t="shared" si="30"/>
        <v/>
      </c>
      <c r="BC38" s="106">
        <f t="shared" si="42"/>
        <v>0</v>
      </c>
      <c r="BD38" s="106">
        <f t="shared" si="52"/>
        <v>0</v>
      </c>
      <c r="BE38" s="106">
        <f t="shared" si="12"/>
        <v>0</v>
      </c>
      <c r="BF38" s="31" t="str">
        <f t="shared" si="32"/>
        <v/>
      </c>
      <c r="BG38" s="106">
        <f t="shared" si="43"/>
        <v>0</v>
      </c>
      <c r="BH38" s="106">
        <f t="shared" si="44"/>
        <v>0</v>
      </c>
      <c r="BI38" s="4" t="str">
        <f t="shared" si="56"/>
        <v/>
      </c>
      <c r="BJ38" s="28" t="str">
        <f t="shared" si="14"/>
        <v/>
      </c>
      <c r="BK38" s="31">
        <f t="shared" si="45"/>
        <v>-942.47779607693792</v>
      </c>
      <c r="BL38" s="31">
        <f t="shared" si="15"/>
        <v>-144.93394942387454</v>
      </c>
      <c r="BM38" s="28" t="str">
        <f t="shared" si="35"/>
        <v/>
      </c>
      <c r="BN38" s="31">
        <f t="shared" si="53"/>
        <v>-942.47779607693792</v>
      </c>
      <c r="BO38" s="31">
        <f t="shared" si="54"/>
        <v>-1884.9555921538758</v>
      </c>
      <c r="BP38" s="31"/>
      <c r="BQ38" s="31">
        <f t="shared" si="17"/>
        <v>797.54384665306338</v>
      </c>
      <c r="BR38" s="28" t="str">
        <f t="shared" si="37"/>
        <v/>
      </c>
      <c r="BS38" s="28">
        <f t="shared" si="18"/>
        <v>0</v>
      </c>
      <c r="BT38" s="31">
        <f t="shared" si="55"/>
        <v>-1884.9555921538758</v>
      </c>
      <c r="BU38" s="4"/>
      <c r="BV38" s="31">
        <f t="shared" si="39"/>
        <v>-1884.9555921538758</v>
      </c>
    </row>
    <row r="39" spans="1:120" x14ac:dyDescent="0.25">
      <c r="B39" s="89" t="s">
        <v>50</v>
      </c>
      <c r="C39" s="89">
        <v>354.47300000000001</v>
      </c>
      <c r="D39" s="89">
        <v>8.0950000000000006</v>
      </c>
      <c r="E39" s="89">
        <v>8.0950000000000006</v>
      </c>
      <c r="F39" s="89">
        <v>103.402</v>
      </c>
      <c r="G39" s="89">
        <v>103.395</v>
      </c>
      <c r="H39" s="89">
        <v>0.55471766428509828</v>
      </c>
      <c r="I39" s="89">
        <v>-2E-3</v>
      </c>
      <c r="J39" s="89">
        <v>-631.69200000000001</v>
      </c>
      <c r="K39" s="89">
        <v>-631.68799999999999</v>
      </c>
      <c r="L39" s="1">
        <v>227.684</v>
      </c>
      <c r="M39" s="1">
        <v>0</v>
      </c>
      <c r="N39" s="1">
        <v>8095</v>
      </c>
      <c r="AD39">
        <f t="shared" si="46"/>
        <v>5</v>
      </c>
      <c r="AE39" s="1">
        <f t="shared" si="1"/>
        <v>732</v>
      </c>
      <c r="AF39">
        <f t="shared" si="47"/>
        <v>-3.9297231926901373</v>
      </c>
      <c r="AG39" s="1">
        <f t="shared" si="2"/>
        <v>-1751.8916539724901</v>
      </c>
      <c r="AH39" s="1">
        <f t="shared" si="3"/>
        <v>0</v>
      </c>
      <c r="AI39" s="1">
        <f t="shared" si="21"/>
        <v>0</v>
      </c>
      <c r="AJ39" s="1">
        <f t="shared" si="40"/>
        <v>0</v>
      </c>
      <c r="AK39" s="1">
        <f t="shared" si="4"/>
        <v>-1751.8916539724901</v>
      </c>
      <c r="AM39" s="28" t="str">
        <f t="shared" si="23"/>
        <v/>
      </c>
      <c r="AN39" s="31">
        <f t="shared" si="48"/>
        <v>0</v>
      </c>
      <c r="AO39" s="31">
        <f t="shared" si="6"/>
        <v>0</v>
      </c>
      <c r="AP39" s="29" t="str">
        <f t="shared" si="24"/>
        <v/>
      </c>
      <c r="AQ39" s="31">
        <f t="shared" si="49"/>
        <v>0</v>
      </c>
      <c r="AR39" s="31">
        <f t="shared" si="26"/>
        <v>0</v>
      </c>
      <c r="AS39" s="31"/>
      <c r="AT39" s="31">
        <f t="shared" si="7"/>
        <v>0</v>
      </c>
      <c r="AU39" s="28" t="str">
        <f t="shared" si="27"/>
        <v/>
      </c>
      <c r="AV39" s="31">
        <f t="shared" si="50"/>
        <v>0</v>
      </c>
      <c r="AW39" s="31">
        <f t="shared" si="41"/>
        <v>0</v>
      </c>
      <c r="AY39" s="31" t="str">
        <f t="shared" si="8"/>
        <v/>
      </c>
      <c r="AZ39" s="106">
        <f t="shared" si="51"/>
        <v>0</v>
      </c>
      <c r="BA39" s="106">
        <f t="shared" si="10"/>
        <v>0</v>
      </c>
      <c r="BB39" s="31" t="str">
        <f t="shared" si="30"/>
        <v/>
      </c>
      <c r="BC39" s="106">
        <f t="shared" si="42"/>
        <v>0</v>
      </c>
      <c r="BD39" s="106">
        <f t="shared" si="52"/>
        <v>0</v>
      </c>
      <c r="BE39" s="106">
        <f t="shared" si="12"/>
        <v>0</v>
      </c>
      <c r="BF39" s="31" t="str">
        <f t="shared" si="32"/>
        <v/>
      </c>
      <c r="BG39" s="106">
        <f t="shared" si="43"/>
        <v>0</v>
      </c>
      <c r="BH39" s="106">
        <f t="shared" si="44"/>
        <v>0</v>
      </c>
      <c r="BJ39" s="28" t="str">
        <f t="shared" si="14"/>
        <v/>
      </c>
      <c r="BK39" s="31">
        <f t="shared" si="45"/>
        <v>-942.47779607693792</v>
      </c>
      <c r="BL39" s="31">
        <f t="shared" si="15"/>
        <v>-809.41385789555216</v>
      </c>
      <c r="BM39" s="28" t="str">
        <f t="shared" si="35"/>
        <v/>
      </c>
      <c r="BN39" s="31">
        <f t="shared" si="53"/>
        <v>-942.47779607693792</v>
      </c>
      <c r="BO39" s="31">
        <f t="shared" si="54"/>
        <v>-1884.9555921538758</v>
      </c>
      <c r="BP39" s="31"/>
      <c r="BQ39" s="31">
        <f t="shared" si="17"/>
        <v>133.06393818138577</v>
      </c>
      <c r="BR39" s="28" t="str">
        <f t="shared" si="37"/>
        <v/>
      </c>
      <c r="BS39" s="28">
        <f t="shared" si="18"/>
        <v>0</v>
      </c>
      <c r="BT39" s="31">
        <f t="shared" si="55"/>
        <v>-1884.9555921538758</v>
      </c>
      <c r="BU39" s="4"/>
      <c r="BV39" s="31">
        <f t="shared" si="39"/>
        <v>-1884.9555921538758</v>
      </c>
    </row>
    <row r="40" spans="1:120" x14ac:dyDescent="0.25"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120" x14ac:dyDescent="0.25"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120" x14ac:dyDescent="0.25">
      <c r="AD42"/>
      <c r="AE42"/>
      <c r="AF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120" x14ac:dyDescent="0.25">
      <c r="AD43"/>
      <c r="AE43"/>
      <c r="AF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7" spans="1:120" x14ac:dyDescent="0.25"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</row>
    <row r="48" spans="1:120" x14ac:dyDescent="0.25"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</row>
    <row r="49" spans="2:88" x14ac:dyDescent="0.25"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</row>
    <row r="50" spans="2:88" x14ac:dyDescent="0.25">
      <c r="B50" s="89"/>
      <c r="C50" s="89"/>
      <c r="D50" s="89"/>
      <c r="E50" s="89"/>
      <c r="F50" s="89"/>
      <c r="G50" s="89"/>
      <c r="H50" s="89"/>
      <c r="I50" s="89"/>
      <c r="J50" s="89"/>
      <c r="K50" s="8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</row>
    <row r="51" spans="2:88" x14ac:dyDescent="0.25">
      <c r="B51" s="89"/>
      <c r="C51" s="89"/>
      <c r="D51" s="89"/>
      <c r="E51" s="89"/>
      <c r="F51" s="89"/>
      <c r="G51" s="89"/>
      <c r="H51" s="89"/>
      <c r="I51" s="89"/>
      <c r="J51" s="89"/>
      <c r="K51" s="89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</row>
    <row r="52" spans="2:88" x14ac:dyDescent="0.25">
      <c r="B52" s="89"/>
      <c r="C52" s="89"/>
      <c r="D52" s="89"/>
      <c r="E52" s="89"/>
      <c r="F52" s="89"/>
      <c r="G52" s="89"/>
      <c r="H52" s="89"/>
      <c r="I52" s="89"/>
      <c r="J52" s="89"/>
      <c r="K52" s="89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</row>
    <row r="53" spans="2:88" x14ac:dyDescent="0.25">
      <c r="B53" s="89"/>
      <c r="C53" s="89"/>
      <c r="D53" s="89"/>
      <c r="E53" s="89"/>
      <c r="F53" s="89"/>
      <c r="G53" s="89"/>
      <c r="H53" s="89"/>
      <c r="I53" s="89"/>
      <c r="J53" s="89"/>
      <c r="K53" s="89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</row>
    <row r="54" spans="2:88" x14ac:dyDescent="0.25">
      <c r="B54" s="89"/>
      <c r="C54" s="89"/>
      <c r="D54" s="89"/>
      <c r="E54" s="89"/>
      <c r="F54" s="89"/>
      <c r="G54" s="89"/>
      <c r="H54" s="89"/>
      <c r="I54" s="89"/>
      <c r="J54" s="89"/>
      <c r="K54" s="89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</row>
    <row r="55" spans="2:88" x14ac:dyDescent="0.25">
      <c r="B55" s="89"/>
      <c r="C55" s="89"/>
      <c r="D55" s="89"/>
      <c r="E55" s="89"/>
      <c r="F55" s="89"/>
      <c r="G55" s="89"/>
      <c r="H55" s="89"/>
      <c r="I55" s="89"/>
      <c r="J55" s="89"/>
      <c r="K55" s="89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</row>
    <row r="56" spans="2:88" x14ac:dyDescent="0.25">
      <c r="B56" s="89"/>
      <c r="C56" s="89"/>
      <c r="D56" s="89"/>
      <c r="E56" s="89"/>
      <c r="F56" s="89"/>
      <c r="G56" s="89"/>
      <c r="H56" s="89"/>
      <c r="I56" s="89"/>
      <c r="J56" s="89"/>
      <c r="K56" s="89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</row>
    <row r="57" spans="2:88" x14ac:dyDescent="0.25">
      <c r="B57" s="89"/>
      <c r="C57" s="89"/>
      <c r="D57" s="89"/>
      <c r="E57" s="89"/>
      <c r="F57" s="89"/>
      <c r="G57" s="89"/>
      <c r="H57" s="89"/>
      <c r="I57" s="89"/>
      <c r="J57" s="89"/>
      <c r="K57" s="89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</row>
    <row r="58" spans="2:88" x14ac:dyDescent="0.25">
      <c r="B58" s="89"/>
      <c r="C58" s="89"/>
      <c r="D58" s="89"/>
      <c r="E58" s="89"/>
      <c r="F58" s="89"/>
      <c r="G58" s="89"/>
      <c r="H58" s="89"/>
      <c r="I58" s="89"/>
      <c r="J58" s="89"/>
      <c r="K58" s="89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</row>
    <row r="59" spans="2:88" x14ac:dyDescent="0.25">
      <c r="B59" s="89"/>
      <c r="C59" s="89"/>
      <c r="D59" s="89"/>
      <c r="E59" s="89"/>
      <c r="F59" s="89"/>
      <c r="G59" s="89"/>
      <c r="H59" s="89"/>
      <c r="I59" s="89"/>
      <c r="J59" s="89"/>
      <c r="K59" s="8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88" x14ac:dyDescent="0.25"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88" x14ac:dyDescent="0.25"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</row>
    <row r="62" spans="2:88" x14ac:dyDescent="0.25"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</row>
    <row r="63" spans="2:88" x14ac:dyDescent="0.25"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</row>
    <row r="64" spans="2:88" x14ac:dyDescent="0.25"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</row>
    <row r="65" spans="35:88" x14ac:dyDescent="0.25"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</row>
    <row r="66" spans="35:88" x14ac:dyDescent="0.25"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</row>
  </sheetData>
  <mergeCells count="20">
    <mergeCell ref="Z7:AB7"/>
    <mergeCell ref="T14:V14"/>
    <mergeCell ref="W14:Y14"/>
    <mergeCell ref="Z14:AB14"/>
    <mergeCell ref="P19:Q19"/>
    <mergeCell ref="CQ2:CS2"/>
    <mergeCell ref="CT2:CV2"/>
    <mergeCell ref="CW2:CY2"/>
    <mergeCell ref="CZ2:DB2"/>
    <mergeCell ref="DC2:DE2"/>
    <mergeCell ref="DF2:DH2"/>
    <mergeCell ref="AF1:AK1"/>
    <mergeCell ref="BR1:BV1"/>
    <mergeCell ref="BX1:CB1"/>
    <mergeCell ref="CD1:CH1"/>
    <mergeCell ref="P2:R2"/>
    <mergeCell ref="AM2:AW2"/>
    <mergeCell ref="AY2:BH2"/>
    <mergeCell ref="BJ2:BT2"/>
    <mergeCell ref="CD2:CH2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Left Cantilever</vt:lpstr>
      <vt:lpstr>Butterfly</vt:lpstr>
      <vt:lpstr>SS</vt:lpstr>
      <vt:lpstr>Prop Cantilever</vt:lpstr>
      <vt:lpstr>B1743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Hiremath</dc:creator>
  <cp:lastModifiedBy>Rakesh Hiremath</cp:lastModifiedBy>
  <dcterms:created xsi:type="dcterms:W3CDTF">2018-03-01T05:47:02Z</dcterms:created>
  <dcterms:modified xsi:type="dcterms:W3CDTF">2018-03-01T06:04:47Z</dcterms:modified>
</cp:coreProperties>
</file>