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c">[1]Input!$D$5</definedName>
    <definedName name="fck">[1]Input!$D$2</definedName>
    <definedName name="fsc">[1]tables!$C$18:$E$28</definedName>
    <definedName name="fy">[1]Input!$D$3</definedName>
    <definedName name="spacer">[1]Input!$G$14</definedName>
  </definedNames>
  <calcPr calcId="144525"/>
</workbook>
</file>

<file path=xl/calcChain.xml><?xml version="1.0" encoding="utf-8"?>
<calcChain xmlns="http://schemas.openxmlformats.org/spreadsheetml/2006/main">
  <c r="BF40" i="1" l="1"/>
  <c r="BB40" i="1"/>
  <c r="AY40" i="1"/>
  <c r="AM40" i="1"/>
  <c r="BJ40" i="1" s="1"/>
  <c r="BF39" i="1"/>
  <c r="BB39" i="1"/>
  <c r="AY39" i="1"/>
  <c r="AM39" i="1"/>
  <c r="BJ39" i="1" s="1"/>
  <c r="BF38" i="1"/>
  <c r="BB38" i="1"/>
  <c r="AY38" i="1"/>
  <c r="AM38" i="1"/>
  <c r="BJ38" i="1" s="1"/>
  <c r="BF37" i="1"/>
  <c r="BB37" i="1"/>
  <c r="AY37" i="1"/>
  <c r="AM37" i="1"/>
  <c r="BJ37" i="1" s="1"/>
  <c r="BF36" i="1"/>
  <c r="BB36" i="1"/>
  <c r="AY36" i="1"/>
  <c r="AM36" i="1"/>
  <c r="BJ36" i="1" s="1"/>
  <c r="BF35" i="1"/>
  <c r="BB35" i="1"/>
  <c r="AY35" i="1"/>
  <c r="AM35" i="1"/>
  <c r="BJ35" i="1" s="1"/>
  <c r="BF34" i="1"/>
  <c r="BB34" i="1"/>
  <c r="AY34" i="1"/>
  <c r="AM34" i="1"/>
  <c r="BJ34" i="1" s="1"/>
  <c r="BF33" i="1"/>
  <c r="BB33" i="1"/>
  <c r="AY33" i="1"/>
  <c r="AM33" i="1"/>
  <c r="BJ33" i="1" s="1"/>
  <c r="BF32" i="1"/>
  <c r="BB32" i="1"/>
  <c r="AY32" i="1"/>
  <c r="AM32" i="1"/>
  <c r="BJ32" i="1" s="1"/>
  <c r="BF31" i="1"/>
  <c r="BB31" i="1"/>
  <c r="AY31" i="1"/>
  <c r="AM31" i="1"/>
  <c r="BJ31" i="1" s="1"/>
  <c r="BJ30" i="1"/>
  <c r="BF30" i="1"/>
  <c r="BB30" i="1"/>
  <c r="AY30" i="1"/>
  <c r="AM30" i="1"/>
  <c r="BF29" i="1"/>
  <c r="BB29" i="1"/>
  <c r="AY29" i="1"/>
  <c r="AM29" i="1"/>
  <c r="BJ29" i="1" s="1"/>
  <c r="BF28" i="1"/>
  <c r="BB28" i="1"/>
  <c r="AY28" i="1"/>
  <c r="AM28" i="1"/>
  <c r="BJ28" i="1" s="1"/>
  <c r="BF27" i="1"/>
  <c r="BB27" i="1"/>
  <c r="AY27" i="1"/>
  <c r="AM27" i="1"/>
  <c r="BJ27" i="1" s="1"/>
  <c r="BJ26" i="1"/>
  <c r="BF26" i="1"/>
  <c r="BB26" i="1"/>
  <c r="AY26" i="1"/>
  <c r="AM26" i="1"/>
  <c r="BF25" i="1"/>
  <c r="BB25" i="1"/>
  <c r="AY25" i="1"/>
  <c r="AM25" i="1"/>
  <c r="BJ25" i="1" s="1"/>
  <c r="BF24" i="1"/>
  <c r="BB24" i="1"/>
  <c r="AY24" i="1"/>
  <c r="AZ36" i="1" s="1"/>
  <c r="BA36" i="1" s="1"/>
  <c r="AM24" i="1"/>
  <c r="BJ24" i="1" s="1"/>
  <c r="BF23" i="1"/>
  <c r="BG26" i="1" s="1"/>
  <c r="BB23" i="1"/>
  <c r="BC25" i="1" s="1"/>
  <c r="AY23" i="1"/>
  <c r="AM23" i="1"/>
  <c r="AN35" i="1" s="1"/>
  <c r="AO35" i="1" s="1"/>
  <c r="BJ21" i="1"/>
  <c r="AY21" i="1"/>
  <c r="AM21" i="1"/>
  <c r="BJ20" i="1"/>
  <c r="AY20" i="1"/>
  <c r="AM20" i="1"/>
  <c r="AD20" i="1"/>
  <c r="BJ19" i="1"/>
  <c r="AY19" i="1"/>
  <c r="AM19" i="1"/>
  <c r="AD19" i="1"/>
  <c r="BJ18" i="1"/>
  <c r="AY18" i="1"/>
  <c r="AM18" i="1"/>
  <c r="AD18" i="1"/>
  <c r="BJ17" i="1"/>
  <c r="AY17" i="1"/>
  <c r="AM17" i="1"/>
  <c r="AD17" i="1"/>
  <c r="BJ16" i="1"/>
  <c r="AY16" i="1"/>
  <c r="AM16" i="1"/>
  <c r="AD16" i="1"/>
  <c r="BJ15" i="1"/>
  <c r="AY15" i="1"/>
  <c r="AM15" i="1"/>
  <c r="AD15" i="1"/>
  <c r="BJ14" i="1"/>
  <c r="AY14" i="1"/>
  <c r="AM14" i="1"/>
  <c r="AD14" i="1"/>
  <c r="Q14" i="1"/>
  <c r="Q16" i="1" s="1"/>
  <c r="BJ13" i="1"/>
  <c r="AY13" i="1"/>
  <c r="AM13" i="1"/>
  <c r="AD13" i="1"/>
  <c r="BJ12" i="1"/>
  <c r="AY12" i="1"/>
  <c r="AM12" i="1"/>
  <c r="AD12" i="1"/>
  <c r="W12" i="1"/>
  <c r="T12" i="1"/>
  <c r="BJ11" i="1"/>
  <c r="AY11" i="1"/>
  <c r="AM11" i="1"/>
  <c r="AD11" i="1"/>
  <c r="W11" i="1"/>
  <c r="T11" i="1"/>
  <c r="BJ10" i="1"/>
  <c r="AY10" i="1"/>
  <c r="AM10" i="1"/>
  <c r="AD10" i="1"/>
  <c r="BJ9" i="1"/>
  <c r="AY9" i="1"/>
  <c r="AM9" i="1"/>
  <c r="AF9" i="1"/>
  <c r="AD9" i="1"/>
  <c r="AB9" i="1"/>
  <c r="AA9" i="1"/>
  <c r="Z9" i="1"/>
  <c r="T16" i="1" s="1"/>
  <c r="W15" i="1" s="1"/>
  <c r="Z15" i="1" s="1"/>
  <c r="BJ8" i="1"/>
  <c r="AY8" i="1"/>
  <c r="AM8" i="1"/>
  <c r="AD8" i="1"/>
  <c r="AE8" i="1" s="1"/>
  <c r="AB8" i="1"/>
  <c r="AA8" i="1"/>
  <c r="Z8" i="1"/>
  <c r="T15" i="1" s="1"/>
  <c r="BJ7" i="1"/>
  <c r="AY7" i="1"/>
  <c r="AM7" i="1"/>
  <c r="AF7" i="1"/>
  <c r="AE7" i="1"/>
  <c r="AD7" i="1"/>
  <c r="BJ6" i="1"/>
  <c r="AY6" i="1"/>
  <c r="AM6" i="1"/>
  <c r="AF6" i="1"/>
  <c r="AD6" i="1"/>
  <c r="AE6" i="1" s="1"/>
  <c r="BJ5" i="1"/>
  <c r="AY5" i="1"/>
  <c r="AM5" i="1"/>
  <c r="AD5" i="1"/>
  <c r="AE5" i="1" s="1"/>
  <c r="BJ4" i="1"/>
  <c r="AY4" i="1"/>
  <c r="AM4" i="1"/>
  <c r="AF4" i="1"/>
  <c r="AD4" i="1"/>
  <c r="AE4" i="1" s="1"/>
  <c r="AE10" i="1" l="1"/>
  <c r="U16" i="1"/>
  <c r="AE12" i="1" s="1"/>
  <c r="BK21" i="1"/>
  <c r="AN21" i="1"/>
  <c r="AO21" i="1" s="1"/>
  <c r="AP21" i="1" s="1"/>
  <c r="AZ21" i="1"/>
  <c r="BA21" i="1" s="1"/>
  <c r="BB21" i="1" s="1"/>
  <c r="AF5" i="1"/>
  <c r="AF8" i="1"/>
  <c r="Q15" i="1"/>
  <c r="AE9" i="1"/>
  <c r="Z12" i="1"/>
  <c r="U15" i="1"/>
  <c r="V16" i="1"/>
  <c r="AE19" i="1" s="1"/>
  <c r="V15" i="1"/>
  <c r="AF21" i="1" s="1"/>
  <c r="AE15" i="1"/>
  <c r="AE17" i="1"/>
  <c r="AF20" i="1"/>
  <c r="AZ23" i="1"/>
  <c r="BA23" i="1" s="1"/>
  <c r="BJ23" i="1"/>
  <c r="AD24" i="1"/>
  <c r="AE24" i="1" s="1"/>
  <c r="BC24" i="1"/>
  <c r="AF27" i="1"/>
  <c r="AZ28" i="1"/>
  <c r="BA28" i="1" s="1"/>
  <c r="AD21" i="1"/>
  <c r="AE21" i="1" s="1"/>
  <c r="AD23" i="1"/>
  <c r="AE23" i="1" s="1"/>
  <c r="BG39" i="1"/>
  <c r="BG36" i="1"/>
  <c r="BG38" i="1"/>
  <c r="BG37" i="1"/>
  <c r="BG35" i="1"/>
  <c r="BG40" i="1"/>
  <c r="BG28" i="1"/>
  <c r="BG23" i="1"/>
  <c r="AZ26" i="1"/>
  <c r="BA26" i="1" s="1"/>
  <c r="AZ25" i="1"/>
  <c r="BA25" i="1" s="1"/>
  <c r="AZ27" i="1"/>
  <c r="BA27" i="1" s="1"/>
  <c r="AD29" i="1"/>
  <c r="AE29" i="1" s="1"/>
  <c r="AD30" i="1"/>
  <c r="AE30" i="1" s="1"/>
  <c r="BC39" i="1"/>
  <c r="BC36" i="1"/>
  <c r="BD36" i="1" s="1"/>
  <c r="BE36" i="1" s="1"/>
  <c r="BC38" i="1"/>
  <c r="BC37" i="1"/>
  <c r="BC40" i="1"/>
  <c r="BC28" i="1"/>
  <c r="BD28" i="1" s="1"/>
  <c r="BE28" i="1" s="1"/>
  <c r="BC23" i="1"/>
  <c r="BD23" i="1" s="1"/>
  <c r="BE23" i="1" s="1"/>
  <c r="AD25" i="1"/>
  <c r="AE25" i="1" s="1"/>
  <c r="BC26" i="1"/>
  <c r="BD26" i="1" s="1"/>
  <c r="BE26" i="1" s="1"/>
  <c r="BG27" i="1"/>
  <c r="AF28" i="1"/>
  <c r="AN30" i="1"/>
  <c r="AO30" i="1" s="1"/>
  <c r="AP30" i="1" s="1"/>
  <c r="AF31" i="1"/>
  <c r="AN31" i="1"/>
  <c r="AO31" i="1" s="1"/>
  <c r="BC35" i="1"/>
  <c r="AF40" i="1"/>
  <c r="AN39" i="1"/>
  <c r="AO39" i="1" s="1"/>
  <c r="AD38" i="1"/>
  <c r="AE38" i="1" s="1"/>
  <c r="AD37" i="1"/>
  <c r="AE37" i="1" s="1"/>
  <c r="AF35" i="1"/>
  <c r="AN34" i="1"/>
  <c r="AO34" i="1" s="1"/>
  <c r="AP34" i="1" s="1"/>
  <c r="AD33" i="1"/>
  <c r="AE33" i="1" s="1"/>
  <c r="AD40" i="1"/>
  <c r="AE40" i="1" s="1"/>
  <c r="AF38" i="1"/>
  <c r="AF37" i="1"/>
  <c r="AN36" i="1"/>
  <c r="AO36" i="1" s="1"/>
  <c r="AP35" i="1" s="1"/>
  <c r="AD35" i="1"/>
  <c r="AE35" i="1" s="1"/>
  <c r="AF33" i="1"/>
  <c r="AN32" i="1"/>
  <c r="AO32" i="1" s="1"/>
  <c r="AF39" i="1"/>
  <c r="AN38" i="1"/>
  <c r="AO38" i="1" s="1"/>
  <c r="AP38" i="1" s="1"/>
  <c r="AN37" i="1"/>
  <c r="AO37" i="1" s="1"/>
  <c r="AP37" i="1" s="1"/>
  <c r="AD36" i="1"/>
  <c r="AE36" i="1" s="1"/>
  <c r="AF34" i="1"/>
  <c r="AN33" i="1"/>
  <c r="AO33" i="1" s="1"/>
  <c r="AP33" i="1" s="1"/>
  <c r="AD32" i="1"/>
  <c r="AE32" i="1" s="1"/>
  <c r="AF36" i="1"/>
  <c r="AD34" i="1"/>
  <c r="AE34" i="1" s="1"/>
  <c r="AF30" i="1"/>
  <c r="AN29" i="1"/>
  <c r="AO29" i="1" s="1"/>
  <c r="AP29" i="1" s="1"/>
  <c r="AD28" i="1"/>
  <c r="AE28" i="1" s="1"/>
  <c r="AF25" i="1"/>
  <c r="AN40" i="1"/>
  <c r="AO40" i="1" s="1"/>
  <c r="AP40" i="1" s="1"/>
  <c r="AD39" i="1"/>
  <c r="AE39" i="1" s="1"/>
  <c r="AF32" i="1"/>
  <c r="AD31" i="1"/>
  <c r="AE31" i="1" s="1"/>
  <c r="AF29" i="1"/>
  <c r="AD27" i="1"/>
  <c r="AE27" i="1" s="1"/>
  <c r="AD26" i="1"/>
  <c r="AE26" i="1" s="1"/>
  <c r="AF24" i="1"/>
  <c r="AF23" i="1"/>
  <c r="BG24" i="1"/>
  <c r="BG25" i="1"/>
  <c r="AF26" i="1"/>
  <c r="BC27" i="1"/>
  <c r="BD27" i="1" s="1"/>
  <c r="BE27" i="1" s="1"/>
  <c r="AZ40" i="1"/>
  <c r="BA40" i="1" s="1"/>
  <c r="AZ35" i="1"/>
  <c r="BA35" i="1" s="1"/>
  <c r="AZ38" i="1"/>
  <c r="BA38" i="1" s="1"/>
  <c r="AZ37" i="1"/>
  <c r="BA37" i="1" s="1"/>
  <c r="AZ39" i="1"/>
  <c r="BA39" i="1" s="1"/>
  <c r="AZ24" i="1"/>
  <c r="BA24" i="1" s="1"/>
  <c r="AP39" i="1" l="1"/>
  <c r="AP31" i="1"/>
  <c r="BH23" i="1"/>
  <c r="BH26" i="1"/>
  <c r="AH38" i="1"/>
  <c r="AH37" i="1"/>
  <c r="AG36" i="1"/>
  <c r="AH33" i="1"/>
  <c r="AG32" i="1"/>
  <c r="AH40" i="1"/>
  <c r="AG39" i="1"/>
  <c r="AH35" i="1"/>
  <c r="AG34" i="1"/>
  <c r="AG40" i="1"/>
  <c r="AK40" i="1" s="1"/>
  <c r="AH36" i="1"/>
  <c r="AG35" i="1"/>
  <c r="AK35" i="1" s="1"/>
  <c r="AH32" i="1"/>
  <c r="AG38" i="1"/>
  <c r="AK38" i="1" s="1"/>
  <c r="AG31" i="1"/>
  <c r="AK31" i="1" s="1"/>
  <c r="AH28" i="1"/>
  <c r="AG27" i="1"/>
  <c r="AG26" i="1"/>
  <c r="AK26" i="1" s="1"/>
  <c r="AN26" i="1" s="1"/>
  <c r="AO26" i="1" s="1"/>
  <c r="AH39" i="1"/>
  <c r="AG37" i="1"/>
  <c r="AK37" i="1" s="1"/>
  <c r="AH34" i="1"/>
  <c r="AH31" i="1"/>
  <c r="AG30" i="1"/>
  <c r="AH27" i="1"/>
  <c r="AH26" i="1"/>
  <c r="AG25" i="1"/>
  <c r="AK25" i="1" s="1"/>
  <c r="AN25" i="1" s="1"/>
  <c r="AO25" i="1" s="1"/>
  <c r="AP25" i="1" s="1"/>
  <c r="AH30" i="1"/>
  <c r="AH29" i="1"/>
  <c r="AG28" i="1"/>
  <c r="AH24" i="1"/>
  <c r="AG23" i="1"/>
  <c r="AK23" i="1" s="1"/>
  <c r="AN23" i="1" s="1"/>
  <c r="AO23" i="1" s="1"/>
  <c r="AG21" i="1"/>
  <c r="AH19" i="1"/>
  <c r="AG18" i="1"/>
  <c r="AG29" i="1"/>
  <c r="AK29" i="1" s="1"/>
  <c r="AG24" i="1"/>
  <c r="AH16" i="1"/>
  <c r="AG20" i="1"/>
  <c r="AH17" i="1"/>
  <c r="AG16" i="1"/>
  <c r="AK16" i="1" s="1"/>
  <c r="AG33" i="1"/>
  <c r="AK33" i="1" s="1"/>
  <c r="AH25" i="1"/>
  <c r="AH23" i="1"/>
  <c r="AH21" i="1"/>
  <c r="AG13" i="1"/>
  <c r="AH10" i="1"/>
  <c r="AG9" i="1"/>
  <c r="AH4" i="1"/>
  <c r="AH5" i="1"/>
  <c r="AH12" i="1"/>
  <c r="AG10" i="1"/>
  <c r="AK10" i="1" s="1"/>
  <c r="AH8" i="1"/>
  <c r="AG4" i="1"/>
  <c r="AH6" i="1"/>
  <c r="AH15" i="1"/>
  <c r="AH9" i="1"/>
  <c r="AH7" i="1"/>
  <c r="AG6" i="1"/>
  <c r="AK6" i="1" s="1"/>
  <c r="AG7" i="1"/>
  <c r="AK7" i="1" s="1"/>
  <c r="AG8" i="1"/>
  <c r="AK8" i="1" s="1"/>
  <c r="AG5" i="1"/>
  <c r="AP32" i="1"/>
  <c r="BH27" i="1"/>
  <c r="BH28" i="1"/>
  <c r="AE20" i="1"/>
  <c r="AH20" i="1" s="1"/>
  <c r="AF17" i="1"/>
  <c r="AG17" i="1" s="1"/>
  <c r="AK17" i="1" s="1"/>
  <c r="AE16" i="1"/>
  <c r="AF18" i="1"/>
  <c r="AF19" i="1"/>
  <c r="AG19" i="1" s="1"/>
  <c r="AK19" i="1" s="1"/>
  <c r="AE18" i="1"/>
  <c r="AH18" i="1" s="1"/>
  <c r="AF16" i="1"/>
  <c r="Y15" i="1"/>
  <c r="AB15" i="1" s="1"/>
  <c r="X15" i="1"/>
  <c r="AA15" i="1" s="1"/>
  <c r="AF15" i="1"/>
  <c r="AG15" i="1" s="1"/>
  <c r="AK15" i="1" s="1"/>
  <c r="AF14" i="1"/>
  <c r="AG14" i="1" s="1"/>
  <c r="AK14" i="1" s="1"/>
  <c r="AF13" i="1"/>
  <c r="AE13" i="1"/>
  <c r="AH13" i="1" s="1"/>
  <c r="AF11" i="1"/>
  <c r="AG11" i="1" s="1"/>
  <c r="AE11" i="1"/>
  <c r="AH11" i="1" s="1"/>
  <c r="AF10" i="1"/>
  <c r="AF12" i="1"/>
  <c r="AG12" i="1" s="1"/>
  <c r="AK12" i="1" s="1"/>
  <c r="AP36" i="1"/>
  <c r="BD37" i="1"/>
  <c r="BE37" i="1" s="1"/>
  <c r="BH36" i="1"/>
  <c r="BK34" i="1"/>
  <c r="BL34" i="1" s="1"/>
  <c r="BM34" i="1" s="1"/>
  <c r="BK32" i="1"/>
  <c r="BL32" i="1" s="1"/>
  <c r="BK38" i="1"/>
  <c r="BL38" i="1" s="1"/>
  <c r="BK37" i="1"/>
  <c r="BL37" i="1" s="1"/>
  <c r="BM37" i="1" s="1"/>
  <c r="BK33" i="1"/>
  <c r="BL33" i="1" s="1"/>
  <c r="BK29" i="1"/>
  <c r="BL29" i="1" s="1"/>
  <c r="BK24" i="1"/>
  <c r="BL24" i="1" s="1"/>
  <c r="BM24" i="1" s="1"/>
  <c r="BK40" i="1"/>
  <c r="BL40" i="1" s="1"/>
  <c r="BM40" i="1" s="1"/>
  <c r="BK35" i="1"/>
  <c r="BL35" i="1" s="1"/>
  <c r="BK28" i="1"/>
  <c r="BL28" i="1" s="1"/>
  <c r="BM28" i="1" s="1"/>
  <c r="BK23" i="1"/>
  <c r="BL23" i="1" s="1"/>
  <c r="BM23" i="1" s="1"/>
  <c r="BK31" i="1"/>
  <c r="BL31" i="1" s="1"/>
  <c r="BM31" i="1" s="1"/>
  <c r="BK26" i="1"/>
  <c r="BL26" i="1" s="1"/>
  <c r="BK25" i="1"/>
  <c r="BL25" i="1" s="1"/>
  <c r="BK30" i="1"/>
  <c r="BL30" i="1" s="1"/>
  <c r="BK27" i="1"/>
  <c r="BL27" i="1" s="1"/>
  <c r="BM27" i="1" s="1"/>
  <c r="BD35" i="1"/>
  <c r="BE35" i="1" s="1"/>
  <c r="BD40" i="1"/>
  <c r="BE40" i="1" s="1"/>
  <c r="BD38" i="1"/>
  <c r="BE38" i="1" s="1"/>
  <c r="BD39" i="1"/>
  <c r="BE39" i="1" s="1"/>
  <c r="BH40" i="1"/>
  <c r="BD24" i="1"/>
  <c r="BE24" i="1" s="1"/>
  <c r="BD25" i="1"/>
  <c r="BE25" i="1" s="1"/>
  <c r="AE14" i="1"/>
  <c r="AH14" i="1" s="1"/>
  <c r="AJ11" i="1" l="1"/>
  <c r="AI11" i="1"/>
  <c r="AK11" i="1"/>
  <c r="AZ15" i="1"/>
  <c r="BA15" i="1" s="1"/>
  <c r="BK15" i="1"/>
  <c r="AN15" i="1"/>
  <c r="AO15" i="1" s="1"/>
  <c r="AJ18" i="1"/>
  <c r="AI18" i="1"/>
  <c r="AN17" i="1"/>
  <c r="AO17" i="1" s="1"/>
  <c r="AZ17" i="1"/>
  <c r="BA17" i="1" s="1"/>
  <c r="BK17" i="1"/>
  <c r="AN12" i="1"/>
  <c r="AO12" i="1" s="1"/>
  <c r="BK12" i="1"/>
  <c r="AZ12" i="1"/>
  <c r="BA12" i="1" s="1"/>
  <c r="AJ13" i="1"/>
  <c r="AI13" i="1"/>
  <c r="AN19" i="1"/>
  <c r="AO19" i="1" s="1"/>
  <c r="AZ19" i="1"/>
  <c r="BA19" i="1" s="1"/>
  <c r="BK19" i="1"/>
  <c r="AI20" i="1"/>
  <c r="AJ20" i="1"/>
  <c r="AJ14" i="1"/>
  <c r="AI14" i="1"/>
  <c r="BK14" i="1"/>
  <c r="AN14" i="1"/>
  <c r="AO14" i="1" s="1"/>
  <c r="AZ14" i="1"/>
  <c r="BA14" i="1" s="1"/>
  <c r="BB14" i="1" s="1"/>
  <c r="BH37" i="1"/>
  <c r="BM25" i="1"/>
  <c r="BM29" i="1"/>
  <c r="BM32" i="1"/>
  <c r="BH35" i="1"/>
  <c r="BH25" i="1"/>
  <c r="AN6" i="1"/>
  <c r="AO6" i="1" s="1"/>
  <c r="AZ6" i="1"/>
  <c r="BA6" i="1" s="1"/>
  <c r="BK6" i="1"/>
  <c r="AJ6" i="1"/>
  <c r="AI6" i="1"/>
  <c r="AI12" i="1"/>
  <c r="AJ12" i="1"/>
  <c r="AK9" i="1"/>
  <c r="AI25" i="1"/>
  <c r="AJ25" i="1"/>
  <c r="AK20" i="1"/>
  <c r="AJ19" i="1"/>
  <c r="AI19" i="1"/>
  <c r="AK28" i="1"/>
  <c r="AN28" i="1" s="1"/>
  <c r="AO28" i="1" s="1"/>
  <c r="AP28" i="1" s="1"/>
  <c r="AI26" i="1"/>
  <c r="AJ26" i="1"/>
  <c r="AI34" i="1"/>
  <c r="AJ34" i="1"/>
  <c r="AK27" i="1"/>
  <c r="AN27" i="1" s="1"/>
  <c r="AO27" i="1" s="1"/>
  <c r="AJ32" i="1"/>
  <c r="AI32" i="1"/>
  <c r="AK34" i="1"/>
  <c r="AK32" i="1"/>
  <c r="AJ38" i="1"/>
  <c r="AI38" i="1"/>
  <c r="BM26" i="1"/>
  <c r="BM33" i="1"/>
  <c r="AK5" i="1"/>
  <c r="AJ7" i="1"/>
  <c r="AI7" i="1"/>
  <c r="AJ15" i="1"/>
  <c r="AI15" i="1"/>
  <c r="AK4" i="1"/>
  <c r="AJ10" i="1"/>
  <c r="AI10" i="1"/>
  <c r="BG33" i="1"/>
  <c r="AZ33" i="1"/>
  <c r="BA33" i="1" s="1"/>
  <c r="BC33" i="1"/>
  <c r="AK24" i="1"/>
  <c r="AN24" i="1" s="1"/>
  <c r="AO24" i="1" s="1"/>
  <c r="AP24" i="1" s="1"/>
  <c r="AK21" i="1"/>
  <c r="AI29" i="1"/>
  <c r="AJ29" i="1"/>
  <c r="AI27" i="1"/>
  <c r="AJ27" i="1"/>
  <c r="AJ28" i="1"/>
  <c r="AI28" i="1"/>
  <c r="AI35" i="1"/>
  <c r="AJ35" i="1"/>
  <c r="AI33" i="1"/>
  <c r="AJ33" i="1"/>
  <c r="AZ8" i="1"/>
  <c r="BA8" i="1" s="1"/>
  <c r="AN8" i="1"/>
  <c r="AO8" i="1" s="1"/>
  <c r="BK8" i="1"/>
  <c r="AJ9" i="1"/>
  <c r="AI9" i="1"/>
  <c r="AJ8" i="1"/>
  <c r="AI8" i="1"/>
  <c r="AI5" i="1"/>
  <c r="AJ5" i="1"/>
  <c r="AJ21" i="1"/>
  <c r="AI21" i="1"/>
  <c r="BK16" i="1"/>
  <c r="AN16" i="1"/>
  <c r="AO16" i="1" s="1"/>
  <c r="AP16" i="1" s="1"/>
  <c r="AZ16" i="1"/>
  <c r="BA16" i="1" s="1"/>
  <c r="BB16" i="1" s="1"/>
  <c r="AI16" i="1"/>
  <c r="AJ16" i="1"/>
  <c r="AZ29" i="1"/>
  <c r="BA29" i="1" s="1"/>
  <c r="BG29" i="1"/>
  <c r="BC29" i="1"/>
  <c r="BD29" i="1" s="1"/>
  <c r="BE29" i="1" s="1"/>
  <c r="AP23" i="1"/>
  <c r="AI30" i="1"/>
  <c r="AJ30" i="1"/>
  <c r="AK30" i="1"/>
  <c r="AI39" i="1"/>
  <c r="AJ39" i="1"/>
  <c r="BC31" i="1"/>
  <c r="BD31" i="1" s="1"/>
  <c r="BE31" i="1" s="1"/>
  <c r="BG31" i="1"/>
  <c r="BH31" i="1" s="1"/>
  <c r="AZ31" i="1"/>
  <c r="BA31" i="1" s="1"/>
  <c r="AJ36" i="1"/>
  <c r="AI36" i="1"/>
  <c r="AK39" i="1"/>
  <c r="BK39" i="1" s="1"/>
  <c r="BL39" i="1" s="1"/>
  <c r="BM39" i="1" s="1"/>
  <c r="BP37" i="1" s="1"/>
  <c r="AK36" i="1"/>
  <c r="BK36" i="1" s="1"/>
  <c r="BL36" i="1" s="1"/>
  <c r="BM36" i="1" s="1"/>
  <c r="BH39" i="1"/>
  <c r="BM30" i="1"/>
  <c r="BK7" i="1"/>
  <c r="AZ7" i="1"/>
  <c r="BA7" i="1" s="1"/>
  <c r="BB7" i="1" s="1"/>
  <c r="AN7" i="1"/>
  <c r="AO7" i="1" s="1"/>
  <c r="AP7" i="1" s="1"/>
  <c r="AN10" i="1"/>
  <c r="AO10" i="1" s="1"/>
  <c r="AZ10" i="1"/>
  <c r="BA10" i="1" s="1"/>
  <c r="BK10" i="1"/>
  <c r="AJ4" i="1"/>
  <c r="AI4" i="1"/>
  <c r="AK13" i="1"/>
  <c r="AJ23" i="1"/>
  <c r="AI23" i="1"/>
  <c r="AJ17" i="1"/>
  <c r="AI17" i="1"/>
  <c r="AK18" i="1"/>
  <c r="AJ24" i="1"/>
  <c r="AI24" i="1"/>
  <c r="AJ31" i="1"/>
  <c r="AI31" i="1"/>
  <c r="AP26" i="1"/>
  <c r="AJ40" i="1"/>
  <c r="AI40" i="1"/>
  <c r="AI37" i="1"/>
  <c r="AJ37" i="1"/>
  <c r="BH38" i="1"/>
  <c r="BH24" i="1"/>
  <c r="BG30" i="1" l="1"/>
  <c r="AZ30" i="1"/>
  <c r="BA30" i="1" s="1"/>
  <c r="BC30" i="1"/>
  <c r="AP10" i="1"/>
  <c r="BM38" i="1"/>
  <c r="BN33" i="1" s="1"/>
  <c r="BO33" i="1" s="1"/>
  <c r="BQ33" i="1" s="1"/>
  <c r="BN36" i="1"/>
  <c r="BO36" i="1" s="1"/>
  <c r="BQ36" i="1" s="1"/>
  <c r="BB8" i="1"/>
  <c r="AZ9" i="1"/>
  <c r="BA9" i="1" s="1"/>
  <c r="BB9" i="1" s="1"/>
  <c r="AN9" i="1"/>
  <c r="AO9" i="1" s="1"/>
  <c r="AP9" i="1" s="1"/>
  <c r="BK9" i="1"/>
  <c r="AP12" i="1"/>
  <c r="BB15" i="1"/>
  <c r="AN18" i="1"/>
  <c r="AO18" i="1" s="1"/>
  <c r="AP18" i="1" s="1"/>
  <c r="AZ18" i="1"/>
  <c r="BA18" i="1" s="1"/>
  <c r="BB18" i="1" s="1"/>
  <c r="BK18" i="1"/>
  <c r="AQ37" i="1"/>
  <c r="AR37" i="1" s="1"/>
  <c r="AQ33" i="1"/>
  <c r="AR33" i="1" s="1"/>
  <c r="AQ40" i="1"/>
  <c r="AR40" i="1" s="1"/>
  <c r="AQ36" i="1"/>
  <c r="AR36" i="1" s="1"/>
  <c r="AQ32" i="1"/>
  <c r="AR32" i="1" s="1"/>
  <c r="AQ39" i="1"/>
  <c r="AR39" i="1" s="1"/>
  <c r="AQ31" i="1"/>
  <c r="AR31" i="1" s="1"/>
  <c r="AQ27" i="1"/>
  <c r="AR27" i="1" s="1"/>
  <c r="AQ26" i="1"/>
  <c r="AR26" i="1" s="1"/>
  <c r="AQ30" i="1"/>
  <c r="AR30" i="1" s="1"/>
  <c r="AQ29" i="1"/>
  <c r="AR29" i="1" s="1"/>
  <c r="AS26" i="1"/>
  <c r="AQ24" i="1"/>
  <c r="AR24" i="1" s="1"/>
  <c r="AQ25" i="1"/>
  <c r="AR25" i="1" s="1"/>
  <c r="BD33" i="1"/>
  <c r="BE33" i="1" s="1"/>
  <c r="BM35" i="1"/>
  <c r="BG32" i="1"/>
  <c r="BC32" i="1"/>
  <c r="BD32" i="1" s="1"/>
  <c r="BE32" i="1" s="1"/>
  <c r="AZ32" i="1"/>
  <c r="BA32" i="1" s="1"/>
  <c r="AP27" i="1"/>
  <c r="AQ38" i="1" s="1"/>
  <c r="AR38" i="1" s="1"/>
  <c r="BK20" i="1"/>
  <c r="AN20" i="1"/>
  <c r="AO20" i="1" s="1"/>
  <c r="AP20" i="1" s="1"/>
  <c r="AZ20" i="1"/>
  <c r="BA20" i="1" s="1"/>
  <c r="BB20" i="1" s="1"/>
  <c r="AN11" i="1"/>
  <c r="AO11" i="1" s="1"/>
  <c r="AP11" i="1" s="1"/>
  <c r="AZ11" i="1"/>
  <c r="BA11" i="1" s="1"/>
  <c r="BB11" i="1" s="1"/>
  <c r="BK11" i="1"/>
  <c r="BK4" i="1"/>
  <c r="AZ4" i="1"/>
  <c r="BA4" i="1" s="1"/>
  <c r="AN4" i="1"/>
  <c r="AO4" i="1" s="1"/>
  <c r="AP4" i="1" s="1"/>
  <c r="BG34" i="1"/>
  <c r="BH34" i="1" s="1"/>
  <c r="BC34" i="1"/>
  <c r="BD34" i="1" s="1"/>
  <c r="BE34" i="1" s="1"/>
  <c r="AZ34" i="1"/>
  <c r="BA34" i="1" s="1"/>
  <c r="BB6" i="1"/>
  <c r="BB19" i="1"/>
  <c r="AP15" i="1"/>
  <c r="AZ13" i="1"/>
  <c r="BA13" i="1" s="1"/>
  <c r="BB13" i="1" s="1"/>
  <c r="BK13" i="1"/>
  <c r="AN13" i="1"/>
  <c r="AO13" i="1" s="1"/>
  <c r="AP13" i="1" s="1"/>
  <c r="BH29" i="1"/>
  <c r="AP8" i="1"/>
  <c r="BH33" i="1"/>
  <c r="AN5" i="1"/>
  <c r="AO5" i="1" s="1"/>
  <c r="AP5" i="1" s="1"/>
  <c r="AZ5" i="1"/>
  <c r="BA5" i="1" s="1"/>
  <c r="BB5" i="1" s="1"/>
  <c r="BK5" i="1"/>
  <c r="AP6" i="1"/>
  <c r="AP14" i="1"/>
  <c r="AP17" i="1"/>
  <c r="AW38" i="1" l="1"/>
  <c r="AT38" i="1"/>
  <c r="BI38" i="1"/>
  <c r="BB17" i="1"/>
  <c r="BB4" i="1"/>
  <c r="BN32" i="1"/>
  <c r="BO32" i="1" s="1"/>
  <c r="BQ32" i="1" s="1"/>
  <c r="BR32" i="1" s="1"/>
  <c r="BN38" i="1"/>
  <c r="BO38" i="1" s="1"/>
  <c r="BQ38" i="1" s="1"/>
  <c r="BN35" i="1"/>
  <c r="BO35" i="1" s="1"/>
  <c r="BQ35" i="1" s="1"/>
  <c r="BR35" i="1" s="1"/>
  <c r="BN26" i="1"/>
  <c r="BO26" i="1" s="1"/>
  <c r="BQ26" i="1" s="1"/>
  <c r="BN37" i="1"/>
  <c r="BO37" i="1" s="1"/>
  <c r="BQ37" i="1" s="1"/>
  <c r="BR37" i="1" s="1"/>
  <c r="BN31" i="1"/>
  <c r="BO31" i="1" s="1"/>
  <c r="BQ31" i="1" s="1"/>
  <c r="BN39" i="1"/>
  <c r="BO39" i="1" s="1"/>
  <c r="BQ39" i="1" s="1"/>
  <c r="BR39" i="1" s="1"/>
  <c r="BN24" i="1"/>
  <c r="BO24" i="1" s="1"/>
  <c r="BQ24" i="1" s="1"/>
  <c r="BR24" i="1" s="1"/>
  <c r="BN30" i="1"/>
  <c r="BO30" i="1" s="1"/>
  <c r="BQ30" i="1" s="1"/>
  <c r="BR30" i="1" s="1"/>
  <c r="BN40" i="1"/>
  <c r="BO40" i="1" s="1"/>
  <c r="BQ40" i="1" s="1"/>
  <c r="BR40" i="1" s="1"/>
  <c r="BN27" i="1"/>
  <c r="BO27" i="1" s="1"/>
  <c r="BQ27" i="1" s="1"/>
  <c r="BN29" i="1"/>
  <c r="BO29" i="1" s="1"/>
  <c r="BQ29" i="1" s="1"/>
  <c r="BN28" i="1"/>
  <c r="BO28" i="1" s="1"/>
  <c r="BQ28" i="1" s="1"/>
  <c r="BR28" i="1" s="1"/>
  <c r="BN25" i="1"/>
  <c r="BO25" i="1" s="1"/>
  <c r="BQ25" i="1" s="1"/>
  <c r="BR25" i="1" s="1"/>
  <c r="AQ23" i="1"/>
  <c r="AR23" i="1" s="1"/>
  <c r="AQ34" i="1"/>
  <c r="AR34" i="1" s="1"/>
  <c r="AQ28" i="1"/>
  <c r="AR28" i="1" s="1"/>
  <c r="AQ35" i="1"/>
  <c r="AR35" i="1" s="1"/>
  <c r="BN23" i="1"/>
  <c r="BO23" i="1" s="1"/>
  <c r="BQ23" i="1" s="1"/>
  <c r="BR23" i="1" s="1"/>
  <c r="BD30" i="1"/>
  <c r="BE30" i="1" s="1"/>
  <c r="BB12" i="1"/>
  <c r="AT26" i="1"/>
  <c r="BI26" i="1"/>
  <c r="AW26" i="1"/>
  <c r="BI39" i="1"/>
  <c r="AT39" i="1"/>
  <c r="AW39" i="1"/>
  <c r="AT40" i="1"/>
  <c r="AU40" i="1" s="1"/>
  <c r="AW40" i="1"/>
  <c r="BI40" i="1"/>
  <c r="AT25" i="1"/>
  <c r="AU25" i="1" s="1"/>
  <c r="BI25" i="1"/>
  <c r="AW25" i="1"/>
  <c r="AT29" i="1"/>
  <c r="BI29" i="1"/>
  <c r="AW29" i="1"/>
  <c r="BI27" i="1"/>
  <c r="AW27" i="1"/>
  <c r="AT27" i="1"/>
  <c r="BI32" i="1"/>
  <c r="AW32" i="1"/>
  <c r="AT32" i="1"/>
  <c r="AW33" i="1"/>
  <c r="AT33" i="1"/>
  <c r="BI33" i="1"/>
  <c r="BR36" i="1"/>
  <c r="BH30" i="1"/>
  <c r="AP19" i="1"/>
  <c r="AQ21" i="1" s="1"/>
  <c r="AR21" i="1" s="1"/>
  <c r="AQ19" i="1"/>
  <c r="AR19" i="1" s="1"/>
  <c r="AQ20" i="1"/>
  <c r="AR20" i="1" s="1"/>
  <c r="AQ16" i="1"/>
  <c r="AR16" i="1" s="1"/>
  <c r="AQ17" i="1"/>
  <c r="AR17" i="1" s="1"/>
  <c r="AQ10" i="1"/>
  <c r="AR10" i="1" s="1"/>
  <c r="AQ4" i="1"/>
  <c r="AR4" i="1" s="1"/>
  <c r="AQ5" i="1"/>
  <c r="AR5" i="1" s="1"/>
  <c r="AQ13" i="1"/>
  <c r="AR13" i="1" s="1"/>
  <c r="AQ12" i="1"/>
  <c r="AR12" i="1" s="1"/>
  <c r="AQ8" i="1"/>
  <c r="AR8" i="1" s="1"/>
  <c r="AQ14" i="1"/>
  <c r="AR14" i="1" s="1"/>
  <c r="AQ11" i="1"/>
  <c r="AR11" i="1" s="1"/>
  <c r="AQ9" i="1"/>
  <c r="AR9" i="1" s="1"/>
  <c r="BH32" i="1"/>
  <c r="AT24" i="1"/>
  <c r="AU24" i="1" s="1"/>
  <c r="BI24" i="1"/>
  <c r="AW24" i="1"/>
  <c r="AT30" i="1"/>
  <c r="BI30" i="1"/>
  <c r="AW30" i="1"/>
  <c r="BI31" i="1"/>
  <c r="AW31" i="1"/>
  <c r="AT31" i="1"/>
  <c r="AU31" i="1" s="1"/>
  <c r="BI36" i="1"/>
  <c r="AW36" i="1"/>
  <c r="AT36" i="1"/>
  <c r="AW37" i="1"/>
  <c r="AT37" i="1"/>
  <c r="AU37" i="1" s="1"/>
  <c r="BI37" i="1"/>
  <c r="BN34" i="1"/>
  <c r="BO34" i="1" s="1"/>
  <c r="BQ34" i="1" s="1"/>
  <c r="BR34" i="1" s="1"/>
  <c r="BB10" i="1"/>
  <c r="AQ7" i="1" l="1"/>
  <c r="AR7" i="1" s="1"/>
  <c r="AQ6" i="1"/>
  <c r="AR6" i="1" s="1"/>
  <c r="AQ15" i="1"/>
  <c r="AR15" i="1" s="1"/>
  <c r="AQ18" i="1"/>
  <c r="AR18" i="1" s="1"/>
  <c r="AU32" i="1"/>
  <c r="AU29" i="1"/>
  <c r="AU39" i="1"/>
  <c r="AU26" i="1"/>
  <c r="AT35" i="1"/>
  <c r="AU35" i="1" s="1"/>
  <c r="AW35" i="1"/>
  <c r="BI35" i="1"/>
  <c r="BR31" i="1"/>
  <c r="BR38" i="1"/>
  <c r="AW28" i="1"/>
  <c r="BI28" i="1"/>
  <c r="AT28" i="1"/>
  <c r="AU28" i="1" s="1"/>
  <c r="AU38" i="1"/>
  <c r="AU33" i="1"/>
  <c r="BI34" i="1"/>
  <c r="AT34" i="1"/>
  <c r="AU34" i="1" s="1"/>
  <c r="AW34" i="1"/>
  <c r="BR29" i="1"/>
  <c r="BR26" i="1"/>
  <c r="BC17" i="1"/>
  <c r="BD17" i="1" s="1"/>
  <c r="BE17" i="1" s="1"/>
  <c r="BC21" i="1"/>
  <c r="BD21" i="1" s="1"/>
  <c r="BE21" i="1" s="1"/>
  <c r="BF21" i="1" s="1"/>
  <c r="BC18" i="1"/>
  <c r="BD18" i="1" s="1"/>
  <c r="BE18" i="1" s="1"/>
  <c r="BF18" i="1" s="1"/>
  <c r="BC19" i="1"/>
  <c r="BD19" i="1" s="1"/>
  <c r="BE19" i="1" s="1"/>
  <c r="BF19" i="1" s="1"/>
  <c r="BC15" i="1"/>
  <c r="BD15" i="1" s="1"/>
  <c r="BE15" i="1" s="1"/>
  <c r="BC20" i="1"/>
  <c r="BD20" i="1" s="1"/>
  <c r="BE20" i="1" s="1"/>
  <c r="BF20" i="1" s="1"/>
  <c r="BC16" i="1"/>
  <c r="BD16" i="1" s="1"/>
  <c r="BE16" i="1" s="1"/>
  <c r="BF16" i="1" s="1"/>
  <c r="BC14" i="1"/>
  <c r="BD14" i="1" s="1"/>
  <c r="BE14" i="1" s="1"/>
  <c r="BF14" i="1" s="1"/>
  <c r="BC13" i="1"/>
  <c r="BD13" i="1" s="1"/>
  <c r="BE13" i="1" s="1"/>
  <c r="BC9" i="1"/>
  <c r="BD9" i="1" s="1"/>
  <c r="BE9" i="1" s="1"/>
  <c r="BC7" i="1"/>
  <c r="BD7" i="1" s="1"/>
  <c r="BE7" i="1" s="1"/>
  <c r="BC4" i="1"/>
  <c r="BD4" i="1" s="1"/>
  <c r="BE4" i="1" s="1"/>
  <c r="BF4" i="1" s="1"/>
  <c r="BC11" i="1"/>
  <c r="BD11" i="1" s="1"/>
  <c r="BE11" i="1" s="1"/>
  <c r="BC10" i="1"/>
  <c r="BD10" i="1" s="1"/>
  <c r="BE10" i="1" s="1"/>
  <c r="BF10" i="1" s="1"/>
  <c r="BC12" i="1"/>
  <c r="BD12" i="1" s="1"/>
  <c r="BE12" i="1" s="1"/>
  <c r="BF12" i="1" s="1"/>
  <c r="BC8" i="1"/>
  <c r="BD8" i="1" s="1"/>
  <c r="BE8" i="1" s="1"/>
  <c r="BF8" i="1" s="1"/>
  <c r="BC5" i="1"/>
  <c r="BD5" i="1" s="1"/>
  <c r="BE5" i="1" s="1"/>
  <c r="BC6" i="1"/>
  <c r="BD6" i="1" s="1"/>
  <c r="BE6" i="1" s="1"/>
  <c r="BF6" i="1" s="1"/>
  <c r="AU36" i="1"/>
  <c r="AU30" i="1"/>
  <c r="AU27" i="1"/>
  <c r="AT23" i="1"/>
  <c r="AU23" i="1" s="1"/>
  <c r="AV23" i="1" s="1"/>
  <c r="AW23" i="1" s="1"/>
  <c r="BI23" i="1"/>
  <c r="BR27" i="1"/>
  <c r="BS38" i="1" s="1"/>
  <c r="BT38" i="1" s="1"/>
  <c r="BV38" i="1" s="1"/>
  <c r="BR33" i="1"/>
  <c r="BS33" i="1" s="1"/>
  <c r="BT33" i="1" s="1"/>
  <c r="BV33" i="1" s="1"/>
  <c r="BS24" i="1" l="1"/>
  <c r="BT24" i="1" s="1"/>
  <c r="BV24" i="1" s="1"/>
  <c r="BS34" i="1"/>
  <c r="BT34" i="1" s="1"/>
  <c r="BV34" i="1" s="1"/>
  <c r="BS32" i="1"/>
  <c r="BT32" i="1" s="1"/>
  <c r="BV32" i="1" s="1"/>
  <c r="BS35" i="1"/>
  <c r="BT35" i="1" s="1"/>
  <c r="BV35" i="1" s="1"/>
  <c r="BF5" i="1"/>
  <c r="BF11" i="1"/>
  <c r="BF13" i="1"/>
  <c r="BF15" i="1"/>
  <c r="BF17" i="1"/>
  <c r="BS26" i="1"/>
  <c r="BT26" i="1" s="1"/>
  <c r="BV26" i="1" s="1"/>
  <c r="BS27" i="1"/>
  <c r="BT27" i="1" s="1"/>
  <c r="BV27" i="1" s="1"/>
  <c r="BS36" i="1"/>
  <c r="BT36" i="1" s="1"/>
  <c r="BV36" i="1" s="1"/>
  <c r="BS40" i="1"/>
  <c r="BT40" i="1" s="1"/>
  <c r="BV40" i="1" s="1"/>
  <c r="BS25" i="1"/>
  <c r="BT25" i="1" s="1"/>
  <c r="BV25" i="1" s="1"/>
  <c r="BS23" i="1"/>
  <c r="BT23" i="1" s="1"/>
  <c r="BV23" i="1" s="1"/>
  <c r="BS39" i="1"/>
  <c r="BT39" i="1" s="1"/>
  <c r="BV39" i="1" s="1"/>
  <c r="BS37" i="1"/>
  <c r="BT37" i="1" s="1"/>
  <c r="BV37" i="1" s="1"/>
  <c r="BF7" i="1"/>
  <c r="BG19" i="1" s="1"/>
  <c r="BH19" i="1" s="1"/>
  <c r="BV19" i="1" s="1"/>
  <c r="BS29" i="1"/>
  <c r="BT29" i="1" s="1"/>
  <c r="BV29" i="1" s="1"/>
  <c r="BS30" i="1"/>
  <c r="BT30" i="1" s="1"/>
  <c r="BV30" i="1" s="1"/>
  <c r="BS28" i="1"/>
  <c r="BT28" i="1" s="1"/>
  <c r="BV28" i="1" s="1"/>
  <c r="BS31" i="1"/>
  <c r="BT31" i="1" s="1"/>
  <c r="BV31" i="1" s="1"/>
  <c r="BF9" i="1"/>
  <c r="BG14" i="1" s="1"/>
  <c r="BH14" i="1" s="1"/>
  <c r="BV14" i="1" s="1"/>
  <c r="BG8" i="1" l="1"/>
  <c r="BH8" i="1" s="1"/>
  <c r="BV8" i="1" s="1"/>
  <c r="BG9" i="1"/>
  <c r="BH9" i="1" s="1"/>
  <c r="BV9" i="1" s="1"/>
  <c r="BG16" i="1"/>
  <c r="BH16" i="1" s="1"/>
  <c r="BV16" i="1" s="1"/>
  <c r="BG21" i="1"/>
  <c r="BH21" i="1" s="1"/>
  <c r="BV21" i="1" s="1"/>
  <c r="BG7" i="1"/>
  <c r="BH7" i="1" s="1"/>
  <c r="BV7" i="1" s="1"/>
  <c r="BG12" i="1"/>
  <c r="BH12" i="1" s="1"/>
  <c r="BV12" i="1" s="1"/>
  <c r="BG11" i="1"/>
  <c r="BH11" i="1" s="1"/>
  <c r="BV11" i="1" s="1"/>
  <c r="BG20" i="1"/>
  <c r="BH20" i="1" s="1"/>
  <c r="BV20" i="1" s="1"/>
  <c r="BG18" i="1"/>
  <c r="BH18" i="1" s="1"/>
  <c r="BV18" i="1" s="1"/>
  <c r="BG6" i="1"/>
  <c r="BH6" i="1" s="1"/>
  <c r="BV6" i="1" s="1"/>
  <c r="BG10" i="1"/>
  <c r="BH10" i="1" s="1"/>
  <c r="BV10" i="1" s="1"/>
  <c r="BG13" i="1"/>
  <c r="BH13" i="1" s="1"/>
  <c r="BV13" i="1" s="1"/>
  <c r="BG15" i="1"/>
  <c r="BH15" i="1" s="1"/>
  <c r="BV15" i="1" s="1"/>
  <c r="BG17" i="1"/>
  <c r="BH17" i="1" s="1"/>
  <c r="BV17" i="1" s="1"/>
  <c r="BG5" i="1"/>
  <c r="BH5" i="1" s="1"/>
  <c r="BV5" i="1" s="1"/>
  <c r="BG4" i="1"/>
  <c r="BH4" i="1" s="1"/>
  <c r="BV4" i="1" s="1"/>
</calcChain>
</file>

<file path=xl/comments1.xml><?xml version="1.0" encoding="utf-8"?>
<comments xmlns="http://schemas.openxmlformats.org/spreadsheetml/2006/main">
  <authors>
    <author>Rakesh Hiremath</author>
  </authors>
  <commentList>
    <comment ref="AF3" authorId="0">
      <text>
        <r>
          <rPr>
            <b/>
            <sz val="9"/>
            <color indexed="81"/>
            <rFont val="Tahoma"/>
            <charset val="1"/>
          </rPr>
          <t>Rakesh Hiremath:</t>
        </r>
        <r>
          <rPr>
            <sz val="9"/>
            <color indexed="81"/>
            <rFont val="Tahoma"/>
            <charset val="1"/>
          </rPr>
          <t xml:space="preserve">
if +ve then take bottom effec d else top</t>
        </r>
      </text>
    </comment>
  </commentList>
</comments>
</file>

<file path=xl/sharedStrings.xml><?xml version="1.0" encoding="utf-8"?>
<sst xmlns="http://schemas.openxmlformats.org/spreadsheetml/2006/main" count="100" uniqueCount="45">
  <si>
    <t>Steel Table</t>
  </si>
  <si>
    <t>A</t>
  </si>
  <si>
    <t>B</t>
  </si>
  <si>
    <t>C</t>
  </si>
  <si>
    <t>total ast</t>
  </si>
  <si>
    <t>Beam</t>
  </si>
  <si>
    <t>2Leg SF</t>
  </si>
  <si>
    <t>Loc</t>
  </si>
  <si>
    <t>New Loc</t>
  </si>
  <si>
    <t>Ve</t>
  </si>
  <si>
    <t>Plot SF</t>
  </si>
  <si>
    <t>2 Leg Asv/Sv</t>
  </si>
  <si>
    <t>2 Leg Tu</t>
  </si>
  <si>
    <t>Me</t>
  </si>
  <si>
    <t>Plot BM</t>
  </si>
  <si>
    <t>Mu/bd2</t>
  </si>
  <si>
    <t>Ast1</t>
  </si>
  <si>
    <t>Ast2</t>
  </si>
  <si>
    <t>Asc</t>
  </si>
  <si>
    <t>Asc Plot</t>
  </si>
  <si>
    <t>Ast Req</t>
  </si>
  <si>
    <t>1st Bar curtailment</t>
  </si>
  <si>
    <t>Ast Pro (1st Layer)</t>
  </si>
  <si>
    <t>2nd bar curtailment</t>
  </si>
  <si>
    <t>Ast Pro (2nd Layer)</t>
  </si>
  <si>
    <t>Plot Graph</t>
  </si>
  <si>
    <t>3rd Curt</t>
  </si>
  <si>
    <t>Ast Pro (3rd Layer)</t>
  </si>
  <si>
    <t>Plot graph</t>
  </si>
  <si>
    <t>3rd bar curtailment</t>
  </si>
  <si>
    <t>Plot</t>
  </si>
  <si>
    <t>B178</t>
  </si>
  <si>
    <t>Ast Provided</t>
  </si>
  <si>
    <t xml:space="preserve">       </t>
  </si>
  <si>
    <t>Width</t>
  </si>
  <si>
    <t>mm</t>
  </si>
  <si>
    <t>Depth</t>
  </si>
  <si>
    <t>Ku</t>
  </si>
  <si>
    <t>Effective depth table</t>
  </si>
  <si>
    <t>d'/d table</t>
  </si>
  <si>
    <t>fsc table</t>
  </si>
  <si>
    <t>Ru</t>
  </si>
  <si>
    <t>3rd layer</t>
  </si>
  <si>
    <t>ptmax</t>
  </si>
  <si>
    <t>Support and Span Steel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</si>
</sst>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5" tint="0.79998168889431442"/>
      <name val="Arial"/>
      <family val="2"/>
    </font>
    <font>
      <sz val="11"/>
      <color theme="5" tint="0.79998168889431442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2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Protection="1"/>
    <xf numFmtId="0" fontId="2" fillId="2" borderId="0" xfId="1"/>
    <xf numFmtId="0" fontId="4" fillId="0" borderId="0" xfId="0" applyFont="1"/>
    <xf numFmtId="0" fontId="1" fillId="0" borderId="1" xfId="2" applyBorder="1"/>
    <xf numFmtId="0" fontId="1" fillId="0" borderId="2" xfId="2" applyBorder="1"/>
    <xf numFmtId="0" fontId="1" fillId="0" borderId="3" xfId="2" applyBorder="1"/>
    <xf numFmtId="0" fontId="3" fillId="0" borderId="0" xfId="2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" fillId="4" borderId="4" xfId="3" applyFill="1" applyBorder="1"/>
    <xf numFmtId="0" fontId="1" fillId="4" borderId="5" xfId="3" applyFill="1" applyBorder="1"/>
    <xf numFmtId="0" fontId="1" fillId="4" borderId="6" xfId="3" applyFill="1" applyBorder="1"/>
    <xf numFmtId="0" fontId="1" fillId="0" borderId="0" xfId="3"/>
    <xf numFmtId="0" fontId="5" fillId="5" borderId="0" xfId="0" applyFont="1" applyFill="1" applyAlignment="1">
      <alignment horizontal="center"/>
    </xf>
    <xf numFmtId="164" fontId="6" fillId="5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7" xfId="3" applyFill="1" applyBorder="1"/>
    <xf numFmtId="0" fontId="1" fillId="4" borderId="0" xfId="3" applyFill="1" applyBorder="1"/>
    <xf numFmtId="0" fontId="1" fillId="4" borderId="8" xfId="3" applyFill="1" applyBorder="1"/>
    <xf numFmtId="0" fontId="1" fillId="4" borderId="0" xfId="2" applyFill="1" applyAlignment="1">
      <alignment horizontal="center"/>
    </xf>
    <xf numFmtId="0" fontId="1" fillId="0" borderId="4" xfId="3" applyBorder="1"/>
    <xf numFmtId="0" fontId="1" fillId="0" borderId="5" xfId="3" applyBorder="1"/>
    <xf numFmtId="0" fontId="1" fillId="0" borderId="6" xfId="3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7" xfId="3" applyBorder="1"/>
    <xf numFmtId="0" fontId="1" fillId="0" borderId="0" xfId="3" applyBorder="1"/>
    <xf numFmtId="0" fontId="1" fillId="0" borderId="8" xfId="3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0" fillId="0" borderId="0" xfId="0" applyBorder="1"/>
    <xf numFmtId="0" fontId="1" fillId="0" borderId="10" xfId="3" applyBorder="1"/>
    <xf numFmtId="0" fontId="1" fillId="0" borderId="11" xfId="3" applyBorder="1"/>
    <xf numFmtId="0" fontId="1" fillId="0" borderId="12" xfId="3" applyBorder="1"/>
    <xf numFmtId="0" fontId="1" fillId="4" borderId="10" xfId="3" applyFill="1" applyBorder="1"/>
    <xf numFmtId="0" fontId="1" fillId="4" borderId="11" xfId="3" applyFill="1" applyBorder="1"/>
    <xf numFmtId="0" fontId="1" fillId="4" borderId="12" xfId="3" applyFill="1" applyBorder="1"/>
    <xf numFmtId="0" fontId="0" fillId="0" borderId="1" xfId="0" applyBorder="1"/>
    <xf numFmtId="0" fontId="0" fillId="0" borderId="13" xfId="0" applyBorder="1"/>
    <xf numFmtId="0" fontId="0" fillId="0" borderId="3" xfId="0" applyBorder="1"/>
    <xf numFmtId="0" fontId="6" fillId="5" borderId="0" xfId="2" applyFont="1" applyFill="1" applyAlignment="1">
      <alignment horizontal="center"/>
    </xf>
    <xf numFmtId="0" fontId="0" fillId="0" borderId="5" xfId="0" applyBorder="1"/>
    <xf numFmtId="0" fontId="4" fillId="0" borderId="14" xfId="0" applyFont="1" applyBorder="1"/>
    <xf numFmtId="0" fontId="1" fillId="0" borderId="8" xfId="3" applyFont="1" applyBorder="1"/>
    <xf numFmtId="0" fontId="7" fillId="0" borderId="8" xfId="0" applyFont="1" applyBorder="1"/>
    <xf numFmtId="0" fontId="4" fillId="0" borderId="15" xfId="0" applyFont="1" applyBorder="1"/>
    <xf numFmtId="0" fontId="1" fillId="0" borderId="12" xfId="3" applyFont="1" applyBorder="1"/>
    <xf numFmtId="0" fontId="7" fillId="0" borderId="12" xfId="0" applyFont="1" applyBorder="1"/>
    <xf numFmtId="0" fontId="8" fillId="0" borderId="0" xfId="0" applyFont="1"/>
    <xf numFmtId="0" fontId="1" fillId="0" borderId="0" xfId="2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3" xfId="0" applyFont="1" applyBorder="1"/>
    <xf numFmtId="0" fontId="0" fillId="0" borderId="10" xfId="0" applyBorder="1"/>
    <xf numFmtId="0" fontId="0" fillId="0" borderId="15" xfId="0" applyBorder="1"/>
    <xf numFmtId="0" fontId="0" fillId="0" borderId="12" xfId="0" applyBorder="1"/>
    <xf numFmtId="0" fontId="7" fillId="0" borderId="15" xfId="0" applyFont="1" applyBorder="1"/>
    <xf numFmtId="0" fontId="7" fillId="4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0" fontId="1" fillId="4" borderId="0" xfId="4" applyFill="1" applyAlignment="1">
      <alignment horizontal="center"/>
    </xf>
    <xf numFmtId="164" fontId="1" fillId="4" borderId="0" xfId="2" applyNumberFormat="1" applyFill="1" applyAlignment="1">
      <alignment horizontal="center"/>
    </xf>
  </cellXfs>
  <cellStyles count="5">
    <cellStyle name="Bad" xfId="1" builtinId="27"/>
    <cellStyle name="Normal" xfId="0" builtinId="0"/>
    <cellStyle name="Normal 2" xfId="3"/>
    <cellStyle name="Normal 6 2 6" xfId="2"/>
    <cellStyle name="Normal 6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 Diagram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86486611544174674"/>
          <c:h val="0.89719889180519097"/>
        </c:manualLayout>
      </c:layout>
      <c:areaChart>
        <c:grouping val="standard"/>
        <c:varyColors val="0"/>
        <c:ser>
          <c:idx val="2"/>
          <c:order val="2"/>
          <c:tx>
            <c:v>se1</c:v>
          </c:tx>
          <c:cat>
            <c:numRef>
              <c:f>[1]trial!$E$4:$E$21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1.05</c:v>
                </c:pt>
                <c:pt idx="3">
                  <c:v>1.0509999999999999</c:v>
                </c:pt>
                <c:pt idx="4">
                  <c:v>1.4718</c:v>
                </c:pt>
                <c:pt idx="5">
                  <c:v>2.2077</c:v>
                </c:pt>
                <c:pt idx="6">
                  <c:v>2.9436</c:v>
                </c:pt>
                <c:pt idx="7">
                  <c:v>3.5</c:v>
                </c:pt>
                <c:pt idx="8">
                  <c:v>3.5009999999999999</c:v>
                </c:pt>
                <c:pt idx="9">
                  <c:v>3.6795</c:v>
                </c:pt>
                <c:pt idx="10">
                  <c:v>4.4154999999999998</c:v>
                </c:pt>
                <c:pt idx="11">
                  <c:v>5.1513999999999998</c:v>
                </c:pt>
                <c:pt idx="12">
                  <c:v>5.2850000000000001</c:v>
                </c:pt>
                <c:pt idx="13">
                  <c:v>5.2860000000000005</c:v>
                </c:pt>
                <c:pt idx="14">
                  <c:v>5.8872999999999998</c:v>
                </c:pt>
                <c:pt idx="15">
                  <c:v>6.6231999999999998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[1]trial!$K$4:$K$21</c:f>
              <c:numCache>
                <c:formatCode>General</c:formatCode>
                <c:ptCount val="18"/>
                <c:pt idx="0">
                  <c:v>44.905000000000001</c:v>
                </c:pt>
                <c:pt idx="1">
                  <c:v>114.407</c:v>
                </c:pt>
                <c:pt idx="2">
                  <c:v>140.875</c:v>
                </c:pt>
                <c:pt idx="3">
                  <c:v>140.876</c:v>
                </c:pt>
                <c:pt idx="4">
                  <c:v>167.64500000000001</c:v>
                </c:pt>
                <c:pt idx="5">
                  <c:v>255.125</c:v>
                </c:pt>
                <c:pt idx="6">
                  <c:v>314.31099999999998</c:v>
                </c:pt>
                <c:pt idx="7">
                  <c:v>380.02800000000002</c:v>
                </c:pt>
                <c:pt idx="8">
                  <c:v>380.029</c:v>
                </c:pt>
                <c:pt idx="9">
                  <c:v>369.88</c:v>
                </c:pt>
                <c:pt idx="10">
                  <c:v>305.959</c:v>
                </c:pt>
                <c:pt idx="11">
                  <c:v>259.53399999999999</c:v>
                </c:pt>
                <c:pt idx="12">
                  <c:v>250.59800000000001</c:v>
                </c:pt>
                <c:pt idx="13">
                  <c:v>250.60400000000001</c:v>
                </c:pt>
                <c:pt idx="14">
                  <c:v>167.49299999999999</c:v>
                </c:pt>
                <c:pt idx="15">
                  <c:v>81.319000000000003</c:v>
                </c:pt>
                <c:pt idx="16">
                  <c:v>0.504</c:v>
                </c:pt>
                <c:pt idx="17">
                  <c:v>-92.444999999999993</c:v>
                </c:pt>
              </c:numCache>
            </c:numRef>
          </c:val>
        </c:ser>
        <c:ser>
          <c:idx val="3"/>
          <c:order val="3"/>
          <c:tx>
            <c:v>s2</c:v>
          </c:tx>
          <c:spPr>
            <a:ln w="25400">
              <a:noFill/>
            </a:ln>
          </c:spPr>
          <c:cat>
            <c:numRef>
              <c:f>[1]trial!$E$4:$E$21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1.05</c:v>
                </c:pt>
                <c:pt idx="3">
                  <c:v>1.0509999999999999</c:v>
                </c:pt>
                <c:pt idx="4">
                  <c:v>1.4718</c:v>
                </c:pt>
                <c:pt idx="5">
                  <c:v>2.2077</c:v>
                </c:pt>
                <c:pt idx="6">
                  <c:v>2.9436</c:v>
                </c:pt>
                <c:pt idx="7">
                  <c:v>3.5</c:v>
                </c:pt>
                <c:pt idx="8">
                  <c:v>3.5009999999999999</c:v>
                </c:pt>
                <c:pt idx="9">
                  <c:v>3.6795</c:v>
                </c:pt>
                <c:pt idx="10">
                  <c:v>4.4154999999999998</c:v>
                </c:pt>
                <c:pt idx="11">
                  <c:v>5.1513999999999998</c:v>
                </c:pt>
                <c:pt idx="12">
                  <c:v>5.2850000000000001</c:v>
                </c:pt>
                <c:pt idx="13">
                  <c:v>5.2860000000000005</c:v>
                </c:pt>
                <c:pt idx="14">
                  <c:v>5.8872999999999998</c:v>
                </c:pt>
                <c:pt idx="15">
                  <c:v>6.6231999999999998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[1]trial!$K$23:$K$40</c:f>
              <c:numCache>
                <c:formatCode>General</c:formatCode>
                <c:ptCount val="18"/>
                <c:pt idx="0">
                  <c:v>-624.45100000000002</c:v>
                </c:pt>
                <c:pt idx="1">
                  <c:v>-374.43799999999999</c:v>
                </c:pt>
                <c:pt idx="2">
                  <c:v>-273.05799999999999</c:v>
                </c:pt>
                <c:pt idx="3">
                  <c:v>-273.06400000000002</c:v>
                </c:pt>
                <c:pt idx="4">
                  <c:v>-157.982</c:v>
                </c:pt>
                <c:pt idx="5">
                  <c:v>-24.989000000000001</c:v>
                </c:pt>
                <c:pt idx="6">
                  <c:v>91.028000000000006</c:v>
                </c:pt>
                <c:pt idx="7">
                  <c:v>165.34399999999999</c:v>
                </c:pt>
                <c:pt idx="8">
                  <c:v>165.32499999999999</c:v>
                </c:pt>
                <c:pt idx="9">
                  <c:v>167.714</c:v>
                </c:pt>
                <c:pt idx="10">
                  <c:v>114.52500000000001</c:v>
                </c:pt>
                <c:pt idx="11">
                  <c:v>16.295000000000002</c:v>
                </c:pt>
                <c:pt idx="12">
                  <c:v>-3.3220000000000001</c:v>
                </c:pt>
                <c:pt idx="13">
                  <c:v>-3.3140000000000001</c:v>
                </c:pt>
                <c:pt idx="14">
                  <c:v>-86.126999999999995</c:v>
                </c:pt>
                <c:pt idx="15">
                  <c:v>-242.601</c:v>
                </c:pt>
                <c:pt idx="16">
                  <c:v>-444.38900000000001</c:v>
                </c:pt>
                <c:pt idx="17">
                  <c:v>-666.39800000000002</c:v>
                </c:pt>
              </c:numCache>
            </c:numRef>
          </c:val>
        </c:ser>
        <c:ser>
          <c:idx val="0"/>
          <c:order val="0"/>
          <c:cat>
            <c:numRef>
              <c:f>[1]trial!$E$4:$E$21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1.05</c:v>
                </c:pt>
                <c:pt idx="3">
                  <c:v>1.0509999999999999</c:v>
                </c:pt>
                <c:pt idx="4">
                  <c:v>1.4718</c:v>
                </c:pt>
                <c:pt idx="5">
                  <c:v>2.2077</c:v>
                </c:pt>
                <c:pt idx="6">
                  <c:v>2.9436</c:v>
                </c:pt>
                <c:pt idx="7">
                  <c:v>3.5</c:v>
                </c:pt>
                <c:pt idx="8">
                  <c:v>3.5009999999999999</c:v>
                </c:pt>
                <c:pt idx="9">
                  <c:v>3.6795</c:v>
                </c:pt>
                <c:pt idx="10">
                  <c:v>4.4154999999999998</c:v>
                </c:pt>
                <c:pt idx="11">
                  <c:v>5.1513999999999998</c:v>
                </c:pt>
                <c:pt idx="12">
                  <c:v>5.2850000000000001</c:v>
                </c:pt>
                <c:pt idx="13">
                  <c:v>5.2860000000000005</c:v>
                </c:pt>
                <c:pt idx="14">
                  <c:v>5.8872999999999998</c:v>
                </c:pt>
                <c:pt idx="15">
                  <c:v>6.6231999999999998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[1]trial!$J$4:$J$21</c:f>
              <c:numCache>
                <c:formatCode>General</c:formatCode>
                <c:ptCount val="18"/>
                <c:pt idx="0">
                  <c:v>44.906999999999996</c:v>
                </c:pt>
                <c:pt idx="1">
                  <c:v>114.41</c:v>
                </c:pt>
                <c:pt idx="2">
                  <c:v>140.87799999999999</c:v>
                </c:pt>
                <c:pt idx="3">
                  <c:v>140.876</c:v>
                </c:pt>
                <c:pt idx="4">
                  <c:v>167.64500000000001</c:v>
                </c:pt>
                <c:pt idx="5">
                  <c:v>255.125</c:v>
                </c:pt>
                <c:pt idx="6">
                  <c:v>314.31099999999998</c:v>
                </c:pt>
                <c:pt idx="7">
                  <c:v>380.02800000000002</c:v>
                </c:pt>
                <c:pt idx="8">
                  <c:v>380.03</c:v>
                </c:pt>
                <c:pt idx="9">
                  <c:v>369.88</c:v>
                </c:pt>
                <c:pt idx="10">
                  <c:v>305.959</c:v>
                </c:pt>
                <c:pt idx="11">
                  <c:v>259.53500000000003</c:v>
                </c:pt>
                <c:pt idx="12">
                  <c:v>250.59899999999999</c:v>
                </c:pt>
                <c:pt idx="13">
                  <c:v>250.60400000000001</c:v>
                </c:pt>
                <c:pt idx="14">
                  <c:v>167.49299999999999</c:v>
                </c:pt>
                <c:pt idx="15">
                  <c:v>81.319999999999993</c:v>
                </c:pt>
                <c:pt idx="16">
                  <c:v>0.504</c:v>
                </c:pt>
                <c:pt idx="17">
                  <c:v>-92.444999999999993</c:v>
                </c:pt>
              </c:numCache>
            </c:numRef>
          </c:val>
        </c:ser>
        <c:ser>
          <c:idx val="1"/>
          <c:order val="1"/>
          <c:cat>
            <c:numRef>
              <c:f>[1]trial!$E$4:$E$21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1.05</c:v>
                </c:pt>
                <c:pt idx="3">
                  <c:v>1.0509999999999999</c:v>
                </c:pt>
                <c:pt idx="4">
                  <c:v>1.4718</c:v>
                </c:pt>
                <c:pt idx="5">
                  <c:v>2.2077</c:v>
                </c:pt>
                <c:pt idx="6">
                  <c:v>2.9436</c:v>
                </c:pt>
                <c:pt idx="7">
                  <c:v>3.5</c:v>
                </c:pt>
                <c:pt idx="8">
                  <c:v>3.5009999999999999</c:v>
                </c:pt>
                <c:pt idx="9">
                  <c:v>3.6795</c:v>
                </c:pt>
                <c:pt idx="10">
                  <c:v>4.4154999999999998</c:v>
                </c:pt>
                <c:pt idx="11">
                  <c:v>5.1513999999999998</c:v>
                </c:pt>
                <c:pt idx="12">
                  <c:v>5.2850000000000001</c:v>
                </c:pt>
                <c:pt idx="13">
                  <c:v>5.2860000000000005</c:v>
                </c:pt>
                <c:pt idx="14">
                  <c:v>5.8872999999999998</c:v>
                </c:pt>
                <c:pt idx="15">
                  <c:v>6.6231999999999998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[1]trial!$J$23:$J$40</c:f>
              <c:numCache>
                <c:formatCode>General</c:formatCode>
                <c:ptCount val="18"/>
                <c:pt idx="0">
                  <c:v>-624.45500000000004</c:v>
                </c:pt>
                <c:pt idx="1">
                  <c:v>-374.44299999999998</c:v>
                </c:pt>
                <c:pt idx="2">
                  <c:v>-273.06200000000001</c:v>
                </c:pt>
                <c:pt idx="3">
                  <c:v>-273.06400000000002</c:v>
                </c:pt>
                <c:pt idx="4">
                  <c:v>-157.982</c:v>
                </c:pt>
                <c:pt idx="5">
                  <c:v>-24.989000000000001</c:v>
                </c:pt>
                <c:pt idx="6">
                  <c:v>91.028000000000006</c:v>
                </c:pt>
                <c:pt idx="7">
                  <c:v>165.34399999999999</c:v>
                </c:pt>
                <c:pt idx="8">
                  <c:v>165.32499999999999</c:v>
                </c:pt>
                <c:pt idx="9">
                  <c:v>167.71600000000001</c:v>
                </c:pt>
                <c:pt idx="10">
                  <c:v>114.52500000000001</c:v>
                </c:pt>
                <c:pt idx="11">
                  <c:v>16.295000000000002</c:v>
                </c:pt>
                <c:pt idx="12">
                  <c:v>-3.3220000000000001</c:v>
                </c:pt>
                <c:pt idx="13">
                  <c:v>-3.3140000000000001</c:v>
                </c:pt>
                <c:pt idx="14">
                  <c:v>-86.126999999999995</c:v>
                </c:pt>
                <c:pt idx="15">
                  <c:v>-242.602</c:v>
                </c:pt>
                <c:pt idx="16">
                  <c:v>-444.38900000000001</c:v>
                </c:pt>
                <c:pt idx="17">
                  <c:v>-666.39800000000002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592"/>
        <c:axId val="38912384"/>
      </c:areaChart>
      <c:catAx>
        <c:axId val="389105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8912384"/>
        <c:crosses val="autoZero"/>
        <c:auto val="1"/>
        <c:lblAlgn val="ctr"/>
        <c:lblOffset val="100"/>
        <c:noMultiLvlLbl val="0"/>
      </c:catAx>
      <c:valAx>
        <c:axId val="389123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059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 Diagram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T Bottom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[1]trial!$BV$4:$BV$21</c:f>
              <c:numCache>
                <c:formatCode>General</c:formatCode>
                <c:ptCount val="18"/>
                <c:pt idx="0">
                  <c:v>603.18578948924028</c:v>
                </c:pt>
                <c:pt idx="1">
                  <c:v>603.18578948924028</c:v>
                </c:pt>
                <c:pt idx="2">
                  <c:v>603.18578948924028</c:v>
                </c:pt>
                <c:pt idx="3">
                  <c:v>603.18578948924028</c:v>
                </c:pt>
                <c:pt idx="4">
                  <c:v>603.18578948924028</c:v>
                </c:pt>
                <c:pt idx="5">
                  <c:v>1231.5043202071988</c:v>
                </c:pt>
                <c:pt idx="6">
                  <c:v>1231.5043202071988</c:v>
                </c:pt>
                <c:pt idx="7">
                  <c:v>1457.6989912656638</c:v>
                </c:pt>
                <c:pt idx="8">
                  <c:v>1457.6989912656638</c:v>
                </c:pt>
                <c:pt idx="9">
                  <c:v>1457.6989912656638</c:v>
                </c:pt>
                <c:pt idx="10">
                  <c:v>1231.5043202071988</c:v>
                </c:pt>
                <c:pt idx="11">
                  <c:v>1231.5043202071988</c:v>
                </c:pt>
                <c:pt idx="12">
                  <c:v>1231.5043202071988</c:v>
                </c:pt>
                <c:pt idx="13">
                  <c:v>1231.5043202071988</c:v>
                </c:pt>
                <c:pt idx="14">
                  <c:v>603.18578948924028</c:v>
                </c:pt>
                <c:pt idx="15">
                  <c:v>603.18578948924028</c:v>
                </c:pt>
                <c:pt idx="16">
                  <c:v>603.18578948924028</c:v>
                </c:pt>
                <c:pt idx="17">
                  <c:v>0</c:v>
                </c:pt>
              </c:numCache>
            </c:numRef>
          </c:val>
        </c:ser>
        <c:ser>
          <c:idx val="2"/>
          <c:order val="1"/>
          <c:tx>
            <c:v>T Top Ast Provided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[1]trial!$BV$23:$BV$40</c:f>
              <c:numCache>
                <c:formatCode>General</c:formatCode>
                <c:ptCount val="18"/>
                <c:pt idx="0">
                  <c:v>-1884.9555921538758</c:v>
                </c:pt>
                <c:pt idx="1">
                  <c:v>-1884.9555921538758</c:v>
                </c:pt>
                <c:pt idx="2">
                  <c:v>-942.47779607693792</c:v>
                </c:pt>
                <c:pt idx="3">
                  <c:v>-942.47779607693792</c:v>
                </c:pt>
                <c:pt idx="4">
                  <c:v>-942.47779607693792</c:v>
                </c:pt>
                <c:pt idx="5">
                  <c:v>-942.47779607693792</c:v>
                </c:pt>
                <c:pt idx="6">
                  <c:v>-339.29200658769764</c:v>
                </c:pt>
                <c:pt idx="7">
                  <c:v>-339.29200658769764</c:v>
                </c:pt>
                <c:pt idx="8">
                  <c:v>-339.29200658769764</c:v>
                </c:pt>
                <c:pt idx="9">
                  <c:v>-339.29200658769764</c:v>
                </c:pt>
                <c:pt idx="10">
                  <c:v>-339.29200658769764</c:v>
                </c:pt>
                <c:pt idx="11">
                  <c:v>-339.29200658769764</c:v>
                </c:pt>
                <c:pt idx="12">
                  <c:v>-942.47779607693792</c:v>
                </c:pt>
                <c:pt idx="13">
                  <c:v>-942.47779607693792</c:v>
                </c:pt>
                <c:pt idx="14">
                  <c:v>-942.47779607693792</c:v>
                </c:pt>
                <c:pt idx="15">
                  <c:v>-942.47779607693792</c:v>
                </c:pt>
                <c:pt idx="16">
                  <c:v>-1545.6635855661782</c:v>
                </c:pt>
                <c:pt idx="17">
                  <c:v>-2148.8493750554185</c:v>
                </c:pt>
              </c:numCache>
            </c:numRef>
          </c:val>
        </c:ser>
        <c:ser>
          <c:idx val="0"/>
          <c:order val="2"/>
          <c:tx>
            <c:v>Ast Req1</c:v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[1]trial!$E$4:$E$21</c:f>
              <c:numCache>
                <c:formatCode>General</c:formatCode>
                <c:ptCount val="18"/>
                <c:pt idx="0">
                  <c:v>0</c:v>
                </c:pt>
                <c:pt idx="1">
                  <c:v>0.7359</c:v>
                </c:pt>
                <c:pt idx="2">
                  <c:v>1.05</c:v>
                </c:pt>
                <c:pt idx="3">
                  <c:v>1.0509999999999999</c:v>
                </c:pt>
                <c:pt idx="4">
                  <c:v>1.4718</c:v>
                </c:pt>
                <c:pt idx="5">
                  <c:v>2.2077</c:v>
                </c:pt>
                <c:pt idx="6">
                  <c:v>2.9436</c:v>
                </c:pt>
                <c:pt idx="7">
                  <c:v>3.5</c:v>
                </c:pt>
                <c:pt idx="8">
                  <c:v>3.5009999999999999</c:v>
                </c:pt>
                <c:pt idx="9">
                  <c:v>3.6795</c:v>
                </c:pt>
                <c:pt idx="10">
                  <c:v>4.4154999999999998</c:v>
                </c:pt>
                <c:pt idx="11">
                  <c:v>5.1513999999999998</c:v>
                </c:pt>
                <c:pt idx="12">
                  <c:v>5.2850000000000001</c:v>
                </c:pt>
                <c:pt idx="13">
                  <c:v>5.2860000000000005</c:v>
                </c:pt>
                <c:pt idx="14">
                  <c:v>5.8872999999999998</c:v>
                </c:pt>
                <c:pt idx="15">
                  <c:v>6.6231999999999998</c:v>
                </c:pt>
                <c:pt idx="16">
                  <c:v>7.3590999999999998</c:v>
                </c:pt>
                <c:pt idx="17">
                  <c:v>8.0950000000000006</c:v>
                </c:pt>
              </c:numCache>
            </c:numRef>
          </c:cat>
          <c:val>
            <c:numRef>
              <c:f>[1]trial!$AK$4:$AK$21</c:f>
              <c:numCache>
                <c:formatCode>General</c:formatCode>
                <c:ptCount val="18"/>
                <c:pt idx="0">
                  <c:v>138.02173720915857</c:v>
                </c:pt>
                <c:pt idx="1">
                  <c:v>357.46278999337505</c:v>
                </c:pt>
                <c:pt idx="2">
                  <c:v>443.01998116642415</c:v>
                </c:pt>
                <c:pt idx="3">
                  <c:v>443.01347273868203</c:v>
                </c:pt>
                <c:pt idx="4">
                  <c:v>530.73027839548399</c:v>
                </c:pt>
                <c:pt idx="5">
                  <c:v>826.35489511128617</c:v>
                </c:pt>
                <c:pt idx="6">
                  <c:v>1130.4058891534862</c:v>
                </c:pt>
                <c:pt idx="7">
                  <c:v>1396.5411281630716</c:v>
                </c:pt>
                <c:pt idx="8">
                  <c:v>1396.5494269152096</c:v>
                </c:pt>
                <c:pt idx="9">
                  <c:v>1354.5959744495897</c:v>
                </c:pt>
                <c:pt idx="10">
                  <c:v>1097.4715289740743</c:v>
                </c:pt>
                <c:pt idx="11">
                  <c:v>917.76605457145024</c:v>
                </c:pt>
                <c:pt idx="12">
                  <c:v>819.94170613559629</c:v>
                </c:pt>
                <c:pt idx="13">
                  <c:v>819.95918660450764</c:v>
                </c:pt>
                <c:pt idx="14">
                  <c:v>536.12624454044385</c:v>
                </c:pt>
                <c:pt idx="15">
                  <c:v>254.81246702997782</c:v>
                </c:pt>
                <c:pt idx="16">
                  <c:v>1.549865293073541</c:v>
                </c:pt>
                <c:pt idx="17">
                  <c:v>-302.85281315047291</c:v>
                </c:pt>
              </c:numCache>
            </c:numRef>
          </c:val>
        </c:ser>
        <c:ser>
          <c:idx val="1"/>
          <c:order val="3"/>
          <c:tx>
            <c:v>Ast req2</c:v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[1]trial!$AK$23:$AK$40</c:f>
              <c:numCache>
                <c:formatCode>General</c:formatCode>
                <c:ptCount val="18"/>
                <c:pt idx="0">
                  <c:v>-1790.7591949506298</c:v>
                </c:pt>
                <c:pt idx="1">
                  <c:v>-1122.508761246173</c:v>
                </c:pt>
                <c:pt idx="2">
                  <c:v>-834.88940750284223</c:v>
                </c:pt>
                <c:pt idx="3">
                  <c:v>-834.89518834861769</c:v>
                </c:pt>
                <c:pt idx="4">
                  <c:v>-494.6837127696283</c:v>
                </c:pt>
                <c:pt idx="5">
                  <c:v>-80.614128965890941</c:v>
                </c:pt>
                <c:pt idx="6">
                  <c:v>285.8975829207983</c:v>
                </c:pt>
                <c:pt idx="7">
                  <c:v>528.95744986011312</c:v>
                </c:pt>
                <c:pt idx="8">
                  <c:v>528.89410476550233</c:v>
                </c:pt>
                <c:pt idx="9">
                  <c:v>536.87061420659325</c:v>
                </c:pt>
                <c:pt idx="10">
                  <c:v>361.75604950195833</c:v>
                </c:pt>
                <c:pt idx="11">
                  <c:v>50.289377024003201</c:v>
                </c:pt>
                <c:pt idx="12">
                  <c:v>-11.116105159681522</c:v>
                </c:pt>
                <c:pt idx="13">
                  <c:v>-11.089357269876452</c:v>
                </c:pt>
                <c:pt idx="14">
                  <c:v>-282.56690210045235</c:v>
                </c:pt>
                <c:pt idx="15">
                  <c:v>-769.00286595127966</c:v>
                </c:pt>
                <c:pt idx="16">
                  <c:v>-1353.591013119028</c:v>
                </c:pt>
                <c:pt idx="17">
                  <c:v>-1951.7852317766658</c:v>
                </c:pt>
              </c:numCache>
            </c:numRef>
          </c:val>
        </c:ser>
        <c:ser>
          <c:idx val="6"/>
          <c:order val="4"/>
          <c:tx>
            <c:v>Asc plot1</c:v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[1]trial!$AJ$4:$AJ$21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7"/>
          <c:order val="5"/>
          <c:tx>
            <c:v>Asc plot2</c:v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[1]trial!$AJ$23:$AJ$40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0688"/>
        <c:axId val="39012224"/>
      </c:areaChart>
      <c:catAx>
        <c:axId val="390106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39012224"/>
        <c:crosses val="autoZero"/>
        <c:auto val="1"/>
        <c:lblAlgn val="ctr"/>
        <c:lblOffset val="100"/>
        <c:noMultiLvlLbl val="0"/>
      </c:catAx>
      <c:valAx>
        <c:axId val="3901222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0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294788</xdr:colOff>
      <xdr:row>16</xdr:row>
      <xdr:rowOff>91101</xdr:rowOff>
    </xdr:from>
    <xdr:to>
      <xdr:col>29</xdr:col>
      <xdr:colOff>256932</xdr:colOff>
      <xdr:row>26</xdr:row>
      <xdr:rowOff>176826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522410</xdr:colOff>
      <xdr:row>26</xdr:row>
      <xdr:rowOff>158749</xdr:rowOff>
    </xdr:from>
    <xdr:to>
      <xdr:col>29</xdr:col>
      <xdr:colOff>256441</xdr:colOff>
      <xdr:row>44</xdr:row>
      <xdr:rowOff>61057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.hiremath/Desktop/3.15%20Beam%20(unified)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expt projection"/>
      <sheetName val="ETABS FORCES"/>
      <sheetName val="STAAD FORCES"/>
      <sheetName val="Input"/>
      <sheetName val="Sheet2"/>
      <sheetName val="Sheet4"/>
      <sheetName val="trial"/>
      <sheetName val="trial (2)"/>
      <sheetName val="Left Cant"/>
      <sheetName val="Butterfly"/>
      <sheetName val="SS"/>
      <sheetName val="prop cant"/>
      <sheetName val="LC trial"/>
      <sheetName val="B1743"/>
      <sheetName val="Linked"/>
      <sheetName val="Sheet1"/>
    </sheetNames>
    <sheetDataSet>
      <sheetData sheetId="0">
        <row r="18">
          <cell r="B18">
            <v>3</v>
          </cell>
          <cell r="C18">
            <v>0</v>
          </cell>
          <cell r="D18">
            <v>358.27499999999998</v>
          </cell>
          <cell r="E18">
            <v>427.8</v>
          </cell>
        </row>
        <row r="19">
          <cell r="C19">
            <v>0.05</v>
          </cell>
          <cell r="D19">
            <v>355</v>
          </cell>
          <cell r="E19">
            <v>424</v>
          </cell>
        </row>
        <row r="20">
          <cell r="C20">
            <v>0.1</v>
          </cell>
          <cell r="D20">
            <v>353</v>
          </cell>
          <cell r="E20">
            <v>412</v>
          </cell>
        </row>
        <row r="21">
          <cell r="C21">
            <v>0.15</v>
          </cell>
          <cell r="D21">
            <v>342</v>
          </cell>
          <cell r="E21">
            <v>395</v>
          </cell>
        </row>
        <row r="22">
          <cell r="C22">
            <v>0.2</v>
          </cell>
          <cell r="D22">
            <v>329</v>
          </cell>
          <cell r="E22">
            <v>370</v>
          </cell>
        </row>
        <row r="23">
          <cell r="C23">
            <v>0.25</v>
          </cell>
          <cell r="D23">
            <v>309.39999999999998</v>
          </cell>
          <cell r="E23">
            <v>300</v>
          </cell>
        </row>
        <row r="24">
          <cell r="C24">
            <v>0.3</v>
          </cell>
          <cell r="D24">
            <v>309.39999999999998</v>
          </cell>
          <cell r="E24">
            <v>300</v>
          </cell>
        </row>
        <row r="25">
          <cell r="C25">
            <v>0.35</v>
          </cell>
          <cell r="D25">
            <v>309.39999999999998</v>
          </cell>
          <cell r="E25">
            <v>300</v>
          </cell>
        </row>
        <row r="26">
          <cell r="C26">
            <v>0.4</v>
          </cell>
          <cell r="D26">
            <v>309.39999999999998</v>
          </cell>
          <cell r="E26">
            <v>300</v>
          </cell>
        </row>
        <row r="27">
          <cell r="C27">
            <v>0.45</v>
          </cell>
          <cell r="D27">
            <v>309.39999999999998</v>
          </cell>
          <cell r="E27">
            <v>300</v>
          </cell>
        </row>
        <row r="28">
          <cell r="C28">
            <v>0.5</v>
          </cell>
          <cell r="D28">
            <v>309.39999999999998</v>
          </cell>
          <cell r="E28">
            <v>300</v>
          </cell>
        </row>
      </sheetData>
      <sheetData sheetId="1"/>
      <sheetData sheetId="2"/>
      <sheetData sheetId="3"/>
      <sheetData sheetId="4">
        <row r="2">
          <cell r="D2">
            <v>30</v>
          </cell>
        </row>
        <row r="3">
          <cell r="D3">
            <v>500</v>
          </cell>
        </row>
        <row r="5">
          <cell r="D5">
            <v>30</v>
          </cell>
        </row>
        <row r="14">
          <cell r="G14">
            <v>20</v>
          </cell>
        </row>
      </sheetData>
      <sheetData sheetId="5"/>
      <sheetData sheetId="6"/>
      <sheetData sheetId="7">
        <row r="4">
          <cell r="E4">
            <v>0</v>
          </cell>
          <cell r="J4">
            <v>44.906999999999996</v>
          </cell>
          <cell r="K4">
            <v>44.905000000000001</v>
          </cell>
          <cell r="AJ4">
            <v>0</v>
          </cell>
          <cell r="AK4">
            <v>138.02173720915857</v>
          </cell>
          <cell r="BV4">
            <v>603.18578948924028</v>
          </cell>
        </row>
        <row r="5">
          <cell r="E5">
            <v>0.7359</v>
          </cell>
          <cell r="J5">
            <v>114.41</v>
          </cell>
          <cell r="K5">
            <v>114.407</v>
          </cell>
          <cell r="AJ5">
            <v>0</v>
          </cell>
          <cell r="AK5">
            <v>357.46278999337505</v>
          </cell>
          <cell r="BV5">
            <v>603.18578948924028</v>
          </cell>
        </row>
        <row r="6">
          <cell r="E6">
            <v>1.05</v>
          </cell>
          <cell r="J6">
            <v>140.87799999999999</v>
          </cell>
          <cell r="K6">
            <v>140.875</v>
          </cell>
          <cell r="AJ6">
            <v>0</v>
          </cell>
          <cell r="AK6">
            <v>443.01998116642415</v>
          </cell>
          <cell r="BV6">
            <v>603.18578948924028</v>
          </cell>
        </row>
        <row r="7">
          <cell r="E7">
            <v>1.0509999999999999</v>
          </cell>
          <cell r="J7">
            <v>140.876</v>
          </cell>
          <cell r="K7">
            <v>140.876</v>
          </cell>
          <cell r="AJ7">
            <v>0</v>
          </cell>
          <cell r="AK7">
            <v>443.01347273868203</v>
          </cell>
          <cell r="BV7">
            <v>603.18578948924028</v>
          </cell>
        </row>
        <row r="8">
          <cell r="E8">
            <v>1.4718</v>
          </cell>
          <cell r="J8">
            <v>167.64500000000001</v>
          </cell>
          <cell r="K8">
            <v>167.64500000000001</v>
          </cell>
          <cell r="AJ8">
            <v>0</v>
          </cell>
          <cell r="AK8">
            <v>530.73027839548399</v>
          </cell>
          <cell r="BV8">
            <v>603.18578948924028</v>
          </cell>
        </row>
        <row r="9">
          <cell r="E9">
            <v>2.2077</v>
          </cell>
          <cell r="J9">
            <v>255.125</v>
          </cell>
          <cell r="K9">
            <v>255.125</v>
          </cell>
          <cell r="AJ9">
            <v>0</v>
          </cell>
          <cell r="AK9">
            <v>826.35489511128617</v>
          </cell>
          <cell r="BV9">
            <v>1231.5043202071988</v>
          </cell>
        </row>
        <row r="10">
          <cell r="E10">
            <v>2.9436</v>
          </cell>
          <cell r="J10">
            <v>314.31099999999998</v>
          </cell>
          <cell r="K10">
            <v>314.31099999999998</v>
          </cell>
          <cell r="AJ10">
            <v>0</v>
          </cell>
          <cell r="AK10">
            <v>1130.4058891534862</v>
          </cell>
          <cell r="BV10">
            <v>1231.5043202071988</v>
          </cell>
        </row>
        <row r="11">
          <cell r="E11">
            <v>3.5</v>
          </cell>
          <cell r="J11">
            <v>380.02800000000002</v>
          </cell>
          <cell r="K11">
            <v>380.02800000000002</v>
          </cell>
          <cell r="AJ11">
            <v>0</v>
          </cell>
          <cell r="AK11">
            <v>1396.5411281630716</v>
          </cell>
          <cell r="BV11">
            <v>1457.6989912656638</v>
          </cell>
        </row>
        <row r="12">
          <cell r="E12">
            <v>3.5009999999999999</v>
          </cell>
          <cell r="J12">
            <v>380.03</v>
          </cell>
          <cell r="K12">
            <v>380.029</v>
          </cell>
          <cell r="AJ12">
            <v>0</v>
          </cell>
          <cell r="AK12">
            <v>1396.5494269152096</v>
          </cell>
          <cell r="BV12">
            <v>1457.6989912656638</v>
          </cell>
        </row>
        <row r="13">
          <cell r="E13">
            <v>3.6795</v>
          </cell>
          <cell r="J13">
            <v>369.88</v>
          </cell>
          <cell r="K13">
            <v>369.88</v>
          </cell>
          <cell r="AJ13">
            <v>0</v>
          </cell>
          <cell r="AK13">
            <v>1354.5959744495897</v>
          </cell>
          <cell r="BV13">
            <v>1457.6989912656638</v>
          </cell>
        </row>
        <row r="14">
          <cell r="E14">
            <v>4.4154999999999998</v>
          </cell>
          <cell r="J14">
            <v>305.959</v>
          </cell>
          <cell r="K14">
            <v>305.959</v>
          </cell>
          <cell r="AJ14">
            <v>0</v>
          </cell>
          <cell r="AK14">
            <v>1097.4715289740743</v>
          </cell>
          <cell r="BV14">
            <v>1231.5043202071988</v>
          </cell>
        </row>
        <row r="15">
          <cell r="E15">
            <v>5.1513999999999998</v>
          </cell>
          <cell r="J15">
            <v>259.53500000000003</v>
          </cell>
          <cell r="K15">
            <v>259.53399999999999</v>
          </cell>
          <cell r="AJ15">
            <v>0</v>
          </cell>
          <cell r="AK15">
            <v>917.76605457145024</v>
          </cell>
          <cell r="BV15">
            <v>1231.5043202071988</v>
          </cell>
        </row>
        <row r="16">
          <cell r="E16">
            <v>5.2850000000000001</v>
          </cell>
          <cell r="J16">
            <v>250.59899999999999</v>
          </cell>
          <cell r="K16">
            <v>250.59800000000001</v>
          </cell>
          <cell r="AJ16">
            <v>0</v>
          </cell>
          <cell r="AK16">
            <v>819.94170613559629</v>
          </cell>
          <cell r="BV16">
            <v>1231.5043202071988</v>
          </cell>
        </row>
        <row r="17">
          <cell r="E17">
            <v>5.2860000000000005</v>
          </cell>
          <cell r="J17">
            <v>250.60400000000001</v>
          </cell>
          <cell r="K17">
            <v>250.60400000000001</v>
          </cell>
          <cell r="AJ17">
            <v>0</v>
          </cell>
          <cell r="AK17">
            <v>819.95918660450764</v>
          </cell>
          <cell r="BV17">
            <v>1231.5043202071988</v>
          </cell>
        </row>
        <row r="18">
          <cell r="E18">
            <v>5.8872999999999998</v>
          </cell>
          <cell r="J18">
            <v>167.49299999999999</v>
          </cell>
          <cell r="K18">
            <v>167.49299999999999</v>
          </cell>
          <cell r="AJ18">
            <v>0</v>
          </cell>
          <cell r="AK18">
            <v>536.12624454044385</v>
          </cell>
          <cell r="BV18">
            <v>603.18578948924028</v>
          </cell>
        </row>
        <row r="19">
          <cell r="E19">
            <v>6.6231999999999998</v>
          </cell>
          <cell r="J19">
            <v>81.319999999999993</v>
          </cell>
          <cell r="K19">
            <v>81.319000000000003</v>
          </cell>
          <cell r="AJ19">
            <v>0</v>
          </cell>
          <cell r="AK19">
            <v>254.81246702997782</v>
          </cell>
          <cell r="BV19">
            <v>603.18578948924028</v>
          </cell>
        </row>
        <row r="20">
          <cell r="E20">
            <v>7.3590999999999998</v>
          </cell>
          <cell r="J20">
            <v>0.504</v>
          </cell>
          <cell r="K20">
            <v>0.504</v>
          </cell>
          <cell r="AJ20">
            <v>0</v>
          </cell>
          <cell r="AK20">
            <v>1.549865293073541</v>
          </cell>
          <cell r="BV20">
            <v>603.18578948924028</v>
          </cell>
        </row>
        <row r="21">
          <cell r="E21">
            <v>8.0950000000000006</v>
          </cell>
          <cell r="J21">
            <v>-92.444999999999993</v>
          </cell>
          <cell r="K21">
            <v>-92.444999999999993</v>
          </cell>
          <cell r="AJ21">
            <v>0</v>
          </cell>
          <cell r="AK21">
            <v>-302.85281315047291</v>
          </cell>
          <cell r="BV21">
            <v>0</v>
          </cell>
        </row>
        <row r="23">
          <cell r="J23">
            <v>-624.45500000000004</v>
          </cell>
          <cell r="K23">
            <v>-624.45100000000002</v>
          </cell>
          <cell r="AJ23">
            <v>0</v>
          </cell>
          <cell r="AK23">
            <v>-1790.7591949506298</v>
          </cell>
          <cell r="BV23">
            <v>-1884.9555921538758</v>
          </cell>
        </row>
        <row r="24">
          <cell r="J24">
            <v>-374.44299999999998</v>
          </cell>
          <cell r="K24">
            <v>-374.43799999999999</v>
          </cell>
          <cell r="AJ24">
            <v>0</v>
          </cell>
          <cell r="AK24">
            <v>-1122.508761246173</v>
          </cell>
          <cell r="BV24">
            <v>-1884.9555921538758</v>
          </cell>
        </row>
        <row r="25">
          <cell r="J25">
            <v>-273.06200000000001</v>
          </cell>
          <cell r="K25">
            <v>-273.05799999999999</v>
          </cell>
          <cell r="AJ25">
            <v>0</v>
          </cell>
          <cell r="AK25">
            <v>-834.88940750284223</v>
          </cell>
          <cell r="BV25">
            <v>-942.47779607693792</v>
          </cell>
        </row>
        <row r="26">
          <cell r="J26">
            <v>-273.06400000000002</v>
          </cell>
          <cell r="K26">
            <v>-273.06400000000002</v>
          </cell>
          <cell r="AJ26">
            <v>0</v>
          </cell>
          <cell r="AK26">
            <v>-834.89518834861769</v>
          </cell>
          <cell r="BV26">
            <v>-942.47779607693792</v>
          </cell>
        </row>
        <row r="27">
          <cell r="J27">
            <v>-157.982</v>
          </cell>
          <cell r="K27">
            <v>-157.982</v>
          </cell>
          <cell r="AJ27">
            <v>0</v>
          </cell>
          <cell r="AK27">
            <v>-494.6837127696283</v>
          </cell>
          <cell r="BV27">
            <v>-942.47779607693792</v>
          </cell>
        </row>
        <row r="28">
          <cell r="J28">
            <v>-24.989000000000001</v>
          </cell>
          <cell r="K28">
            <v>-24.989000000000001</v>
          </cell>
          <cell r="AJ28">
            <v>0</v>
          </cell>
          <cell r="AK28">
            <v>-80.614128965890941</v>
          </cell>
          <cell r="BV28">
            <v>-942.47779607693792</v>
          </cell>
        </row>
        <row r="29">
          <cell r="J29">
            <v>91.028000000000006</v>
          </cell>
          <cell r="K29">
            <v>91.028000000000006</v>
          </cell>
          <cell r="AJ29">
            <v>0</v>
          </cell>
          <cell r="AK29">
            <v>285.8975829207983</v>
          </cell>
          <cell r="BV29">
            <v>-339.29200658769764</v>
          </cell>
        </row>
        <row r="30">
          <cell r="J30">
            <v>165.34399999999999</v>
          </cell>
          <cell r="K30">
            <v>165.34399999999999</v>
          </cell>
          <cell r="AJ30">
            <v>0</v>
          </cell>
          <cell r="AK30">
            <v>528.95744986011312</v>
          </cell>
          <cell r="BV30">
            <v>-339.29200658769764</v>
          </cell>
        </row>
        <row r="31">
          <cell r="J31">
            <v>165.32499999999999</v>
          </cell>
          <cell r="K31">
            <v>165.32499999999999</v>
          </cell>
          <cell r="AJ31">
            <v>0</v>
          </cell>
          <cell r="AK31">
            <v>528.89410476550233</v>
          </cell>
          <cell r="BV31">
            <v>-339.29200658769764</v>
          </cell>
        </row>
        <row r="32">
          <cell r="J32">
            <v>167.71600000000001</v>
          </cell>
          <cell r="K32">
            <v>167.714</v>
          </cell>
          <cell r="AJ32">
            <v>0</v>
          </cell>
          <cell r="AK32">
            <v>536.87061420659325</v>
          </cell>
          <cell r="BV32">
            <v>-339.29200658769764</v>
          </cell>
        </row>
        <row r="33">
          <cell r="J33">
            <v>114.52500000000001</v>
          </cell>
          <cell r="K33">
            <v>114.52500000000001</v>
          </cell>
          <cell r="AJ33">
            <v>0</v>
          </cell>
          <cell r="AK33">
            <v>361.75604950195833</v>
          </cell>
          <cell r="BV33">
            <v>-339.29200658769764</v>
          </cell>
        </row>
        <row r="34">
          <cell r="J34">
            <v>16.295000000000002</v>
          </cell>
          <cell r="K34">
            <v>16.295000000000002</v>
          </cell>
          <cell r="AJ34">
            <v>0</v>
          </cell>
          <cell r="AK34">
            <v>50.289377024003201</v>
          </cell>
          <cell r="BV34">
            <v>-339.29200658769764</v>
          </cell>
        </row>
        <row r="35">
          <cell r="J35">
            <v>-3.3220000000000001</v>
          </cell>
          <cell r="K35">
            <v>-3.3220000000000001</v>
          </cell>
          <cell r="AJ35">
            <v>0</v>
          </cell>
          <cell r="AK35">
            <v>-11.116105159681522</v>
          </cell>
          <cell r="BV35">
            <v>-942.47779607693792</v>
          </cell>
        </row>
        <row r="36">
          <cell r="J36">
            <v>-3.3140000000000001</v>
          </cell>
          <cell r="K36">
            <v>-3.3140000000000001</v>
          </cell>
          <cell r="AJ36">
            <v>0</v>
          </cell>
          <cell r="AK36">
            <v>-11.089357269876452</v>
          </cell>
          <cell r="BV36">
            <v>-942.47779607693792</v>
          </cell>
        </row>
        <row r="37">
          <cell r="J37">
            <v>-86.126999999999995</v>
          </cell>
          <cell r="K37">
            <v>-86.126999999999995</v>
          </cell>
          <cell r="AJ37">
            <v>0</v>
          </cell>
          <cell r="AK37">
            <v>-282.56690210045235</v>
          </cell>
          <cell r="BV37">
            <v>-942.47779607693792</v>
          </cell>
        </row>
        <row r="38">
          <cell r="J38">
            <v>-242.602</v>
          </cell>
          <cell r="K38">
            <v>-242.601</v>
          </cell>
          <cell r="AJ38">
            <v>0</v>
          </cell>
          <cell r="AK38">
            <v>-769.00286595127966</v>
          </cell>
          <cell r="BV38">
            <v>-942.47779607693792</v>
          </cell>
        </row>
        <row r="39">
          <cell r="J39">
            <v>-444.38900000000001</v>
          </cell>
          <cell r="K39">
            <v>-444.38900000000001</v>
          </cell>
          <cell r="AJ39">
            <v>0</v>
          </cell>
          <cell r="AK39">
            <v>-1353.591013119028</v>
          </cell>
          <cell r="BV39">
            <v>-1545.6635855661782</v>
          </cell>
        </row>
        <row r="40">
          <cell r="J40">
            <v>-666.39800000000002</v>
          </cell>
          <cell r="K40">
            <v>-666.39800000000002</v>
          </cell>
          <cell r="AJ40">
            <v>0</v>
          </cell>
          <cell r="AK40">
            <v>-1951.7852317766658</v>
          </cell>
          <cell r="BV40">
            <v>-2148.8493750554185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40"/>
  <sheetViews>
    <sheetView tabSelected="1" zoomScale="87" zoomScaleNormal="87" workbookViewId="0"/>
  </sheetViews>
  <sheetFormatPr defaultRowHeight="15" x14ac:dyDescent="0.25"/>
  <cols>
    <col min="3" max="4" width="9.140625" hidden="1" customWidth="1"/>
    <col min="6" max="6" width="9.140625" customWidth="1"/>
    <col min="8" max="9" width="9.140625" hidden="1" customWidth="1"/>
    <col min="10" max="10" width="9.140625" customWidth="1"/>
    <col min="12" max="14" width="9.140625" hidden="1" customWidth="1"/>
    <col min="15" max="15" width="9.140625" customWidth="1"/>
    <col min="26" max="26" width="12.42578125" bestFit="1" customWidth="1"/>
    <col min="30" max="31" width="11.140625" customWidth="1"/>
    <col min="39" max="39" width="23.140625" customWidth="1"/>
    <col min="40" max="40" width="19.42578125" style="3" bestFit="1" customWidth="1"/>
    <col min="41" max="41" width="17.5703125" style="3" customWidth="1"/>
    <col min="42" max="42" width="22.7109375" style="3" customWidth="1"/>
    <col min="43" max="43" width="20" style="3" bestFit="1" customWidth="1"/>
    <col min="44" max="44" width="17.5703125" style="3" customWidth="1"/>
    <col min="45" max="45" width="17.5703125" style="3" hidden="1" customWidth="1"/>
    <col min="46" max="47" width="17.5703125" style="3" customWidth="1"/>
    <col min="48" max="48" width="19.7109375" style="3" customWidth="1"/>
    <col min="49" max="53" width="17.5703125" style="3" customWidth="1"/>
    <col min="54" max="54" width="23" style="3" customWidth="1"/>
    <col min="55" max="55" width="22.28515625" style="3" customWidth="1"/>
    <col min="56" max="57" width="17.5703125" style="3" customWidth="1"/>
    <col min="58" max="58" width="21" style="3" bestFit="1" customWidth="1"/>
    <col min="59" max="59" width="20.85546875" style="3" bestFit="1" customWidth="1"/>
    <col min="60" max="63" width="17.5703125" style="3" customWidth="1"/>
    <col min="64" max="64" width="18.42578125" style="3" bestFit="1" customWidth="1"/>
    <col min="65" max="67" width="18" style="3" bestFit="1" customWidth="1"/>
    <col min="68" max="68" width="18" style="3" hidden="1" customWidth="1"/>
    <col min="69" max="69" width="14.28515625" bestFit="1" customWidth="1"/>
    <col min="70" max="70" width="13.28515625" bestFit="1" customWidth="1"/>
    <col min="71" max="71" width="20.85546875" bestFit="1" customWidth="1"/>
    <col min="72" max="72" width="14.28515625" bestFit="1" customWidth="1"/>
  </cols>
  <sheetData>
    <row r="1" spans="1:112" x14ac:dyDescent="0.25">
      <c r="A1" t="s">
        <v>44</v>
      </c>
      <c r="AF1" s="1"/>
      <c r="AG1" s="1"/>
      <c r="AH1" s="1"/>
      <c r="AI1" s="1"/>
      <c r="AJ1" s="1"/>
      <c r="AK1" s="1"/>
      <c r="AL1" s="2"/>
      <c r="AM1" s="2"/>
      <c r="BL1" s="4"/>
      <c r="BM1" s="4"/>
      <c r="BN1" s="4"/>
      <c r="BO1" s="4"/>
      <c r="BP1" s="4"/>
      <c r="BR1" s="1"/>
      <c r="BS1" s="1"/>
      <c r="BT1" s="1"/>
      <c r="BU1" s="1"/>
      <c r="BV1" s="1"/>
      <c r="BX1" s="1"/>
      <c r="BY1" s="1"/>
      <c r="BZ1" s="1"/>
      <c r="CA1" s="1"/>
      <c r="CB1" s="1"/>
      <c r="CD1" s="1"/>
      <c r="CE1" s="1"/>
      <c r="CF1" s="1"/>
      <c r="CG1" s="1"/>
      <c r="CH1" s="1"/>
    </row>
    <row r="2" spans="1:112" x14ac:dyDescent="0.25">
      <c r="P2" s="5" t="s">
        <v>0</v>
      </c>
      <c r="Q2" s="6"/>
      <c r="R2" s="7"/>
      <c r="AF2" s="4"/>
      <c r="AG2" s="4"/>
      <c r="AH2" s="4"/>
      <c r="AI2" s="4"/>
      <c r="AJ2" s="4"/>
      <c r="AK2" s="4"/>
      <c r="AL2" s="4"/>
      <c r="AM2" s="8" t="s">
        <v>1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9"/>
      <c r="AY2" s="8" t="s">
        <v>2</v>
      </c>
      <c r="AZ2" s="8"/>
      <c r="BA2" s="8"/>
      <c r="BB2" s="8"/>
      <c r="BC2" s="8"/>
      <c r="BD2" s="8"/>
      <c r="BE2" s="8"/>
      <c r="BF2" s="8"/>
      <c r="BG2" s="8"/>
      <c r="BH2" s="8"/>
      <c r="BI2" s="10"/>
      <c r="BJ2" s="8" t="s">
        <v>3</v>
      </c>
      <c r="BK2" s="8"/>
      <c r="BL2" s="8"/>
      <c r="BM2" s="8"/>
      <c r="BN2" s="8"/>
      <c r="BO2" s="8"/>
      <c r="BP2" s="8"/>
      <c r="BQ2" s="8"/>
      <c r="BR2" s="8"/>
      <c r="BS2" s="8"/>
      <c r="BT2" s="8"/>
      <c r="BU2" s="4"/>
      <c r="BV2" s="11" t="s">
        <v>4</v>
      </c>
      <c r="BX2" s="1"/>
      <c r="BY2" s="1"/>
      <c r="BZ2" s="1"/>
      <c r="CA2" s="1"/>
      <c r="CB2" s="1"/>
      <c r="CC2" s="12"/>
      <c r="CD2" s="1"/>
      <c r="CE2" s="1"/>
      <c r="CF2" s="1"/>
      <c r="CG2" s="1"/>
      <c r="CH2" s="1"/>
      <c r="CI2" s="12"/>
      <c r="CJ2" s="12"/>
      <c r="CK2" s="12"/>
      <c r="CL2" s="12"/>
      <c r="CM2" s="12"/>
      <c r="CN2" s="12"/>
      <c r="CO2" s="12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x14ac:dyDescent="0.25">
      <c r="B3" s="14" t="s">
        <v>5</v>
      </c>
      <c r="C3" s="14" t="s">
        <v>6</v>
      </c>
      <c r="D3" s="14" t="s">
        <v>7</v>
      </c>
      <c r="E3" s="15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6" t="s">
        <v>14</v>
      </c>
      <c r="P3" s="17">
        <v>4</v>
      </c>
      <c r="Q3" s="18">
        <v>8</v>
      </c>
      <c r="R3" s="19">
        <v>100</v>
      </c>
      <c r="S3" s="18">
        <v>4</v>
      </c>
      <c r="T3" s="18">
        <v>8</v>
      </c>
      <c r="U3" s="19">
        <v>100</v>
      </c>
      <c r="V3" s="18">
        <v>4</v>
      </c>
      <c r="W3" s="18">
        <v>8</v>
      </c>
      <c r="X3" s="19">
        <v>80</v>
      </c>
      <c r="AD3" s="10"/>
      <c r="AE3" s="10"/>
      <c r="AF3" s="2" t="s">
        <v>15</v>
      </c>
      <c r="AG3" s="2" t="s">
        <v>16</v>
      </c>
      <c r="AH3" s="2" t="s">
        <v>17</v>
      </c>
      <c r="AI3" s="2" t="s">
        <v>18</v>
      </c>
      <c r="AJ3" s="2" t="s">
        <v>19</v>
      </c>
      <c r="AK3" s="2" t="s">
        <v>20</v>
      </c>
      <c r="AL3" s="2"/>
      <c r="AM3" s="2" t="s">
        <v>21</v>
      </c>
      <c r="AN3" s="10" t="s">
        <v>22</v>
      </c>
      <c r="AO3" s="10"/>
      <c r="AP3" s="10" t="s">
        <v>23</v>
      </c>
      <c r="AQ3" s="10" t="s">
        <v>24</v>
      </c>
      <c r="AR3" s="10" t="s">
        <v>25</v>
      </c>
      <c r="AS3" s="10"/>
      <c r="AT3" s="10"/>
      <c r="AU3" s="10" t="s">
        <v>26</v>
      </c>
      <c r="AV3" s="10" t="s">
        <v>27</v>
      </c>
      <c r="AW3" s="10" t="s">
        <v>28</v>
      </c>
      <c r="AX3" s="10"/>
      <c r="AY3" s="2" t="s">
        <v>21</v>
      </c>
      <c r="AZ3" s="10" t="s">
        <v>22</v>
      </c>
      <c r="BA3" s="10"/>
      <c r="BB3" s="10" t="s">
        <v>23</v>
      </c>
      <c r="BC3" s="10" t="s">
        <v>24</v>
      </c>
      <c r="BD3" s="10" t="s">
        <v>25</v>
      </c>
      <c r="BE3" s="9"/>
      <c r="BF3" s="10" t="s">
        <v>29</v>
      </c>
      <c r="BG3" s="10" t="s">
        <v>27</v>
      </c>
      <c r="BH3" s="20" t="s">
        <v>30</v>
      </c>
      <c r="BI3" s="10"/>
      <c r="BJ3" s="2" t="s">
        <v>21</v>
      </c>
      <c r="BK3" s="10" t="s">
        <v>22</v>
      </c>
      <c r="BL3" s="10"/>
      <c r="BM3" s="10" t="s">
        <v>23</v>
      </c>
      <c r="BN3" s="10" t="s">
        <v>24</v>
      </c>
      <c r="BO3" s="10" t="s">
        <v>25</v>
      </c>
      <c r="BP3" s="10"/>
      <c r="BQ3" s="10"/>
      <c r="BR3" s="10" t="s">
        <v>26</v>
      </c>
      <c r="BS3" s="10" t="s">
        <v>27</v>
      </c>
      <c r="BT3" s="10" t="s">
        <v>28</v>
      </c>
      <c r="BU3" s="2"/>
      <c r="BV3" s="21"/>
      <c r="BX3" s="2"/>
      <c r="BY3" s="2"/>
      <c r="BZ3" s="2"/>
      <c r="CA3" s="2"/>
      <c r="CB3" s="2"/>
      <c r="CC3" s="12"/>
      <c r="CD3" s="2"/>
      <c r="CE3" s="2"/>
      <c r="CF3" s="2"/>
      <c r="CG3" s="2"/>
      <c r="CH3" s="2"/>
      <c r="CI3" s="12"/>
      <c r="CJ3" s="12"/>
      <c r="CK3" s="12"/>
      <c r="CL3" s="12"/>
      <c r="CM3" s="12"/>
      <c r="CN3" s="12"/>
      <c r="CO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</row>
    <row r="4" spans="1:112" x14ac:dyDescent="0.25">
      <c r="B4" t="s">
        <v>31</v>
      </c>
      <c r="C4">
        <v>-352.62099999999998</v>
      </c>
      <c r="D4">
        <v>0</v>
      </c>
      <c r="E4">
        <v>0</v>
      </c>
      <c r="F4">
        <v>-102.184</v>
      </c>
      <c r="G4">
        <v>-102.17700000000001</v>
      </c>
      <c r="H4">
        <v>0.5518196510359199</v>
      </c>
      <c r="I4">
        <v>2E-3</v>
      </c>
      <c r="J4">
        <v>44.906999999999996</v>
      </c>
      <c r="K4">
        <v>44.905000000000001</v>
      </c>
      <c r="M4">
        <v>0</v>
      </c>
      <c r="N4">
        <v>0</v>
      </c>
      <c r="P4" s="22">
        <v>3</v>
      </c>
      <c r="Q4" s="23">
        <v>20</v>
      </c>
      <c r="R4" s="24"/>
      <c r="S4" s="25">
        <v>3</v>
      </c>
      <c r="T4" s="25">
        <v>12</v>
      </c>
      <c r="U4" s="25"/>
      <c r="V4" s="22">
        <v>3</v>
      </c>
      <c r="W4" s="23">
        <v>20</v>
      </c>
      <c r="X4" s="24"/>
      <c r="AD4">
        <f t="shared" ref="AD4:AD21" si="0">IF(E4&lt;MIN($AM$23:$AM$40),IF(J4&gt;0,2,1),IF(E4&lt;MAX($AM$23:$AM$40),IF(J4&gt;0,4,3),IF(J4&gt;0,6,5)))</f>
        <v>2</v>
      </c>
      <c r="AE4">
        <f t="shared" ref="AE4:AE21" si="1">IF(AD4=1,$T$15,IF(AD4=2,$T$16,IF(AD4=3,$U$15,IF(AD4=4,$U$16,IF(AD4=5,$V$15,IF(AD4=6,$V$16,""))))))</f>
        <v>756</v>
      </c>
      <c r="AF4">
        <f t="shared" ref="AF4:AF21" si="2">IF(E4&lt;MIN($AM$23:$AM$40),IF(J4&gt;0,J4*1000000/($Q$11*$T$16*$T$16),J4*1000000/($Q$11*$T$15*$T$15)),IF(E4&lt;MAX(AM23:AM40),IF(J4&gt;0,J4*1000000/($Q$11*$U$16*$U$16),J4*1000000/($Q$11*$U$15*$U$15)),IF(J4&gt;0,J4*1000000/($Q$11*$V$16*$V$16),J4*1000000/($Q$11*$V$15*$V$15))))</f>
        <v>0.2619082612468856</v>
      </c>
      <c r="AG4">
        <f t="shared" ref="AG4:AG21" si="3">IF($J4*1000000&gt;$Q$15*$Q$11*$AE$4^2,$Q$16*$Q$11*$AE$4,0.5*fck/fy*(1-SQRT(1-4.6*AF4/fck))*$Q$11*$AE$4)</f>
        <v>138.02173720915857</v>
      </c>
      <c r="AH4">
        <f t="shared" ref="AH4:AH21" si="4">IF(J4*1000000&gt;$Q$15*$Q$11*AE4^2,(J4*1000000-$Q$15*$Q$11*AE4^2)/(0.87*fy*(AE4-40)),0)</f>
        <v>0</v>
      </c>
      <c r="AI4">
        <f t="shared" ref="AI4:AI21" si="5">IF(E4&lt;MIN($AM$23:$AM$40),0.87*fy*AH4/($Z$15-(0.45*fck)),IF(E4&lt;MAX($AM$23:$AM$40),0.87*fy*AH4/($AA$15-(0.45*fck)),0.87*fy*AH4/($AB$15-(0.45*fck))))</f>
        <v>0</v>
      </c>
      <c r="AJ4">
        <f t="shared" ref="AJ4:AJ21" si="6">IF(E4&lt;MIN($AM$23:$AM$40),-0.87*fy*AH4/($Z$15-(0.45*fck)),IF(E4&lt;MAX($AM$23:$AM$40),0.87*fy*AH4/($AA$15-(0.45*fck)),-0.87*fy*AH4/($AB$15-(0.45*fck))))</f>
        <v>0</v>
      </c>
      <c r="AK4">
        <f t="shared" ref="AK4:AK21" si="7">AG4+AH4</f>
        <v>138.02173720915857</v>
      </c>
      <c r="AM4" s="26" t="str">
        <f t="shared" ref="AM4:AM21" si="8">IF(OR((AND(K4&lt;0,K5&gt;0)),(AND(K5&lt;0,K4&gt;0))),E4+((E5-E4)*(0-K4)/(K5-K4)),"")</f>
        <v/>
      </c>
      <c r="AN4" s="27">
        <f t="shared" ref="AN4:AN21" si="9">IF($E4&lt;MIN($AM$4:$AM$21),IF($AK4&lt;0,-1*(IF($Q$11=0,"",$P$7*PI()*$Q$7^2/4)),IF($Q$11=0,"",$P$7*PI()*$Q$7^2/4)),0)</f>
        <v>339.29200658769764</v>
      </c>
      <c r="AO4" s="27">
        <f>IF(AN4=0,0,$AK4-AN4)</f>
        <v>-201.27026937853907</v>
      </c>
      <c r="AP4" s="27">
        <f>IF(OR((AND(AO4&lt;0,AO5&gt;0)),(AND(AO5&lt;0,AO4&gt;0))),$E4+(($E5-$E4)*(0-AO4)/(AO5-AO4)),"")</f>
        <v>0.67496391106596165</v>
      </c>
      <c r="AQ4" s="27">
        <f t="shared" ref="AQ4:AQ21" si="10">IF(AND($E4&gt;MIN($AP$4:$AP$21),$E4&lt;MAX($AP$4:$AP$21)),IF(AO4&lt;0,-1*(IF($Q$11=0,"",$P$5*PI()*$Q$5^2/4)),IF($Q$11=0,"",$P$5*PI()*$Q$5^2/4)),0)</f>
        <v>0</v>
      </c>
      <c r="AR4" s="27">
        <f>AQ4+AN4</f>
        <v>339.29200658769764</v>
      </c>
      <c r="AS4" s="26"/>
      <c r="AT4" s="26"/>
      <c r="AU4" s="26"/>
      <c r="AV4" s="26"/>
      <c r="AW4" s="26"/>
      <c r="AY4" s="28" t="str">
        <f t="shared" ref="AY4:AY21" si="11">IF(OR((AND(R4&lt;0,R5&gt;0)),(AND(R5&lt;0,R4&gt;0))),L4+((L5-L4)*(0-R4)/(R5-R4)),"")</f>
        <v/>
      </c>
      <c r="AZ4" s="28">
        <f t="shared" ref="AZ4:AZ21" si="12">IF($E4&lt;MIN($AM$4:$AM$21),IF($AK4&lt;0,-1*(IF($Q$11=0,"",$S$7*PI()*$T$7^2/4)),IF($Q$11=0,"",$S$7*PI()*$T$7^2/4)),0)</f>
        <v>603.18578948924028</v>
      </c>
      <c r="BA4" s="28">
        <f>IF(AZ4=0,0,$AK4-AZ4)</f>
        <v>-465.16405228008171</v>
      </c>
      <c r="BB4" s="28" t="str">
        <f>IF(OR((AND(BA4&lt;0,BA5&gt;0)),(AND(BA5&lt;0,BA4&gt;0))),$E4+(($E5-$E4)*(0-BA4)/(BA5-BA4)),"")</f>
        <v/>
      </c>
      <c r="BC4" s="28">
        <f t="shared" ref="BC4:BC21" si="13">IF(AND($E4&gt;MIN($BB$4:$BB$21),$E4&lt;MAX($BB$4:$BB$21)),IF(BA4&lt;0,-1*(IF($Q$11=0,"",$S$8*PI()*$T$8^2/4)),IF($Q$11=0,"",$S$8*PI()*$T$8^2/4)),0)</f>
        <v>0</v>
      </c>
      <c r="BD4" s="28">
        <f>BC4+AZ4</f>
        <v>603.18578948924028</v>
      </c>
      <c r="BE4" s="28">
        <f>IF(BD4=0,0,$AK4-BD4)</f>
        <v>-465.16405228008171</v>
      </c>
      <c r="BF4" s="28" t="str">
        <f>IF(OR((AND(BE4&lt;0,BE5&gt;0)),(AND(BE5&lt;0,BE4&gt;0))),$E4+(($E5-$E4)*(0-BE4)/(BE5-BE4)),"")</f>
        <v/>
      </c>
      <c r="BG4" s="28">
        <f t="shared" ref="BG4:BG21" si="14">IF(AND($E4&gt;MIN($BF$4:$BF$21),$E4&lt;MAX($BF$4:$BF$21)),IF(BE4&lt;0,-1*(IF($Q$11=0,"",$S$9*PI()*$T$9^2/4)),IF($Q$11=0,"",$S$9*PI()*$T$9^2/4)),0)</f>
        <v>0</v>
      </c>
      <c r="BH4" s="28">
        <f>BG4+BD4</f>
        <v>603.18578948924028</v>
      </c>
      <c r="BJ4" s="26" t="str">
        <f t="shared" ref="BJ4:BJ21" si="15">IF(OR((AND(R4&lt;0,R5&gt;0)),(AND(R5&lt;0,R4&gt;0))),L4+((L5-L4)*(0-R4)/(R5-R4)),"")</f>
        <v/>
      </c>
      <c r="BK4" s="26">
        <f t="shared" ref="BK4:BK21" si="16">IF($E23&lt;MIN($AM$4:$AM$21),IF($AK4&lt;0,-1*(IF($Q$11=0,"",$P$4*PI()*$Q$4^2/4)),IF($Q$11=0,"",$P$4*PI()*$Q$4^2/4)),0)</f>
        <v>942.47779607693792</v>
      </c>
      <c r="BL4" s="26"/>
      <c r="BM4" s="26"/>
      <c r="BN4" s="26"/>
      <c r="BO4" s="26"/>
      <c r="BP4" s="26"/>
      <c r="BQ4" s="26"/>
      <c r="BR4" s="26"/>
      <c r="BS4" s="26"/>
      <c r="BT4" s="26"/>
      <c r="BU4" s="3"/>
      <c r="BV4" s="28">
        <f>BH4</f>
        <v>603.18578948924028</v>
      </c>
    </row>
    <row r="5" spans="1:112" x14ac:dyDescent="0.25">
      <c r="B5" t="s">
        <v>31</v>
      </c>
      <c r="C5">
        <v>-327.548</v>
      </c>
      <c r="D5">
        <v>0.7359</v>
      </c>
      <c r="E5">
        <v>0.7359</v>
      </c>
      <c r="F5">
        <v>-87.14</v>
      </c>
      <c r="G5">
        <v>-87.132999999999996</v>
      </c>
      <c r="H5">
        <v>0.51258537123211489</v>
      </c>
      <c r="I5">
        <v>2E-3</v>
      </c>
      <c r="J5">
        <v>114.41</v>
      </c>
      <c r="K5">
        <v>114.407</v>
      </c>
      <c r="M5">
        <v>0</v>
      </c>
      <c r="N5">
        <v>736</v>
      </c>
      <c r="P5" s="29">
        <v>3</v>
      </c>
      <c r="Q5" s="30">
        <v>20</v>
      </c>
      <c r="R5" s="31"/>
      <c r="S5" s="25"/>
      <c r="T5" s="25"/>
      <c r="U5" s="25"/>
      <c r="V5" s="29">
        <v>3</v>
      </c>
      <c r="W5" s="30">
        <v>16</v>
      </c>
      <c r="X5" s="31"/>
      <c r="AD5">
        <f t="shared" si="0"/>
        <v>2</v>
      </c>
      <c r="AE5">
        <f t="shared" si="1"/>
        <v>756</v>
      </c>
      <c r="AF5">
        <f t="shared" si="2"/>
        <v>0.66726622061719065</v>
      </c>
      <c r="AG5">
        <f t="shared" si="3"/>
        <v>357.46278999337505</v>
      </c>
      <c r="AH5">
        <f t="shared" si="4"/>
        <v>0</v>
      </c>
      <c r="AI5">
        <f t="shared" si="5"/>
        <v>0</v>
      </c>
      <c r="AJ5">
        <f t="shared" si="6"/>
        <v>0</v>
      </c>
      <c r="AK5">
        <f t="shared" si="7"/>
        <v>357.46278999337505</v>
      </c>
      <c r="AM5" s="26" t="str">
        <f t="shared" si="8"/>
        <v/>
      </c>
      <c r="AN5" s="27">
        <f t="shared" si="9"/>
        <v>339.29200658769764</v>
      </c>
      <c r="AO5" s="27">
        <f t="shared" ref="AO5:AO21" si="17">IF(AN5=0,0,$AK5-AN5)</f>
        <v>18.170783405677412</v>
      </c>
      <c r="AP5" s="27" t="str">
        <f t="shared" ref="AP5:AP21" si="18">IF(OR((AND(AO5&lt;0,AO6&gt;0)),(AND(AO6&lt;0,AO5&gt;0))),$E5+(($E6-$E5)*(0-AO5)/(AO6-AO5)),"")</f>
        <v/>
      </c>
      <c r="AQ5" s="27">
        <f t="shared" si="10"/>
        <v>942.47779607693792</v>
      </c>
      <c r="AR5" s="27">
        <f t="shared" ref="AR5:AR21" si="19">AQ5+AN5</f>
        <v>1281.7698026646356</v>
      </c>
      <c r="AS5" s="26"/>
      <c r="AT5" s="26"/>
      <c r="AU5" s="26"/>
      <c r="AV5" s="26"/>
      <c r="AW5" s="26"/>
      <c r="AY5" s="28" t="str">
        <f t="shared" si="11"/>
        <v/>
      </c>
      <c r="AZ5" s="28">
        <f t="shared" si="12"/>
        <v>603.18578948924028</v>
      </c>
      <c r="BA5" s="28">
        <f t="shared" ref="BA5:BA21" si="20">IF(AZ5=0,0,$AK5-AZ5)</f>
        <v>-245.72299949586522</v>
      </c>
      <c r="BB5" s="32" t="str">
        <f t="shared" ref="BB5:BB21" si="21">IF(OR((AND(BA5&lt;0,BA6&gt;0)),(AND(BA6&lt;0,BA5&gt;0))),$E5+(($E6-$E5)*(0-BA5)/(BA6-BA5)),"")</f>
        <v/>
      </c>
      <c r="BC5" s="28">
        <f t="shared" si="13"/>
        <v>0</v>
      </c>
      <c r="BD5" s="28">
        <f t="shared" ref="BD5:BD21" si="22">BC5+AZ5</f>
        <v>603.18578948924028</v>
      </c>
      <c r="BE5" s="28">
        <f t="shared" ref="BE5:BE21" si="23">IF(BD5=0,0,$AK5-BD5)</f>
        <v>-245.72299949586522</v>
      </c>
      <c r="BF5" s="28" t="str">
        <f t="shared" ref="BF5:BF21" si="24">IF(OR((AND(BE5&lt;0,BE6&gt;0)),(AND(BE6&lt;0,BE5&gt;0))),$E5+(($E6-$E5)*(0-BE5)/(BE6-BE5)),"")</f>
        <v/>
      </c>
      <c r="BG5" s="28">
        <f t="shared" si="14"/>
        <v>0</v>
      </c>
      <c r="BH5" s="28">
        <f t="shared" ref="BH5:BH21" si="25">BG5+BD5</f>
        <v>603.18578948924028</v>
      </c>
      <c r="BJ5" s="26" t="str">
        <f t="shared" si="15"/>
        <v/>
      </c>
      <c r="BK5" s="26">
        <f t="shared" si="16"/>
        <v>942.47779607693792</v>
      </c>
      <c r="BL5" s="26"/>
      <c r="BM5" s="26"/>
      <c r="BN5" s="26"/>
      <c r="BO5" s="26"/>
      <c r="BP5" s="26"/>
      <c r="BQ5" s="26"/>
      <c r="BR5" s="26"/>
      <c r="BS5" s="26"/>
      <c r="BT5" s="26"/>
      <c r="BU5" s="3"/>
      <c r="BV5" s="28">
        <f t="shared" ref="BV5:BV21" si="26">BH5</f>
        <v>603.18578948924028</v>
      </c>
    </row>
    <row r="6" spans="1:112" x14ac:dyDescent="0.25">
      <c r="B6" t="s">
        <v>31</v>
      </c>
      <c r="C6">
        <v>-318.12900000000002</v>
      </c>
      <c r="D6">
        <v>1.05</v>
      </c>
      <c r="E6">
        <v>1.05</v>
      </c>
      <c r="F6">
        <v>-81.488</v>
      </c>
      <c r="G6">
        <v>-81.481999999999999</v>
      </c>
      <c r="H6">
        <v>0.49784650147293008</v>
      </c>
      <c r="I6">
        <v>2E-3</v>
      </c>
      <c r="J6">
        <v>140.87799999999999</v>
      </c>
      <c r="K6">
        <v>140.875</v>
      </c>
      <c r="M6">
        <v>0</v>
      </c>
      <c r="N6">
        <v>1050</v>
      </c>
      <c r="P6" s="29"/>
      <c r="Q6" s="30"/>
      <c r="R6" s="31"/>
      <c r="S6" s="25"/>
      <c r="T6" s="25"/>
      <c r="U6" s="25"/>
      <c r="V6" s="29">
        <v>3</v>
      </c>
      <c r="W6" s="30">
        <v>16</v>
      </c>
      <c r="X6" s="31"/>
      <c r="AD6">
        <f t="shared" si="0"/>
        <v>2</v>
      </c>
      <c r="AE6">
        <f t="shared" si="1"/>
        <v>756</v>
      </c>
      <c r="AF6">
        <f t="shared" si="2"/>
        <v>0.82163386616649403</v>
      </c>
      <c r="AG6">
        <f t="shared" si="3"/>
        <v>443.01998116642415</v>
      </c>
      <c r="AH6">
        <f t="shared" si="4"/>
        <v>0</v>
      </c>
      <c r="AI6">
        <f t="shared" si="5"/>
        <v>0</v>
      </c>
      <c r="AJ6">
        <f t="shared" si="6"/>
        <v>0</v>
      </c>
      <c r="AK6">
        <f t="shared" si="7"/>
        <v>443.01998116642415</v>
      </c>
      <c r="AM6" s="26" t="str">
        <f t="shared" si="8"/>
        <v/>
      </c>
      <c r="AN6" s="27">
        <f t="shared" si="9"/>
        <v>339.29200658769764</v>
      </c>
      <c r="AO6" s="27">
        <f t="shared" si="17"/>
        <v>103.7279745787265</v>
      </c>
      <c r="AP6" s="27" t="str">
        <f t="shared" si="18"/>
        <v/>
      </c>
      <c r="AQ6" s="27">
        <f t="shared" si="10"/>
        <v>942.47779607693792</v>
      </c>
      <c r="AR6" s="27">
        <f t="shared" si="19"/>
        <v>1281.7698026646356</v>
      </c>
      <c r="AS6" s="26"/>
      <c r="AT6" s="26"/>
      <c r="AU6" s="26"/>
      <c r="AV6" s="26"/>
      <c r="AW6" s="26"/>
      <c r="AY6" s="28" t="str">
        <f t="shared" si="11"/>
        <v/>
      </c>
      <c r="AZ6" s="28">
        <f t="shared" si="12"/>
        <v>603.18578948924028</v>
      </c>
      <c r="BA6" s="28">
        <f t="shared" si="20"/>
        <v>-160.16580832281613</v>
      </c>
      <c r="BB6" s="32" t="str">
        <f t="shared" si="21"/>
        <v/>
      </c>
      <c r="BC6" s="28">
        <f t="shared" si="13"/>
        <v>0</v>
      </c>
      <c r="BD6" s="28">
        <f t="shared" si="22"/>
        <v>603.18578948924028</v>
      </c>
      <c r="BE6" s="28">
        <f t="shared" si="23"/>
        <v>-160.16580832281613</v>
      </c>
      <c r="BF6" s="28" t="str">
        <f t="shared" si="24"/>
        <v/>
      </c>
      <c r="BG6" s="28">
        <f t="shared" si="14"/>
        <v>0</v>
      </c>
      <c r="BH6" s="28">
        <f t="shared" si="25"/>
        <v>603.18578948924028</v>
      </c>
      <c r="BJ6" s="26" t="str">
        <f t="shared" si="15"/>
        <v/>
      </c>
      <c r="BK6" s="26">
        <f t="shared" si="16"/>
        <v>942.47779607693792</v>
      </c>
      <c r="BL6" s="26"/>
      <c r="BM6" s="26"/>
      <c r="BN6" s="26"/>
      <c r="BO6" s="26"/>
      <c r="BP6" s="26"/>
      <c r="BQ6" s="26"/>
      <c r="BR6" s="26"/>
      <c r="BS6" s="26"/>
      <c r="BT6" s="26"/>
      <c r="BU6" s="3"/>
      <c r="BV6" s="28">
        <f t="shared" si="26"/>
        <v>603.18578948924028</v>
      </c>
    </row>
    <row r="7" spans="1:112" x14ac:dyDescent="0.25">
      <c r="B7" t="s">
        <v>31</v>
      </c>
      <c r="C7">
        <v>-285.22800000000001</v>
      </c>
      <c r="D7">
        <v>1.0509999999999999</v>
      </c>
      <c r="E7">
        <v>1.0509999999999999</v>
      </c>
      <c r="F7">
        <v>-61.741</v>
      </c>
      <c r="G7">
        <v>-61.741</v>
      </c>
      <c r="H7">
        <v>0.44632533641286359</v>
      </c>
      <c r="I7">
        <v>0</v>
      </c>
      <c r="J7">
        <v>140.876</v>
      </c>
      <c r="K7">
        <v>140.876</v>
      </c>
      <c r="M7">
        <v>0</v>
      </c>
      <c r="N7">
        <v>1051</v>
      </c>
      <c r="P7" s="33">
        <v>3</v>
      </c>
      <c r="Q7" s="34">
        <v>12</v>
      </c>
      <c r="R7" s="35"/>
      <c r="S7" s="22">
        <v>3</v>
      </c>
      <c r="T7" s="23">
        <v>16</v>
      </c>
      <c r="U7" s="24"/>
      <c r="V7" s="33">
        <v>3</v>
      </c>
      <c r="W7" s="34">
        <v>20</v>
      </c>
      <c r="X7" s="35"/>
      <c r="Z7" s="36" t="s">
        <v>32</v>
      </c>
      <c r="AA7" s="37"/>
      <c r="AB7" s="38"/>
      <c r="AC7" s="39"/>
      <c r="AD7">
        <f t="shared" si="0"/>
        <v>2</v>
      </c>
      <c r="AE7">
        <f t="shared" si="1"/>
        <v>756</v>
      </c>
      <c r="AF7">
        <f t="shared" si="2"/>
        <v>0.82162220169274847</v>
      </c>
      <c r="AG7">
        <f t="shared" si="3"/>
        <v>443.01347273868203</v>
      </c>
      <c r="AH7">
        <f t="shared" si="4"/>
        <v>0</v>
      </c>
      <c r="AI7">
        <f t="shared" si="5"/>
        <v>0</v>
      </c>
      <c r="AJ7">
        <f t="shared" si="6"/>
        <v>0</v>
      </c>
      <c r="AK7">
        <f t="shared" si="7"/>
        <v>443.01347273868203</v>
      </c>
      <c r="AM7" s="26" t="str">
        <f t="shared" si="8"/>
        <v/>
      </c>
      <c r="AN7" s="27">
        <f t="shared" si="9"/>
        <v>339.29200658769764</v>
      </c>
      <c r="AO7" s="27">
        <f t="shared" si="17"/>
        <v>103.72146615098438</v>
      </c>
      <c r="AP7" s="27" t="str">
        <f t="shared" si="18"/>
        <v/>
      </c>
      <c r="AQ7" s="27">
        <f t="shared" si="10"/>
        <v>942.47779607693792</v>
      </c>
      <c r="AR7" s="27">
        <f t="shared" si="19"/>
        <v>1281.7698026646356</v>
      </c>
      <c r="AS7" s="26"/>
      <c r="AT7" s="26"/>
      <c r="AU7" s="26"/>
      <c r="AV7" s="26"/>
      <c r="AW7" s="26"/>
      <c r="AY7" s="28" t="str">
        <f t="shared" si="11"/>
        <v/>
      </c>
      <c r="AZ7" s="28">
        <f t="shared" si="12"/>
        <v>603.18578948924028</v>
      </c>
      <c r="BA7" s="28">
        <f t="shared" si="20"/>
        <v>-160.17231675055825</v>
      </c>
      <c r="BB7" s="32" t="str">
        <f t="shared" si="21"/>
        <v/>
      </c>
      <c r="BC7" s="28">
        <f t="shared" si="13"/>
        <v>0</v>
      </c>
      <c r="BD7" s="28">
        <f t="shared" si="22"/>
        <v>603.18578948924028</v>
      </c>
      <c r="BE7" s="28">
        <f t="shared" si="23"/>
        <v>-160.17231675055825</v>
      </c>
      <c r="BF7" s="28" t="str">
        <f t="shared" si="24"/>
        <v/>
      </c>
      <c r="BG7" s="28">
        <f t="shared" si="14"/>
        <v>0</v>
      </c>
      <c r="BH7" s="28">
        <f t="shared" si="25"/>
        <v>603.18578948924028</v>
      </c>
      <c r="BJ7" s="26" t="str">
        <f t="shared" si="15"/>
        <v/>
      </c>
      <c r="BK7" s="26">
        <f t="shared" si="16"/>
        <v>942.47779607693792</v>
      </c>
      <c r="BL7" s="26"/>
      <c r="BM7" s="26"/>
      <c r="BN7" s="26"/>
      <c r="BO7" s="26"/>
      <c r="BP7" s="26"/>
      <c r="BQ7" s="26"/>
      <c r="BR7" s="26"/>
      <c r="BS7" s="26"/>
      <c r="BT7" s="26"/>
      <c r="BU7" s="3"/>
      <c r="BV7" s="28">
        <f t="shared" si="26"/>
        <v>603.18578948924028</v>
      </c>
    </row>
    <row r="8" spans="1:112" x14ac:dyDescent="0.25">
      <c r="B8" t="s">
        <v>31</v>
      </c>
      <c r="C8">
        <v>-271.26100000000002</v>
      </c>
      <c r="D8">
        <v>1.4718</v>
      </c>
      <c r="E8">
        <v>1.4718</v>
      </c>
      <c r="F8">
        <v>-53.360999999999997</v>
      </c>
      <c r="G8">
        <v>-53.360999999999997</v>
      </c>
      <c r="H8">
        <v>0.4244697472923058</v>
      </c>
      <c r="I8">
        <v>0</v>
      </c>
      <c r="J8">
        <v>167.64500000000001</v>
      </c>
      <c r="K8">
        <v>167.64500000000001</v>
      </c>
      <c r="M8">
        <v>0</v>
      </c>
      <c r="N8">
        <v>1472</v>
      </c>
      <c r="P8" s="40"/>
      <c r="Q8" s="41"/>
      <c r="R8" s="42"/>
      <c r="S8" s="29">
        <v>2</v>
      </c>
      <c r="T8" s="30">
        <v>20</v>
      </c>
      <c r="U8" s="31"/>
      <c r="V8" s="40"/>
      <c r="W8" s="41"/>
      <c r="X8" s="42"/>
      <c r="Z8" s="43">
        <f>IF($Q$11=0,"",$P$4*PI()*$Q$4^2/4+$P$5*PI()*$Q$5^2/4+$P$6*PI()*$Q$6^2/4)</f>
        <v>1884.9555921538758</v>
      </c>
      <c r="AA8" s="44">
        <f>IF($Q$11=0,"",$S$4*PI()*$T$4^2/4+$S$5*PI()*$T$5^2/4+$S$6*PI()*$T$6^2/4)</f>
        <v>339.29200658769764</v>
      </c>
      <c r="AB8" s="45">
        <f>IF($Q$11=0,"",$V$4*PI()*$W$4^2/4+$V$5*PI()*$W$5^2/4+$V$6*PI()*$W$6^2/4)</f>
        <v>2148.8493750554185</v>
      </c>
      <c r="AC8" s="46"/>
      <c r="AD8">
        <f t="shared" si="0"/>
        <v>2</v>
      </c>
      <c r="AE8">
        <f t="shared" si="1"/>
        <v>756</v>
      </c>
      <c r="AF8">
        <f t="shared" si="2"/>
        <v>0.97774535054076506</v>
      </c>
      <c r="AG8">
        <f t="shared" si="3"/>
        <v>530.73027839548399</v>
      </c>
      <c r="AH8">
        <f t="shared" si="4"/>
        <v>0</v>
      </c>
      <c r="AI8">
        <f t="shared" si="5"/>
        <v>0</v>
      </c>
      <c r="AJ8">
        <f t="shared" si="6"/>
        <v>0</v>
      </c>
      <c r="AK8">
        <f t="shared" si="7"/>
        <v>530.73027839548399</v>
      </c>
      <c r="AM8" s="26" t="str">
        <f t="shared" si="8"/>
        <v/>
      </c>
      <c r="AN8" s="27">
        <f t="shared" si="9"/>
        <v>339.29200658769764</v>
      </c>
      <c r="AO8" s="27">
        <f t="shared" si="17"/>
        <v>191.43827180778635</v>
      </c>
      <c r="AP8" s="27" t="str">
        <f t="shared" si="18"/>
        <v/>
      </c>
      <c r="AQ8" s="27">
        <f t="shared" si="10"/>
        <v>942.47779607693792</v>
      </c>
      <c r="AR8" s="27">
        <f t="shared" si="19"/>
        <v>1281.7698026646356</v>
      </c>
      <c r="AS8" s="26"/>
      <c r="AT8" s="26"/>
      <c r="AU8" s="26"/>
      <c r="AV8" s="26"/>
      <c r="AW8" s="26"/>
      <c r="AY8" s="28" t="str">
        <f t="shared" si="11"/>
        <v/>
      </c>
      <c r="AZ8" s="28">
        <f t="shared" si="12"/>
        <v>603.18578948924028</v>
      </c>
      <c r="BA8" s="28">
        <f t="shared" si="20"/>
        <v>-72.455511093756286</v>
      </c>
      <c r="BB8" s="32">
        <f>IF(OR((AND(BA8&lt;0,BA9&gt;0)),(AND(BA9&lt;0,BA8&gt;0))),$E8+(($E9-$E8)*(0-BA8)/(BA9-BA8)),"")</f>
        <v>1.6521639061125761</v>
      </c>
      <c r="BC8" s="28">
        <f t="shared" si="13"/>
        <v>0</v>
      </c>
      <c r="BD8" s="28">
        <f t="shared" si="22"/>
        <v>603.18578948924028</v>
      </c>
      <c r="BE8" s="28">
        <f t="shared" si="23"/>
        <v>-72.455511093756286</v>
      </c>
      <c r="BF8" s="28" t="str">
        <f t="shared" si="24"/>
        <v/>
      </c>
      <c r="BG8" s="28">
        <f t="shared" si="14"/>
        <v>0</v>
      </c>
      <c r="BH8" s="28">
        <f t="shared" si="25"/>
        <v>603.18578948924028</v>
      </c>
      <c r="BJ8" s="26" t="str">
        <f t="shared" si="15"/>
        <v/>
      </c>
      <c r="BK8" s="26">
        <f t="shared" si="16"/>
        <v>942.47779607693792</v>
      </c>
      <c r="BL8" s="26"/>
      <c r="BM8" s="26"/>
      <c r="BN8" s="26"/>
      <c r="BO8" s="26"/>
      <c r="BP8" s="26"/>
      <c r="BQ8" s="26"/>
      <c r="BR8" s="26"/>
      <c r="BS8" s="26"/>
      <c r="BT8" s="26"/>
      <c r="BU8" s="3"/>
      <c r="BV8" s="28">
        <f t="shared" si="26"/>
        <v>603.18578948924028</v>
      </c>
    </row>
    <row r="9" spans="1:112" x14ac:dyDescent="0.25">
      <c r="B9" t="s">
        <v>31</v>
      </c>
      <c r="C9">
        <v>-238.11600000000001</v>
      </c>
      <c r="D9">
        <v>2.2077</v>
      </c>
      <c r="E9">
        <v>2.2077</v>
      </c>
      <c r="F9">
        <v>-33.473999999999997</v>
      </c>
      <c r="G9">
        <v>-33.473999999999997</v>
      </c>
      <c r="H9">
        <v>0.37260438598344281</v>
      </c>
      <c r="I9">
        <v>0</v>
      </c>
      <c r="J9">
        <v>255.125</v>
      </c>
      <c r="K9">
        <v>255.125</v>
      </c>
      <c r="M9">
        <v>0</v>
      </c>
      <c r="N9">
        <v>2208</v>
      </c>
      <c r="P9" s="47"/>
      <c r="Q9" s="48"/>
      <c r="R9" s="49"/>
      <c r="S9" s="50">
        <v>2</v>
      </c>
      <c r="T9" s="51">
        <v>12</v>
      </c>
      <c r="U9" s="52"/>
      <c r="V9" s="47"/>
      <c r="W9" s="48"/>
      <c r="X9" s="49"/>
      <c r="Z9" s="53">
        <f>IF($Q$11=0,"",$P$7*PI()*$Q$7^2/4+$P$8*PI()*$Q$8^2/4+$P$9*PI()*$Q$9^2/4)</f>
        <v>339.29200658769764</v>
      </c>
      <c r="AA9" s="54">
        <f>IF($Q$11=0,"",$S$7*PI()*$T$7^2/4+$S$8*PI()*$T$8^2/4+$S$9*PI()*$T$9^2/4)</f>
        <v>1457.6989912656638</v>
      </c>
      <c r="AB9" s="55">
        <f>IF($Q$11=0,"",$V$7*PI()*$W$7^2/4+$V$8*PI()*$W$8^2/4+$V$9*PI()*$W$9^2/4)</f>
        <v>942.47779607693792</v>
      </c>
      <c r="AC9" s="46"/>
      <c r="AD9">
        <f t="shared" si="0"/>
        <v>2</v>
      </c>
      <c r="AE9">
        <f t="shared" si="1"/>
        <v>756</v>
      </c>
      <c r="AF9">
        <f t="shared" si="2"/>
        <v>1.4879494321734181</v>
      </c>
      <c r="AG9">
        <f t="shared" si="3"/>
        <v>826.35489511128617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826.35489511128617</v>
      </c>
      <c r="AM9" s="56" t="str">
        <f t="shared" si="8"/>
        <v/>
      </c>
      <c r="AN9" s="27">
        <f t="shared" si="9"/>
        <v>339.29200658769764</v>
      </c>
      <c r="AO9" s="27">
        <f t="shared" si="17"/>
        <v>487.06288852358853</v>
      </c>
      <c r="AP9" s="27" t="str">
        <f t="shared" si="18"/>
        <v/>
      </c>
      <c r="AQ9" s="27">
        <f t="shared" si="10"/>
        <v>942.47779607693792</v>
      </c>
      <c r="AR9" s="27">
        <f t="shared" si="19"/>
        <v>1281.7698026646356</v>
      </c>
      <c r="AS9" s="26"/>
      <c r="AT9" s="26"/>
      <c r="AU9" s="26"/>
      <c r="AV9" s="26"/>
      <c r="AW9" s="26"/>
      <c r="AY9" s="32" t="str">
        <f t="shared" si="11"/>
        <v/>
      </c>
      <c r="AZ9" s="28">
        <f t="shared" si="12"/>
        <v>603.18578948924028</v>
      </c>
      <c r="BA9" s="28">
        <f t="shared" si="20"/>
        <v>223.16910562204589</v>
      </c>
      <c r="BB9" s="32" t="str">
        <f t="shared" si="21"/>
        <v/>
      </c>
      <c r="BC9" s="28">
        <f t="shared" si="13"/>
        <v>628.31853071795865</v>
      </c>
      <c r="BD9" s="28">
        <f t="shared" si="22"/>
        <v>1231.5043202071988</v>
      </c>
      <c r="BE9" s="28">
        <f t="shared" si="23"/>
        <v>-405.14942509591265</v>
      </c>
      <c r="BF9" s="28" t="str">
        <f t="shared" si="24"/>
        <v/>
      </c>
      <c r="BG9" s="28">
        <f t="shared" si="14"/>
        <v>0</v>
      </c>
      <c r="BH9" s="28">
        <f t="shared" si="25"/>
        <v>1231.5043202071988</v>
      </c>
      <c r="BJ9" s="26" t="str">
        <f t="shared" si="15"/>
        <v/>
      </c>
      <c r="BK9" s="26">
        <f t="shared" si="16"/>
        <v>942.47779607693792</v>
      </c>
      <c r="BL9" s="26"/>
      <c r="BM9" s="26"/>
      <c r="BN9" s="26"/>
      <c r="BO9" s="26"/>
      <c r="BP9" s="26"/>
      <c r="BQ9" s="26"/>
      <c r="BR9" s="26"/>
      <c r="BS9" s="26"/>
      <c r="BT9" s="26"/>
      <c r="BU9" s="3"/>
      <c r="BV9" s="28">
        <f t="shared" si="26"/>
        <v>1231.5043202071988</v>
      </c>
    </row>
    <row r="10" spans="1:112" x14ac:dyDescent="0.25">
      <c r="B10" t="s">
        <v>31</v>
      </c>
      <c r="C10">
        <v>-194.94200000000001</v>
      </c>
      <c r="D10">
        <v>2.9436</v>
      </c>
      <c r="E10">
        <v>2.9436</v>
      </c>
      <c r="F10">
        <v>-7.569</v>
      </c>
      <c r="G10">
        <v>-7.569</v>
      </c>
      <c r="H10">
        <v>0.3050456257134519</v>
      </c>
      <c r="I10">
        <v>0</v>
      </c>
      <c r="J10">
        <v>314.31099999999998</v>
      </c>
      <c r="K10">
        <v>314.31099999999998</v>
      </c>
      <c r="M10">
        <v>0</v>
      </c>
      <c r="N10">
        <v>2944</v>
      </c>
      <c r="P10" s="44"/>
      <c r="Q10" s="57"/>
      <c r="R10" s="57"/>
      <c r="S10" s="43"/>
      <c r="T10" s="57"/>
      <c r="U10" s="45"/>
      <c r="V10" s="57"/>
      <c r="W10" s="57"/>
      <c r="X10" s="45"/>
      <c r="AD10">
        <f t="shared" si="0"/>
        <v>4</v>
      </c>
      <c r="AE10">
        <f t="shared" si="1"/>
        <v>726.13793103448279</v>
      </c>
      <c r="AF10">
        <f t="shared" si="2"/>
        <v>1.9870101187799225</v>
      </c>
      <c r="AG10">
        <f t="shared" si="3"/>
        <v>1130.4058891534862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1130.4058891534862</v>
      </c>
      <c r="AM10" s="56" t="str">
        <f t="shared" si="8"/>
        <v/>
      </c>
      <c r="AN10" s="27">
        <f t="shared" si="9"/>
        <v>339.29200658769764</v>
      </c>
      <c r="AO10" s="27">
        <f t="shared" si="17"/>
        <v>791.11388256578857</v>
      </c>
      <c r="AP10" s="27" t="str">
        <f t="shared" si="18"/>
        <v/>
      </c>
      <c r="AQ10" s="27">
        <f t="shared" si="10"/>
        <v>942.47779607693792</v>
      </c>
      <c r="AR10" s="27">
        <f t="shared" si="19"/>
        <v>1281.7698026646356</v>
      </c>
      <c r="AS10" s="26"/>
      <c r="AT10" s="26"/>
      <c r="AU10" s="26"/>
      <c r="AV10" s="26"/>
      <c r="AW10" s="26"/>
      <c r="AY10" s="32" t="str">
        <f t="shared" si="11"/>
        <v/>
      </c>
      <c r="AZ10" s="28">
        <f t="shared" si="12"/>
        <v>603.18578948924028</v>
      </c>
      <c r="BA10" s="28">
        <f t="shared" si="20"/>
        <v>527.22009966424594</v>
      </c>
      <c r="BB10" s="32" t="str">
        <f t="shared" si="21"/>
        <v/>
      </c>
      <c r="BC10" s="28">
        <f t="shared" si="13"/>
        <v>628.31853071795865</v>
      </c>
      <c r="BD10" s="28">
        <f t="shared" si="22"/>
        <v>1231.5043202071988</v>
      </c>
      <c r="BE10" s="28">
        <f t="shared" si="23"/>
        <v>-101.0984310537126</v>
      </c>
      <c r="BF10" s="28">
        <f t="shared" si="24"/>
        <v>3.1549630921167102</v>
      </c>
      <c r="BG10" s="28">
        <f t="shared" si="14"/>
        <v>0</v>
      </c>
      <c r="BH10" s="28">
        <f t="shared" si="25"/>
        <v>1231.5043202071988</v>
      </c>
      <c r="BJ10" s="26" t="str">
        <f t="shared" si="15"/>
        <v/>
      </c>
      <c r="BK10" s="26">
        <f t="shared" si="16"/>
        <v>942.47779607693792</v>
      </c>
      <c r="BL10" s="26"/>
      <c r="BM10" s="26"/>
      <c r="BN10" s="26"/>
      <c r="BO10" s="26"/>
      <c r="BP10" s="26" t="s">
        <v>33</v>
      </c>
      <c r="BQ10" s="26"/>
      <c r="BR10" s="26"/>
      <c r="BS10" s="26"/>
      <c r="BT10" s="26"/>
      <c r="BU10" s="3"/>
      <c r="BV10" s="28">
        <f t="shared" si="26"/>
        <v>1231.5043202071988</v>
      </c>
    </row>
    <row r="11" spans="1:112" x14ac:dyDescent="0.25">
      <c r="B11" t="s">
        <v>31</v>
      </c>
      <c r="C11">
        <v>-159.85300000000001</v>
      </c>
      <c r="D11">
        <v>3.5</v>
      </c>
      <c r="E11">
        <v>3.5</v>
      </c>
      <c r="F11">
        <v>13.484</v>
      </c>
      <c r="G11">
        <v>13.484</v>
      </c>
      <c r="H11">
        <v>0.25013828937413396</v>
      </c>
      <c r="I11">
        <v>0</v>
      </c>
      <c r="J11">
        <v>380.02800000000002</v>
      </c>
      <c r="K11">
        <v>380.02800000000002</v>
      </c>
      <c r="M11">
        <v>0</v>
      </c>
      <c r="N11">
        <v>3500</v>
      </c>
      <c r="P11" s="58" t="s">
        <v>34</v>
      </c>
      <c r="Q11" s="41">
        <v>300</v>
      </c>
      <c r="R11" s="41" t="s">
        <v>35</v>
      </c>
      <c r="S11" s="40"/>
      <c r="T11" s="41">
        <f>Q11</f>
        <v>300</v>
      </c>
      <c r="U11" s="59" t="s">
        <v>35</v>
      </c>
      <c r="V11" s="41"/>
      <c r="W11" s="41">
        <f>Q11</f>
        <v>300</v>
      </c>
      <c r="X11" s="60" t="s">
        <v>35</v>
      </c>
      <c r="AC11" s="39"/>
      <c r="AD11">
        <f t="shared" si="0"/>
        <v>4</v>
      </c>
      <c r="AE11">
        <f t="shared" si="1"/>
        <v>726.13793103448279</v>
      </c>
      <c r="AF11">
        <f t="shared" si="2"/>
        <v>2.4024596066306825</v>
      </c>
      <c r="AG11">
        <f t="shared" si="3"/>
        <v>1396.5411281630716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1396.5411281630716</v>
      </c>
      <c r="AM11" s="56" t="str">
        <f t="shared" si="8"/>
        <v/>
      </c>
      <c r="AN11" s="27">
        <f t="shared" si="9"/>
        <v>339.29200658769764</v>
      </c>
      <c r="AO11" s="27">
        <f t="shared" si="17"/>
        <v>1057.2491215753739</v>
      </c>
      <c r="AP11" s="27" t="str">
        <f t="shared" si="18"/>
        <v/>
      </c>
      <c r="AQ11" s="27">
        <f t="shared" si="10"/>
        <v>942.47779607693792</v>
      </c>
      <c r="AR11" s="27">
        <f t="shared" si="19"/>
        <v>1281.7698026646356</v>
      </c>
      <c r="AS11" s="26"/>
      <c r="AT11" s="26"/>
      <c r="AU11" s="26"/>
      <c r="AV11" s="26"/>
      <c r="AW11" s="26"/>
      <c r="AY11" s="32" t="str">
        <f t="shared" si="11"/>
        <v/>
      </c>
      <c r="AZ11" s="28">
        <f t="shared" si="12"/>
        <v>603.18578948924028</v>
      </c>
      <c r="BA11" s="28">
        <f t="shared" si="20"/>
        <v>793.35533867383128</v>
      </c>
      <c r="BB11" s="32" t="str">
        <f t="shared" si="21"/>
        <v/>
      </c>
      <c r="BC11" s="28">
        <f t="shared" si="13"/>
        <v>628.31853071795865</v>
      </c>
      <c r="BD11" s="28">
        <f t="shared" si="22"/>
        <v>1231.5043202071988</v>
      </c>
      <c r="BE11" s="28">
        <f t="shared" si="23"/>
        <v>165.03680795587275</v>
      </c>
      <c r="BF11" s="28" t="str">
        <f t="shared" si="24"/>
        <v/>
      </c>
      <c r="BG11" s="28">
        <f t="shared" si="14"/>
        <v>226.1946710584651</v>
      </c>
      <c r="BH11" s="28">
        <f t="shared" si="25"/>
        <v>1457.6989912656638</v>
      </c>
      <c r="BJ11" s="26" t="str">
        <f t="shared" si="15"/>
        <v/>
      </c>
      <c r="BK11" s="26">
        <f t="shared" si="16"/>
        <v>942.47779607693792</v>
      </c>
      <c r="BL11" s="26"/>
      <c r="BM11" s="26"/>
      <c r="BN11" s="26"/>
      <c r="BO11" s="26"/>
      <c r="BP11" s="26"/>
      <c r="BQ11" s="26"/>
      <c r="BR11" s="26"/>
      <c r="BS11" s="26"/>
      <c r="BT11" s="26"/>
      <c r="BU11" s="3"/>
      <c r="BV11" s="28">
        <f t="shared" si="26"/>
        <v>1457.6989912656638</v>
      </c>
    </row>
    <row r="12" spans="1:112" x14ac:dyDescent="0.25">
      <c r="B12" t="s">
        <v>31</v>
      </c>
      <c r="C12">
        <v>103.70399999999999</v>
      </c>
      <c r="D12">
        <v>3.5009999999999999</v>
      </c>
      <c r="E12">
        <v>3.5009999999999999</v>
      </c>
      <c r="F12">
        <v>103.706</v>
      </c>
      <c r="G12">
        <v>103.70399999999999</v>
      </c>
      <c r="H12">
        <v>0.16227622353822069</v>
      </c>
      <c r="I12">
        <v>0</v>
      </c>
      <c r="J12">
        <v>380.03</v>
      </c>
      <c r="K12">
        <v>380.029</v>
      </c>
      <c r="M12">
        <v>0</v>
      </c>
      <c r="N12">
        <v>3501</v>
      </c>
      <c r="P12" s="61" t="s">
        <v>36</v>
      </c>
      <c r="Q12" s="48">
        <v>800</v>
      </c>
      <c r="R12" s="48" t="s">
        <v>35</v>
      </c>
      <c r="S12" s="47"/>
      <c r="T12" s="48">
        <f>Q12</f>
        <v>800</v>
      </c>
      <c r="U12" s="62" t="s">
        <v>35</v>
      </c>
      <c r="V12" s="48"/>
      <c r="W12" s="48">
        <f>Q12</f>
        <v>800</v>
      </c>
      <c r="X12" s="63" t="s">
        <v>35</v>
      </c>
      <c r="Z12" s="64" t="str">
        <f>IF(AND(AND(Q11=T11,T11=W11),AND(Q12=T12,T12=W12)),"","Varying cross-section")</f>
        <v/>
      </c>
      <c r="AA12" s="64"/>
      <c r="AC12" s="46"/>
      <c r="AD12">
        <f t="shared" si="0"/>
        <v>4</v>
      </c>
      <c r="AE12">
        <f t="shared" si="1"/>
        <v>726.13793103448279</v>
      </c>
      <c r="AF12">
        <f t="shared" si="2"/>
        <v>2.4024722502232945</v>
      </c>
      <c r="AG12">
        <f t="shared" si="3"/>
        <v>1396.5494269152096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1396.5494269152096</v>
      </c>
      <c r="AM12" s="56" t="str">
        <f t="shared" si="8"/>
        <v/>
      </c>
      <c r="AN12" s="27">
        <f t="shared" si="9"/>
        <v>339.29200658769764</v>
      </c>
      <c r="AO12" s="27">
        <f t="shared" si="17"/>
        <v>1057.2574203275119</v>
      </c>
      <c r="AP12" s="27" t="str">
        <f t="shared" si="18"/>
        <v/>
      </c>
      <c r="AQ12" s="27">
        <f t="shared" si="10"/>
        <v>942.47779607693792</v>
      </c>
      <c r="AR12" s="27">
        <f t="shared" si="19"/>
        <v>1281.7698026646356</v>
      </c>
      <c r="AS12" s="26"/>
      <c r="AT12" s="26"/>
      <c r="AU12" s="26"/>
      <c r="AV12" s="26"/>
      <c r="AW12" s="26"/>
      <c r="AY12" s="32" t="str">
        <f t="shared" si="11"/>
        <v/>
      </c>
      <c r="AZ12" s="28">
        <f t="shared" si="12"/>
        <v>603.18578948924028</v>
      </c>
      <c r="BA12" s="28">
        <f t="shared" si="20"/>
        <v>793.36363742596927</v>
      </c>
      <c r="BB12" s="32" t="str">
        <f t="shared" si="21"/>
        <v/>
      </c>
      <c r="BC12" s="28">
        <f t="shared" si="13"/>
        <v>628.31853071795865</v>
      </c>
      <c r="BD12" s="28">
        <f t="shared" si="22"/>
        <v>1231.5043202071988</v>
      </c>
      <c r="BE12" s="28">
        <f t="shared" si="23"/>
        <v>165.04510670801074</v>
      </c>
      <c r="BF12" s="28" t="str">
        <f t="shared" si="24"/>
        <v/>
      </c>
      <c r="BG12" s="28">
        <f t="shared" si="14"/>
        <v>226.1946710584651</v>
      </c>
      <c r="BH12" s="28">
        <f t="shared" si="25"/>
        <v>1457.6989912656638</v>
      </c>
      <c r="BJ12" s="26" t="str">
        <f t="shared" si="15"/>
        <v/>
      </c>
      <c r="BK12" s="26">
        <f t="shared" si="16"/>
        <v>942.47779607693792</v>
      </c>
      <c r="BL12" s="26"/>
      <c r="BM12" s="26"/>
      <c r="BN12" s="26"/>
      <c r="BO12" s="26"/>
      <c r="BP12" s="26"/>
      <c r="BQ12" s="26"/>
      <c r="BR12" s="26"/>
      <c r="BS12" s="26"/>
      <c r="BT12" s="26"/>
      <c r="BU12" s="3"/>
      <c r="BV12" s="28">
        <f t="shared" si="26"/>
        <v>1457.6989912656638</v>
      </c>
    </row>
    <row r="13" spans="1:112" x14ac:dyDescent="0.25">
      <c r="B13" t="s">
        <v>31</v>
      </c>
      <c r="C13">
        <v>114.991</v>
      </c>
      <c r="D13">
        <v>3.6795</v>
      </c>
      <c r="E13">
        <v>3.6795</v>
      </c>
      <c r="F13">
        <v>114.992</v>
      </c>
      <c r="G13">
        <v>114.991</v>
      </c>
      <c r="H13">
        <v>0.17993814337811015</v>
      </c>
      <c r="I13">
        <v>0</v>
      </c>
      <c r="J13">
        <v>369.88</v>
      </c>
      <c r="K13">
        <v>369.88</v>
      </c>
      <c r="M13">
        <v>0</v>
      </c>
      <c r="N13">
        <v>3680</v>
      </c>
      <c r="AC13" s="65"/>
      <c r="AD13">
        <f t="shared" si="0"/>
        <v>4</v>
      </c>
      <c r="AE13">
        <f t="shared" si="1"/>
        <v>726.13793103448279</v>
      </c>
      <c r="AF13">
        <f t="shared" si="2"/>
        <v>2.3383060177159494</v>
      </c>
      <c r="AG13">
        <f t="shared" si="3"/>
        <v>1354.5959744495897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1354.5959744495897</v>
      </c>
      <c r="AM13" s="56" t="str">
        <f t="shared" si="8"/>
        <v/>
      </c>
      <c r="AN13" s="27">
        <f t="shared" si="9"/>
        <v>339.29200658769764</v>
      </c>
      <c r="AO13" s="27">
        <f t="shared" si="17"/>
        <v>1015.303967861892</v>
      </c>
      <c r="AP13" s="27" t="str">
        <f t="shared" si="18"/>
        <v/>
      </c>
      <c r="AQ13" s="27">
        <f t="shared" si="10"/>
        <v>942.47779607693792</v>
      </c>
      <c r="AR13" s="27">
        <f t="shared" si="19"/>
        <v>1281.7698026646356</v>
      </c>
      <c r="AS13" s="26"/>
      <c r="AT13" s="26"/>
      <c r="AU13" s="26"/>
      <c r="AV13" s="26"/>
      <c r="AW13" s="26"/>
      <c r="AY13" s="32" t="str">
        <f t="shared" si="11"/>
        <v/>
      </c>
      <c r="AZ13" s="28">
        <f t="shared" si="12"/>
        <v>603.18578948924028</v>
      </c>
      <c r="BA13" s="28">
        <f t="shared" si="20"/>
        <v>751.4101849603494</v>
      </c>
      <c r="BB13" s="32" t="str">
        <f t="shared" si="21"/>
        <v/>
      </c>
      <c r="BC13" s="28">
        <f t="shared" si="13"/>
        <v>628.31853071795865</v>
      </c>
      <c r="BD13" s="28">
        <f t="shared" si="22"/>
        <v>1231.5043202071988</v>
      </c>
      <c r="BE13" s="28">
        <f t="shared" si="23"/>
        <v>123.09165424239086</v>
      </c>
      <c r="BF13" s="28">
        <f t="shared" si="24"/>
        <v>4.0318408960779912</v>
      </c>
      <c r="BG13" s="28">
        <f t="shared" si="14"/>
        <v>226.1946710584651</v>
      </c>
      <c r="BH13" s="28">
        <f t="shared" si="25"/>
        <v>1457.6989912656638</v>
      </c>
      <c r="BJ13" s="26" t="str">
        <f t="shared" si="15"/>
        <v/>
      </c>
      <c r="BK13" s="26">
        <f t="shared" si="16"/>
        <v>942.47779607693792</v>
      </c>
      <c r="BL13" s="26"/>
      <c r="BM13" s="26"/>
      <c r="BN13" s="26"/>
      <c r="BO13" s="26"/>
      <c r="BP13" s="26"/>
      <c r="BQ13" s="26"/>
      <c r="BR13" s="26"/>
      <c r="BS13" s="26"/>
      <c r="BT13" s="26"/>
      <c r="BU13" s="3"/>
      <c r="BV13" s="28">
        <f t="shared" si="26"/>
        <v>1457.6989912656638</v>
      </c>
    </row>
    <row r="14" spans="1:112" x14ac:dyDescent="0.25">
      <c r="B14" t="s">
        <v>31</v>
      </c>
      <c r="C14">
        <v>158.32</v>
      </c>
      <c r="D14">
        <v>4.4154999999999998</v>
      </c>
      <c r="E14">
        <v>4.4154999999999998</v>
      </c>
      <c r="F14">
        <v>158.322</v>
      </c>
      <c r="G14">
        <v>158.32</v>
      </c>
      <c r="H14">
        <v>0.24773944795351288</v>
      </c>
      <c r="I14">
        <v>0</v>
      </c>
      <c r="J14">
        <v>305.959</v>
      </c>
      <c r="K14">
        <v>305.959</v>
      </c>
      <c r="M14">
        <v>0</v>
      </c>
      <c r="N14">
        <v>4416</v>
      </c>
      <c r="P14" s="12" t="s">
        <v>37</v>
      </c>
      <c r="Q14">
        <f>700/(1100+(fy*0.87))</f>
        <v>0.4560260586319218</v>
      </c>
      <c r="T14" s="66" t="s">
        <v>38</v>
      </c>
      <c r="U14" s="67"/>
      <c r="V14" s="68"/>
      <c r="W14" s="69" t="s">
        <v>39</v>
      </c>
      <c r="X14" s="70"/>
      <c r="Y14" s="71"/>
      <c r="Z14" s="69" t="s">
        <v>40</v>
      </c>
      <c r="AA14" s="70"/>
      <c r="AB14" s="71"/>
      <c r="AC14" s="65"/>
      <c r="AD14">
        <f t="shared" si="0"/>
        <v>4</v>
      </c>
      <c r="AE14">
        <f t="shared" si="1"/>
        <v>726.13793103448279</v>
      </c>
      <c r="AF14">
        <f t="shared" si="2"/>
        <v>1.9342104760310213</v>
      </c>
      <c r="AG14">
        <f t="shared" si="3"/>
        <v>1097.4715289740743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1097.4715289740743</v>
      </c>
      <c r="AM14" s="56" t="str">
        <f t="shared" si="8"/>
        <v/>
      </c>
      <c r="AN14" s="27">
        <f t="shared" si="9"/>
        <v>339.29200658769764</v>
      </c>
      <c r="AO14" s="27">
        <f t="shared" si="17"/>
        <v>758.17952238637668</v>
      </c>
      <c r="AP14" s="27" t="str">
        <f t="shared" si="18"/>
        <v/>
      </c>
      <c r="AQ14" s="27">
        <f t="shared" si="10"/>
        <v>942.47779607693792</v>
      </c>
      <c r="AR14" s="27">
        <f t="shared" si="19"/>
        <v>1281.7698026646356</v>
      </c>
      <c r="AS14" s="26"/>
      <c r="AT14" s="26"/>
      <c r="AU14" s="26"/>
      <c r="AV14" s="26"/>
      <c r="AW14" s="26"/>
      <c r="AY14" s="32" t="str">
        <f t="shared" si="11"/>
        <v/>
      </c>
      <c r="AZ14" s="28">
        <f t="shared" si="12"/>
        <v>603.18578948924028</v>
      </c>
      <c r="BA14" s="28">
        <f t="shared" si="20"/>
        <v>494.28573948483404</v>
      </c>
      <c r="BB14" s="32" t="str">
        <f t="shared" si="21"/>
        <v/>
      </c>
      <c r="BC14" s="28">
        <f t="shared" si="13"/>
        <v>628.31853071795865</v>
      </c>
      <c r="BD14" s="28">
        <f t="shared" si="22"/>
        <v>1231.5043202071988</v>
      </c>
      <c r="BE14" s="28">
        <f t="shared" si="23"/>
        <v>-134.0327912331245</v>
      </c>
      <c r="BF14" s="28" t="str">
        <f t="shared" si="24"/>
        <v/>
      </c>
      <c r="BG14" s="28">
        <f t="shared" si="14"/>
        <v>0</v>
      </c>
      <c r="BH14" s="28">
        <f t="shared" si="25"/>
        <v>1231.5043202071988</v>
      </c>
      <c r="BJ14" s="26" t="str">
        <f t="shared" si="15"/>
        <v/>
      </c>
      <c r="BK14" s="26">
        <f t="shared" si="16"/>
        <v>942.47779607693792</v>
      </c>
      <c r="BL14" s="26"/>
      <c r="BM14" s="26"/>
      <c r="BN14" s="26"/>
      <c r="BO14" s="26"/>
      <c r="BP14" s="26"/>
      <c r="BQ14" s="26"/>
      <c r="BR14" s="26"/>
      <c r="BS14" s="26"/>
      <c r="BT14" s="26"/>
      <c r="BU14" s="3"/>
      <c r="BV14" s="28">
        <f t="shared" si="26"/>
        <v>1231.5043202071988</v>
      </c>
    </row>
    <row r="15" spans="1:112" x14ac:dyDescent="0.25">
      <c r="B15" t="s">
        <v>31</v>
      </c>
      <c r="C15">
        <v>196.93799999999999</v>
      </c>
      <c r="D15">
        <v>5.1513999999999998</v>
      </c>
      <c r="E15">
        <v>5.1513999999999998</v>
      </c>
      <c r="F15">
        <v>196.93899999999999</v>
      </c>
      <c r="G15">
        <v>196.93799999999999</v>
      </c>
      <c r="H15">
        <v>0.3081689704463676</v>
      </c>
      <c r="I15">
        <v>0</v>
      </c>
      <c r="J15">
        <v>259.53500000000003</v>
      </c>
      <c r="K15">
        <v>259.53399999999999</v>
      </c>
      <c r="M15">
        <v>0</v>
      </c>
      <c r="N15">
        <v>5151</v>
      </c>
      <c r="P15" s="12" t="s">
        <v>41</v>
      </c>
      <c r="Q15">
        <f>0.36*fck*$Q$14*(1-0.42*$Q$14)</f>
        <v>3.9817759339621634</v>
      </c>
      <c r="S15" s="72" t="s">
        <v>42</v>
      </c>
      <c r="T15" s="73">
        <f>IF($Q$11=0,0,$Q$12-cc-$Q$3-($P$4*PI()*$Q$4^2/4*$Q$4/2+$P$5*PI()*$Q$5^2/4*($Q$4+MAX($Q$4,spacer)+$Q$5/2)+$P$6*PI()*$Q$6^2/4*($Q$4+MAX($Q$4,spacer)+$Q$5+MAX($Q$5,spacer)+$Q$6/2))/($Z$8))</f>
        <v>732</v>
      </c>
      <c r="U15" s="74">
        <f>IF($T$11=0,0,$T$12-cc-$T$3-($S$4*PI()*$T$4^2/4*$T$4/2+$S$5*PI()*$T$5^2/4*($T$4+MAX($T$4,spacer)+$T$5/2)+$S$6*PI()*$T$6^2/4*($T$4+MAX($T$4,spacer)+$T$5+MAX($T$5,spacer)+$T$6/2))/($AA$8))</f>
        <v>756</v>
      </c>
      <c r="V15" s="75">
        <f>IF($W$11=0,0,$W$12-cc-$W$3-($V$4*PI()*$W$4^2/4*$W$4/2+$V$5*PI()*$W$5^2/4*($W$4+MAX($W$4,spacer)+$W$5/2)+$V$6*PI()*$W$6^2/4*($W$4+MAX($W$4,spacer)+$W$5+MAX($W$5,spacer)+$W$6/2))/($AB$8))</f>
        <v>720.56140350877195</v>
      </c>
      <c r="W15" s="53">
        <f>($Q$12-$T$16)/$T$15</f>
        <v>6.0109289617486336E-2</v>
      </c>
      <c r="X15" s="54">
        <f>($Q$12-$U$16)/$U$15</f>
        <v>9.770114942528732E-2</v>
      </c>
      <c r="Y15" s="55">
        <f>($Q$12-$V$16)/$V$15</f>
        <v>6.6614725360342811E-2</v>
      </c>
      <c r="Z15" s="53">
        <f>IF($Q$11=0,0,VLOOKUP(ROUND(FLOOR($W$15,0.05),2),fsc,[1]tables!$B$18,FALSE)-(VLOOKUP(ROUND(FLOOR($W$15,0.05),2),fsc,[1]tables!$B$18,FALSE)-VLOOKUP(ROUND(CEILING($W$15,0.05),2),fsc,[1]tables!$B$18,FALSE))*($W$15-FLOOR($W$15,0.05))/0.05)</f>
        <v>421.57377049180326</v>
      </c>
      <c r="AA15" s="54">
        <f>IF($Q$11=0,0,VLOOKUP(ROUND(FLOOR($X$15,0.05),2),fsc,[1]tables!$B$18,FALSE)-(VLOOKUP(ROUND(FLOOR($X$15,0.05),2),fsc,[1]tables!$B$18,FALSE)-VLOOKUP(ROUND(CEILING($X$15,0.05),2),fsc,[1]tables!$B$18,FALSE))*($X$15-FLOOR($X$15,0.05))/0.05)</f>
        <v>412.55172413793105</v>
      </c>
      <c r="AB15" s="55">
        <f>IF($Q$11=0,0,VLOOKUP(ROUND(FLOOR($Y$15,0.05),2),fsc,[1]tables!$B$18,FALSE)-(VLOOKUP(ROUND(FLOOR($Y$15,0.05),2),fsc,[1]tables!$B$18,FALSE)-VLOOKUP(ROUND(CEILING($Y$15,0.05),2),fsc,[1]tables!$B$18,FALSE))*($Y$15-FLOOR($Y$15,0.05))/0.05)</f>
        <v>420.0124659135177</v>
      </c>
      <c r="AC15" s="65"/>
      <c r="AD15">
        <f t="shared" si="0"/>
        <v>4</v>
      </c>
      <c r="AE15">
        <f t="shared" si="1"/>
        <v>726.13793103448279</v>
      </c>
      <c r="AF15">
        <f t="shared" si="2"/>
        <v>1.6407274043146669</v>
      </c>
      <c r="AG15">
        <f t="shared" si="3"/>
        <v>917.76605457145024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917.76605457145024</v>
      </c>
      <c r="AM15" s="56" t="str">
        <f t="shared" si="8"/>
        <v/>
      </c>
      <c r="AN15" s="27">
        <f t="shared" si="9"/>
        <v>339.29200658769764</v>
      </c>
      <c r="AO15" s="27">
        <f t="shared" si="17"/>
        <v>578.4740479837526</v>
      </c>
      <c r="AP15" s="27" t="str">
        <f t="shared" si="18"/>
        <v/>
      </c>
      <c r="AQ15" s="27">
        <f t="shared" si="10"/>
        <v>942.47779607693792</v>
      </c>
      <c r="AR15" s="27">
        <f t="shared" si="19"/>
        <v>1281.7698026646356</v>
      </c>
      <c r="AS15" s="26"/>
      <c r="AT15" s="26"/>
      <c r="AU15" s="26"/>
      <c r="AV15" s="26"/>
      <c r="AW15" s="26"/>
      <c r="AY15" s="32" t="str">
        <f t="shared" si="11"/>
        <v/>
      </c>
      <c r="AZ15" s="28">
        <f t="shared" si="12"/>
        <v>603.18578948924028</v>
      </c>
      <c r="BA15" s="28">
        <f t="shared" si="20"/>
        <v>314.58026508220996</v>
      </c>
      <c r="BB15" s="32" t="str">
        <f t="shared" si="21"/>
        <v/>
      </c>
      <c r="BC15" s="28">
        <f t="shared" si="13"/>
        <v>628.31853071795865</v>
      </c>
      <c r="BD15" s="28">
        <f t="shared" si="22"/>
        <v>1231.5043202071988</v>
      </c>
      <c r="BE15" s="28">
        <f t="shared" si="23"/>
        <v>-313.73826563574858</v>
      </c>
      <c r="BF15" s="28" t="str">
        <f t="shared" si="24"/>
        <v/>
      </c>
      <c r="BG15" s="28">
        <f t="shared" si="14"/>
        <v>0</v>
      </c>
      <c r="BH15" s="28">
        <f t="shared" si="25"/>
        <v>1231.5043202071988</v>
      </c>
      <c r="BJ15" s="26" t="str">
        <f t="shared" si="15"/>
        <v/>
      </c>
      <c r="BK15" s="26">
        <f t="shared" si="16"/>
        <v>942.47779607693792</v>
      </c>
      <c r="BL15" s="26"/>
      <c r="BM15" s="26"/>
      <c r="BN15" s="26"/>
      <c r="BO15" s="26"/>
      <c r="BP15" s="26"/>
      <c r="BQ15" s="26"/>
      <c r="BR15" s="26"/>
      <c r="BS15" s="26"/>
      <c r="BT15" s="26"/>
      <c r="BU15" s="3"/>
      <c r="BV15" s="28">
        <f t="shared" si="26"/>
        <v>1231.5043202071988</v>
      </c>
    </row>
    <row r="16" spans="1:112" x14ac:dyDescent="0.25">
      <c r="B16" t="s">
        <v>31</v>
      </c>
      <c r="C16">
        <v>203.44499999999999</v>
      </c>
      <c r="D16">
        <v>5.2850000000000001</v>
      </c>
      <c r="E16">
        <v>5.2850000000000001</v>
      </c>
      <c r="F16">
        <v>203.446</v>
      </c>
      <c r="G16">
        <v>203.44499999999999</v>
      </c>
      <c r="H16">
        <v>0.31835113686775157</v>
      </c>
      <c r="I16">
        <v>0</v>
      </c>
      <c r="J16">
        <v>250.59899999999999</v>
      </c>
      <c r="K16">
        <v>250.59800000000001</v>
      </c>
      <c r="M16">
        <v>0</v>
      </c>
      <c r="N16">
        <v>5285</v>
      </c>
      <c r="P16" s="12" t="s">
        <v>43</v>
      </c>
      <c r="Q16">
        <f>0.36*fck*$Q$14/(0.87*fy)</f>
        <v>1.13220262832753E-2</v>
      </c>
      <c r="S16" s="76" t="s">
        <v>42</v>
      </c>
      <c r="T16" s="73">
        <f>IF($Q$11=0,0,$Q$12-cc-$Q$3-($P$7*PI()*$Q$7^2/4*$Q$7/2+$P$8*PI()*$Q$8^2/4*($Q$7+MAX($Q$7,spacer)+$Q$8/2)+$P$9*PI()*$Q$9^2/4*($Q$7+MAX($Q$7,spacer)+$Q$8+MAX($Q$8,spacer)+$Q$9/2))/($Z$9))</f>
        <v>756</v>
      </c>
      <c r="U16" s="74">
        <f>IF($T$11=0,0,$T$12-cc-$T$3-($S$7*PI()*$T$7^2/4*$T$7/2+$S$8*PI()*$T$8^2/4*($T$7+MAX($T$7,spacer)+$T$8/2)+$S$9*PI()*$T$9^2/4*($T$7+MAX($T$7,spacer)+$T$8+MAX($T$8,spacer)+$T$9/2))/($AA$9))</f>
        <v>726.13793103448279</v>
      </c>
      <c r="V16" s="75">
        <f>IF($W$11=0,0,$W$12-cc-$W$3-($V$7*PI()*$W$7^2/4*$W$7/2+$V$8*PI()*$W$8^2/4*($W$7+MAX($W$7,spacer)+$W$8/2)+$V$9*PI()*$W$9^2/4*($W$7+MAX($W$7,spacer)+$W$8+MAX($W$8,spacer)+$W$9/2))/($AB$9))</f>
        <v>752</v>
      </c>
      <c r="W16" s="65"/>
      <c r="X16" s="65"/>
      <c r="Y16" s="65"/>
      <c r="Z16" s="65"/>
      <c r="AA16" s="65"/>
      <c r="AB16" s="65"/>
      <c r="AC16" s="65"/>
      <c r="AD16">
        <f t="shared" si="0"/>
        <v>6</v>
      </c>
      <c r="AE16">
        <f t="shared" si="1"/>
        <v>752</v>
      </c>
      <c r="AF16">
        <f t="shared" si="2"/>
        <v>1.4771425135808058</v>
      </c>
      <c r="AG16">
        <f t="shared" si="3"/>
        <v>819.94170613559629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819.94170613559629</v>
      </c>
      <c r="AM16" s="56" t="str">
        <f t="shared" si="8"/>
        <v/>
      </c>
      <c r="AN16" s="27">
        <f t="shared" si="9"/>
        <v>339.29200658769764</v>
      </c>
      <c r="AO16" s="27">
        <f t="shared" si="17"/>
        <v>480.64969954789865</v>
      </c>
      <c r="AP16" s="27" t="str">
        <f t="shared" si="18"/>
        <v/>
      </c>
      <c r="AQ16" s="27">
        <f t="shared" si="10"/>
        <v>942.47779607693792</v>
      </c>
      <c r="AR16" s="27">
        <f t="shared" si="19"/>
        <v>1281.7698026646356</v>
      </c>
      <c r="AS16" s="26"/>
      <c r="AT16" s="26"/>
      <c r="AU16" s="26"/>
      <c r="AV16" s="26"/>
      <c r="AW16" s="26"/>
      <c r="AY16" s="32" t="str">
        <f t="shared" si="11"/>
        <v/>
      </c>
      <c r="AZ16" s="28">
        <f t="shared" si="12"/>
        <v>603.18578948924028</v>
      </c>
      <c r="BA16" s="28">
        <f t="shared" si="20"/>
        <v>216.75591664635601</v>
      </c>
      <c r="BB16" s="32" t="str">
        <f t="shared" si="21"/>
        <v/>
      </c>
      <c r="BC16" s="28">
        <f t="shared" si="13"/>
        <v>628.31853071795865</v>
      </c>
      <c r="BD16" s="28">
        <f t="shared" si="22"/>
        <v>1231.5043202071988</v>
      </c>
      <c r="BE16" s="28">
        <f t="shared" si="23"/>
        <v>-411.56261407160252</v>
      </c>
      <c r="BF16" s="28" t="str">
        <f t="shared" si="24"/>
        <v/>
      </c>
      <c r="BG16" s="28">
        <f t="shared" si="14"/>
        <v>0</v>
      </c>
      <c r="BH16" s="28">
        <f t="shared" si="25"/>
        <v>1231.5043202071988</v>
      </c>
      <c r="BJ16" s="26" t="str">
        <f t="shared" si="15"/>
        <v/>
      </c>
      <c r="BK16" s="26">
        <f t="shared" si="16"/>
        <v>942.47779607693792</v>
      </c>
      <c r="BL16" s="26"/>
      <c r="BM16" s="26"/>
      <c r="BN16" s="26"/>
      <c r="BO16" s="26"/>
      <c r="BP16" s="26"/>
      <c r="BQ16" s="26"/>
      <c r="BR16" s="26"/>
      <c r="BS16" s="26"/>
      <c r="BT16" s="26"/>
      <c r="BU16" s="3"/>
      <c r="BV16" s="28">
        <f t="shared" si="26"/>
        <v>1231.5043202071988</v>
      </c>
    </row>
    <row r="17" spans="2:74" x14ac:dyDescent="0.25">
      <c r="B17" t="s">
        <v>31</v>
      </c>
      <c r="C17">
        <v>192.69</v>
      </c>
      <c r="D17">
        <v>5.2860000000000005</v>
      </c>
      <c r="E17">
        <v>5.2860000000000005</v>
      </c>
      <c r="F17">
        <v>192.691</v>
      </c>
      <c r="G17">
        <v>192.69</v>
      </c>
      <c r="H17">
        <v>0.30152169167611415</v>
      </c>
      <c r="I17">
        <v>0</v>
      </c>
      <c r="J17">
        <v>250.60400000000001</v>
      </c>
      <c r="K17">
        <v>250.60400000000001</v>
      </c>
      <c r="M17">
        <v>0</v>
      </c>
      <c r="N17">
        <v>5286</v>
      </c>
      <c r="AC17" s="65"/>
      <c r="AD17">
        <f t="shared" si="0"/>
        <v>6</v>
      </c>
      <c r="AE17">
        <f t="shared" si="1"/>
        <v>752</v>
      </c>
      <c r="AF17">
        <f t="shared" si="2"/>
        <v>1.4771719858156029</v>
      </c>
      <c r="AG17">
        <f t="shared" si="3"/>
        <v>819.95918660450764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819.95918660450764</v>
      </c>
      <c r="AM17" s="56" t="str">
        <f t="shared" si="8"/>
        <v/>
      </c>
      <c r="AN17" s="27">
        <f t="shared" si="9"/>
        <v>339.29200658769764</v>
      </c>
      <c r="AO17" s="27">
        <f t="shared" si="17"/>
        <v>480.66718001680999</v>
      </c>
      <c r="AP17" s="27" t="str">
        <f t="shared" si="18"/>
        <v/>
      </c>
      <c r="AQ17" s="27">
        <f t="shared" si="10"/>
        <v>942.47779607693792</v>
      </c>
      <c r="AR17" s="27">
        <f t="shared" si="19"/>
        <v>1281.7698026646356</v>
      </c>
      <c r="AS17" s="26"/>
      <c r="AT17" s="26"/>
      <c r="AU17" s="26"/>
      <c r="AV17" s="26"/>
      <c r="AW17" s="26"/>
      <c r="AY17" s="32" t="str">
        <f t="shared" si="11"/>
        <v/>
      </c>
      <c r="AZ17" s="28">
        <f t="shared" si="12"/>
        <v>603.18578948924028</v>
      </c>
      <c r="BA17" s="28">
        <f t="shared" si="20"/>
        <v>216.77339711526736</v>
      </c>
      <c r="BB17" s="32">
        <f t="shared" si="21"/>
        <v>5.7452343747611581</v>
      </c>
      <c r="BC17" s="28">
        <f t="shared" si="13"/>
        <v>628.31853071795865</v>
      </c>
      <c r="BD17" s="28">
        <f t="shared" si="22"/>
        <v>1231.5043202071988</v>
      </c>
      <c r="BE17" s="28">
        <f t="shared" si="23"/>
        <v>-411.54513360269118</v>
      </c>
      <c r="BF17" s="28" t="str">
        <f t="shared" si="24"/>
        <v/>
      </c>
      <c r="BG17" s="28">
        <f t="shared" si="14"/>
        <v>0</v>
      </c>
      <c r="BH17" s="28">
        <f t="shared" si="25"/>
        <v>1231.5043202071988</v>
      </c>
      <c r="BJ17" s="26" t="str">
        <f t="shared" si="15"/>
        <v/>
      </c>
      <c r="BK17" s="26">
        <f t="shared" si="16"/>
        <v>942.47779607693792</v>
      </c>
      <c r="BL17" s="26"/>
      <c r="BM17" s="26"/>
      <c r="BN17" s="26"/>
      <c r="BO17" s="26"/>
      <c r="BP17" s="26"/>
      <c r="BQ17" s="26"/>
      <c r="BR17" s="26"/>
      <c r="BS17" s="26"/>
      <c r="BT17" s="26"/>
      <c r="BU17" s="3"/>
      <c r="BV17" s="28">
        <f t="shared" si="26"/>
        <v>1231.5043202071988</v>
      </c>
    </row>
    <row r="18" spans="2:74" x14ac:dyDescent="0.25">
      <c r="B18" t="s">
        <v>31</v>
      </c>
      <c r="C18">
        <v>223.59899999999999</v>
      </c>
      <c r="D18">
        <v>5.8872999999999998</v>
      </c>
      <c r="E18">
        <v>5.8872999999999998</v>
      </c>
      <c r="F18">
        <v>223.6</v>
      </c>
      <c r="G18">
        <v>223.59899999999999</v>
      </c>
      <c r="H18">
        <v>0.34988815577916577</v>
      </c>
      <c r="I18">
        <v>0</v>
      </c>
      <c r="J18">
        <v>167.49299999999999</v>
      </c>
      <c r="K18">
        <v>167.49299999999999</v>
      </c>
      <c r="M18">
        <v>0</v>
      </c>
      <c r="N18">
        <v>5887</v>
      </c>
      <c r="AD18">
        <f t="shared" si="0"/>
        <v>6</v>
      </c>
      <c r="AE18">
        <f t="shared" si="1"/>
        <v>752</v>
      </c>
      <c r="AF18">
        <f t="shared" si="2"/>
        <v>0.98727860457220462</v>
      </c>
      <c r="AG18">
        <f t="shared" si="3"/>
        <v>536.12624454044385</v>
      </c>
      <c r="AH18">
        <f t="shared" si="4"/>
        <v>0</v>
      </c>
      <c r="AI18">
        <f t="shared" si="5"/>
        <v>0</v>
      </c>
      <c r="AJ18">
        <f t="shared" si="6"/>
        <v>0</v>
      </c>
      <c r="AK18">
        <f t="shared" si="7"/>
        <v>536.12624454044385</v>
      </c>
      <c r="AM18" s="56" t="str">
        <f t="shared" si="8"/>
        <v/>
      </c>
      <c r="AN18" s="27">
        <f t="shared" si="9"/>
        <v>339.29200658769764</v>
      </c>
      <c r="AO18" s="27">
        <f t="shared" si="17"/>
        <v>196.83423795274621</v>
      </c>
      <c r="AP18" s="27">
        <f t="shared" si="18"/>
        <v>6.4022065822204066</v>
      </c>
      <c r="AQ18" s="27">
        <f t="shared" si="10"/>
        <v>942.47779607693792</v>
      </c>
      <c r="AR18" s="27">
        <f t="shared" si="19"/>
        <v>1281.7698026646356</v>
      </c>
      <c r="AS18" s="26"/>
      <c r="AT18" s="26"/>
      <c r="AU18" s="26"/>
      <c r="AV18" s="26"/>
      <c r="AW18" s="26"/>
      <c r="AY18" s="32" t="str">
        <f t="shared" si="11"/>
        <v/>
      </c>
      <c r="AZ18" s="28">
        <f t="shared" si="12"/>
        <v>603.18578948924028</v>
      </c>
      <c r="BA18" s="28">
        <f t="shared" si="20"/>
        <v>-67.059544948796429</v>
      </c>
      <c r="BB18" s="32" t="str">
        <f t="shared" si="21"/>
        <v/>
      </c>
      <c r="BC18" s="28">
        <f t="shared" si="13"/>
        <v>0</v>
      </c>
      <c r="BD18" s="28">
        <f t="shared" si="22"/>
        <v>603.18578948924028</v>
      </c>
      <c r="BE18" s="28">
        <f t="shared" si="23"/>
        <v>-67.059544948796429</v>
      </c>
      <c r="BF18" s="28" t="str">
        <f t="shared" si="24"/>
        <v/>
      </c>
      <c r="BG18" s="28">
        <f t="shared" si="14"/>
        <v>0</v>
      </c>
      <c r="BH18" s="28">
        <f t="shared" si="25"/>
        <v>603.18578948924028</v>
      </c>
      <c r="BJ18" s="26" t="str">
        <f t="shared" si="15"/>
        <v/>
      </c>
      <c r="BK18" s="26">
        <f t="shared" si="16"/>
        <v>942.47779607693792</v>
      </c>
      <c r="BL18" s="26"/>
      <c r="BM18" s="26"/>
      <c r="BN18" s="26"/>
      <c r="BO18" s="26"/>
      <c r="BP18" s="26"/>
      <c r="BQ18" s="26"/>
      <c r="BR18" s="26"/>
      <c r="BS18" s="26"/>
      <c r="BT18" s="26"/>
      <c r="BU18" s="3"/>
      <c r="BV18" s="28">
        <f t="shared" si="26"/>
        <v>603.18578948924028</v>
      </c>
    </row>
    <row r="19" spans="2:74" x14ac:dyDescent="0.25">
      <c r="B19" t="s">
        <v>31</v>
      </c>
      <c r="C19">
        <v>271.17099999999999</v>
      </c>
      <c r="D19">
        <v>6.6231999999999998</v>
      </c>
      <c r="E19">
        <v>6.6231999999999998</v>
      </c>
      <c r="F19">
        <v>271.17200000000003</v>
      </c>
      <c r="G19">
        <v>271.17099999999999</v>
      </c>
      <c r="H19">
        <v>0.4243289151149699</v>
      </c>
      <c r="I19">
        <v>0</v>
      </c>
      <c r="J19">
        <v>81.319999999999993</v>
      </c>
      <c r="K19">
        <v>81.319000000000003</v>
      </c>
      <c r="M19">
        <v>0</v>
      </c>
      <c r="N19">
        <v>6623</v>
      </c>
      <c r="AD19">
        <f t="shared" si="0"/>
        <v>6</v>
      </c>
      <c r="AE19">
        <f t="shared" si="1"/>
        <v>752</v>
      </c>
      <c r="AF19">
        <f t="shared" si="2"/>
        <v>0.47933642673909765</v>
      </c>
      <c r="AG19">
        <f t="shared" si="3"/>
        <v>254.81246702997782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254.81246702997782</v>
      </c>
      <c r="AM19" s="56" t="str">
        <f t="shared" si="8"/>
        <v/>
      </c>
      <c r="AN19" s="27">
        <f t="shared" si="9"/>
        <v>339.29200658769764</v>
      </c>
      <c r="AO19" s="27">
        <f t="shared" si="17"/>
        <v>-84.479539557719818</v>
      </c>
      <c r="AP19" s="27" t="str">
        <f t="shared" si="18"/>
        <v/>
      </c>
      <c r="AQ19" s="27">
        <f t="shared" si="10"/>
        <v>0</v>
      </c>
      <c r="AR19" s="27">
        <f t="shared" si="19"/>
        <v>339.29200658769764</v>
      </c>
      <c r="AS19" s="26"/>
      <c r="AT19" s="26"/>
      <c r="AU19" s="26"/>
      <c r="AV19" s="26"/>
      <c r="AW19" s="26"/>
      <c r="AY19" s="32" t="str">
        <f t="shared" si="11"/>
        <v/>
      </c>
      <c r="AZ19" s="28">
        <f t="shared" si="12"/>
        <v>603.18578948924028</v>
      </c>
      <c r="BA19" s="28">
        <f t="shared" si="20"/>
        <v>-348.37332245926245</v>
      </c>
      <c r="BB19" s="32" t="str">
        <f t="shared" si="21"/>
        <v/>
      </c>
      <c r="BC19" s="28">
        <f t="shared" si="13"/>
        <v>0</v>
      </c>
      <c r="BD19" s="28">
        <f t="shared" si="22"/>
        <v>603.18578948924028</v>
      </c>
      <c r="BE19" s="28">
        <f t="shared" si="23"/>
        <v>-348.37332245926245</v>
      </c>
      <c r="BF19" s="28" t="str">
        <f t="shared" si="24"/>
        <v/>
      </c>
      <c r="BG19" s="28">
        <f t="shared" si="14"/>
        <v>0</v>
      </c>
      <c r="BH19" s="28">
        <f t="shared" si="25"/>
        <v>603.18578948924028</v>
      </c>
      <c r="BJ19" s="26" t="str">
        <f t="shared" si="15"/>
        <v/>
      </c>
      <c r="BK19" s="26">
        <f t="shared" si="16"/>
        <v>942.47779607693792</v>
      </c>
      <c r="BL19" s="26"/>
      <c r="BM19" s="26"/>
      <c r="BN19" s="26"/>
      <c r="BO19" s="26"/>
      <c r="BP19" s="26"/>
      <c r="BQ19" s="26"/>
      <c r="BR19" s="26"/>
      <c r="BS19" s="26"/>
      <c r="BT19" s="26"/>
      <c r="BU19" s="3"/>
      <c r="BV19" s="28">
        <f t="shared" si="26"/>
        <v>603.18578948924028</v>
      </c>
    </row>
    <row r="20" spans="2:74" x14ac:dyDescent="0.25">
      <c r="B20" t="s">
        <v>31</v>
      </c>
      <c r="C20">
        <v>309.577</v>
      </c>
      <c r="D20">
        <v>7.3590999999999998</v>
      </c>
      <c r="E20">
        <v>7.3590999999999998</v>
      </c>
      <c r="F20">
        <v>309.57799999999997</v>
      </c>
      <c r="G20">
        <v>309.577</v>
      </c>
      <c r="H20">
        <v>0.48442669959010015</v>
      </c>
      <c r="I20">
        <v>0</v>
      </c>
      <c r="J20">
        <v>0.504</v>
      </c>
      <c r="K20">
        <v>0.504</v>
      </c>
      <c r="M20">
        <v>0</v>
      </c>
      <c r="N20">
        <v>7359</v>
      </c>
      <c r="AD20">
        <f t="shared" si="0"/>
        <v>6</v>
      </c>
      <c r="AE20">
        <f t="shared" si="1"/>
        <v>752</v>
      </c>
      <c r="AF20">
        <f t="shared" si="2"/>
        <v>2.970801267541874E-3</v>
      </c>
      <c r="AG20">
        <f t="shared" si="3"/>
        <v>1.549865293073541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1.549865293073541</v>
      </c>
      <c r="AM20" s="27">
        <f t="shared" si="8"/>
        <v>7.3630902914501499</v>
      </c>
      <c r="AN20" s="27">
        <f t="shared" si="9"/>
        <v>339.29200658769764</v>
      </c>
      <c r="AO20" s="27">
        <f t="shared" si="17"/>
        <v>-337.7421412946241</v>
      </c>
      <c r="AP20" s="27" t="str">
        <f t="shared" si="18"/>
        <v/>
      </c>
      <c r="AQ20" s="27">
        <f t="shared" si="10"/>
        <v>0</v>
      </c>
      <c r="AR20" s="27">
        <f t="shared" si="19"/>
        <v>339.29200658769764</v>
      </c>
      <c r="AS20" s="26"/>
      <c r="AT20" s="26"/>
      <c r="AU20" s="26"/>
      <c r="AV20" s="26"/>
      <c r="AW20" s="26"/>
      <c r="AY20" s="32" t="str">
        <f t="shared" si="11"/>
        <v/>
      </c>
      <c r="AZ20" s="28">
        <f t="shared" si="12"/>
        <v>603.18578948924028</v>
      </c>
      <c r="BA20" s="28">
        <f t="shared" si="20"/>
        <v>-601.63592419616668</v>
      </c>
      <c r="BB20" s="32" t="str">
        <f t="shared" si="21"/>
        <v/>
      </c>
      <c r="BC20" s="28">
        <f t="shared" si="13"/>
        <v>0</v>
      </c>
      <c r="BD20" s="28">
        <f t="shared" si="22"/>
        <v>603.18578948924028</v>
      </c>
      <c r="BE20" s="28">
        <f t="shared" si="23"/>
        <v>-601.63592419616668</v>
      </c>
      <c r="BF20" s="28" t="str">
        <f t="shared" si="24"/>
        <v/>
      </c>
      <c r="BG20" s="28">
        <f t="shared" si="14"/>
        <v>0</v>
      </c>
      <c r="BH20" s="28">
        <f t="shared" si="25"/>
        <v>603.18578948924028</v>
      </c>
      <c r="BJ20" s="26" t="str">
        <f t="shared" si="15"/>
        <v/>
      </c>
      <c r="BK20" s="26">
        <f t="shared" si="16"/>
        <v>942.47779607693792</v>
      </c>
      <c r="BL20" s="26"/>
      <c r="BM20" s="26"/>
      <c r="BN20" s="26"/>
      <c r="BO20" s="26"/>
      <c r="BP20" s="26"/>
      <c r="BQ20" s="26"/>
      <c r="BR20" s="26"/>
      <c r="BS20" s="26"/>
      <c r="BT20" s="26"/>
      <c r="BU20" s="3"/>
      <c r="BV20" s="28">
        <f t="shared" si="26"/>
        <v>603.18578948924028</v>
      </c>
    </row>
    <row r="21" spans="2:74" x14ac:dyDescent="0.25">
      <c r="B21" t="s">
        <v>31</v>
      </c>
      <c r="C21">
        <v>338.46600000000001</v>
      </c>
      <c r="D21">
        <v>8.0950000000000006</v>
      </c>
      <c r="E21">
        <v>8.0950000000000006</v>
      </c>
      <c r="F21">
        <v>338.46699999999998</v>
      </c>
      <c r="G21">
        <v>338.46600000000001</v>
      </c>
      <c r="H21">
        <v>0.52963226371294647</v>
      </c>
      <c r="I21">
        <v>0</v>
      </c>
      <c r="J21">
        <v>-92.444999999999993</v>
      </c>
      <c r="K21">
        <v>-92.444999999999993</v>
      </c>
      <c r="M21">
        <v>0</v>
      </c>
      <c r="N21">
        <v>8095</v>
      </c>
      <c r="AD21">
        <f t="shared" si="0"/>
        <v>5</v>
      </c>
      <c r="AE21">
        <f t="shared" si="1"/>
        <v>720.56140350877195</v>
      </c>
      <c r="AF21">
        <f t="shared" si="2"/>
        <v>-0.59349925858249397</v>
      </c>
      <c r="AG21">
        <f t="shared" si="3"/>
        <v>-302.85281315047291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-302.85281315047291</v>
      </c>
      <c r="AM21" s="56" t="str">
        <f t="shared" si="8"/>
        <v/>
      </c>
      <c r="AN21" s="27">
        <f t="shared" si="9"/>
        <v>0</v>
      </c>
      <c r="AO21" s="27">
        <f t="shared" si="17"/>
        <v>0</v>
      </c>
      <c r="AP21" s="27" t="str">
        <f t="shared" si="18"/>
        <v/>
      </c>
      <c r="AQ21" s="27">
        <f t="shared" si="10"/>
        <v>0</v>
      </c>
      <c r="AR21" s="27">
        <f t="shared" si="19"/>
        <v>0</v>
      </c>
      <c r="AS21" s="26"/>
      <c r="AT21" s="26"/>
      <c r="AU21" s="26"/>
      <c r="AV21" s="26"/>
      <c r="AW21" s="26"/>
      <c r="AY21" s="32" t="str">
        <f t="shared" si="11"/>
        <v/>
      </c>
      <c r="AZ21" s="28">
        <f t="shared" si="12"/>
        <v>0</v>
      </c>
      <c r="BA21" s="28">
        <f t="shared" si="20"/>
        <v>0</v>
      </c>
      <c r="BB21" s="32" t="str">
        <f t="shared" si="21"/>
        <v/>
      </c>
      <c r="BC21" s="28">
        <f t="shared" si="13"/>
        <v>0</v>
      </c>
      <c r="BD21" s="28">
        <f t="shared" si="22"/>
        <v>0</v>
      </c>
      <c r="BE21" s="28">
        <f t="shared" si="23"/>
        <v>0</v>
      </c>
      <c r="BF21" s="28" t="str">
        <f t="shared" si="24"/>
        <v/>
      </c>
      <c r="BG21" s="28">
        <f t="shared" si="14"/>
        <v>0</v>
      </c>
      <c r="BH21" s="28">
        <f t="shared" si="25"/>
        <v>0</v>
      </c>
      <c r="BJ21" s="26" t="str">
        <f t="shared" si="15"/>
        <v/>
      </c>
      <c r="BK21" s="26">
        <f t="shared" si="16"/>
        <v>0</v>
      </c>
      <c r="BL21" s="26"/>
      <c r="BM21" s="26"/>
      <c r="BN21" s="26"/>
      <c r="BO21" s="26"/>
      <c r="BP21" s="26"/>
      <c r="BQ21" s="26"/>
      <c r="BR21" s="26"/>
      <c r="BS21" s="26"/>
      <c r="BT21" s="26"/>
      <c r="BU21" s="3"/>
      <c r="BV21" s="28">
        <f t="shared" si="26"/>
        <v>0</v>
      </c>
    </row>
    <row r="22" spans="2:74" x14ac:dyDescent="0.25">
      <c r="AM22" s="9"/>
      <c r="AP22" s="9"/>
      <c r="BQ22" s="3"/>
      <c r="BR22" s="3"/>
      <c r="BS22" s="3"/>
      <c r="BT22" s="3"/>
      <c r="BU22" s="3"/>
      <c r="BV22" s="28"/>
    </row>
    <row r="23" spans="2:74" x14ac:dyDescent="0.25">
      <c r="B23" t="s">
        <v>31</v>
      </c>
      <c r="C23">
        <v>-352.62099999999998</v>
      </c>
      <c r="D23">
        <v>0</v>
      </c>
      <c r="E23">
        <v>0</v>
      </c>
      <c r="F23">
        <v>-352.63200000000001</v>
      </c>
      <c r="G23">
        <v>-352.62099999999998</v>
      </c>
      <c r="H23">
        <v>0.5518196510359199</v>
      </c>
      <c r="I23">
        <v>2E-3</v>
      </c>
      <c r="J23">
        <v>-624.45500000000004</v>
      </c>
      <c r="K23">
        <v>-624.45100000000002</v>
      </c>
      <c r="M23">
        <v>0</v>
      </c>
      <c r="N23">
        <v>0</v>
      </c>
      <c r="AD23">
        <f>IF(E23&lt;MIN($AM$23:$AM$40),IF(J23&gt;0,2,1),IF(E23&lt;MAX($AM$23:$AM$40),IF(J23&gt;0,4,3),IF(J23&gt;0,6,5)))</f>
        <v>1</v>
      </c>
      <c r="AE23">
        <f t="shared" ref="AE23:AE40" si="27">IF(AD23=1,$T$15,IF(AD23=2,$T$16,IF(AD23=3,$U$15,IF(AD23=4,$U$16,IF(AD23=5,$V$15,IF(AD23=6,$V$16,""))))))</f>
        <v>732</v>
      </c>
      <c r="AF23">
        <f t="shared" ref="AF23:AF40" si="28">IF(E23&lt;MIN($AM$23:$AM$40),IF(J23&gt;0,J23*1000000/($Q$11*$T$16*$T$16),J23*1000000/($Q$11*$T$15*$T$15)),IF(E23&lt;MAX(AM42:AM59),IF(J23&gt;0,J23*1000000/($Q$11*$U$16*$U$16),J23*1000000/($Q$11*$U$15*$U$15)),IF(J23&gt;0,J23*1000000/($Q$11*$V$16*$V$16),J23*1000000/($Q$11*$V$15*$V$15))))</f>
        <v>-3.8847021907691084</v>
      </c>
      <c r="AG23">
        <f t="shared" ref="AG23:AG40" si="29">IF($J23*1000000&gt;$Q$15*$Q$11*$AE$4^2,$Q$16*$Q$11*$AE$4,0.5*fck/fy*(1-SQRT(1-4.6*AF23/fck))*$Q$11*$AE$4)</f>
        <v>-1790.7591949506298</v>
      </c>
      <c r="AH23">
        <f t="shared" ref="AH23:AH40" si="30">IF(J23*1000000&gt;$Q$15*$Q$11*AE23^2,(J23*1000000-$Q$15*$Q$11*AE23^2)/(0.87*fy*(AE23-40)),0)</f>
        <v>0</v>
      </c>
      <c r="AI23">
        <f t="shared" ref="AI23:AI40" si="31">IF(E23&lt;MIN($AM$23:$AM$40),0.87*fy*AH23/($Z$15-(0.45*fck)),IF(E23&lt;MAX($AM$23:$AM$40),0.87*fy*AH23/($AA$15-(0.45*fck)),0.87*fy*AH23/($AB$15-(0.45*fck))))</f>
        <v>0</v>
      </c>
      <c r="AJ23">
        <f t="shared" ref="AJ23:AJ40" si="32">IF(E23&lt;MIN($AM$23:$AM$40),-0.87*fy*AH23/($Z$15-(0.45*fck)),IF(E23&lt;MAX($AM$23:$AM$40),0.87*fy*AH23/($AA$15-(0.45*fck)),-0.87*fy*AH23/($AB$15-(0.45*fck))))</f>
        <v>0</v>
      </c>
      <c r="AK23">
        <f t="shared" ref="AK23:AK40" si="33">AG23+AH23</f>
        <v>-1790.7591949506298</v>
      </c>
      <c r="AM23" s="32" t="str">
        <f t="shared" ref="AM23:AM40" si="34">IF(OR((AND(K23&lt;0,K24&gt;0)),(AND(K24&lt;0,K23&gt;0))),$E23+(($E24-$E23)*(0-K23)/(K24-K23)),"")</f>
        <v/>
      </c>
      <c r="AN23" s="28">
        <f t="shared" ref="AN23:AN40" si="35">IF($E23&lt;MIN($AM$23:$AM$40),IF($AK23&lt;0,-1*(IF($Q$11=0,"",$P$4*PI()*$Q$4^2/4)),IF($Q$11=0,"",$P$4*PI()*$Q$4^2/4)),0)</f>
        <v>-942.47779607693792</v>
      </c>
      <c r="AO23" s="28">
        <f>IF(AN23=0,0,$AK23-AN23)</f>
        <v>-848.28139887369184</v>
      </c>
      <c r="AP23" s="32" t="str">
        <f>IF(OR((AND(AO23&lt;0,AO24&gt;0)),(AND(AO24&lt;0,AO23&gt;0))),$E23+(($E24-$E23)*(0-AO23)/(AO24-AO23)),"")</f>
        <v/>
      </c>
      <c r="AQ23" s="28">
        <f t="shared" ref="AQ23:AQ40" si="36">IF($E23&lt;MIN($AP$23:$AP$40),IF(AO23&lt;0,-1*(IF($Q$11=0,"",$P$5*PI()*$Q$5^2/4)),IF($Q$11=0,"",$P$5*PI()*$Q$5^2/4)),0)</f>
        <v>-942.47779607693792</v>
      </c>
      <c r="AR23" s="28">
        <f>AQ23+AN23</f>
        <v>-1884.9555921538758</v>
      </c>
      <c r="AS23" s="28"/>
      <c r="AT23" s="28">
        <f>IF(AR23=0,0,$AK23-AR23)</f>
        <v>94.196397203246079</v>
      </c>
      <c r="AU23" s="28" t="str">
        <f>IF(OR((AND(AT23&lt;0,AT24&gt;0)),(AND(AT24&lt;0,AT23&gt;0))),$E23+(($E24-$E23)*(0-AT23)/(AT24-AT23)),"")</f>
        <v/>
      </c>
      <c r="AV23" s="28">
        <f>IF($E23&lt;MIN($AU$23:$AU$40),IF(AT23&lt;0,-1*(IF($Q$11=0,"",$P$6*PI()*$Q$6^2/4)),IF($Q$11=0,"",$P$6*PI()*$Q$6^2/4)),0)</f>
        <v>0</v>
      </c>
      <c r="AW23" s="28">
        <f>AV23+AR23</f>
        <v>-1884.9555921538758</v>
      </c>
      <c r="AY23" s="77" t="str">
        <f>IF(OR((AND(K23&lt;0,K24&gt;0)),(AND(K24&lt;0,K23&gt;0))),$E23+(($E24-$E23)*(0-K23)/(K24-K23)),"")</f>
        <v/>
      </c>
      <c r="AZ23" s="77">
        <f>IF(AND($E23&gt;MIN($AY$23:$AY$40),$E23&lt;MAX($AY$23:$AY$40)),IF($AK23&lt;0,-1*(IF($Q$11=0,"",$S$4*PI()*$T$4^2/4)),IF($Q$11=0,"",$S$4*PI()*$T$4^2/4)),0)</f>
        <v>0</v>
      </c>
      <c r="BA23" s="77">
        <f>IF(AZ23=0,0,$AK23-AZ23)</f>
        <v>0</v>
      </c>
      <c r="BB23" s="77" t="str">
        <f>IF(OR((AND(K23&lt;0,K24&gt;0)),(AND(K24&lt;0,K23&gt;0))),$E23+(($E24-$E23)*(0-K23)/(K24-K23)),"")</f>
        <v/>
      </c>
      <c r="BC23" s="77">
        <f>IF(AND($E23&gt;MIN($BB$23:$BB$40),$E23&lt;MAX($BB$23:$BB$40)),IF($AK23&lt;0,-1*(IF($Q$11=0,"",$S$5*PI()*$T$5^2/4)),IF($Q$11=0,"",$S$5*PI()*$T$5^2/4)),0)</f>
        <v>0</v>
      </c>
      <c r="BD23" s="77">
        <f>BC23+AZ23</f>
        <v>0</v>
      </c>
      <c r="BE23" s="77">
        <f>IF(BD23=0,0,$AK23-BD23)</f>
        <v>0</v>
      </c>
      <c r="BF23" s="77" t="str">
        <f>IF(OR((AND(K23&lt;0,K24&gt;0)),(AND(K24&lt;0,K23&gt;0))),$E23+(($E24-$E23)*(0-K23)/(K24-K23)),"")</f>
        <v/>
      </c>
      <c r="BG23" s="77">
        <f>IF(AND($E23&gt;MIN($BF$23:$BF$40),$E23&lt;MAX($BF$23:$BF$40)),IF($AK23&lt;0,-1*(IF($Q$11=0,"",$S$6*PI()*$T$6^2/4)),IF($Q$11=0,"",$S$6*PI()*$T$6^2/4)),0)</f>
        <v>0</v>
      </c>
      <c r="BH23" s="77">
        <f>-(BG23+BD23)</f>
        <v>0</v>
      </c>
      <c r="BI23" s="3" t="str">
        <f t="shared" ref="BI23:BI40" si="37">IF(OR((AND(AR23&lt;0,AR24&gt;0)),(AND(AR24&lt;0,AR23&gt;0))),E23+((E24-E23)*(0-AR23)/(AR24-AR23)),"")</f>
        <v/>
      </c>
      <c r="BJ23" s="28" t="str">
        <f>AM23</f>
        <v/>
      </c>
      <c r="BK23" s="28">
        <f t="shared" ref="BK23:BK40" si="38">IF($E23&gt;MAX($BJ$23:$BJ$40),IF($AK23&lt;0,-1*(IF($Q$11=0,"",$V$4*PI()*$W$4^2/4)),IF($Q$11=0,"",$V$4*PI()*$W$4^2/4)),0)</f>
        <v>0</v>
      </c>
      <c r="BL23" s="28">
        <f>IF(BK23=0,0,$AK23-BK23)</f>
        <v>0</v>
      </c>
      <c r="BM23" s="28" t="str">
        <f>IF(OR((AND(BL23&lt;0,BL24&gt;0)),(AND(BL24&lt;0,BL23&gt;0))),$E23+(($E24-$E23)*(0-BL23)/(BL24-BL23)),"")</f>
        <v/>
      </c>
      <c r="BN23" s="28">
        <f t="shared" ref="BN23:BN40" si="39">IF($E23&gt;MAX($BM$23:$BM$40),IF(BL23&lt;0,-1*(IF($Q$11=0,"",$V$5*PI()*$W$5^2/4)),IF($Q$11=0,"",$V$5*PI()*$W$5^2/4)),0)</f>
        <v>0</v>
      </c>
      <c r="BO23" s="28">
        <f>BN23+BK23</f>
        <v>0</v>
      </c>
      <c r="BP23" s="28"/>
      <c r="BQ23" s="28">
        <f>IF(BO23=0,0,$AK23-BO23)</f>
        <v>0</v>
      </c>
      <c r="BR23" s="28" t="str">
        <f>IF(OR((AND(BQ23&lt;0,BQ24&gt;0)),(AND(BQ24&lt;0,BQ23&gt;0))),$E23+(($E24-$E23)*(0-BQ23)/(BQ24-BQ23)),"")</f>
        <v/>
      </c>
      <c r="BS23" s="28">
        <f t="shared" ref="BS23:BS40" si="40">IF($E23&gt;MAX($BR$23:$BR$40),IF(BQ23&lt;0,-1*(IF($Q$11=0,"",$V$6*PI()*$W$6^2/4)),IF($Q$11=0,"",$V$6*PI()*$W$6^2/4)),0)</f>
        <v>0</v>
      </c>
      <c r="BT23" s="28">
        <f>BS23+BO23</f>
        <v>0</v>
      </c>
      <c r="BU23" s="3"/>
      <c r="BV23" s="28">
        <f>BT23+AW23+BH23</f>
        <v>-1884.9555921538758</v>
      </c>
    </row>
    <row r="24" spans="2:74" x14ac:dyDescent="0.25">
      <c r="B24" t="s">
        <v>31</v>
      </c>
      <c r="C24">
        <v>-327.548</v>
      </c>
      <c r="D24">
        <v>0.7359</v>
      </c>
      <c r="E24">
        <v>0.7359</v>
      </c>
      <c r="F24">
        <v>-327.55900000000003</v>
      </c>
      <c r="G24">
        <v>-327.548</v>
      </c>
      <c r="H24">
        <v>0.51258537123211489</v>
      </c>
      <c r="I24">
        <v>2E-3</v>
      </c>
      <c r="J24">
        <v>-374.44299999999998</v>
      </c>
      <c r="K24">
        <v>-374.43799999999999</v>
      </c>
      <c r="M24">
        <v>0</v>
      </c>
      <c r="N24">
        <v>736</v>
      </c>
      <c r="AD24">
        <f t="shared" ref="AD24:AD40" si="41">IF(E24&lt;MIN($AM$23:$AM$40),IF(J24&gt;0,2,1),IF(E24&lt;MAX($AM$23:$AM$40),IF(J24&gt;0,4,3),IF(J24&gt;0,6,5)))</f>
        <v>1</v>
      </c>
      <c r="AE24">
        <f t="shared" si="27"/>
        <v>732</v>
      </c>
      <c r="AF24">
        <f t="shared" si="28"/>
        <v>-2.3293904963818965</v>
      </c>
      <c r="AG24">
        <f t="shared" si="29"/>
        <v>-1122.508761246173</v>
      </c>
      <c r="AH24">
        <f t="shared" si="30"/>
        <v>0</v>
      </c>
      <c r="AI24">
        <f t="shared" si="31"/>
        <v>0</v>
      </c>
      <c r="AJ24">
        <f t="shared" si="32"/>
        <v>0</v>
      </c>
      <c r="AK24">
        <f t="shared" si="33"/>
        <v>-1122.508761246173</v>
      </c>
      <c r="AM24" s="32" t="str">
        <f t="shared" si="34"/>
        <v/>
      </c>
      <c r="AN24" s="28">
        <f t="shared" si="35"/>
        <v>-942.47779607693792</v>
      </c>
      <c r="AO24" s="28">
        <f t="shared" ref="AO24:AO40" si="42">IF(AN24=0,0,$AK24-AN24)</f>
        <v>-180.03096516923506</v>
      </c>
      <c r="AP24" s="32">
        <f t="shared" ref="AP24:AP40" si="43">IF(OR((AND(AO24&lt;0,AO25&gt;0)),(AND(AO25&lt;0,AO24&gt;0))),$E24+(($E25-$E24)*(0-AO24)/(AO25-AO24)),"")</f>
        <v>0.93250612341866079</v>
      </c>
      <c r="AQ24" s="28">
        <f t="shared" si="36"/>
        <v>-942.47779607693792</v>
      </c>
      <c r="AR24" s="28">
        <f t="shared" ref="AR24:AR40" si="44">AQ24+AN24</f>
        <v>-1884.9555921538758</v>
      </c>
      <c r="AS24" s="28"/>
      <c r="AT24" s="28">
        <f t="shared" ref="AT24:AT40" si="45">IF(AR24=0,0,$AK24-AR24)</f>
        <v>762.44683090770286</v>
      </c>
      <c r="AU24" s="28" t="str">
        <f t="shared" ref="AU24:AU40" si="46">IF(OR((AND(AT24&lt;0,AT25&gt;0)),(AND(AT25&lt;0,AT24&gt;0))),$E24+(($E25-$E24)*(0-AT24)/(AT25-AT24)),"")</f>
        <v/>
      </c>
      <c r="AV24" s="28"/>
      <c r="AW24" s="28">
        <f t="shared" ref="AW24:AW40" si="47">AV24+AR24</f>
        <v>-1884.9555921538758</v>
      </c>
      <c r="AY24" s="77" t="str">
        <f t="shared" ref="AY24:AY40" si="48">IF(OR((AND(K24&lt;0,K25&gt;0)),(AND(K25&lt;0,K24&gt;0))),$E24+(($E25-$E24)*(0-K24)/(K25-K24)),"")</f>
        <v/>
      </c>
      <c r="AZ24" s="77">
        <f t="shared" ref="AZ24:AZ40" si="49">IF(AND($E24&gt;MIN($AY$23:$AY$40),$E24&lt;MAX($AY$23:$AY$40)),IF($AK24&lt;0,-1*(IF($Q$11=0,"",$S$4*PI()*$T$4^2/4)),IF($Q$11=0,"",$S$4*PI()*$T$4^2/4)),0)</f>
        <v>0</v>
      </c>
      <c r="BA24" s="77">
        <f t="shared" ref="BA24:BA40" si="50">IF(AZ24=0,0,$AK24-AZ24)</f>
        <v>0</v>
      </c>
      <c r="BB24" s="77" t="str">
        <f t="shared" ref="BB24:BB40" si="51">IF(OR((AND(K24&lt;0,K25&gt;0)),(AND(K25&lt;0,K24&gt;0))),$E24+(($E25-$E24)*(0-K24)/(K25-K24)),"")</f>
        <v/>
      </c>
      <c r="BC24" s="77">
        <f t="shared" ref="BC24:BC40" si="52">IF(AND($E24&gt;MIN($BB$23:$BB$40),$E24&lt;MAX($BB$23:$BB$40)),IF($AK24&lt;0,-1*(IF($Q$11=0,"",$S$5*PI()*$T$5^2/4)),IF($Q$11=0,"",$S$5*PI()*$T$5^2/4)),0)</f>
        <v>0</v>
      </c>
      <c r="BD24" s="77">
        <f t="shared" ref="BD24:BD40" si="53">BC24+AZ24</f>
        <v>0</v>
      </c>
      <c r="BE24" s="77">
        <f t="shared" ref="BE24:BE40" si="54">IF(BD24=0,0,$AK24-BD24)</f>
        <v>0</v>
      </c>
      <c r="BF24" s="77" t="str">
        <f t="shared" ref="BF24:BF40" si="55">IF(OR((AND(K24&lt;0,K25&gt;0)),(AND(K25&lt;0,K24&gt;0))),$E24+(($E25-$E24)*(0-K24)/(K25-K24)),"")</f>
        <v/>
      </c>
      <c r="BG24" s="77">
        <f t="shared" ref="BG24:BG40" si="56">IF(AND($E24&gt;MIN($BF$23:$BF$40),$E24&lt;MAX($BF$23:$BF$40)),IF($AK24&lt;0,-1*(IF($Q$11=0,"",$S$6*PI()*$T$6^2/4)),IF($Q$11=0,"",$S$6*PI()*$T$6^2/4)),0)</f>
        <v>0</v>
      </c>
      <c r="BH24" s="77">
        <f t="shared" ref="BH24:BH40" si="57">-(BG24+BD24)</f>
        <v>0</v>
      </c>
      <c r="BI24" s="3" t="str">
        <f t="shared" si="37"/>
        <v/>
      </c>
      <c r="BJ24" s="28" t="str">
        <f t="shared" ref="BJ24:BJ40" si="58">AM24</f>
        <v/>
      </c>
      <c r="BK24" s="28">
        <f t="shared" si="38"/>
        <v>0</v>
      </c>
      <c r="BL24" s="28">
        <f t="shared" ref="BL24:BL40" si="59">IF(BK24=0,0,$AK24-BK24)</f>
        <v>0</v>
      </c>
      <c r="BM24" s="28" t="str">
        <f t="shared" ref="BM24:BM40" si="60">IF(OR((AND(BL24&lt;0,BL25&gt;0)),(AND(BL25&lt;0,BL24&gt;0))),$E24+(($E25-$E24)*(0-BL24)/(BL25-BL24)),"")</f>
        <v/>
      </c>
      <c r="BN24" s="28">
        <f t="shared" si="39"/>
        <v>0</v>
      </c>
      <c r="BO24" s="28">
        <f t="shared" ref="BO24:BO40" si="61">BN24+BK24</f>
        <v>0</v>
      </c>
      <c r="BP24" s="28"/>
      <c r="BQ24" s="28">
        <f t="shared" ref="BQ24:BQ40" si="62">IF(BO24=0,0,$AK24-BO24)</f>
        <v>0</v>
      </c>
      <c r="BR24" s="28" t="str">
        <f t="shared" ref="BR24:BR40" si="63">IF(OR((AND(BQ24&lt;0,BQ25&gt;0)),(AND(BQ25&lt;0,BQ24&gt;0))),$E24+(($E25-$E24)*(0-BQ24)/(BQ25-BQ24)),"")</f>
        <v/>
      </c>
      <c r="BS24" s="28">
        <f t="shared" si="40"/>
        <v>0</v>
      </c>
      <c r="BT24" s="28">
        <f t="shared" ref="BT24:BT40" si="64">BS24+BO24</f>
        <v>0</v>
      </c>
      <c r="BU24" s="3"/>
      <c r="BV24" s="28">
        <f t="shared" ref="BV24:BV40" si="65">BT24+AW24+BH24</f>
        <v>-1884.9555921538758</v>
      </c>
    </row>
    <row r="25" spans="2:74" x14ac:dyDescent="0.25">
      <c r="B25" t="s">
        <v>31</v>
      </c>
      <c r="C25">
        <v>-318.12900000000002</v>
      </c>
      <c r="D25">
        <v>1.05</v>
      </c>
      <c r="E25">
        <v>1.05</v>
      </c>
      <c r="F25">
        <v>-318.14</v>
      </c>
      <c r="G25">
        <v>-318.12900000000002</v>
      </c>
      <c r="H25">
        <v>0.49784650147293008</v>
      </c>
      <c r="I25">
        <v>2E-3</v>
      </c>
      <c r="J25">
        <v>-273.06200000000001</v>
      </c>
      <c r="K25">
        <v>-273.05799999999999</v>
      </c>
      <c r="M25">
        <v>0</v>
      </c>
      <c r="N25">
        <v>1050</v>
      </c>
      <c r="AD25">
        <f t="shared" si="41"/>
        <v>1</v>
      </c>
      <c r="AE25">
        <f t="shared" si="27"/>
        <v>732</v>
      </c>
      <c r="AF25">
        <f t="shared" si="28"/>
        <v>-1.6987045497526552</v>
      </c>
      <c r="AG25">
        <f t="shared" si="29"/>
        <v>-834.88940750284223</v>
      </c>
      <c r="AH25">
        <f t="shared" si="30"/>
        <v>0</v>
      </c>
      <c r="AI25">
        <f t="shared" si="31"/>
        <v>0</v>
      </c>
      <c r="AJ25">
        <f t="shared" si="32"/>
        <v>0</v>
      </c>
      <c r="AK25">
        <f t="shared" si="33"/>
        <v>-834.88940750284223</v>
      </c>
      <c r="AM25" s="32" t="str">
        <f t="shared" si="34"/>
        <v/>
      </c>
      <c r="AN25" s="28">
        <f t="shared" si="35"/>
        <v>-942.47779607693792</v>
      </c>
      <c r="AO25" s="28">
        <f t="shared" si="42"/>
        <v>107.58838857409569</v>
      </c>
      <c r="AP25" s="32" t="str">
        <f t="shared" si="43"/>
        <v/>
      </c>
      <c r="AQ25" s="28">
        <f t="shared" si="36"/>
        <v>0</v>
      </c>
      <c r="AR25" s="28">
        <f t="shared" si="44"/>
        <v>-942.47779607693792</v>
      </c>
      <c r="AS25" s="28"/>
      <c r="AT25" s="28">
        <f t="shared" si="45"/>
        <v>107.58838857409569</v>
      </c>
      <c r="AU25" s="28" t="str">
        <f t="shared" si="46"/>
        <v/>
      </c>
      <c r="AV25" s="28"/>
      <c r="AW25" s="28">
        <f t="shared" si="47"/>
        <v>-942.47779607693792</v>
      </c>
      <c r="AY25" s="77" t="str">
        <f t="shared" si="48"/>
        <v/>
      </c>
      <c r="AZ25" s="77">
        <f t="shared" si="49"/>
        <v>0</v>
      </c>
      <c r="BA25" s="77">
        <f t="shared" si="50"/>
        <v>0</v>
      </c>
      <c r="BB25" s="77" t="str">
        <f t="shared" si="51"/>
        <v/>
      </c>
      <c r="BC25" s="77">
        <f t="shared" si="52"/>
        <v>0</v>
      </c>
      <c r="BD25" s="77">
        <f t="shared" si="53"/>
        <v>0</v>
      </c>
      <c r="BE25" s="77">
        <f t="shared" si="54"/>
        <v>0</v>
      </c>
      <c r="BF25" s="77" t="str">
        <f t="shared" si="55"/>
        <v/>
      </c>
      <c r="BG25" s="77">
        <f t="shared" si="56"/>
        <v>0</v>
      </c>
      <c r="BH25" s="77">
        <f t="shared" si="57"/>
        <v>0</v>
      </c>
      <c r="BI25" s="3" t="str">
        <f t="shared" si="37"/>
        <v/>
      </c>
      <c r="BJ25" s="28" t="str">
        <f t="shared" si="58"/>
        <v/>
      </c>
      <c r="BK25" s="28">
        <f t="shared" si="38"/>
        <v>0</v>
      </c>
      <c r="BL25" s="28">
        <f t="shared" si="59"/>
        <v>0</v>
      </c>
      <c r="BM25" s="28" t="str">
        <f t="shared" si="60"/>
        <v/>
      </c>
      <c r="BN25" s="28">
        <f t="shared" si="39"/>
        <v>0</v>
      </c>
      <c r="BO25" s="28">
        <f t="shared" si="61"/>
        <v>0</v>
      </c>
      <c r="BP25" s="28"/>
      <c r="BQ25" s="28">
        <f t="shared" si="62"/>
        <v>0</v>
      </c>
      <c r="BR25" s="28" t="str">
        <f t="shared" si="63"/>
        <v/>
      </c>
      <c r="BS25" s="28">
        <f t="shared" si="40"/>
        <v>0</v>
      </c>
      <c r="BT25" s="28">
        <f t="shared" si="64"/>
        <v>0</v>
      </c>
      <c r="BU25" s="3"/>
      <c r="BV25" s="28">
        <f t="shared" si="65"/>
        <v>-942.47779607693792</v>
      </c>
    </row>
    <row r="26" spans="2:74" ht="15.75" x14ac:dyDescent="0.25">
      <c r="B26" t="s">
        <v>31</v>
      </c>
      <c r="C26">
        <v>-285.22800000000001</v>
      </c>
      <c r="D26">
        <v>1.0509999999999999</v>
      </c>
      <c r="E26">
        <v>1.0509999999999999</v>
      </c>
      <c r="F26">
        <v>-285.22899999999998</v>
      </c>
      <c r="G26">
        <v>-285.22800000000001</v>
      </c>
      <c r="H26">
        <v>0.44632533641286359</v>
      </c>
      <c r="I26">
        <v>0</v>
      </c>
      <c r="J26">
        <v>-273.06400000000002</v>
      </c>
      <c r="K26">
        <v>-273.06400000000002</v>
      </c>
      <c r="M26">
        <v>0</v>
      </c>
      <c r="N26">
        <v>1051</v>
      </c>
      <c r="AD26">
        <f t="shared" si="41"/>
        <v>1</v>
      </c>
      <c r="AE26">
        <f t="shared" si="27"/>
        <v>732</v>
      </c>
      <c r="AF26">
        <f t="shared" si="28"/>
        <v>-1.6987169916489993</v>
      </c>
      <c r="AG26">
        <f t="shared" si="29"/>
        <v>-834.89518834861769</v>
      </c>
      <c r="AH26">
        <f t="shared" si="30"/>
        <v>0</v>
      </c>
      <c r="AI26">
        <f t="shared" si="31"/>
        <v>0</v>
      </c>
      <c r="AJ26">
        <f t="shared" si="32"/>
        <v>0</v>
      </c>
      <c r="AK26">
        <f t="shared" si="33"/>
        <v>-834.89518834861769</v>
      </c>
      <c r="AM26" s="32" t="str">
        <f t="shared" si="34"/>
        <v/>
      </c>
      <c r="AN26" s="28">
        <f t="shared" si="35"/>
        <v>-942.47779607693792</v>
      </c>
      <c r="AO26" s="28">
        <f t="shared" si="42"/>
        <v>107.58260772832023</v>
      </c>
      <c r="AP26" s="32" t="str">
        <f t="shared" si="43"/>
        <v/>
      </c>
      <c r="AQ26" s="28">
        <f t="shared" si="36"/>
        <v>0</v>
      </c>
      <c r="AR26" s="28">
        <f t="shared" si="44"/>
        <v>-942.47779607693792</v>
      </c>
      <c r="AS26" s="78">
        <f>SUM(AP23:AP40)/E40</f>
        <v>0.11519532099056957</v>
      </c>
      <c r="AT26" s="28">
        <f t="shared" si="45"/>
        <v>107.58260772832023</v>
      </c>
      <c r="AU26" s="28" t="str">
        <f t="shared" si="46"/>
        <v/>
      </c>
      <c r="AV26" s="78"/>
      <c r="AW26" s="28">
        <f t="shared" si="47"/>
        <v>-942.47779607693792</v>
      </c>
      <c r="AX26" s="79"/>
      <c r="AY26" s="77" t="str">
        <f t="shared" si="48"/>
        <v/>
      </c>
      <c r="AZ26" s="77">
        <f t="shared" si="49"/>
        <v>0</v>
      </c>
      <c r="BA26" s="77">
        <f t="shared" si="50"/>
        <v>0</v>
      </c>
      <c r="BB26" s="77" t="str">
        <f t="shared" si="51"/>
        <v/>
      </c>
      <c r="BC26" s="77">
        <f t="shared" si="52"/>
        <v>0</v>
      </c>
      <c r="BD26" s="77">
        <f t="shared" si="53"/>
        <v>0</v>
      </c>
      <c r="BE26" s="77">
        <f t="shared" si="54"/>
        <v>0</v>
      </c>
      <c r="BF26" s="77" t="str">
        <f t="shared" si="55"/>
        <v/>
      </c>
      <c r="BG26" s="77">
        <f t="shared" si="56"/>
        <v>0</v>
      </c>
      <c r="BH26" s="77">
        <f t="shared" si="57"/>
        <v>0</v>
      </c>
      <c r="BI26" s="3" t="str">
        <f t="shared" si="37"/>
        <v/>
      </c>
      <c r="BJ26" s="28" t="str">
        <f t="shared" si="58"/>
        <v/>
      </c>
      <c r="BK26" s="28">
        <f t="shared" si="38"/>
        <v>0</v>
      </c>
      <c r="BL26" s="28">
        <f t="shared" si="59"/>
        <v>0</v>
      </c>
      <c r="BM26" s="80" t="str">
        <f t="shared" si="60"/>
        <v/>
      </c>
      <c r="BN26" s="28">
        <f t="shared" si="39"/>
        <v>0</v>
      </c>
      <c r="BO26" s="28">
        <f t="shared" si="61"/>
        <v>0</v>
      </c>
      <c r="BP26" s="28"/>
      <c r="BQ26" s="28">
        <f t="shared" si="62"/>
        <v>0</v>
      </c>
      <c r="BR26" s="28" t="str">
        <f t="shared" si="63"/>
        <v/>
      </c>
      <c r="BS26" s="28">
        <f t="shared" si="40"/>
        <v>0</v>
      </c>
      <c r="BT26" s="28">
        <f t="shared" si="64"/>
        <v>0</v>
      </c>
      <c r="BU26" s="3"/>
      <c r="BV26" s="28">
        <f t="shared" si="65"/>
        <v>-942.47779607693792</v>
      </c>
    </row>
    <row r="27" spans="2:74" x14ac:dyDescent="0.25">
      <c r="B27" t="s">
        <v>31</v>
      </c>
      <c r="C27">
        <v>-271.26100000000002</v>
      </c>
      <c r="D27">
        <v>1.4718</v>
      </c>
      <c r="E27">
        <v>1.4718</v>
      </c>
      <c r="F27">
        <v>-271.26100000000002</v>
      </c>
      <c r="G27">
        <v>-271.26100000000002</v>
      </c>
      <c r="H27">
        <v>0.4244697472923058</v>
      </c>
      <c r="I27">
        <v>0</v>
      </c>
      <c r="J27">
        <v>-157.982</v>
      </c>
      <c r="K27">
        <v>-157.982</v>
      </c>
      <c r="M27">
        <v>0</v>
      </c>
      <c r="N27">
        <v>1472</v>
      </c>
      <c r="AD27">
        <f t="shared" si="41"/>
        <v>1</v>
      </c>
      <c r="AE27">
        <f t="shared" si="27"/>
        <v>732</v>
      </c>
      <c r="AF27">
        <f t="shared" si="28"/>
        <v>-0.98279783411468447</v>
      </c>
      <c r="AG27">
        <f t="shared" si="29"/>
        <v>-494.6837127696283</v>
      </c>
      <c r="AH27">
        <f t="shared" si="30"/>
        <v>0</v>
      </c>
      <c r="AI27">
        <f t="shared" si="31"/>
        <v>0</v>
      </c>
      <c r="AJ27">
        <f t="shared" si="32"/>
        <v>0</v>
      </c>
      <c r="AK27">
        <f t="shared" si="33"/>
        <v>-494.6837127696283</v>
      </c>
      <c r="AM27" s="32" t="str">
        <f t="shared" si="34"/>
        <v/>
      </c>
      <c r="AN27" s="28">
        <f t="shared" si="35"/>
        <v>-942.47779607693792</v>
      </c>
      <c r="AO27" s="28">
        <f t="shared" si="42"/>
        <v>447.79408330730962</v>
      </c>
      <c r="AP27" s="32" t="str">
        <f t="shared" si="43"/>
        <v/>
      </c>
      <c r="AQ27" s="28">
        <f t="shared" si="36"/>
        <v>0</v>
      </c>
      <c r="AR27" s="28">
        <f t="shared" si="44"/>
        <v>-942.47779607693792</v>
      </c>
      <c r="AS27" s="28"/>
      <c r="AT27" s="28">
        <f t="shared" si="45"/>
        <v>447.79408330730962</v>
      </c>
      <c r="AU27" s="28" t="str">
        <f t="shared" si="46"/>
        <v/>
      </c>
      <c r="AV27" s="28"/>
      <c r="AW27" s="28">
        <f t="shared" si="47"/>
        <v>-942.47779607693792</v>
      </c>
      <c r="AY27" s="77" t="str">
        <f t="shared" si="48"/>
        <v/>
      </c>
      <c r="AZ27" s="77">
        <f t="shared" si="49"/>
        <v>0</v>
      </c>
      <c r="BA27" s="77">
        <f t="shared" si="50"/>
        <v>0</v>
      </c>
      <c r="BB27" s="77" t="str">
        <f t="shared" si="51"/>
        <v/>
      </c>
      <c r="BC27" s="77">
        <f t="shared" si="52"/>
        <v>0</v>
      </c>
      <c r="BD27" s="77">
        <f t="shared" si="53"/>
        <v>0</v>
      </c>
      <c r="BE27" s="77">
        <f t="shared" si="54"/>
        <v>0</v>
      </c>
      <c r="BF27" s="77" t="str">
        <f t="shared" si="55"/>
        <v/>
      </c>
      <c r="BG27" s="77">
        <f t="shared" si="56"/>
        <v>0</v>
      </c>
      <c r="BH27" s="77">
        <f t="shared" si="57"/>
        <v>0</v>
      </c>
      <c r="BI27" s="3" t="str">
        <f t="shared" si="37"/>
        <v/>
      </c>
      <c r="BJ27" s="28" t="str">
        <f t="shared" si="58"/>
        <v/>
      </c>
      <c r="BK27" s="28">
        <f t="shared" si="38"/>
        <v>0</v>
      </c>
      <c r="BL27" s="28">
        <f t="shared" si="59"/>
        <v>0</v>
      </c>
      <c r="BM27" s="28" t="str">
        <f t="shared" si="60"/>
        <v/>
      </c>
      <c r="BN27" s="28">
        <f t="shared" si="39"/>
        <v>0</v>
      </c>
      <c r="BO27" s="28">
        <f t="shared" si="61"/>
        <v>0</v>
      </c>
      <c r="BP27" s="28"/>
      <c r="BQ27" s="28">
        <f t="shared" si="62"/>
        <v>0</v>
      </c>
      <c r="BR27" s="28" t="str">
        <f t="shared" si="63"/>
        <v/>
      </c>
      <c r="BS27" s="28">
        <f t="shared" si="40"/>
        <v>0</v>
      </c>
      <c r="BT27" s="28">
        <f t="shared" si="64"/>
        <v>0</v>
      </c>
      <c r="BU27" s="3"/>
      <c r="BV27" s="28">
        <f t="shared" si="65"/>
        <v>-942.47779607693792</v>
      </c>
    </row>
    <row r="28" spans="2:74" x14ac:dyDescent="0.25">
      <c r="B28" t="s">
        <v>31</v>
      </c>
      <c r="C28">
        <v>-238.11600000000001</v>
      </c>
      <c r="D28">
        <v>2.2077</v>
      </c>
      <c r="E28">
        <v>2.2077</v>
      </c>
      <c r="F28">
        <v>-238.11699999999999</v>
      </c>
      <c r="G28">
        <v>-238.11600000000001</v>
      </c>
      <c r="H28">
        <v>0.37260438598344281</v>
      </c>
      <c r="I28">
        <v>0</v>
      </c>
      <c r="J28">
        <v>-24.989000000000001</v>
      </c>
      <c r="K28">
        <v>-24.989000000000001</v>
      </c>
      <c r="M28">
        <v>0</v>
      </c>
      <c r="N28">
        <v>2208</v>
      </c>
      <c r="AD28">
        <f t="shared" si="41"/>
        <v>1</v>
      </c>
      <c r="AE28">
        <f t="shared" si="27"/>
        <v>732</v>
      </c>
      <c r="AF28">
        <f t="shared" si="28"/>
        <v>-0.15545527387102231</v>
      </c>
      <c r="AG28">
        <f t="shared" si="29"/>
        <v>-80.614128965890941</v>
      </c>
      <c r="AH28">
        <f t="shared" si="30"/>
        <v>0</v>
      </c>
      <c r="AI28">
        <f t="shared" si="31"/>
        <v>0</v>
      </c>
      <c r="AJ28">
        <f t="shared" si="32"/>
        <v>0</v>
      </c>
      <c r="AK28">
        <f t="shared" si="33"/>
        <v>-80.614128965890941</v>
      </c>
      <c r="AM28" s="81">
        <f t="shared" si="34"/>
        <v>2.366206124964445</v>
      </c>
      <c r="AN28" s="28">
        <f t="shared" si="35"/>
        <v>-942.47779607693792</v>
      </c>
      <c r="AO28" s="28">
        <f t="shared" si="42"/>
        <v>861.86366711104699</v>
      </c>
      <c r="AP28" s="32" t="str">
        <f t="shared" si="43"/>
        <v/>
      </c>
      <c r="AQ28" s="28">
        <f t="shared" si="36"/>
        <v>0</v>
      </c>
      <c r="AR28" s="28">
        <f t="shared" si="44"/>
        <v>-942.47779607693792</v>
      </c>
      <c r="AS28" s="28"/>
      <c r="AT28" s="28">
        <f t="shared" si="45"/>
        <v>861.86366711104699</v>
      </c>
      <c r="AU28" s="28" t="str">
        <f t="shared" si="46"/>
        <v/>
      </c>
      <c r="AV28" s="28"/>
      <c r="AW28" s="28">
        <f t="shared" si="47"/>
        <v>-942.47779607693792</v>
      </c>
      <c r="AY28" s="77">
        <f t="shared" si="48"/>
        <v>2.366206124964445</v>
      </c>
      <c r="AZ28" s="77">
        <f t="shared" si="49"/>
        <v>0</v>
      </c>
      <c r="BA28" s="77">
        <f t="shared" si="50"/>
        <v>0</v>
      </c>
      <c r="BB28" s="77">
        <f t="shared" si="51"/>
        <v>2.366206124964445</v>
      </c>
      <c r="BC28" s="77">
        <f t="shared" si="52"/>
        <v>0</v>
      </c>
      <c r="BD28" s="77">
        <f t="shared" si="53"/>
        <v>0</v>
      </c>
      <c r="BE28" s="77">
        <f t="shared" si="54"/>
        <v>0</v>
      </c>
      <c r="BF28" s="77">
        <f t="shared" si="55"/>
        <v>2.366206124964445</v>
      </c>
      <c r="BG28" s="77">
        <f t="shared" si="56"/>
        <v>0</v>
      </c>
      <c r="BH28" s="77">
        <f t="shared" si="57"/>
        <v>0</v>
      </c>
      <c r="BI28" s="3" t="str">
        <f t="shared" si="37"/>
        <v/>
      </c>
      <c r="BJ28" s="28">
        <f t="shared" si="58"/>
        <v>2.366206124964445</v>
      </c>
      <c r="BK28" s="28">
        <f t="shared" si="38"/>
        <v>0</v>
      </c>
      <c r="BL28" s="28">
        <f t="shared" si="59"/>
        <v>0</v>
      </c>
      <c r="BM28" s="28" t="str">
        <f t="shared" si="60"/>
        <v/>
      </c>
      <c r="BN28" s="28">
        <f t="shared" si="39"/>
        <v>0</v>
      </c>
      <c r="BO28" s="28">
        <f t="shared" si="61"/>
        <v>0</v>
      </c>
      <c r="BP28" s="28"/>
      <c r="BQ28" s="28">
        <f t="shared" si="62"/>
        <v>0</v>
      </c>
      <c r="BR28" s="28" t="str">
        <f t="shared" si="63"/>
        <v/>
      </c>
      <c r="BS28" s="28">
        <f t="shared" si="40"/>
        <v>0</v>
      </c>
      <c r="BT28" s="28">
        <f t="shared" si="64"/>
        <v>0</v>
      </c>
      <c r="BU28" s="3"/>
      <c r="BV28" s="28">
        <f t="shared" si="65"/>
        <v>-942.47779607693792</v>
      </c>
    </row>
    <row r="29" spans="2:74" x14ac:dyDescent="0.25">
      <c r="B29" t="s">
        <v>31</v>
      </c>
      <c r="C29">
        <v>-194.94200000000001</v>
      </c>
      <c r="D29">
        <v>2.9436</v>
      </c>
      <c r="E29">
        <v>2.9436</v>
      </c>
      <c r="F29">
        <v>-194.94200000000001</v>
      </c>
      <c r="G29">
        <v>-194.94200000000001</v>
      </c>
      <c r="H29">
        <v>0.3050456257134519</v>
      </c>
      <c r="I29">
        <v>0</v>
      </c>
      <c r="J29">
        <v>91.028000000000006</v>
      </c>
      <c r="K29">
        <v>91.028000000000006</v>
      </c>
      <c r="M29">
        <v>0</v>
      </c>
      <c r="N29">
        <v>2944</v>
      </c>
      <c r="AD29">
        <f t="shared" si="41"/>
        <v>4</v>
      </c>
      <c r="AE29">
        <f t="shared" si="27"/>
        <v>726.13793103448279</v>
      </c>
      <c r="AF29">
        <f t="shared" si="28"/>
        <v>0.53655971782103518</v>
      </c>
      <c r="AG29">
        <f t="shared" si="29"/>
        <v>285.8975829207983</v>
      </c>
      <c r="AH29">
        <f t="shared" si="30"/>
        <v>0</v>
      </c>
      <c r="AI29">
        <f t="shared" si="31"/>
        <v>0</v>
      </c>
      <c r="AJ29">
        <f t="shared" si="32"/>
        <v>0</v>
      </c>
      <c r="AK29">
        <f t="shared" si="33"/>
        <v>285.8975829207983</v>
      </c>
      <c r="AM29" s="32" t="str">
        <f t="shared" si="34"/>
        <v/>
      </c>
      <c r="AN29" s="28">
        <f t="shared" si="35"/>
        <v>0</v>
      </c>
      <c r="AO29" s="28">
        <f t="shared" si="42"/>
        <v>0</v>
      </c>
      <c r="AP29" s="32" t="str">
        <f t="shared" si="43"/>
        <v/>
      </c>
      <c r="AQ29" s="28">
        <f t="shared" si="36"/>
        <v>0</v>
      </c>
      <c r="AR29" s="28">
        <f t="shared" si="44"/>
        <v>0</v>
      </c>
      <c r="AS29" s="28"/>
      <c r="AT29" s="28">
        <f t="shared" si="45"/>
        <v>0</v>
      </c>
      <c r="AU29" s="28" t="str">
        <f t="shared" si="46"/>
        <v/>
      </c>
      <c r="AV29" s="28"/>
      <c r="AW29" s="28">
        <f t="shared" si="47"/>
        <v>0</v>
      </c>
      <c r="AY29" s="77" t="str">
        <f t="shared" si="48"/>
        <v/>
      </c>
      <c r="AZ29" s="77">
        <f t="shared" si="49"/>
        <v>339.29200658769764</v>
      </c>
      <c r="BA29" s="77">
        <f t="shared" si="50"/>
        <v>-53.394423666899343</v>
      </c>
      <c r="BB29" s="77" t="str">
        <f t="shared" si="51"/>
        <v/>
      </c>
      <c r="BC29" s="77">
        <f t="shared" si="52"/>
        <v>0</v>
      </c>
      <c r="BD29" s="77">
        <f t="shared" si="53"/>
        <v>339.29200658769764</v>
      </c>
      <c r="BE29" s="77">
        <f t="shared" si="54"/>
        <v>-53.394423666899343</v>
      </c>
      <c r="BF29" s="77" t="str">
        <f t="shared" si="55"/>
        <v/>
      </c>
      <c r="BG29" s="77">
        <f t="shared" si="56"/>
        <v>0</v>
      </c>
      <c r="BH29" s="77">
        <f t="shared" si="57"/>
        <v>-339.29200658769764</v>
      </c>
      <c r="BI29" s="3" t="str">
        <f t="shared" si="37"/>
        <v/>
      </c>
      <c r="BJ29" s="28" t="str">
        <f t="shared" si="58"/>
        <v/>
      </c>
      <c r="BK29" s="28">
        <f t="shared" si="38"/>
        <v>0</v>
      </c>
      <c r="BL29" s="28">
        <f t="shared" si="59"/>
        <v>0</v>
      </c>
      <c r="BM29" s="28" t="str">
        <f t="shared" si="60"/>
        <v/>
      </c>
      <c r="BN29" s="28">
        <f t="shared" si="39"/>
        <v>0</v>
      </c>
      <c r="BO29" s="28">
        <f t="shared" si="61"/>
        <v>0</v>
      </c>
      <c r="BP29" s="28"/>
      <c r="BQ29" s="28">
        <f t="shared" si="62"/>
        <v>0</v>
      </c>
      <c r="BR29" s="28" t="str">
        <f t="shared" si="63"/>
        <v/>
      </c>
      <c r="BS29" s="28">
        <f t="shared" si="40"/>
        <v>0</v>
      </c>
      <c r="BT29" s="28">
        <f t="shared" si="64"/>
        <v>0</v>
      </c>
      <c r="BU29" s="3"/>
      <c r="BV29" s="28">
        <f t="shared" si="65"/>
        <v>-339.29200658769764</v>
      </c>
    </row>
    <row r="30" spans="2:74" x14ac:dyDescent="0.25">
      <c r="B30" t="s">
        <v>31</v>
      </c>
      <c r="C30">
        <v>-159.85300000000001</v>
      </c>
      <c r="D30">
        <v>3.5</v>
      </c>
      <c r="E30">
        <v>3.5</v>
      </c>
      <c r="F30">
        <v>-159.85400000000001</v>
      </c>
      <c r="G30">
        <v>-159.85300000000001</v>
      </c>
      <c r="H30">
        <v>0.25013828937413396</v>
      </c>
      <c r="I30">
        <v>0</v>
      </c>
      <c r="J30">
        <v>165.34399999999999</v>
      </c>
      <c r="K30">
        <v>165.34399999999999</v>
      </c>
      <c r="M30">
        <v>0</v>
      </c>
      <c r="N30">
        <v>3500</v>
      </c>
      <c r="AD30">
        <f t="shared" si="41"/>
        <v>4</v>
      </c>
      <c r="AE30">
        <f t="shared" si="27"/>
        <v>726.13793103448279</v>
      </c>
      <c r="AF30">
        <f t="shared" si="28"/>
        <v>0.9746114380564358</v>
      </c>
      <c r="AG30">
        <f t="shared" si="29"/>
        <v>528.95744986011312</v>
      </c>
      <c r="AH30">
        <f t="shared" si="30"/>
        <v>0</v>
      </c>
      <c r="AI30">
        <f t="shared" si="31"/>
        <v>0</v>
      </c>
      <c r="AJ30">
        <f t="shared" si="32"/>
        <v>0</v>
      </c>
      <c r="AK30">
        <f t="shared" si="33"/>
        <v>528.95744986011312</v>
      </c>
      <c r="AM30" s="32" t="str">
        <f t="shared" si="34"/>
        <v/>
      </c>
      <c r="AN30" s="28">
        <f t="shared" si="35"/>
        <v>0</v>
      </c>
      <c r="AO30" s="28">
        <f t="shared" si="42"/>
        <v>0</v>
      </c>
      <c r="AP30" s="32" t="str">
        <f t="shared" si="43"/>
        <v/>
      </c>
      <c r="AQ30" s="28">
        <f t="shared" si="36"/>
        <v>0</v>
      </c>
      <c r="AR30" s="28">
        <f t="shared" si="44"/>
        <v>0</v>
      </c>
      <c r="AS30" s="28"/>
      <c r="AT30" s="28">
        <f t="shared" si="45"/>
        <v>0</v>
      </c>
      <c r="AU30" s="28" t="str">
        <f t="shared" si="46"/>
        <v/>
      </c>
      <c r="AV30" s="28"/>
      <c r="AW30" s="28">
        <f t="shared" si="47"/>
        <v>0</v>
      </c>
      <c r="AY30" s="77" t="str">
        <f t="shared" si="48"/>
        <v/>
      </c>
      <c r="AZ30" s="77">
        <f t="shared" si="49"/>
        <v>339.29200658769764</v>
      </c>
      <c r="BA30" s="77">
        <f t="shared" si="50"/>
        <v>189.66544327241547</v>
      </c>
      <c r="BB30" s="77" t="str">
        <f t="shared" si="51"/>
        <v/>
      </c>
      <c r="BC30" s="77">
        <f t="shared" si="52"/>
        <v>0</v>
      </c>
      <c r="BD30" s="77">
        <f t="shared" si="53"/>
        <v>339.29200658769764</v>
      </c>
      <c r="BE30" s="77">
        <f t="shared" si="54"/>
        <v>189.66544327241547</v>
      </c>
      <c r="BF30" s="77" t="str">
        <f t="shared" si="55"/>
        <v/>
      </c>
      <c r="BG30" s="77">
        <f t="shared" si="56"/>
        <v>0</v>
      </c>
      <c r="BH30" s="77">
        <f t="shared" si="57"/>
        <v>-339.29200658769764</v>
      </c>
      <c r="BI30" s="3" t="str">
        <f t="shared" si="37"/>
        <v/>
      </c>
      <c r="BJ30" s="28" t="str">
        <f t="shared" si="58"/>
        <v/>
      </c>
      <c r="BK30" s="28">
        <f t="shared" si="38"/>
        <v>0</v>
      </c>
      <c r="BL30" s="28">
        <f t="shared" si="59"/>
        <v>0</v>
      </c>
      <c r="BM30" s="28" t="str">
        <f t="shared" si="60"/>
        <v/>
      </c>
      <c r="BN30" s="28">
        <f t="shared" si="39"/>
        <v>0</v>
      </c>
      <c r="BO30" s="28">
        <f t="shared" si="61"/>
        <v>0</v>
      </c>
      <c r="BP30" s="28"/>
      <c r="BQ30" s="28">
        <f t="shared" si="62"/>
        <v>0</v>
      </c>
      <c r="BR30" s="28" t="str">
        <f t="shared" si="63"/>
        <v/>
      </c>
      <c r="BS30" s="28">
        <f t="shared" si="40"/>
        <v>0</v>
      </c>
      <c r="BT30" s="28">
        <f t="shared" si="64"/>
        <v>0</v>
      </c>
      <c r="BU30" s="3"/>
      <c r="BV30" s="28">
        <f t="shared" si="65"/>
        <v>-339.29200658769764</v>
      </c>
    </row>
    <row r="31" spans="2:74" x14ac:dyDescent="0.25">
      <c r="B31" t="s">
        <v>31</v>
      </c>
      <c r="C31">
        <v>103.70399999999999</v>
      </c>
      <c r="D31">
        <v>3.5009999999999999</v>
      </c>
      <c r="E31">
        <v>3.5009999999999999</v>
      </c>
      <c r="F31">
        <v>-44.448999999999998</v>
      </c>
      <c r="G31">
        <v>-44.448</v>
      </c>
      <c r="H31">
        <v>0.16227622353822069</v>
      </c>
      <c r="I31">
        <v>0</v>
      </c>
      <c r="J31">
        <v>165.32499999999999</v>
      </c>
      <c r="K31">
        <v>165.32499999999999</v>
      </c>
      <c r="M31">
        <v>0</v>
      </c>
      <c r="N31">
        <v>3501</v>
      </c>
      <c r="AD31">
        <f t="shared" si="41"/>
        <v>4</v>
      </c>
      <c r="AE31">
        <f t="shared" si="27"/>
        <v>726.13793103448279</v>
      </c>
      <c r="AF31">
        <f t="shared" si="28"/>
        <v>0.97449944356420704</v>
      </c>
      <c r="AG31">
        <f t="shared" si="29"/>
        <v>528.89410476550233</v>
      </c>
      <c r="AH31">
        <f t="shared" si="30"/>
        <v>0</v>
      </c>
      <c r="AI31">
        <f t="shared" si="31"/>
        <v>0</v>
      </c>
      <c r="AJ31">
        <f t="shared" si="32"/>
        <v>0</v>
      </c>
      <c r="AK31">
        <f t="shared" si="33"/>
        <v>528.89410476550233</v>
      </c>
      <c r="AM31" s="32" t="str">
        <f t="shared" si="34"/>
        <v/>
      </c>
      <c r="AN31" s="28">
        <f t="shared" si="35"/>
        <v>0</v>
      </c>
      <c r="AO31" s="28">
        <f t="shared" si="42"/>
        <v>0</v>
      </c>
      <c r="AP31" s="32" t="str">
        <f t="shared" si="43"/>
        <v/>
      </c>
      <c r="AQ31" s="28">
        <f t="shared" si="36"/>
        <v>0</v>
      </c>
      <c r="AR31" s="28">
        <f t="shared" si="44"/>
        <v>0</v>
      </c>
      <c r="AS31" s="28"/>
      <c r="AT31" s="28">
        <f t="shared" si="45"/>
        <v>0</v>
      </c>
      <c r="AU31" s="28" t="str">
        <f t="shared" si="46"/>
        <v/>
      </c>
      <c r="AV31" s="28"/>
      <c r="AW31" s="28">
        <f t="shared" si="47"/>
        <v>0</v>
      </c>
      <c r="AY31" s="77" t="str">
        <f t="shared" si="48"/>
        <v/>
      </c>
      <c r="AZ31" s="77">
        <f t="shared" si="49"/>
        <v>339.29200658769764</v>
      </c>
      <c r="BA31" s="77">
        <f t="shared" si="50"/>
        <v>189.60209817780469</v>
      </c>
      <c r="BB31" s="77" t="str">
        <f t="shared" si="51"/>
        <v/>
      </c>
      <c r="BC31" s="77">
        <f t="shared" si="52"/>
        <v>0</v>
      </c>
      <c r="BD31" s="77">
        <f t="shared" si="53"/>
        <v>339.29200658769764</v>
      </c>
      <c r="BE31" s="77">
        <f t="shared" si="54"/>
        <v>189.60209817780469</v>
      </c>
      <c r="BF31" s="77" t="str">
        <f t="shared" si="55"/>
        <v/>
      </c>
      <c r="BG31" s="77">
        <f t="shared" si="56"/>
        <v>0</v>
      </c>
      <c r="BH31" s="77">
        <f t="shared" si="57"/>
        <v>-339.29200658769764</v>
      </c>
      <c r="BI31" s="3" t="str">
        <f t="shared" si="37"/>
        <v/>
      </c>
      <c r="BJ31" s="28" t="str">
        <f t="shared" si="58"/>
        <v/>
      </c>
      <c r="BK31" s="28">
        <f t="shared" si="38"/>
        <v>0</v>
      </c>
      <c r="BL31" s="28">
        <f t="shared" si="59"/>
        <v>0</v>
      </c>
      <c r="BM31" s="28" t="str">
        <f t="shared" si="60"/>
        <v/>
      </c>
      <c r="BN31" s="28">
        <f t="shared" si="39"/>
        <v>0</v>
      </c>
      <c r="BO31" s="28">
        <f t="shared" si="61"/>
        <v>0</v>
      </c>
      <c r="BP31" s="28"/>
      <c r="BQ31" s="28">
        <f t="shared" si="62"/>
        <v>0</v>
      </c>
      <c r="BR31" s="28" t="str">
        <f t="shared" si="63"/>
        <v/>
      </c>
      <c r="BS31" s="28">
        <f t="shared" si="40"/>
        <v>0</v>
      </c>
      <c r="BT31" s="28">
        <f t="shared" si="64"/>
        <v>0</v>
      </c>
      <c r="BU31" s="3"/>
      <c r="BV31" s="28">
        <f t="shared" si="65"/>
        <v>-339.29200658769764</v>
      </c>
    </row>
    <row r="32" spans="2:74" x14ac:dyDescent="0.25">
      <c r="B32" t="s">
        <v>31</v>
      </c>
      <c r="C32">
        <v>114.991</v>
      </c>
      <c r="D32">
        <v>3.6795</v>
      </c>
      <c r="E32">
        <v>3.6795</v>
      </c>
      <c r="F32">
        <v>-37.677</v>
      </c>
      <c r="G32">
        <v>-37.676000000000002</v>
      </c>
      <c r="H32">
        <v>0.17993814337811015</v>
      </c>
      <c r="I32">
        <v>0</v>
      </c>
      <c r="J32">
        <v>167.71600000000001</v>
      </c>
      <c r="K32">
        <v>167.714</v>
      </c>
      <c r="M32">
        <v>0</v>
      </c>
      <c r="N32">
        <v>3680</v>
      </c>
      <c r="AD32">
        <f t="shared" si="41"/>
        <v>4</v>
      </c>
      <c r="AE32">
        <f t="shared" si="27"/>
        <v>726.13793103448279</v>
      </c>
      <c r="AF32">
        <f t="shared" si="28"/>
        <v>0.98859306624415266</v>
      </c>
      <c r="AG32">
        <f t="shared" si="29"/>
        <v>536.87061420659325</v>
      </c>
      <c r="AH32">
        <f t="shared" si="30"/>
        <v>0</v>
      </c>
      <c r="AI32">
        <f t="shared" si="31"/>
        <v>0</v>
      </c>
      <c r="AJ32">
        <f t="shared" si="32"/>
        <v>0</v>
      </c>
      <c r="AK32">
        <f t="shared" si="33"/>
        <v>536.87061420659325</v>
      </c>
      <c r="AM32" s="32" t="str">
        <f t="shared" si="34"/>
        <v/>
      </c>
      <c r="AN32" s="28">
        <f t="shared" si="35"/>
        <v>0</v>
      </c>
      <c r="AO32" s="28">
        <f t="shared" si="42"/>
        <v>0</v>
      </c>
      <c r="AP32" s="32" t="str">
        <f t="shared" si="43"/>
        <v/>
      </c>
      <c r="AQ32" s="28">
        <f t="shared" si="36"/>
        <v>0</v>
      </c>
      <c r="AR32" s="28">
        <f t="shared" si="44"/>
        <v>0</v>
      </c>
      <c r="AS32" s="28"/>
      <c r="AT32" s="28">
        <f t="shared" si="45"/>
        <v>0</v>
      </c>
      <c r="AU32" s="28" t="str">
        <f t="shared" si="46"/>
        <v/>
      </c>
      <c r="AV32" s="28"/>
      <c r="AW32" s="28">
        <f t="shared" si="47"/>
        <v>0</v>
      </c>
      <c r="AY32" s="77" t="str">
        <f t="shared" si="48"/>
        <v/>
      </c>
      <c r="AZ32" s="77">
        <f t="shared" si="49"/>
        <v>339.29200658769764</v>
      </c>
      <c r="BA32" s="77">
        <f t="shared" si="50"/>
        <v>197.5786076188956</v>
      </c>
      <c r="BB32" s="77" t="str">
        <f t="shared" si="51"/>
        <v/>
      </c>
      <c r="BC32" s="77">
        <f t="shared" si="52"/>
        <v>0</v>
      </c>
      <c r="BD32" s="77">
        <f t="shared" si="53"/>
        <v>339.29200658769764</v>
      </c>
      <c r="BE32" s="77">
        <f t="shared" si="54"/>
        <v>197.5786076188956</v>
      </c>
      <c r="BF32" s="77" t="str">
        <f t="shared" si="55"/>
        <v/>
      </c>
      <c r="BG32" s="77">
        <f t="shared" si="56"/>
        <v>0</v>
      </c>
      <c r="BH32" s="77">
        <f t="shared" si="57"/>
        <v>-339.29200658769764</v>
      </c>
      <c r="BI32" s="3" t="str">
        <f t="shared" si="37"/>
        <v/>
      </c>
      <c r="BJ32" s="28" t="str">
        <f t="shared" si="58"/>
        <v/>
      </c>
      <c r="BK32" s="28">
        <f t="shared" si="38"/>
        <v>0</v>
      </c>
      <c r="BL32" s="28">
        <f t="shared" si="59"/>
        <v>0</v>
      </c>
      <c r="BM32" s="28" t="str">
        <f t="shared" si="60"/>
        <v/>
      </c>
      <c r="BN32" s="28">
        <f t="shared" si="39"/>
        <v>0</v>
      </c>
      <c r="BO32" s="28">
        <f t="shared" si="61"/>
        <v>0</v>
      </c>
      <c r="BP32" s="28"/>
      <c r="BQ32" s="28">
        <f t="shared" si="62"/>
        <v>0</v>
      </c>
      <c r="BR32" s="28" t="str">
        <f t="shared" si="63"/>
        <v/>
      </c>
      <c r="BS32" s="28">
        <f t="shared" si="40"/>
        <v>0</v>
      </c>
      <c r="BT32" s="28">
        <f t="shared" si="64"/>
        <v>0</v>
      </c>
      <c r="BU32" s="3"/>
      <c r="BV32" s="28">
        <f t="shared" si="65"/>
        <v>-339.29200658769764</v>
      </c>
    </row>
    <row r="33" spans="2:74" x14ac:dyDescent="0.25">
      <c r="B33" t="s">
        <v>31</v>
      </c>
      <c r="C33">
        <v>158.32</v>
      </c>
      <c r="D33">
        <v>4.4154999999999998</v>
      </c>
      <c r="E33">
        <v>4.4154999999999998</v>
      </c>
      <c r="F33">
        <v>-11.679</v>
      </c>
      <c r="G33">
        <v>-11.678000000000001</v>
      </c>
      <c r="H33">
        <v>0.24773944795351288</v>
      </c>
      <c r="I33">
        <v>0</v>
      </c>
      <c r="J33">
        <v>114.52500000000001</v>
      </c>
      <c r="K33">
        <v>114.52500000000001</v>
      </c>
      <c r="M33">
        <v>0</v>
      </c>
      <c r="N33">
        <v>4416</v>
      </c>
      <c r="AD33">
        <f t="shared" si="41"/>
        <v>4</v>
      </c>
      <c r="AE33">
        <f t="shared" si="27"/>
        <v>726.13793103448279</v>
      </c>
      <c r="AF33">
        <f t="shared" si="28"/>
        <v>0.67506153802625624</v>
      </c>
      <c r="AG33">
        <f t="shared" si="29"/>
        <v>361.75604950195833</v>
      </c>
      <c r="AH33">
        <f t="shared" si="30"/>
        <v>0</v>
      </c>
      <c r="AI33">
        <f t="shared" si="31"/>
        <v>0</v>
      </c>
      <c r="AJ33">
        <f t="shared" si="32"/>
        <v>0</v>
      </c>
      <c r="AK33">
        <f t="shared" si="33"/>
        <v>361.75604950195833</v>
      </c>
      <c r="AM33" s="32" t="str">
        <f t="shared" si="34"/>
        <v/>
      </c>
      <c r="AN33" s="28">
        <f t="shared" si="35"/>
        <v>0</v>
      </c>
      <c r="AO33" s="28">
        <f t="shared" si="42"/>
        <v>0</v>
      </c>
      <c r="AP33" s="32" t="str">
        <f t="shared" si="43"/>
        <v/>
      </c>
      <c r="AQ33" s="28">
        <f t="shared" si="36"/>
        <v>0</v>
      </c>
      <c r="AR33" s="28">
        <f t="shared" si="44"/>
        <v>0</v>
      </c>
      <c r="AS33" s="28"/>
      <c r="AT33" s="28">
        <f t="shared" si="45"/>
        <v>0</v>
      </c>
      <c r="AU33" s="28" t="str">
        <f t="shared" si="46"/>
        <v/>
      </c>
      <c r="AV33" s="28"/>
      <c r="AW33" s="28">
        <f t="shared" si="47"/>
        <v>0</v>
      </c>
      <c r="AY33" s="77" t="str">
        <f t="shared" si="48"/>
        <v/>
      </c>
      <c r="AZ33" s="77">
        <f t="shared" si="49"/>
        <v>339.29200658769764</v>
      </c>
      <c r="BA33" s="77">
        <f t="shared" si="50"/>
        <v>22.464042914260688</v>
      </c>
      <c r="BB33" s="77" t="str">
        <f t="shared" si="51"/>
        <v/>
      </c>
      <c r="BC33" s="77">
        <f t="shared" si="52"/>
        <v>0</v>
      </c>
      <c r="BD33" s="77">
        <f t="shared" si="53"/>
        <v>339.29200658769764</v>
      </c>
      <c r="BE33" s="77">
        <f t="shared" si="54"/>
        <v>22.464042914260688</v>
      </c>
      <c r="BF33" s="77" t="str">
        <f t="shared" si="55"/>
        <v/>
      </c>
      <c r="BG33" s="77">
        <f t="shared" si="56"/>
        <v>0</v>
      </c>
      <c r="BH33" s="77">
        <f t="shared" si="57"/>
        <v>-339.29200658769764</v>
      </c>
      <c r="BI33" s="3" t="str">
        <f t="shared" si="37"/>
        <v/>
      </c>
      <c r="BJ33" s="28" t="str">
        <f t="shared" si="58"/>
        <v/>
      </c>
      <c r="BK33" s="28">
        <f t="shared" si="38"/>
        <v>0</v>
      </c>
      <c r="BL33" s="28">
        <f t="shared" si="59"/>
        <v>0</v>
      </c>
      <c r="BM33" s="28" t="str">
        <f t="shared" si="60"/>
        <v/>
      </c>
      <c r="BN33" s="28">
        <f t="shared" si="39"/>
        <v>0</v>
      </c>
      <c r="BO33" s="28">
        <f t="shared" si="61"/>
        <v>0</v>
      </c>
      <c r="BP33" s="28"/>
      <c r="BQ33" s="28">
        <f t="shared" si="62"/>
        <v>0</v>
      </c>
      <c r="BR33" s="28" t="str">
        <f t="shared" si="63"/>
        <v/>
      </c>
      <c r="BS33" s="28">
        <f t="shared" si="40"/>
        <v>0</v>
      </c>
      <c r="BT33" s="28">
        <f t="shared" si="64"/>
        <v>0</v>
      </c>
      <c r="BU33" s="3"/>
      <c r="BV33" s="28">
        <f t="shared" si="65"/>
        <v>-339.29200658769764</v>
      </c>
    </row>
    <row r="34" spans="2:74" x14ac:dyDescent="0.25">
      <c r="B34" t="s">
        <v>31</v>
      </c>
      <c r="C34">
        <v>196.93799999999999</v>
      </c>
      <c r="D34">
        <v>5.1513999999999998</v>
      </c>
      <c r="E34">
        <v>5.1513999999999998</v>
      </c>
      <c r="F34">
        <v>11.493</v>
      </c>
      <c r="G34">
        <v>11.492000000000001</v>
      </c>
      <c r="H34">
        <v>0.3081689704463676</v>
      </c>
      <c r="I34">
        <v>0</v>
      </c>
      <c r="J34">
        <v>16.295000000000002</v>
      </c>
      <c r="K34">
        <v>16.295000000000002</v>
      </c>
      <c r="M34">
        <v>0</v>
      </c>
      <c r="N34">
        <v>5151</v>
      </c>
      <c r="AD34">
        <f t="shared" si="41"/>
        <v>4</v>
      </c>
      <c r="AE34">
        <f t="shared" si="27"/>
        <v>726.13793103448279</v>
      </c>
      <c r="AF34">
        <f t="shared" si="28"/>
        <v>9.6050013203561199E-2</v>
      </c>
      <c r="AG34">
        <f t="shared" si="29"/>
        <v>50.289377024003201</v>
      </c>
      <c r="AH34">
        <f t="shared" si="30"/>
        <v>0</v>
      </c>
      <c r="AI34">
        <f t="shared" si="31"/>
        <v>0</v>
      </c>
      <c r="AJ34">
        <f t="shared" si="32"/>
        <v>0</v>
      </c>
      <c r="AK34">
        <f t="shared" si="33"/>
        <v>50.289377024003201</v>
      </c>
      <c r="AM34" s="32">
        <f t="shared" si="34"/>
        <v>5.2623757863077945</v>
      </c>
      <c r="AN34" s="28">
        <f t="shared" si="35"/>
        <v>0</v>
      </c>
      <c r="AO34" s="28">
        <f t="shared" si="42"/>
        <v>0</v>
      </c>
      <c r="AP34" s="28" t="str">
        <f t="shared" si="43"/>
        <v/>
      </c>
      <c r="AQ34" s="28">
        <f t="shared" si="36"/>
        <v>0</v>
      </c>
      <c r="AR34" s="28">
        <f t="shared" si="44"/>
        <v>0</v>
      </c>
      <c r="AS34" s="28"/>
      <c r="AT34" s="28">
        <f t="shared" si="45"/>
        <v>0</v>
      </c>
      <c r="AU34" s="28" t="str">
        <f t="shared" si="46"/>
        <v/>
      </c>
      <c r="AV34" s="28"/>
      <c r="AW34" s="28">
        <f t="shared" si="47"/>
        <v>0</v>
      </c>
      <c r="AY34" s="77">
        <f t="shared" si="48"/>
        <v>5.2623757863077945</v>
      </c>
      <c r="AZ34" s="77">
        <f t="shared" si="49"/>
        <v>339.29200658769764</v>
      </c>
      <c r="BA34" s="77">
        <f t="shared" si="50"/>
        <v>-289.00262956369443</v>
      </c>
      <c r="BB34" s="77">
        <f t="shared" si="51"/>
        <v>5.2623757863077945</v>
      </c>
      <c r="BC34" s="77">
        <f t="shared" si="52"/>
        <v>0</v>
      </c>
      <c r="BD34" s="77">
        <f t="shared" si="53"/>
        <v>339.29200658769764</v>
      </c>
      <c r="BE34" s="77">
        <f t="shared" si="54"/>
        <v>-289.00262956369443</v>
      </c>
      <c r="BF34" s="77">
        <f t="shared" si="55"/>
        <v>5.2623757863077945</v>
      </c>
      <c r="BG34" s="77">
        <f t="shared" si="56"/>
        <v>0</v>
      </c>
      <c r="BH34" s="77">
        <f t="shared" si="57"/>
        <v>-339.29200658769764</v>
      </c>
      <c r="BI34" s="3" t="str">
        <f t="shared" si="37"/>
        <v/>
      </c>
      <c r="BJ34" s="28">
        <f t="shared" si="58"/>
        <v>5.2623757863077945</v>
      </c>
      <c r="BK34" s="28">
        <f t="shared" si="38"/>
        <v>0</v>
      </c>
      <c r="BL34" s="28">
        <f t="shared" si="59"/>
        <v>0</v>
      </c>
      <c r="BM34" s="28" t="str">
        <f t="shared" si="60"/>
        <v/>
      </c>
      <c r="BN34" s="28">
        <f t="shared" si="39"/>
        <v>0</v>
      </c>
      <c r="BO34" s="28">
        <f t="shared" si="61"/>
        <v>0</v>
      </c>
      <c r="BP34" s="28"/>
      <c r="BQ34" s="28">
        <f t="shared" si="62"/>
        <v>0</v>
      </c>
      <c r="BR34" s="28" t="str">
        <f t="shared" si="63"/>
        <v/>
      </c>
      <c r="BS34" s="28">
        <f t="shared" si="40"/>
        <v>0</v>
      </c>
      <c r="BT34" s="28">
        <f t="shared" si="64"/>
        <v>0</v>
      </c>
      <c r="BU34" s="3"/>
      <c r="BV34" s="28">
        <f t="shared" si="65"/>
        <v>-339.29200658769764</v>
      </c>
    </row>
    <row r="35" spans="2:74" x14ac:dyDescent="0.25">
      <c r="B35" t="s">
        <v>31</v>
      </c>
      <c r="C35">
        <v>203.44499999999999</v>
      </c>
      <c r="D35">
        <v>5.2850000000000001</v>
      </c>
      <c r="E35">
        <v>5.2850000000000001</v>
      </c>
      <c r="F35">
        <v>15.397</v>
      </c>
      <c r="G35">
        <v>15.396000000000001</v>
      </c>
      <c r="H35">
        <v>0.31835113686775157</v>
      </c>
      <c r="I35">
        <v>0</v>
      </c>
      <c r="J35">
        <v>-3.3220000000000001</v>
      </c>
      <c r="K35">
        <v>-3.3220000000000001</v>
      </c>
      <c r="M35">
        <v>0</v>
      </c>
      <c r="N35">
        <v>5285</v>
      </c>
      <c r="AD35">
        <f t="shared" si="41"/>
        <v>5</v>
      </c>
      <c r="AE35">
        <f t="shared" si="27"/>
        <v>720.56140350877195</v>
      </c>
      <c r="AF35">
        <f t="shared" si="28"/>
        <v>-2.1327324755379361E-2</v>
      </c>
      <c r="AG35">
        <f t="shared" si="29"/>
        <v>-11.116105159681522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33"/>
        <v>-11.116105159681522</v>
      </c>
      <c r="AM35" s="32" t="str">
        <f t="shared" si="34"/>
        <v/>
      </c>
      <c r="AN35" s="28">
        <f t="shared" si="35"/>
        <v>0</v>
      </c>
      <c r="AO35" s="28">
        <f t="shared" si="42"/>
        <v>0</v>
      </c>
      <c r="AP35" s="28" t="str">
        <f t="shared" si="43"/>
        <v/>
      </c>
      <c r="AQ35" s="28">
        <f t="shared" si="36"/>
        <v>0</v>
      </c>
      <c r="AR35" s="28">
        <f t="shared" si="44"/>
        <v>0</v>
      </c>
      <c r="AS35" s="28"/>
      <c r="AT35" s="28">
        <f t="shared" si="45"/>
        <v>0</v>
      </c>
      <c r="AU35" s="28" t="str">
        <f t="shared" si="46"/>
        <v/>
      </c>
      <c r="AV35" s="28"/>
      <c r="AW35" s="28">
        <f t="shared" si="47"/>
        <v>0</v>
      </c>
      <c r="AY35" s="77" t="str">
        <f t="shared" si="48"/>
        <v/>
      </c>
      <c r="AZ35" s="77">
        <f t="shared" si="49"/>
        <v>0</v>
      </c>
      <c r="BA35" s="77">
        <f t="shared" si="50"/>
        <v>0</v>
      </c>
      <c r="BB35" s="77" t="str">
        <f t="shared" si="51"/>
        <v/>
      </c>
      <c r="BC35" s="77">
        <f t="shared" si="52"/>
        <v>0</v>
      </c>
      <c r="BD35" s="77">
        <f t="shared" si="53"/>
        <v>0</v>
      </c>
      <c r="BE35" s="77">
        <f t="shared" si="54"/>
        <v>0</v>
      </c>
      <c r="BF35" s="77" t="str">
        <f t="shared" si="55"/>
        <v/>
      </c>
      <c r="BG35" s="77">
        <f t="shared" si="56"/>
        <v>0</v>
      </c>
      <c r="BH35" s="77">
        <f t="shared" si="57"/>
        <v>0</v>
      </c>
      <c r="BI35" s="3" t="str">
        <f t="shared" si="37"/>
        <v/>
      </c>
      <c r="BJ35" s="28" t="str">
        <f t="shared" si="58"/>
        <v/>
      </c>
      <c r="BK35" s="28">
        <f t="shared" si="38"/>
        <v>-942.47779607693792</v>
      </c>
      <c r="BL35" s="28">
        <f t="shared" si="59"/>
        <v>931.3616909172564</v>
      </c>
      <c r="BM35" s="28" t="str">
        <f t="shared" si="60"/>
        <v/>
      </c>
      <c r="BN35" s="28">
        <f t="shared" si="39"/>
        <v>0</v>
      </c>
      <c r="BO35" s="28">
        <f t="shared" si="61"/>
        <v>-942.47779607693792</v>
      </c>
      <c r="BP35" s="28"/>
      <c r="BQ35" s="28">
        <f t="shared" si="62"/>
        <v>931.3616909172564</v>
      </c>
      <c r="BR35" s="28" t="str">
        <f t="shared" si="63"/>
        <v/>
      </c>
      <c r="BS35" s="28">
        <f t="shared" si="40"/>
        <v>0</v>
      </c>
      <c r="BT35" s="28">
        <f t="shared" si="64"/>
        <v>-942.47779607693792</v>
      </c>
      <c r="BU35" s="3"/>
      <c r="BV35" s="28">
        <f t="shared" si="65"/>
        <v>-942.47779607693792</v>
      </c>
    </row>
    <row r="36" spans="2:74" x14ac:dyDescent="0.25">
      <c r="B36" t="s">
        <v>31</v>
      </c>
      <c r="C36">
        <v>192.69</v>
      </c>
      <c r="D36">
        <v>5.2860000000000005</v>
      </c>
      <c r="E36">
        <v>5.2860000000000005</v>
      </c>
      <c r="F36">
        <v>60.911000000000001</v>
      </c>
      <c r="G36">
        <v>60.91</v>
      </c>
      <c r="H36">
        <v>0.30152169167611415</v>
      </c>
      <c r="I36">
        <v>0</v>
      </c>
      <c r="J36">
        <v>-3.3140000000000001</v>
      </c>
      <c r="K36">
        <v>-3.3140000000000001</v>
      </c>
      <c r="M36">
        <v>0</v>
      </c>
      <c r="N36">
        <v>5286</v>
      </c>
      <c r="AD36">
        <f t="shared" si="41"/>
        <v>5</v>
      </c>
      <c r="AE36">
        <f t="shared" si="27"/>
        <v>720.56140350877195</v>
      </c>
      <c r="AF36">
        <f t="shared" si="28"/>
        <v>-2.1275964551272487E-2</v>
      </c>
      <c r="AG36">
        <f t="shared" si="29"/>
        <v>-11.089357269876452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33"/>
        <v>-11.089357269876452</v>
      </c>
      <c r="AM36" s="32" t="str">
        <f t="shared" si="34"/>
        <v/>
      </c>
      <c r="AN36" s="28">
        <f t="shared" si="35"/>
        <v>0</v>
      </c>
      <c r="AO36" s="28">
        <f t="shared" si="42"/>
        <v>0</v>
      </c>
      <c r="AP36" s="28" t="str">
        <f t="shared" si="43"/>
        <v/>
      </c>
      <c r="AQ36" s="28">
        <f t="shared" si="36"/>
        <v>0</v>
      </c>
      <c r="AR36" s="28">
        <f t="shared" si="44"/>
        <v>0</v>
      </c>
      <c r="AS36" s="28"/>
      <c r="AT36" s="28">
        <f t="shared" si="45"/>
        <v>0</v>
      </c>
      <c r="AU36" s="28" t="str">
        <f t="shared" si="46"/>
        <v/>
      </c>
      <c r="AV36" s="28"/>
      <c r="AW36" s="28">
        <f t="shared" si="47"/>
        <v>0</v>
      </c>
      <c r="AY36" s="77" t="str">
        <f t="shared" si="48"/>
        <v/>
      </c>
      <c r="AZ36" s="77">
        <f t="shared" si="49"/>
        <v>0</v>
      </c>
      <c r="BA36" s="77">
        <f t="shared" si="50"/>
        <v>0</v>
      </c>
      <c r="BB36" s="77" t="str">
        <f t="shared" si="51"/>
        <v/>
      </c>
      <c r="BC36" s="77">
        <f t="shared" si="52"/>
        <v>0</v>
      </c>
      <c r="BD36" s="77">
        <f t="shared" si="53"/>
        <v>0</v>
      </c>
      <c r="BE36" s="77">
        <f t="shared" si="54"/>
        <v>0</v>
      </c>
      <c r="BF36" s="77" t="str">
        <f t="shared" si="55"/>
        <v/>
      </c>
      <c r="BG36" s="77">
        <f t="shared" si="56"/>
        <v>0</v>
      </c>
      <c r="BH36" s="77">
        <f t="shared" si="57"/>
        <v>0</v>
      </c>
      <c r="BI36" s="3" t="str">
        <f t="shared" si="37"/>
        <v/>
      </c>
      <c r="BJ36" s="28" t="str">
        <f t="shared" si="58"/>
        <v/>
      </c>
      <c r="BK36" s="28">
        <f t="shared" si="38"/>
        <v>-942.47779607693792</v>
      </c>
      <c r="BL36" s="28">
        <f t="shared" si="59"/>
        <v>931.38843880706145</v>
      </c>
      <c r="BM36" s="28" t="str">
        <f t="shared" si="60"/>
        <v/>
      </c>
      <c r="BN36" s="28">
        <f t="shared" si="39"/>
        <v>0</v>
      </c>
      <c r="BO36" s="28">
        <f t="shared" si="61"/>
        <v>-942.47779607693792</v>
      </c>
      <c r="BP36" s="28"/>
      <c r="BQ36" s="28">
        <f t="shared" si="62"/>
        <v>931.38843880706145</v>
      </c>
      <c r="BR36" s="28" t="str">
        <f t="shared" si="63"/>
        <v/>
      </c>
      <c r="BS36" s="28">
        <f t="shared" si="40"/>
        <v>0</v>
      </c>
      <c r="BT36" s="28">
        <f t="shared" si="64"/>
        <v>-942.47779607693792</v>
      </c>
      <c r="BU36" s="3"/>
      <c r="BV36" s="28">
        <f t="shared" si="65"/>
        <v>-942.47779607693792</v>
      </c>
    </row>
    <row r="37" spans="2:74" ht="15.75" x14ac:dyDescent="0.25">
      <c r="B37" t="s">
        <v>31</v>
      </c>
      <c r="C37">
        <v>223.59899999999999</v>
      </c>
      <c r="D37">
        <v>5.8872999999999998</v>
      </c>
      <c r="E37">
        <v>5.8872999999999998</v>
      </c>
      <c r="F37">
        <v>78.037999999999997</v>
      </c>
      <c r="G37">
        <v>78.037000000000006</v>
      </c>
      <c r="H37">
        <v>0.34988815577916577</v>
      </c>
      <c r="I37">
        <v>0</v>
      </c>
      <c r="J37">
        <v>-86.126999999999995</v>
      </c>
      <c r="K37">
        <v>-86.126999999999995</v>
      </c>
      <c r="M37">
        <v>0</v>
      </c>
      <c r="N37">
        <v>5887</v>
      </c>
      <c r="AD37">
        <f t="shared" si="41"/>
        <v>5</v>
      </c>
      <c r="AE37">
        <f t="shared" si="27"/>
        <v>720.56140350877195</v>
      </c>
      <c r="AF37">
        <f t="shared" si="28"/>
        <v>-0.55293753738909035</v>
      </c>
      <c r="AG37">
        <f t="shared" si="29"/>
        <v>-282.56690210045235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-282.56690210045235</v>
      </c>
      <c r="AM37" s="32" t="str">
        <f t="shared" si="34"/>
        <v/>
      </c>
      <c r="AN37" s="28">
        <f t="shared" si="35"/>
        <v>0</v>
      </c>
      <c r="AO37" s="28">
        <f t="shared" si="42"/>
        <v>0</v>
      </c>
      <c r="AP37" s="28" t="str">
        <f t="shared" si="43"/>
        <v/>
      </c>
      <c r="AQ37" s="28">
        <f t="shared" si="36"/>
        <v>0</v>
      </c>
      <c r="AR37" s="28">
        <f t="shared" si="44"/>
        <v>0</v>
      </c>
      <c r="AS37" s="28"/>
      <c r="AT37" s="28">
        <f t="shared" si="45"/>
        <v>0</v>
      </c>
      <c r="AU37" s="28" t="str">
        <f t="shared" si="46"/>
        <v/>
      </c>
      <c r="AV37" s="28"/>
      <c r="AW37" s="28">
        <f t="shared" si="47"/>
        <v>0</v>
      </c>
      <c r="AY37" s="77" t="str">
        <f t="shared" si="48"/>
        <v/>
      </c>
      <c r="AZ37" s="77">
        <f t="shared" si="49"/>
        <v>0</v>
      </c>
      <c r="BA37" s="77">
        <f t="shared" si="50"/>
        <v>0</v>
      </c>
      <c r="BB37" s="77" t="str">
        <f t="shared" si="51"/>
        <v/>
      </c>
      <c r="BC37" s="77">
        <f t="shared" si="52"/>
        <v>0</v>
      </c>
      <c r="BD37" s="77">
        <f t="shared" si="53"/>
        <v>0</v>
      </c>
      <c r="BE37" s="77">
        <f t="shared" si="54"/>
        <v>0</v>
      </c>
      <c r="BF37" s="77" t="str">
        <f t="shared" si="55"/>
        <v/>
      </c>
      <c r="BG37" s="77">
        <f t="shared" si="56"/>
        <v>0</v>
      </c>
      <c r="BH37" s="77">
        <f t="shared" si="57"/>
        <v>0</v>
      </c>
      <c r="BI37" s="3" t="str">
        <f t="shared" si="37"/>
        <v/>
      </c>
      <c r="BJ37" s="28" t="str">
        <f t="shared" si="58"/>
        <v/>
      </c>
      <c r="BK37" s="28">
        <f t="shared" si="38"/>
        <v>-942.47779607693792</v>
      </c>
      <c r="BL37" s="28">
        <f t="shared" si="59"/>
        <v>659.91089397648557</v>
      </c>
      <c r="BM37" s="28" t="str">
        <f t="shared" si="60"/>
        <v/>
      </c>
      <c r="BN37" s="28">
        <f t="shared" si="39"/>
        <v>0</v>
      </c>
      <c r="BO37" s="28">
        <f t="shared" si="61"/>
        <v>-942.47779607693792</v>
      </c>
      <c r="BP37" s="78" t="e">
        <f>(E40-BM39)/E40</f>
        <v>#VALUE!</v>
      </c>
      <c r="BQ37" s="28">
        <f t="shared" si="62"/>
        <v>659.91089397648557</v>
      </c>
      <c r="BR37" s="28" t="str">
        <f t="shared" si="63"/>
        <v/>
      </c>
      <c r="BS37" s="28">
        <f t="shared" si="40"/>
        <v>0</v>
      </c>
      <c r="BT37" s="28">
        <f t="shared" si="64"/>
        <v>-942.47779607693792</v>
      </c>
      <c r="BU37" s="3"/>
      <c r="BV37" s="28">
        <f t="shared" si="65"/>
        <v>-942.47779607693792</v>
      </c>
    </row>
    <row r="38" spans="2:74" x14ac:dyDescent="0.25">
      <c r="B38" t="s">
        <v>31</v>
      </c>
      <c r="C38">
        <v>271.17099999999999</v>
      </c>
      <c r="D38">
        <v>6.6231999999999998</v>
      </c>
      <c r="E38">
        <v>6.6231999999999998</v>
      </c>
      <c r="F38">
        <v>100.28100000000001</v>
      </c>
      <c r="G38">
        <v>100.28100000000001</v>
      </c>
      <c r="H38">
        <v>0.4243289151149699</v>
      </c>
      <c r="I38">
        <v>0</v>
      </c>
      <c r="J38">
        <v>-242.602</v>
      </c>
      <c r="K38">
        <v>-242.601</v>
      </c>
      <c r="M38">
        <v>0</v>
      </c>
      <c r="N38">
        <v>6623</v>
      </c>
      <c r="AD38">
        <f t="shared" si="41"/>
        <v>5</v>
      </c>
      <c r="AE38">
        <f t="shared" si="27"/>
        <v>720.56140350877195</v>
      </c>
      <c r="AF38">
        <f t="shared" si="28"/>
        <v>-1.5575110295919758</v>
      </c>
      <c r="AG38">
        <f t="shared" si="29"/>
        <v>-769.00286595127966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33"/>
        <v>-769.00286595127966</v>
      </c>
      <c r="AM38" s="32" t="str">
        <f t="shared" si="34"/>
        <v/>
      </c>
      <c r="AN38" s="28">
        <f t="shared" si="35"/>
        <v>0</v>
      </c>
      <c r="AO38" s="28">
        <f t="shared" si="42"/>
        <v>0</v>
      </c>
      <c r="AP38" s="28" t="str">
        <f t="shared" si="43"/>
        <v/>
      </c>
      <c r="AQ38" s="28">
        <f t="shared" si="36"/>
        <v>0</v>
      </c>
      <c r="AR38" s="28">
        <f t="shared" si="44"/>
        <v>0</v>
      </c>
      <c r="AS38" s="28"/>
      <c r="AT38" s="28">
        <f t="shared" si="45"/>
        <v>0</v>
      </c>
      <c r="AU38" s="28" t="str">
        <f t="shared" si="46"/>
        <v/>
      </c>
      <c r="AV38" s="28"/>
      <c r="AW38" s="28">
        <f t="shared" si="47"/>
        <v>0</v>
      </c>
      <c r="AY38" s="77" t="str">
        <f t="shared" si="48"/>
        <v/>
      </c>
      <c r="AZ38" s="77">
        <f t="shared" si="49"/>
        <v>0</v>
      </c>
      <c r="BA38" s="77">
        <f t="shared" si="50"/>
        <v>0</v>
      </c>
      <c r="BB38" s="77" t="str">
        <f t="shared" si="51"/>
        <v/>
      </c>
      <c r="BC38" s="77">
        <f t="shared" si="52"/>
        <v>0</v>
      </c>
      <c r="BD38" s="77">
        <f t="shared" si="53"/>
        <v>0</v>
      </c>
      <c r="BE38" s="77">
        <f t="shared" si="54"/>
        <v>0</v>
      </c>
      <c r="BF38" s="77" t="str">
        <f t="shared" si="55"/>
        <v/>
      </c>
      <c r="BG38" s="77">
        <f t="shared" si="56"/>
        <v>0</v>
      </c>
      <c r="BH38" s="77">
        <f t="shared" si="57"/>
        <v>0</v>
      </c>
      <c r="BI38" s="3" t="str">
        <f t="shared" si="37"/>
        <v/>
      </c>
      <c r="BJ38" s="28" t="str">
        <f t="shared" si="58"/>
        <v/>
      </c>
      <c r="BK38" s="28">
        <f t="shared" si="38"/>
        <v>-942.47779607693792</v>
      </c>
      <c r="BL38" s="28">
        <f t="shared" si="59"/>
        <v>173.47493012565826</v>
      </c>
      <c r="BM38" s="28">
        <f t="shared" si="60"/>
        <v>6.8415763076585945</v>
      </c>
      <c r="BN38" s="28">
        <f t="shared" si="39"/>
        <v>0</v>
      </c>
      <c r="BO38" s="28">
        <f t="shared" si="61"/>
        <v>-942.47779607693792</v>
      </c>
      <c r="BP38" s="28"/>
      <c r="BQ38" s="28">
        <f t="shared" si="62"/>
        <v>173.47493012565826</v>
      </c>
      <c r="BR38" s="28" t="str">
        <f t="shared" si="63"/>
        <v/>
      </c>
      <c r="BS38" s="28">
        <f t="shared" si="40"/>
        <v>0</v>
      </c>
      <c r="BT38" s="28">
        <f t="shared" si="64"/>
        <v>-942.47779607693792</v>
      </c>
      <c r="BU38" s="3"/>
      <c r="BV38" s="28">
        <f t="shared" si="65"/>
        <v>-942.47779607693792</v>
      </c>
    </row>
    <row r="39" spans="2:74" x14ac:dyDescent="0.25">
      <c r="B39" t="s">
        <v>31</v>
      </c>
      <c r="C39">
        <v>309.577</v>
      </c>
      <c r="D39">
        <v>7.3590999999999998</v>
      </c>
      <c r="E39">
        <v>7.3590999999999998</v>
      </c>
      <c r="F39">
        <v>118.709</v>
      </c>
      <c r="G39">
        <v>118.709</v>
      </c>
      <c r="H39">
        <v>0.48442669959010015</v>
      </c>
      <c r="I39">
        <v>0</v>
      </c>
      <c r="J39">
        <v>-444.38900000000001</v>
      </c>
      <c r="K39">
        <v>-444.38900000000001</v>
      </c>
      <c r="M39">
        <v>0</v>
      </c>
      <c r="N39">
        <v>7359</v>
      </c>
      <c r="AD39">
        <f t="shared" si="41"/>
        <v>5</v>
      </c>
      <c r="AE39">
        <f t="shared" si="27"/>
        <v>720.56140350877195</v>
      </c>
      <c r="AF39">
        <f t="shared" si="28"/>
        <v>-2.8529887178561948</v>
      </c>
      <c r="AG39">
        <f t="shared" si="29"/>
        <v>-1353.591013119028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33"/>
        <v>-1353.591013119028</v>
      </c>
      <c r="AM39" s="32" t="str">
        <f t="shared" si="34"/>
        <v/>
      </c>
      <c r="AN39" s="28">
        <f t="shared" si="35"/>
        <v>0</v>
      </c>
      <c r="AO39" s="28">
        <f t="shared" si="42"/>
        <v>0</v>
      </c>
      <c r="AP39" s="28" t="str">
        <f t="shared" si="43"/>
        <v/>
      </c>
      <c r="AQ39" s="28">
        <f t="shared" si="36"/>
        <v>0</v>
      </c>
      <c r="AR39" s="28">
        <f t="shared" si="44"/>
        <v>0</v>
      </c>
      <c r="AS39" s="28"/>
      <c r="AT39" s="28">
        <f t="shared" si="45"/>
        <v>0</v>
      </c>
      <c r="AU39" s="28" t="str">
        <f t="shared" si="46"/>
        <v/>
      </c>
      <c r="AV39" s="28"/>
      <c r="AW39" s="28">
        <f t="shared" si="47"/>
        <v>0</v>
      </c>
      <c r="AY39" s="77" t="str">
        <f t="shared" si="48"/>
        <v/>
      </c>
      <c r="AZ39" s="77">
        <f t="shared" si="49"/>
        <v>0</v>
      </c>
      <c r="BA39" s="77">
        <f t="shared" si="50"/>
        <v>0</v>
      </c>
      <c r="BB39" s="77" t="str">
        <f t="shared" si="51"/>
        <v/>
      </c>
      <c r="BC39" s="77">
        <f t="shared" si="52"/>
        <v>0</v>
      </c>
      <c r="BD39" s="77">
        <f t="shared" si="53"/>
        <v>0</v>
      </c>
      <c r="BE39" s="77">
        <f t="shared" si="54"/>
        <v>0</v>
      </c>
      <c r="BF39" s="77" t="str">
        <f t="shared" si="55"/>
        <v/>
      </c>
      <c r="BG39" s="77">
        <f t="shared" si="56"/>
        <v>0</v>
      </c>
      <c r="BH39" s="77">
        <f t="shared" si="57"/>
        <v>0</v>
      </c>
      <c r="BI39" s="3" t="str">
        <f t="shared" si="37"/>
        <v/>
      </c>
      <c r="BJ39" s="28" t="str">
        <f t="shared" si="58"/>
        <v/>
      </c>
      <c r="BK39" s="28">
        <f t="shared" si="38"/>
        <v>-942.47779607693792</v>
      </c>
      <c r="BL39" s="28">
        <f t="shared" si="59"/>
        <v>-411.11321704209013</v>
      </c>
      <c r="BM39" s="28" t="str">
        <f t="shared" si="60"/>
        <v/>
      </c>
      <c r="BN39" s="28">
        <f t="shared" si="39"/>
        <v>-603.18578948924028</v>
      </c>
      <c r="BO39" s="28">
        <f t="shared" si="61"/>
        <v>-1545.6635855661782</v>
      </c>
      <c r="BP39" s="28"/>
      <c r="BQ39" s="28">
        <f t="shared" si="62"/>
        <v>192.07257244715015</v>
      </c>
      <c r="BR39" s="28">
        <f t="shared" si="63"/>
        <v>7.5953881513315897</v>
      </c>
      <c r="BS39" s="28">
        <f t="shared" si="40"/>
        <v>0</v>
      </c>
      <c r="BT39" s="28">
        <f t="shared" si="64"/>
        <v>-1545.6635855661782</v>
      </c>
      <c r="BU39" s="3"/>
      <c r="BV39" s="28">
        <f t="shared" si="65"/>
        <v>-1545.6635855661782</v>
      </c>
    </row>
    <row r="40" spans="2:74" x14ac:dyDescent="0.25">
      <c r="B40" t="s">
        <v>31</v>
      </c>
      <c r="C40">
        <v>338.46600000000001</v>
      </c>
      <c r="D40">
        <v>8.0950000000000006</v>
      </c>
      <c r="E40">
        <v>8.0950000000000006</v>
      </c>
      <c r="F40">
        <v>133.18799999999999</v>
      </c>
      <c r="G40">
        <v>133.18700000000001</v>
      </c>
      <c r="H40">
        <v>0.52963226371294647</v>
      </c>
      <c r="I40">
        <v>0</v>
      </c>
      <c r="J40">
        <v>-666.39800000000002</v>
      </c>
      <c r="K40">
        <v>-666.39800000000002</v>
      </c>
      <c r="M40">
        <v>0</v>
      </c>
      <c r="N40">
        <v>8095</v>
      </c>
      <c r="AD40">
        <f t="shared" si="41"/>
        <v>5</v>
      </c>
      <c r="AE40">
        <f t="shared" si="27"/>
        <v>720.56140350877195</v>
      </c>
      <c r="AF40">
        <f t="shared" si="28"/>
        <v>-4.2782921620515637</v>
      </c>
      <c r="AG40">
        <f t="shared" si="29"/>
        <v>-1951.7852317766658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33"/>
        <v>-1951.7852317766658</v>
      </c>
      <c r="AM40" s="28" t="str">
        <f t="shared" si="34"/>
        <v/>
      </c>
      <c r="AN40" s="28">
        <f t="shared" si="35"/>
        <v>0</v>
      </c>
      <c r="AO40" s="28">
        <f t="shared" si="42"/>
        <v>0</v>
      </c>
      <c r="AP40" s="28" t="str">
        <f t="shared" si="43"/>
        <v/>
      </c>
      <c r="AQ40" s="28">
        <f t="shared" si="36"/>
        <v>0</v>
      </c>
      <c r="AR40" s="28">
        <f t="shared" si="44"/>
        <v>0</v>
      </c>
      <c r="AS40" s="28"/>
      <c r="AT40" s="28">
        <f t="shared" si="45"/>
        <v>0</v>
      </c>
      <c r="AU40" s="28" t="str">
        <f t="shared" si="46"/>
        <v/>
      </c>
      <c r="AV40" s="28"/>
      <c r="AW40" s="28">
        <f t="shared" si="47"/>
        <v>0</v>
      </c>
      <c r="AY40" s="77" t="str">
        <f t="shared" si="48"/>
        <v/>
      </c>
      <c r="AZ40" s="77">
        <f t="shared" si="49"/>
        <v>0</v>
      </c>
      <c r="BA40" s="77">
        <f t="shared" si="50"/>
        <v>0</v>
      </c>
      <c r="BB40" s="77" t="str">
        <f t="shared" si="51"/>
        <v/>
      </c>
      <c r="BC40" s="77">
        <f t="shared" si="52"/>
        <v>0</v>
      </c>
      <c r="BD40" s="77">
        <f t="shared" si="53"/>
        <v>0</v>
      </c>
      <c r="BE40" s="77">
        <f t="shared" si="54"/>
        <v>0</v>
      </c>
      <c r="BF40" s="77" t="str">
        <f t="shared" si="55"/>
        <v/>
      </c>
      <c r="BG40" s="77">
        <f t="shared" si="56"/>
        <v>0</v>
      </c>
      <c r="BH40" s="77">
        <f t="shared" si="57"/>
        <v>0</v>
      </c>
      <c r="BI40" s="3" t="str">
        <f t="shared" si="37"/>
        <v/>
      </c>
      <c r="BJ40" s="28" t="str">
        <f t="shared" si="58"/>
        <v/>
      </c>
      <c r="BK40" s="28">
        <f t="shared" si="38"/>
        <v>-942.47779607693792</v>
      </c>
      <c r="BL40" s="28">
        <f t="shared" si="59"/>
        <v>-1009.3074356997279</v>
      </c>
      <c r="BM40" s="28" t="str">
        <f t="shared" si="60"/>
        <v/>
      </c>
      <c r="BN40" s="28">
        <f t="shared" si="39"/>
        <v>-603.18578948924028</v>
      </c>
      <c r="BO40" s="28">
        <f t="shared" si="61"/>
        <v>-1545.6635855661782</v>
      </c>
      <c r="BP40" s="28"/>
      <c r="BQ40" s="28">
        <f t="shared" si="62"/>
        <v>-406.1216462104876</v>
      </c>
      <c r="BR40" s="28" t="str">
        <f t="shared" si="63"/>
        <v/>
      </c>
      <c r="BS40" s="28">
        <f t="shared" si="40"/>
        <v>-603.18578948924028</v>
      </c>
      <c r="BT40" s="28">
        <f t="shared" si="64"/>
        <v>-2148.8493750554185</v>
      </c>
      <c r="BU40" s="3"/>
      <c r="BV40" s="28">
        <f t="shared" si="65"/>
        <v>-2148.8493750554185</v>
      </c>
    </row>
  </sheetData>
  <mergeCells count="17">
    <mergeCell ref="Z7:AB7"/>
    <mergeCell ref="CQ2:CS2"/>
    <mergeCell ref="CT2:CV2"/>
    <mergeCell ref="CW2:CY2"/>
    <mergeCell ref="CZ2:DB2"/>
    <mergeCell ref="DC2:DE2"/>
    <mergeCell ref="DF2:DH2"/>
    <mergeCell ref="AF1:AK1"/>
    <mergeCell ref="BR1:BV1"/>
    <mergeCell ref="BX1:CB1"/>
    <mergeCell ref="CD1:CH1"/>
    <mergeCell ref="P2:R2"/>
    <mergeCell ref="AM2:AW2"/>
    <mergeCell ref="AY2:BH2"/>
    <mergeCell ref="BJ2:BT2"/>
    <mergeCell ref="BX2:CB2"/>
    <mergeCell ref="CD2:C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Hiremath</dc:creator>
  <cp:lastModifiedBy>Rakesh Hiremath</cp:lastModifiedBy>
  <dcterms:created xsi:type="dcterms:W3CDTF">2018-03-01T04:19:41Z</dcterms:created>
  <dcterms:modified xsi:type="dcterms:W3CDTF">2018-03-01T04:21:00Z</dcterms:modified>
</cp:coreProperties>
</file>