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PhoenixTools\"/>
    </mc:Choice>
  </mc:AlternateContent>
  <xr:revisionPtr revIDLastSave="0" documentId="13_ncr:1_{09774767-D5C4-48D3-97D8-FE2F2489E470}" xr6:coauthVersionLast="36" xr6:coauthVersionMax="36" xr10:uidLastSave="{00000000-0000-0000-0000-000000000000}"/>
  <bookViews>
    <workbookView xWindow="0" yWindow="0" windowWidth="21600" windowHeight="9525" activeTab="1" xr2:uid="{3A4AF54F-C135-40A6-864C-09529CEE8C41}"/>
  </bookViews>
  <sheets>
    <sheet name="Cost To Company" sheetId="1" r:id="rId1"/>
    <sheet name="ITEM 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I4" i="1"/>
  <c r="V14" i="1" l="1"/>
  <c r="V15" i="1"/>
  <c r="S6" i="1"/>
  <c r="P6" i="1"/>
  <c r="F13" i="2"/>
  <c r="J6" i="1"/>
  <c r="I6" i="1"/>
  <c r="L6" i="1" l="1"/>
  <c r="M5" i="1"/>
  <c r="M6" i="1"/>
  <c r="M7" i="1"/>
  <c r="M8" i="1"/>
  <c r="M9" i="1"/>
  <c r="M10" i="1"/>
  <c r="M11" i="1"/>
  <c r="V11" i="1" s="1"/>
  <c r="M12" i="1"/>
  <c r="V12" i="1" s="1"/>
  <c r="M13" i="1"/>
  <c r="M4" i="1"/>
  <c r="G11" i="1"/>
  <c r="G12" i="1"/>
  <c r="G13" i="1"/>
  <c r="C5" i="1"/>
  <c r="C4" i="1"/>
  <c r="N4" i="1"/>
  <c r="H4" i="1"/>
  <c r="J4" i="1"/>
  <c r="O4" i="1"/>
  <c r="T4" i="1"/>
  <c r="P4" i="1"/>
  <c r="V13" i="1" l="1"/>
  <c r="S4" i="1"/>
  <c r="F3" i="2"/>
  <c r="F4" i="2"/>
  <c r="K4" i="1" s="1"/>
  <c r="F5" i="2"/>
  <c r="F6" i="2"/>
  <c r="F7" i="2"/>
  <c r="F8" i="2"/>
  <c r="F6" i="1" s="1"/>
  <c r="F9" i="2"/>
  <c r="F10" i="2"/>
  <c r="F11" i="2"/>
  <c r="F12" i="2"/>
  <c r="G10" i="1" l="1"/>
  <c r="V10" i="1" s="1"/>
  <c r="K6" i="1"/>
  <c r="G9" i="1"/>
  <c r="V9" i="1" s="1"/>
  <c r="R6" i="1"/>
  <c r="R5" i="1"/>
  <c r="G8" i="1"/>
  <c r="V8" i="1" s="1"/>
  <c r="R4" i="1"/>
  <c r="G7" i="1"/>
  <c r="V7" i="1" s="1"/>
  <c r="G5" i="1"/>
  <c r="G4" i="1"/>
  <c r="L4" i="1"/>
  <c r="F4" i="1"/>
  <c r="G6" i="1"/>
  <c r="F5" i="1"/>
  <c r="V6" i="1" l="1"/>
  <c r="W6" i="1" s="1"/>
  <c r="V5" i="1"/>
  <c r="W5" i="1" s="1"/>
  <c r="V4" i="1"/>
  <c r="W4" i="1" s="1"/>
  <c r="X4" i="1" s="1"/>
</calcChain>
</file>

<file path=xl/sharedStrings.xml><?xml version="1.0" encoding="utf-8"?>
<sst xmlns="http://schemas.openxmlformats.org/spreadsheetml/2006/main" count="79" uniqueCount="56">
  <si>
    <t>TC60-112</t>
  </si>
  <si>
    <t>Mesh</t>
  </si>
  <si>
    <t>Fastner</t>
  </si>
  <si>
    <t>Total</t>
  </si>
  <si>
    <t>Cost</t>
  </si>
  <si>
    <t>Frame Cost</t>
  </si>
  <si>
    <t>TC60-5</t>
  </si>
  <si>
    <t>Sash Cost</t>
  </si>
  <si>
    <t>Glass Cost</t>
  </si>
  <si>
    <t xml:space="preserve">Item </t>
  </si>
  <si>
    <t>HANDLELOCK</t>
  </si>
  <si>
    <t>HANDLE</t>
  </si>
  <si>
    <t>SHORT NECK HANDLE</t>
  </si>
  <si>
    <t xml:space="preserve">GASKET </t>
  </si>
  <si>
    <t>WEATHER STRIP</t>
  </si>
  <si>
    <t>UNIT</t>
  </si>
  <si>
    <t>KG</t>
  </si>
  <si>
    <t>SQFT</t>
  </si>
  <si>
    <t>PIECE</t>
  </si>
  <si>
    <t>METER</t>
  </si>
  <si>
    <t>GI</t>
  </si>
  <si>
    <t>BREADTH</t>
  </si>
  <si>
    <t>LENGTH</t>
  </si>
  <si>
    <t>CONVERSION RATE</t>
  </si>
  <si>
    <t>PER METER COST</t>
  </si>
  <si>
    <t>TC60-8</t>
  </si>
  <si>
    <t>GLASS-6MM</t>
  </si>
  <si>
    <t>GLASS-8MM</t>
  </si>
  <si>
    <t>FRAME TYPE</t>
  </si>
  <si>
    <t>SASH TYPE</t>
  </si>
  <si>
    <t>SASH LENGTH</t>
  </si>
  <si>
    <t>SASH BREADTH</t>
  </si>
  <si>
    <t>4 WHEEL ROLLER</t>
  </si>
  <si>
    <t>2 WHEEL ROLLER</t>
  </si>
  <si>
    <t>4W ROLLER</t>
  </si>
  <si>
    <t>2W ROLLER</t>
  </si>
  <si>
    <t>GASKET</t>
  </si>
  <si>
    <t>GITC60-112</t>
  </si>
  <si>
    <t>GITC60-5</t>
  </si>
  <si>
    <t>GI FRAME COST</t>
  </si>
  <si>
    <t>GI SASH COST</t>
  </si>
  <si>
    <t>MESH</t>
  </si>
  <si>
    <t>FASTNER</t>
  </si>
  <si>
    <t>MISL</t>
  </si>
  <si>
    <t>PSF COST</t>
  </si>
  <si>
    <t>Beading</t>
  </si>
  <si>
    <t>Type</t>
  </si>
  <si>
    <t>3 Track-8mm</t>
  </si>
  <si>
    <t>SINGLE TRACK/FIXED</t>
  </si>
  <si>
    <t>PC60-1</t>
  </si>
  <si>
    <t>GIPC60-1</t>
  </si>
  <si>
    <t>PC60-9(BEADING)</t>
  </si>
  <si>
    <t>CASEMENT-window-IN</t>
  </si>
  <si>
    <t>PC60-7</t>
  </si>
  <si>
    <t>GIPC60-7</t>
  </si>
  <si>
    <t>TC60-8 (BEADING) 3TRACK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</si>
</sst>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3" xfId="0" applyFont="1" applyBorder="1"/>
    <xf numFmtId="0" fontId="1" fillId="2" borderId="4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ont="1" applyFill="1" applyBorder="1"/>
    <xf numFmtId="0" fontId="0" fillId="3" borderId="2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3" borderId="7" xfId="0" applyFont="1" applyFill="1" applyBorder="1"/>
    <xf numFmtId="0" fontId="0" fillId="3" borderId="0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5413-3D1C-4364-BF5B-5EDF09FB8F88}">
  <dimension ref="B3:X23"/>
  <sheetViews>
    <sheetView workbookViewId="0">
      <pane xSplit="5" topLeftCell="O1" activePane="topRight" state="frozen"/>
      <selection pane="topRight" activeCell="U4" sqref="U4"/>
    </sheetView>
  </sheetViews>
  <sheetFormatPr defaultRowHeight="15" x14ac:dyDescent="0.25"/>
  <cols>
    <col min="2" max="2" width="21.5703125" bestFit="1" customWidth="1"/>
    <col min="3" max="3" width="14.28515625" bestFit="1" customWidth="1"/>
    <col min="4" max="5" width="11" customWidth="1"/>
    <col min="6" max="6" width="13.140625" bestFit="1" customWidth="1"/>
    <col min="7" max="7" width="17.140625" bestFit="1" customWidth="1"/>
    <col min="8" max="8" width="11" customWidth="1"/>
    <col min="9" max="9" width="15.42578125" bestFit="1" customWidth="1"/>
    <col min="10" max="10" width="16.5703125" bestFit="1" customWidth="1"/>
    <col min="11" max="11" width="11" customWidth="1"/>
    <col min="12" max="12" width="15.42578125" bestFit="1" customWidth="1"/>
    <col min="13" max="13" width="11" customWidth="1"/>
    <col min="14" max="16" width="12.85546875" bestFit="1" customWidth="1"/>
    <col min="17" max="23" width="11" customWidth="1"/>
  </cols>
  <sheetData>
    <row r="3" spans="2:24" x14ac:dyDescent="0.25">
      <c r="B3" s="7" t="s">
        <v>46</v>
      </c>
      <c r="C3" s="4" t="s">
        <v>28</v>
      </c>
      <c r="D3" s="4" t="s">
        <v>22</v>
      </c>
      <c r="E3" s="4" t="s">
        <v>21</v>
      </c>
      <c r="F3" s="4" t="s">
        <v>5</v>
      </c>
      <c r="G3" s="4" t="s">
        <v>39</v>
      </c>
      <c r="H3" s="4" t="s">
        <v>29</v>
      </c>
      <c r="I3" s="4" t="s">
        <v>30</v>
      </c>
      <c r="J3" s="4" t="s">
        <v>31</v>
      </c>
      <c r="K3" s="4" t="s">
        <v>7</v>
      </c>
      <c r="L3" s="4" t="s">
        <v>40</v>
      </c>
      <c r="M3" s="4" t="s">
        <v>8</v>
      </c>
      <c r="N3" s="4" t="s">
        <v>34</v>
      </c>
      <c r="O3" s="4" t="s">
        <v>35</v>
      </c>
      <c r="P3" s="4" t="s">
        <v>12</v>
      </c>
      <c r="Q3" s="4" t="s">
        <v>36</v>
      </c>
      <c r="R3" s="4" t="s">
        <v>45</v>
      </c>
      <c r="S3" s="4" t="s">
        <v>1</v>
      </c>
      <c r="T3" s="4" t="s">
        <v>2</v>
      </c>
      <c r="U3" s="4" t="s">
        <v>43</v>
      </c>
      <c r="V3" s="4" t="s">
        <v>3</v>
      </c>
      <c r="W3" s="5" t="s">
        <v>44</v>
      </c>
    </row>
    <row r="4" spans="2:24" x14ac:dyDescent="0.25">
      <c r="B4" t="s">
        <v>47</v>
      </c>
      <c r="C4" t="str">
        <f>'ITEM LIST'!B3</f>
        <v>TC60-112</v>
      </c>
      <c r="D4" s="21">
        <v>5</v>
      </c>
      <c r="E4" s="21">
        <v>6</v>
      </c>
      <c r="F4">
        <f>((((E4+D4)*2/19.3)*5.8)*'ITEM LIST'!F3)*120%</f>
        <v>2032.6084974093264</v>
      </c>
      <c r="G4">
        <f>(((E4+D4)*2/15.5)*5*'ITEM LIST'!F6)*120%</f>
        <v>352.97651612903229</v>
      </c>
      <c r="H4" t="str">
        <f>'ITEM LIST'!B4</f>
        <v>TC60-5</v>
      </c>
      <c r="I4">
        <f>D4</f>
        <v>5</v>
      </c>
      <c r="J4">
        <f>E4/2</f>
        <v>3</v>
      </c>
      <c r="K4">
        <f>(((I4+J4)*2/19.3)*5.8*'ITEM LIST'!F4*3)*120%</f>
        <v>3014.6825284974084</v>
      </c>
      <c r="L4">
        <f>(((I4+J4)*2/15.5*5*'ITEM LIST'!F7)*3)*120%</f>
        <v>1064.1507096774192</v>
      </c>
      <c r="M4">
        <f>(D4*E4)*'ITEM LIST'!J4</f>
        <v>2400</v>
      </c>
      <c r="N4">
        <f>'ITEM LIST'!J11</f>
        <v>255</v>
      </c>
      <c r="O4">
        <f>'ITEM LIST'!J12*2</f>
        <v>170</v>
      </c>
      <c r="P4">
        <f>'ITEM LIST'!$J7*3</f>
        <v>240</v>
      </c>
      <c r="Q4">
        <v>100</v>
      </c>
      <c r="R4">
        <f>((I4+J4))*2/19.3*5.8*'ITEM LIST'!F10*3</f>
        <v>458.42238341968908</v>
      </c>
      <c r="S4">
        <f>(I4*J4)*'ITEM LIST'!J13</f>
        <v>300</v>
      </c>
      <c r="T4">
        <f>'ITEM LIST'!J14</f>
        <v>100</v>
      </c>
      <c r="U4">
        <v>2000</v>
      </c>
      <c r="V4">
        <f>SUM(K4:U4)+F4+G4</f>
        <v>12487.840635132876</v>
      </c>
      <c r="W4">
        <f>V4/(D4*E4)</f>
        <v>416.26135450442922</v>
      </c>
      <c r="X4">
        <f>W4*115%</f>
        <v>478.70055768009354</v>
      </c>
    </row>
    <row r="5" spans="2:24" x14ac:dyDescent="0.25">
      <c r="B5" t="s">
        <v>48</v>
      </c>
      <c r="C5" t="str">
        <f>'ITEM LIST'!B8</f>
        <v>PC60-1</v>
      </c>
      <c r="D5" s="21">
        <v>2</v>
      </c>
      <c r="E5" s="21">
        <v>4</v>
      </c>
      <c r="F5">
        <f>((((E5+D5)*2/19.3)*5.8)*'ITEM LIST'!F8)*120%</f>
        <v>174.48323316062175</v>
      </c>
      <c r="G5">
        <f>(((E5+D5)*2/15.5)*5*'ITEM LIST'!F9)*120%</f>
        <v>266.03767741935479</v>
      </c>
      <c r="M5">
        <f>(D5*E5)*'ITEM LIST'!J4</f>
        <v>640</v>
      </c>
      <c r="Q5">
        <v>100</v>
      </c>
      <c r="R5">
        <f>((D5+E5))*2/19.3*5.8*'ITEM LIST'!F11</f>
        <v>145.40269430051814</v>
      </c>
      <c r="T5">
        <v>100</v>
      </c>
      <c r="U5">
        <v>2000</v>
      </c>
      <c r="V5">
        <f>SUM(K5:U5)+F5+G5</f>
        <v>3425.9236048804946</v>
      </c>
      <c r="W5">
        <f>V5/(D5*E5)</f>
        <v>428.24045061006183</v>
      </c>
    </row>
    <row r="6" spans="2:24" x14ac:dyDescent="0.25">
      <c r="B6" t="s">
        <v>52</v>
      </c>
      <c r="C6" t="s">
        <v>49</v>
      </c>
      <c r="D6" s="21">
        <v>2</v>
      </c>
      <c r="E6" s="21">
        <v>4</v>
      </c>
      <c r="F6">
        <f>((((E6+D6)*2/19.3)*5.8)*'ITEM LIST'!F8)*120%</f>
        <v>174.48323316062175</v>
      </c>
      <c r="G6">
        <f>(((E6+D6)*2/15.5)*5*'ITEM LIST'!F8)*120%</f>
        <v>187.29290322580647</v>
      </c>
      <c r="H6" t="s">
        <v>53</v>
      </c>
      <c r="I6">
        <f>D6</f>
        <v>2</v>
      </c>
      <c r="J6">
        <f>E6</f>
        <v>4</v>
      </c>
      <c r="K6">
        <f>(((I6+J6)*2/19.3)*5.8*'ITEM LIST'!F12)*120%</f>
        <v>745.79465284974094</v>
      </c>
      <c r="L6">
        <f>(((I6+J6)*2/15.5*5*'ITEM LIST'!F13))*120%</f>
        <v>252.02787096774193</v>
      </c>
      <c r="M6">
        <f>(D6*E6)*'ITEM LIST'!J6</f>
        <v>1600</v>
      </c>
      <c r="P6">
        <f>'ITEM LIST'!J7</f>
        <v>80</v>
      </c>
      <c r="Q6">
        <v>100</v>
      </c>
      <c r="R6">
        <f>((D6+E6))*2/19.3*5.8*'ITEM LIST'!F11</f>
        <v>145.40269430051814</v>
      </c>
      <c r="S6">
        <f>(D6*E6)*'ITEM LIST'!J13</f>
        <v>160</v>
      </c>
      <c r="T6">
        <v>100</v>
      </c>
      <c r="U6">
        <v>2000</v>
      </c>
      <c r="V6">
        <f>SUM(K6:U6)+F6+G6</f>
        <v>5545.0013545044294</v>
      </c>
      <c r="W6">
        <f>V6/(D6*E6)</f>
        <v>693.12516931305368</v>
      </c>
    </row>
    <row r="7" spans="2:24" x14ac:dyDescent="0.25">
      <c r="G7">
        <f>(((E7+D7)*2/15.5)*5*'ITEM LIST'!F9)*120%</f>
        <v>0</v>
      </c>
      <c r="M7">
        <f>(D7*E7)*'ITEM LIST'!J7</f>
        <v>0</v>
      </c>
      <c r="V7">
        <f t="shared" ref="V7:V15" si="0">SUM(K7:U7)+F7+G7</f>
        <v>0</v>
      </c>
    </row>
    <row r="8" spans="2:24" x14ac:dyDescent="0.25">
      <c r="G8">
        <f>(((E8+D8)*2/15.5)*5*'ITEM LIST'!F10)*120%</f>
        <v>0</v>
      </c>
      <c r="M8">
        <f>(D8*E8)*'ITEM LIST'!J8</f>
        <v>0</v>
      </c>
      <c r="V8">
        <f t="shared" si="0"/>
        <v>0</v>
      </c>
    </row>
    <row r="9" spans="2:24" x14ac:dyDescent="0.25">
      <c r="G9">
        <f>(((E9+D9)*2/15.5)*5*'ITEM LIST'!F11)*120%</f>
        <v>0</v>
      </c>
      <c r="M9">
        <f>(D9*E9)*'ITEM LIST'!J9</f>
        <v>0</v>
      </c>
      <c r="V9">
        <f t="shared" si="0"/>
        <v>0</v>
      </c>
    </row>
    <row r="10" spans="2:24" x14ac:dyDescent="0.25">
      <c r="G10">
        <f>(((E10+D10)*2/15.5)*5*'ITEM LIST'!F12)*120%</f>
        <v>0</v>
      </c>
      <c r="M10">
        <f>(D10*E10)*'ITEM LIST'!J10</f>
        <v>0</v>
      </c>
      <c r="V10">
        <f t="shared" si="0"/>
        <v>0</v>
      </c>
    </row>
    <row r="11" spans="2:24" x14ac:dyDescent="0.25">
      <c r="G11">
        <f>(((E11+D11)*2/15.5)*5*'ITEM LIST'!F13)*120%</f>
        <v>0</v>
      </c>
      <c r="M11">
        <f>(D11*E11)*'ITEM LIST'!J11</f>
        <v>0</v>
      </c>
      <c r="V11">
        <f t="shared" si="0"/>
        <v>0</v>
      </c>
    </row>
    <row r="12" spans="2:24" x14ac:dyDescent="0.25">
      <c r="G12">
        <f>(((E12+D12)*2/15.5)*5*'ITEM LIST'!F14)*120%</f>
        <v>0</v>
      </c>
      <c r="M12">
        <f>(D12*E12)*'ITEM LIST'!J12</f>
        <v>0</v>
      </c>
      <c r="V12">
        <f t="shared" si="0"/>
        <v>0</v>
      </c>
    </row>
    <row r="13" spans="2:24" x14ac:dyDescent="0.25">
      <c r="G13">
        <f>(((E13+D13)*2/15.5)*5*'ITEM LIST'!F15)*120%</f>
        <v>0</v>
      </c>
      <c r="M13">
        <f>(D13*E13)*'ITEM LIST'!J13</f>
        <v>0</v>
      </c>
      <c r="V13">
        <f t="shared" si="0"/>
        <v>0</v>
      </c>
    </row>
    <row r="14" spans="2:24" x14ac:dyDescent="0.25">
      <c r="V14">
        <f t="shared" si="0"/>
        <v>0</v>
      </c>
    </row>
    <row r="15" spans="2:24" x14ac:dyDescent="0.25">
      <c r="V15">
        <f t="shared" si="0"/>
        <v>0</v>
      </c>
    </row>
    <row r="21" spans="4:4" x14ac:dyDescent="0.25">
      <c r="D21">
        <f>269*5.8</f>
        <v>1560.2</v>
      </c>
    </row>
    <row r="22" spans="4:4" x14ac:dyDescent="0.25">
      <c r="D22">
        <f>D21/19.3*12</f>
        <v>970.07253886010358</v>
      </c>
    </row>
    <row r="23" spans="4:4" x14ac:dyDescent="0.25">
      <c r="D23">
        <f>D22*120%</f>
        <v>1164.0870466321242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BE3A-7959-4013-A80E-EF53A006B061}">
  <dimension ref="B2:K15"/>
  <sheetViews>
    <sheetView tabSelected="1" workbookViewId="0">
      <selection activeCell="C12" sqref="C12"/>
    </sheetView>
  </sheetViews>
  <sheetFormatPr defaultRowHeight="15" x14ac:dyDescent="0.25"/>
  <cols>
    <col min="2" max="2" width="23.42578125" bestFit="1" customWidth="1"/>
    <col min="5" max="5" width="20.28515625" bestFit="1" customWidth="1"/>
    <col min="6" max="6" width="18.140625" bestFit="1" customWidth="1"/>
    <col min="9" max="9" width="19.85546875" bestFit="1" customWidth="1"/>
  </cols>
  <sheetData>
    <row r="2" spans="2:11" x14ac:dyDescent="0.25">
      <c r="B2" s="12" t="s">
        <v>9</v>
      </c>
      <c r="C2" s="11" t="s">
        <v>4</v>
      </c>
      <c r="D2" s="11" t="s">
        <v>15</v>
      </c>
      <c r="E2" s="11" t="s">
        <v>23</v>
      </c>
      <c r="F2" s="13" t="s">
        <v>24</v>
      </c>
      <c r="I2" s="12" t="s">
        <v>9</v>
      </c>
      <c r="J2" s="11" t="s">
        <v>4</v>
      </c>
      <c r="K2" s="13" t="s">
        <v>15</v>
      </c>
    </row>
    <row r="3" spans="2:11" x14ac:dyDescent="0.25">
      <c r="B3" s="14" t="s">
        <v>0</v>
      </c>
      <c r="C3" s="15">
        <v>140</v>
      </c>
      <c r="D3" s="15" t="s">
        <v>16</v>
      </c>
      <c r="E3" s="15">
        <v>1.83</v>
      </c>
      <c r="F3" s="16">
        <f>'ITEM LIST'!$E3*'ITEM LIST'!$C3</f>
        <v>256.2</v>
      </c>
      <c r="I3" s="14" t="s">
        <v>26</v>
      </c>
      <c r="J3" s="15">
        <v>78</v>
      </c>
      <c r="K3" s="16" t="s">
        <v>17</v>
      </c>
    </row>
    <row r="4" spans="2:11" x14ac:dyDescent="0.25">
      <c r="B4" s="17" t="s">
        <v>6</v>
      </c>
      <c r="C4" s="3">
        <v>140</v>
      </c>
      <c r="D4" s="3" t="s">
        <v>16</v>
      </c>
      <c r="E4" s="3">
        <v>1.244</v>
      </c>
      <c r="F4" s="18">
        <f>'ITEM LIST'!$E4*'ITEM LIST'!$C4</f>
        <v>174.16</v>
      </c>
      <c r="I4" s="17" t="s">
        <v>27</v>
      </c>
      <c r="J4" s="3">
        <v>80</v>
      </c>
      <c r="K4" s="18" t="s">
        <v>17</v>
      </c>
    </row>
    <row r="5" spans="2:11" x14ac:dyDescent="0.25">
      <c r="B5" s="14" t="s">
        <v>25</v>
      </c>
      <c r="C5" s="15">
        <v>140</v>
      </c>
      <c r="D5" s="15" t="s">
        <v>16</v>
      </c>
      <c r="E5" s="15">
        <v>0.22700000000000001</v>
      </c>
      <c r="F5" s="16">
        <f>'ITEM LIST'!$E5*'ITEM LIST'!$C5</f>
        <v>31.78</v>
      </c>
      <c r="I5" s="14" t="s">
        <v>10</v>
      </c>
      <c r="J5" s="15">
        <v>500</v>
      </c>
      <c r="K5" s="16" t="s">
        <v>18</v>
      </c>
    </row>
    <row r="6" spans="2:11" x14ac:dyDescent="0.25">
      <c r="B6" s="17" t="s">
        <v>37</v>
      </c>
      <c r="C6" s="3">
        <v>80</v>
      </c>
      <c r="D6" s="3" t="s">
        <v>16</v>
      </c>
      <c r="E6" s="3">
        <v>0.5181</v>
      </c>
      <c r="F6" s="18">
        <f>'ITEM LIST'!$E6*'ITEM LIST'!$C6</f>
        <v>41.448</v>
      </c>
      <c r="I6" s="17" t="s">
        <v>11</v>
      </c>
      <c r="J6" s="3">
        <v>200</v>
      </c>
      <c r="K6" s="18" t="s">
        <v>18</v>
      </c>
    </row>
    <row r="7" spans="2:11" x14ac:dyDescent="0.25">
      <c r="B7" s="14" t="s">
        <v>38</v>
      </c>
      <c r="C7" s="15">
        <v>80</v>
      </c>
      <c r="D7" s="15" t="s">
        <v>16</v>
      </c>
      <c r="E7" s="15">
        <v>0.71589999999999998</v>
      </c>
      <c r="F7" s="16">
        <f>'ITEM LIST'!$E7*'ITEM LIST'!$C7</f>
        <v>57.271999999999998</v>
      </c>
      <c r="I7" s="14" t="s">
        <v>12</v>
      </c>
      <c r="J7" s="15">
        <v>80</v>
      </c>
      <c r="K7" s="16" t="s">
        <v>18</v>
      </c>
    </row>
    <row r="8" spans="2:11" x14ac:dyDescent="0.25">
      <c r="B8" s="17" t="s">
        <v>49</v>
      </c>
      <c r="C8" s="3">
        <v>140</v>
      </c>
      <c r="D8" s="3" t="s">
        <v>16</v>
      </c>
      <c r="E8" s="3">
        <v>0.28799999999999998</v>
      </c>
      <c r="F8" s="18">
        <f>'ITEM LIST'!$E8*'ITEM LIST'!$C8</f>
        <v>40.32</v>
      </c>
      <c r="I8" s="17" t="s">
        <v>13</v>
      </c>
      <c r="J8" s="3">
        <v>50</v>
      </c>
      <c r="K8" s="18" t="s">
        <v>16</v>
      </c>
    </row>
    <row r="9" spans="2:11" x14ac:dyDescent="0.25">
      <c r="B9" s="14" t="s">
        <v>50</v>
      </c>
      <c r="C9" s="15">
        <v>80</v>
      </c>
      <c r="D9" s="15" t="s">
        <v>16</v>
      </c>
      <c r="E9" s="15">
        <v>0.71589999999999998</v>
      </c>
      <c r="F9" s="16">
        <f>'ITEM LIST'!$E9*'ITEM LIST'!$C9</f>
        <v>57.271999999999998</v>
      </c>
      <c r="I9" s="14" t="s">
        <v>14</v>
      </c>
      <c r="J9" s="15">
        <v>100</v>
      </c>
      <c r="K9" s="16" t="s">
        <v>19</v>
      </c>
    </row>
    <row r="10" spans="2:11" x14ac:dyDescent="0.25">
      <c r="B10" s="17" t="s">
        <v>55</v>
      </c>
      <c r="C10" s="3">
        <v>140</v>
      </c>
      <c r="D10" s="3" t="s">
        <v>16</v>
      </c>
      <c r="E10" s="3">
        <v>0.22700000000000001</v>
      </c>
      <c r="F10" s="18">
        <f>'ITEM LIST'!$E10*'ITEM LIST'!$C10</f>
        <v>31.78</v>
      </c>
      <c r="I10" s="17" t="s">
        <v>20</v>
      </c>
      <c r="J10" s="3">
        <v>80</v>
      </c>
      <c r="K10" s="18" t="s">
        <v>16</v>
      </c>
    </row>
    <row r="11" spans="2:11" x14ac:dyDescent="0.25">
      <c r="B11" s="14" t="s">
        <v>51</v>
      </c>
      <c r="C11" s="15">
        <v>140</v>
      </c>
      <c r="D11" s="15" t="s">
        <v>16</v>
      </c>
      <c r="E11" s="15">
        <v>0.28799999999999998</v>
      </c>
      <c r="F11" s="16">
        <f>'ITEM LIST'!$E11*'ITEM LIST'!$C11</f>
        <v>40.32</v>
      </c>
      <c r="I11" s="14" t="s">
        <v>32</v>
      </c>
      <c r="J11" s="15">
        <v>255</v>
      </c>
      <c r="K11" s="16"/>
    </row>
    <row r="12" spans="2:11" x14ac:dyDescent="0.25">
      <c r="B12" s="10" t="s">
        <v>53</v>
      </c>
      <c r="C12" s="2">
        <v>140</v>
      </c>
      <c r="D12" s="2" t="s">
        <v>16</v>
      </c>
      <c r="E12" s="2">
        <v>1.2310000000000001</v>
      </c>
      <c r="F12" s="6">
        <f>'ITEM LIST'!$E12*'ITEM LIST'!$C12</f>
        <v>172.34</v>
      </c>
      <c r="I12" s="17" t="s">
        <v>33</v>
      </c>
      <c r="J12" s="3">
        <v>85</v>
      </c>
      <c r="K12" s="18"/>
    </row>
    <row r="13" spans="2:11" x14ac:dyDescent="0.25">
      <c r="B13" s="19" t="s">
        <v>54</v>
      </c>
      <c r="C13" s="20">
        <v>80</v>
      </c>
      <c r="D13" s="20" t="s">
        <v>16</v>
      </c>
      <c r="E13" s="20">
        <v>0.67820000000000003</v>
      </c>
      <c r="F13" s="6">
        <f>'ITEM LIST'!$E13*'ITEM LIST'!$C13</f>
        <v>54.256</v>
      </c>
      <c r="I13" s="14" t="s">
        <v>41</v>
      </c>
      <c r="J13" s="15">
        <v>20</v>
      </c>
      <c r="K13" s="16" t="s">
        <v>17</v>
      </c>
    </row>
    <row r="14" spans="2:11" x14ac:dyDescent="0.25">
      <c r="I14" s="17" t="s">
        <v>42</v>
      </c>
      <c r="J14" s="3">
        <v>100</v>
      </c>
      <c r="K14" s="18"/>
    </row>
    <row r="15" spans="2:11" x14ac:dyDescent="0.25">
      <c r="I15" s="8" t="s">
        <v>43</v>
      </c>
      <c r="J15" s="1">
        <v>2000</v>
      </c>
      <c r="K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To Company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2023-04-08T06:09:29Z</dcterms:created>
  <dcterms:modified xsi:type="dcterms:W3CDTF">2023-04-24T13:34:34Z</dcterms:modified>
</cp:coreProperties>
</file>