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35" windowHeight="8130" activeTab="1"/>
  </bookViews>
  <sheets>
    <sheet name="Sheet1" sheetId="1" r:id="rId1"/>
    <sheet name="Data Awal Anggota" sheetId="3" r:id="rId2"/>
  </sheets>
  <calcPr calcId="124519"/>
</workbook>
</file>

<file path=xl/calcChain.xml><?xml version="1.0" encoding="utf-8"?>
<calcChain xmlns="http://schemas.openxmlformats.org/spreadsheetml/2006/main">
  <c r="E222" i="1"/>
  <c r="T225"/>
  <c r="T226" s="1"/>
  <c r="AO222"/>
  <c r="AN222"/>
  <c r="AM222"/>
  <c r="AL222"/>
  <c r="AK222"/>
  <c r="AJ222"/>
  <c r="AI222"/>
  <c r="AH222"/>
  <c r="AG222"/>
  <c r="AF222"/>
  <c r="AE222"/>
  <c r="AD222"/>
  <c r="AC222"/>
  <c r="AB222"/>
  <c r="AA222"/>
  <c r="Z222"/>
  <c r="Y222"/>
  <c r="X222"/>
  <c r="W222"/>
  <c r="V222"/>
  <c r="U222"/>
  <c r="T222"/>
  <c r="S222"/>
  <c r="R222"/>
  <c r="Q222"/>
  <c r="P222"/>
  <c r="O222"/>
  <c r="N222"/>
  <c r="M222"/>
  <c r="L222"/>
  <c r="K222"/>
  <c r="J222"/>
  <c r="I222"/>
  <c r="F222"/>
  <c r="AP221"/>
  <c r="H221"/>
  <c r="AP220"/>
  <c r="G220"/>
  <c r="H220" s="1"/>
  <c r="AP219"/>
  <c r="G219"/>
  <c r="H219" s="1"/>
  <c r="AP218"/>
  <c r="H218"/>
  <c r="AP217"/>
  <c r="H217"/>
  <c r="G217"/>
  <c r="AP216"/>
  <c r="G216"/>
  <c r="H216" s="1"/>
  <c r="AP215"/>
  <c r="G215"/>
  <c r="H215" s="1"/>
  <c r="AP214"/>
  <c r="G214"/>
  <c r="H214" s="1"/>
  <c r="AP213"/>
  <c r="H213"/>
  <c r="AP212"/>
  <c r="G212"/>
  <c r="H212" s="1"/>
  <c r="AP211"/>
  <c r="H211"/>
  <c r="G211"/>
  <c r="AP210"/>
  <c r="H210"/>
  <c r="AP209"/>
  <c r="G209"/>
  <c r="H209" s="1"/>
  <c r="AP208"/>
  <c r="G208"/>
  <c r="H208" s="1"/>
  <c r="AP207"/>
  <c r="G207"/>
  <c r="H207" s="1"/>
  <c r="AP206"/>
  <c r="G206"/>
  <c r="H206" s="1"/>
  <c r="AP205"/>
  <c r="G205"/>
  <c r="H205" s="1"/>
  <c r="AP204"/>
  <c r="G204"/>
  <c r="H204" s="1"/>
  <c r="AP203"/>
  <c r="H203"/>
  <c r="AP202"/>
  <c r="G202"/>
  <c r="H202" s="1"/>
  <c r="AP201"/>
  <c r="H201"/>
  <c r="AP200"/>
  <c r="G200"/>
  <c r="H200" s="1"/>
  <c r="AP199"/>
  <c r="H199"/>
  <c r="AP198"/>
  <c r="H198"/>
  <c r="G198"/>
  <c r="AP197"/>
  <c r="G197"/>
  <c r="H197" s="1"/>
  <c r="AP196"/>
  <c r="H196"/>
  <c r="AP195"/>
  <c r="G195"/>
  <c r="H195" s="1"/>
  <c r="AP194"/>
  <c r="G194"/>
  <c r="H194" s="1"/>
  <c r="AP193"/>
  <c r="G193"/>
  <c r="H193" s="1"/>
  <c r="AP192"/>
  <c r="G192"/>
  <c r="H192" s="1"/>
  <c r="AP191"/>
  <c r="G191"/>
  <c r="H191" s="1"/>
  <c r="AP190"/>
  <c r="H190"/>
  <c r="AP189"/>
  <c r="G189"/>
  <c r="H189" s="1"/>
  <c r="AP188"/>
  <c r="G188"/>
  <c r="H188" s="1"/>
  <c r="AP187"/>
  <c r="H187"/>
  <c r="G187"/>
  <c r="AP186"/>
  <c r="G186"/>
  <c r="H186" s="1"/>
  <c r="AP185"/>
  <c r="H185"/>
  <c r="G185"/>
  <c r="AP184"/>
  <c r="H184"/>
  <c r="AP183"/>
  <c r="G183"/>
  <c r="H183" s="1"/>
  <c r="AP182"/>
  <c r="G182"/>
  <c r="H182" s="1"/>
  <c r="AP181"/>
  <c r="G181"/>
  <c r="H181" s="1"/>
  <c r="AP180"/>
  <c r="G180"/>
  <c r="H180" s="1"/>
  <c r="AP179"/>
  <c r="G179"/>
  <c r="H179" s="1"/>
  <c r="AP178"/>
  <c r="G178"/>
  <c r="H178" s="1"/>
  <c r="AP177"/>
  <c r="G177"/>
  <c r="H177" s="1"/>
  <c r="AP176"/>
  <c r="G176"/>
  <c r="H176" s="1"/>
  <c r="AP175"/>
  <c r="G175"/>
  <c r="H175" s="1"/>
  <c r="AP174"/>
  <c r="G174"/>
  <c r="H174" s="1"/>
  <c r="AP173"/>
  <c r="G173"/>
  <c r="H173" s="1"/>
  <c r="AP172"/>
  <c r="G172"/>
  <c r="H172" s="1"/>
  <c r="AP171"/>
  <c r="G171"/>
  <c r="H171" s="1"/>
  <c r="AP170"/>
  <c r="G170"/>
  <c r="H170" s="1"/>
  <c r="AP169"/>
  <c r="H169"/>
  <c r="AP168"/>
  <c r="G168"/>
  <c r="H168" s="1"/>
  <c r="AP167"/>
  <c r="H167"/>
  <c r="G167"/>
  <c r="AP166"/>
  <c r="G166"/>
  <c r="H166" s="1"/>
  <c r="AP165"/>
  <c r="H165"/>
  <c r="G165"/>
  <c r="AP164"/>
  <c r="G164"/>
  <c r="H164" s="1"/>
  <c r="AP163"/>
  <c r="H163"/>
  <c r="G163"/>
  <c r="AP162"/>
  <c r="H162"/>
  <c r="AP161"/>
  <c r="G161"/>
  <c r="H161" s="1"/>
  <c r="AP160"/>
  <c r="G160"/>
  <c r="H160" s="1"/>
  <c r="AP159"/>
  <c r="H159"/>
  <c r="AP158"/>
  <c r="H158"/>
  <c r="AP157"/>
  <c r="G157"/>
  <c r="H157" s="1"/>
  <c r="AP156"/>
  <c r="H156"/>
  <c r="AP155"/>
  <c r="H155"/>
  <c r="AP154"/>
  <c r="H154"/>
  <c r="AP153"/>
  <c r="G153"/>
  <c r="H153" s="1"/>
  <c r="AP152"/>
  <c r="H152"/>
  <c r="G152"/>
  <c r="AP151"/>
  <c r="H151"/>
  <c r="AP150"/>
  <c r="G150"/>
  <c r="H150" s="1"/>
  <c r="AP149"/>
  <c r="H149"/>
  <c r="AP148"/>
  <c r="H148"/>
  <c r="AP147"/>
  <c r="G147"/>
  <c r="H147" s="1"/>
  <c r="AP146"/>
  <c r="G146"/>
  <c r="H146" s="1"/>
  <c r="AP145"/>
  <c r="G145"/>
  <c r="H145" s="1"/>
  <c r="AP144"/>
  <c r="G144"/>
  <c r="H144" s="1"/>
  <c r="AP143"/>
  <c r="G143"/>
  <c r="H143" s="1"/>
  <c r="AP142"/>
  <c r="G142"/>
  <c r="H142" s="1"/>
  <c r="AP141"/>
  <c r="G141"/>
  <c r="H141" s="1"/>
  <c r="AP140"/>
  <c r="G140"/>
  <c r="H140" s="1"/>
  <c r="AP139"/>
  <c r="G139"/>
  <c r="H139" s="1"/>
  <c r="AP138"/>
  <c r="H138"/>
  <c r="AP137"/>
  <c r="H137"/>
  <c r="AP136"/>
  <c r="G136"/>
  <c r="H136" s="1"/>
  <c r="AP135"/>
  <c r="G135"/>
  <c r="H135" s="1"/>
  <c r="AP134"/>
  <c r="G134"/>
  <c r="H134" s="1"/>
  <c r="AP133"/>
  <c r="G133"/>
  <c r="H133" s="1"/>
  <c r="AP132"/>
  <c r="H132"/>
  <c r="AP131"/>
  <c r="H131"/>
  <c r="AP130"/>
  <c r="G130"/>
  <c r="H130" s="1"/>
  <c r="AP129"/>
  <c r="G129"/>
  <c r="H129" s="1"/>
  <c r="AP128"/>
  <c r="G128"/>
  <c r="H128" s="1"/>
  <c r="AP127"/>
  <c r="G127"/>
  <c r="H127" s="1"/>
  <c r="AP126"/>
  <c r="G126"/>
  <c r="H126" s="1"/>
  <c r="AP125"/>
  <c r="H125"/>
  <c r="AP124"/>
  <c r="G124"/>
  <c r="H124" s="1"/>
  <c r="AP123"/>
  <c r="G123"/>
  <c r="H123" s="1"/>
  <c r="AP122"/>
  <c r="H122"/>
  <c r="AP121"/>
  <c r="H121"/>
  <c r="AP120"/>
  <c r="H120"/>
  <c r="AP119"/>
  <c r="G119"/>
  <c r="H119" s="1"/>
  <c r="AP118"/>
  <c r="H118"/>
  <c r="G118"/>
  <c r="AP117"/>
  <c r="G117"/>
  <c r="H117" s="1"/>
  <c r="AP116"/>
  <c r="G116"/>
  <c r="H116" s="1"/>
  <c r="AP115"/>
  <c r="H115"/>
  <c r="AP114"/>
  <c r="G114"/>
  <c r="H114" s="1"/>
  <c r="AP113"/>
  <c r="H113"/>
  <c r="G113"/>
  <c r="AP112"/>
  <c r="G112"/>
  <c r="H112" s="1"/>
  <c r="AP111"/>
  <c r="H111"/>
  <c r="AP110"/>
  <c r="G110"/>
  <c r="H110" s="1"/>
  <c r="AP108"/>
  <c r="G108"/>
  <c r="H108" s="1"/>
  <c r="AP109"/>
  <c r="H109"/>
  <c r="AP107"/>
  <c r="H107"/>
  <c r="G107"/>
  <c r="AP106"/>
  <c r="G106"/>
  <c r="H106" s="1"/>
  <c r="AP105"/>
  <c r="H105"/>
  <c r="G105"/>
  <c r="AP104"/>
  <c r="H104"/>
  <c r="AP103"/>
  <c r="H103"/>
  <c r="AP102"/>
  <c r="G102"/>
  <c r="H102" s="1"/>
  <c r="AP101"/>
  <c r="H101"/>
  <c r="G101"/>
  <c r="AP100"/>
  <c r="H100"/>
  <c r="AP99"/>
  <c r="G99"/>
  <c r="H99" s="1"/>
  <c r="AP98"/>
  <c r="H98"/>
  <c r="AP97"/>
  <c r="H97"/>
  <c r="AP96"/>
  <c r="G96"/>
  <c r="H96" s="1"/>
  <c r="AP95"/>
  <c r="G95"/>
  <c r="H95" s="1"/>
  <c r="AP93"/>
  <c r="H93"/>
  <c r="AP92"/>
  <c r="H92"/>
  <c r="AP91"/>
  <c r="G91"/>
  <c r="H91" s="1"/>
  <c r="AP90"/>
  <c r="G90"/>
  <c r="H90" s="1"/>
  <c r="AP89"/>
  <c r="H89"/>
  <c r="AP88"/>
  <c r="G88"/>
  <c r="H88" s="1"/>
  <c r="AP87"/>
  <c r="H87"/>
  <c r="G87"/>
  <c r="AP86"/>
  <c r="G86"/>
  <c r="H86" s="1"/>
  <c r="AP85"/>
  <c r="H85"/>
  <c r="G85"/>
  <c r="AP84"/>
  <c r="G84"/>
  <c r="H84" s="1"/>
  <c r="AP83"/>
  <c r="H83"/>
  <c r="AP82"/>
  <c r="G82"/>
  <c r="H82" s="1"/>
  <c r="AP81"/>
  <c r="G81"/>
  <c r="H81" s="1"/>
  <c r="AP80"/>
  <c r="G80"/>
  <c r="H80" s="1"/>
  <c r="AP79"/>
  <c r="G79"/>
  <c r="H79" s="1"/>
  <c r="AP78"/>
  <c r="G78"/>
  <c r="H78" s="1"/>
  <c r="AP77"/>
  <c r="G77"/>
  <c r="H77" s="1"/>
  <c r="AP76"/>
  <c r="G76"/>
  <c r="H76" s="1"/>
  <c r="AP94"/>
  <c r="H94"/>
  <c r="AP75"/>
  <c r="H75"/>
  <c r="AP74"/>
  <c r="G74"/>
  <c r="H74" s="1"/>
  <c r="AP73"/>
  <c r="H73"/>
  <c r="AP72"/>
  <c r="H72"/>
  <c r="G72"/>
  <c r="AP71"/>
  <c r="H71"/>
  <c r="AP70"/>
  <c r="H70"/>
  <c r="AP69"/>
  <c r="G69"/>
  <c r="H69" s="1"/>
  <c r="AP68"/>
  <c r="H68"/>
  <c r="AP67"/>
  <c r="G67"/>
  <c r="H67" s="1"/>
  <c r="AP66"/>
  <c r="H66"/>
  <c r="AP65"/>
  <c r="H65"/>
  <c r="AP64"/>
  <c r="H64"/>
  <c r="AP63"/>
  <c r="H63"/>
  <c r="AP62"/>
  <c r="G62"/>
  <c r="H62" s="1"/>
  <c r="AP61"/>
  <c r="G61"/>
  <c r="H61" s="1"/>
  <c r="AP60"/>
  <c r="G60"/>
  <c r="H60" s="1"/>
  <c r="AP59"/>
  <c r="G59"/>
  <c r="H59" s="1"/>
  <c r="AP58"/>
  <c r="H58"/>
  <c r="AP57"/>
  <c r="H57"/>
  <c r="G57"/>
  <c r="AP56"/>
  <c r="H56"/>
  <c r="AP55"/>
  <c r="H55"/>
  <c r="AP54"/>
  <c r="H54"/>
  <c r="AP53"/>
  <c r="G53"/>
  <c r="H53" s="1"/>
  <c r="AP52"/>
  <c r="G52"/>
  <c r="H52" s="1"/>
  <c r="AP51"/>
  <c r="H51"/>
  <c r="AP50"/>
  <c r="H50"/>
  <c r="AP49"/>
  <c r="H49"/>
  <c r="AP48"/>
  <c r="H48"/>
  <c r="AP47"/>
  <c r="G47"/>
  <c r="H47" s="1"/>
  <c r="AP46"/>
  <c r="H46"/>
  <c r="AP45"/>
  <c r="G45"/>
  <c r="H45" s="1"/>
  <c r="AP44"/>
  <c r="H44"/>
  <c r="AP43"/>
  <c r="G43"/>
  <c r="H43" s="1"/>
  <c r="AP42"/>
  <c r="H42"/>
  <c r="AP41"/>
  <c r="H41"/>
  <c r="G41"/>
  <c r="AP40"/>
  <c r="G40"/>
  <c r="H40" s="1"/>
  <c r="AP39"/>
  <c r="H39"/>
  <c r="AP38"/>
  <c r="G38"/>
  <c r="H38" s="1"/>
  <c r="AP37"/>
  <c r="G37"/>
  <c r="H37" s="1"/>
  <c r="AP36"/>
  <c r="H36"/>
  <c r="AP35"/>
  <c r="H35"/>
  <c r="G35"/>
  <c r="AP34"/>
  <c r="H34"/>
  <c r="AP33"/>
  <c r="G33"/>
  <c r="H33" s="1"/>
  <c r="AP32"/>
  <c r="G32"/>
  <c r="H32" s="1"/>
  <c r="AP31"/>
  <c r="G31"/>
  <c r="H31" s="1"/>
  <c r="AP30"/>
  <c r="G30"/>
  <c r="H30" s="1"/>
  <c r="AP29"/>
  <c r="H29"/>
  <c r="AP28"/>
  <c r="G28"/>
  <c r="H28" s="1"/>
  <c r="AP27"/>
  <c r="H27"/>
  <c r="AP26"/>
  <c r="G26"/>
  <c r="H26" s="1"/>
  <c r="AP25"/>
  <c r="G25"/>
  <c r="H25" s="1"/>
  <c r="AP24"/>
  <c r="G24"/>
  <c r="H24" s="1"/>
  <c r="AP23"/>
  <c r="G23"/>
  <c r="H23" s="1"/>
  <c r="AP22"/>
  <c r="G22"/>
  <c r="H22" s="1"/>
  <c r="AP21"/>
  <c r="G21"/>
  <c r="H21" s="1"/>
  <c r="AP20"/>
  <c r="H20"/>
  <c r="AP19"/>
  <c r="H19"/>
  <c r="G19"/>
  <c r="AP18"/>
  <c r="G18"/>
  <c r="H18" s="1"/>
  <c r="AP17"/>
  <c r="H17"/>
  <c r="G17"/>
  <c r="AP16"/>
  <c r="G16"/>
  <c r="H16" s="1"/>
  <c r="AP15"/>
  <c r="H15"/>
  <c r="G15"/>
  <c r="AP14"/>
  <c r="H14"/>
  <c r="AP13"/>
  <c r="H13"/>
  <c r="AP12"/>
  <c r="G12"/>
  <c r="H12" s="1"/>
  <c r="AP11"/>
  <c r="H11"/>
  <c r="AP10"/>
  <c r="G10"/>
  <c r="H10" s="1"/>
  <c r="AP9"/>
  <c r="G9"/>
  <c r="H9" s="1"/>
  <c r="AP8"/>
  <c r="H8"/>
  <c r="AP7"/>
  <c r="H7"/>
  <c r="G7"/>
  <c r="AP6"/>
  <c r="G6"/>
  <c r="H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P5"/>
  <c r="AP222" s="1"/>
  <c r="H5"/>
  <c r="G5"/>
  <c r="G222" s="1"/>
  <c r="H222" l="1"/>
</calcChain>
</file>

<file path=xl/sharedStrings.xml><?xml version="1.0" encoding="utf-8"?>
<sst xmlns="http://schemas.openxmlformats.org/spreadsheetml/2006/main" count="1914" uniqueCount="467">
  <si>
    <t>Data Pemotongan Iuran Anggota Koperasi " Mandiri" REDTOP Hotel</t>
  </si>
  <si>
    <t>No</t>
  </si>
  <si>
    <t>NIK</t>
  </si>
  <si>
    <t>Nama Karyawan</t>
  </si>
  <si>
    <t>Department/ Outlet</t>
  </si>
  <si>
    <t>Saldo 2015</t>
  </si>
  <si>
    <t>Iuran wajib</t>
  </si>
  <si>
    <t>Cicilan</t>
  </si>
  <si>
    <t>Total</t>
  </si>
  <si>
    <t>Keterangan</t>
  </si>
  <si>
    <t>January</t>
  </si>
  <si>
    <t>Potongan</t>
  </si>
  <si>
    <t>February</t>
  </si>
  <si>
    <t>March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</si>
  <si>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</si>
  <si>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</si>
  <si>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</si>
  <si>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</si>
  <si>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</si>
  <si>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</si>
  <si>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</si>
  <si>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</si>
  <si>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</si>
  <si>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Sri Kurniawati </t>
  </si>
  <si>
    <t>A&amp;G</t>
  </si>
  <si>
    <t>09076931</t>
  </si>
  <si>
    <t>Ady Fitriadi</t>
  </si>
  <si>
    <t>Accounting</t>
  </si>
  <si>
    <t>04023715</t>
  </si>
  <si>
    <t>Andriansyah</t>
  </si>
  <si>
    <t>Fifi Kusuma Dewi</t>
  </si>
  <si>
    <t>Nita Apriani</t>
  </si>
  <si>
    <t>Safikurrohman</t>
  </si>
  <si>
    <t>Trisno</t>
  </si>
  <si>
    <t>06014806</t>
  </si>
  <si>
    <t>Aan Kayan</t>
  </si>
  <si>
    <t>Engineering</t>
  </si>
  <si>
    <t>Agus</t>
  </si>
  <si>
    <t>05014236</t>
  </si>
  <si>
    <t>Asep Saprudin</t>
  </si>
  <si>
    <t xml:space="preserve">Bambang </t>
  </si>
  <si>
    <t>09087076</t>
  </si>
  <si>
    <t>Dwi Prihatno</t>
  </si>
  <si>
    <t>04104096</t>
  </si>
  <si>
    <t>Ervin Rasilani</t>
  </si>
  <si>
    <t>06014796</t>
  </si>
  <si>
    <t>Guntur Prabowo</t>
  </si>
  <si>
    <t>09076896</t>
  </si>
  <si>
    <t>Irwan</t>
  </si>
  <si>
    <t>Junjungan Tambunan</t>
  </si>
  <si>
    <t>09087046</t>
  </si>
  <si>
    <t>Sahrudin bin Maftuh</t>
  </si>
  <si>
    <t>Sirmawan</t>
  </si>
  <si>
    <t>07035366</t>
  </si>
  <si>
    <t>Siswanto</t>
  </si>
  <si>
    <t>Sugyono</t>
  </si>
  <si>
    <t>05014216</t>
  </si>
  <si>
    <t>Sukiyanto</t>
  </si>
  <si>
    <t>Sunari</t>
  </si>
  <si>
    <t>Supoyo</t>
  </si>
  <si>
    <t>Suyono</t>
  </si>
  <si>
    <t>J. Jacob Sitanggang</t>
  </si>
  <si>
    <t>FB/Banquet Opr.</t>
  </si>
  <si>
    <t>Rahardjo</t>
  </si>
  <si>
    <t>Randy Fadilah</t>
  </si>
  <si>
    <t>01052599</t>
  </si>
  <si>
    <t>Sobirin HR</t>
  </si>
  <si>
    <t>Thalib MP Manihiya</t>
  </si>
  <si>
    <t>Badol Saragi</t>
  </si>
  <si>
    <t>FB/Gallery Rest.</t>
  </si>
  <si>
    <t>Gatot Agung Imansyah</t>
  </si>
  <si>
    <t>Irsan Daulay</t>
  </si>
  <si>
    <t>Leonardo Davinci</t>
  </si>
  <si>
    <t>M. Herman Hakim</t>
  </si>
  <si>
    <t>Muhamad Zackyansyah</t>
  </si>
  <si>
    <t>05064499</t>
  </si>
  <si>
    <t>Nurdin</t>
  </si>
  <si>
    <t>03023111</t>
  </si>
  <si>
    <t>Satria</t>
  </si>
  <si>
    <t>Subarini</t>
  </si>
  <si>
    <t>00022349</t>
  </si>
  <si>
    <t>Supriyono</t>
  </si>
  <si>
    <t>01062679</t>
  </si>
  <si>
    <t>Syarifudin (Gallery)</t>
  </si>
  <si>
    <t>Agustin Rina Astuti</t>
  </si>
  <si>
    <t>FB/Lobby Lounge &amp; Bar</t>
  </si>
  <si>
    <t>Amelia Octa Della</t>
  </si>
  <si>
    <t>Citra Wulandari</t>
  </si>
  <si>
    <t>Yudistira</t>
  </si>
  <si>
    <t>Ardiansyah Iskandar</t>
  </si>
  <si>
    <t>FB/Mini Bar</t>
  </si>
  <si>
    <t>00022339</t>
  </si>
  <si>
    <t>Mulyadi</t>
  </si>
  <si>
    <t>Riswanto</t>
  </si>
  <si>
    <t>Agus Hermawan</t>
  </si>
  <si>
    <t>FB/O Café</t>
  </si>
  <si>
    <t>Bahrudin</t>
  </si>
  <si>
    <t>03093439</t>
  </si>
  <si>
    <t>Hari Sugeng Kurnianto</t>
  </si>
  <si>
    <t>Izmi</t>
  </si>
  <si>
    <t>Muhammad Fahrizal</t>
  </si>
  <si>
    <t>04073999</t>
  </si>
  <si>
    <t>Supriadi (O Café)</t>
  </si>
  <si>
    <t>Yola Nivi Astriyani</t>
  </si>
  <si>
    <t>Yudi Herawadi</t>
  </si>
  <si>
    <t>Kusrini</t>
  </si>
  <si>
    <t>FB/Room Service</t>
  </si>
  <si>
    <t>Ahyani</t>
  </si>
  <si>
    <t>FB/Sapphire Lounge &amp; Bar</t>
  </si>
  <si>
    <t>04104069</t>
  </si>
  <si>
    <t>S. Harriyono</t>
  </si>
  <si>
    <t>M. Subkhan</t>
  </si>
  <si>
    <t>Fitness &amp; Spa</t>
  </si>
  <si>
    <t>Theresia Veronica Linogi</t>
  </si>
  <si>
    <t>A. Rifqi</t>
  </si>
  <si>
    <t>FO</t>
  </si>
  <si>
    <t>Bagus Gudiawan</t>
  </si>
  <si>
    <t>Bambang Wisono</t>
  </si>
  <si>
    <t>06065024</t>
  </si>
  <si>
    <t>Dini Marianta Putri</t>
  </si>
  <si>
    <t>03093474</t>
  </si>
  <si>
    <t>Dwini Setyowati</t>
  </si>
  <si>
    <t>Een Nuragina Meilasari</t>
  </si>
  <si>
    <t>Fara Nurfadila</t>
  </si>
  <si>
    <t>Fifi Kuryani</t>
  </si>
  <si>
    <t>Gusti Ngurah BWS</t>
  </si>
  <si>
    <t>08026204</t>
  </si>
  <si>
    <t>Hosein Rahmat Ibrahim</t>
  </si>
  <si>
    <t>03063194</t>
  </si>
  <si>
    <t>Ifik Rorowilis</t>
  </si>
  <si>
    <t>Lusiani</t>
  </si>
  <si>
    <t>Rina Rakhmi</t>
  </si>
  <si>
    <t>Roksi Ricardo</t>
  </si>
  <si>
    <t>Yesicha Nur Sriati</t>
  </si>
  <si>
    <t>Erwinadi</t>
  </si>
  <si>
    <t>FO/Concierge</t>
  </si>
  <si>
    <t xml:space="preserve">Ferry Setiawan </t>
  </si>
  <si>
    <t>09016625</t>
  </si>
  <si>
    <t>H. Abdul Hamid</t>
  </si>
  <si>
    <t>I Made Gde Suryadi</t>
  </si>
  <si>
    <t>05034315</t>
  </si>
  <si>
    <t>Jakaria Gunawan</t>
  </si>
  <si>
    <t>Jamil</t>
  </si>
  <si>
    <t>01062689</t>
  </si>
  <si>
    <t>Joko Susilo</t>
  </si>
  <si>
    <t>Matsani</t>
  </si>
  <si>
    <t>09127304</t>
  </si>
  <si>
    <t>Redi Ramdhani</t>
  </si>
  <si>
    <t>Rudy Kurniawan</t>
  </si>
  <si>
    <t>00082499</t>
  </si>
  <si>
    <t>Sammy Raflimy</t>
  </si>
  <si>
    <t>Supriyadi (Driver)</t>
  </si>
  <si>
    <t>Agus Sukmawijaya</t>
  </si>
  <si>
    <t>FO/Operator</t>
  </si>
  <si>
    <t>Amik Hari Priyanto</t>
  </si>
  <si>
    <t>02092994</t>
  </si>
  <si>
    <t>Bonny Firmansyah</t>
  </si>
  <si>
    <t>Fisty Helny Risnawati</t>
  </si>
  <si>
    <t>FO/Reservation</t>
  </si>
  <si>
    <t>Agus Ridwan</t>
  </si>
  <si>
    <t>Housekeeping</t>
  </si>
  <si>
    <t>03073285</t>
  </si>
  <si>
    <t>Agus Supriyanto</t>
  </si>
  <si>
    <t>04023735</t>
  </si>
  <si>
    <t>Ahmad Sofyan</t>
  </si>
  <si>
    <t>Alhamdika R. Matari</t>
  </si>
  <si>
    <t>06075035</t>
  </si>
  <si>
    <t>Budhi Waluyojati</t>
  </si>
  <si>
    <t>Dede Mulyadi</t>
  </si>
  <si>
    <t>03053175</t>
  </si>
  <si>
    <t>Dodi Casmadi</t>
  </si>
  <si>
    <t>03083335</t>
  </si>
  <si>
    <t>Dwi Riyantoko</t>
  </si>
  <si>
    <t>05014195</t>
  </si>
  <si>
    <t>Eko Muliono</t>
  </si>
  <si>
    <t>05054445</t>
  </si>
  <si>
    <t>Hafiz Sulaiman</t>
  </si>
  <si>
    <t>Hari Supriadi</t>
  </si>
  <si>
    <t>Hartono</t>
  </si>
  <si>
    <t>Hendy Pratama</t>
  </si>
  <si>
    <t>03053165</t>
  </si>
  <si>
    <t>Hendra</t>
  </si>
  <si>
    <t>00052445</t>
  </si>
  <si>
    <t>Heru Cahyono</t>
  </si>
  <si>
    <t>Irfan Maulana</t>
  </si>
  <si>
    <t>00122525</t>
  </si>
  <si>
    <t>Irwan Krisnawan</t>
  </si>
  <si>
    <t>Jeffry</t>
  </si>
  <si>
    <t>06044925</t>
  </si>
  <si>
    <t>Komarulloh</t>
  </si>
  <si>
    <t>M Firdaus Fahlevi</t>
  </si>
  <si>
    <t>01082735</t>
  </si>
  <si>
    <t>M. Djufriadi</t>
  </si>
  <si>
    <t>Melita Padmanegara</t>
  </si>
  <si>
    <t>Nawawi</t>
  </si>
  <si>
    <t>07045435</t>
  </si>
  <si>
    <t>Ni Made Sariani</t>
  </si>
  <si>
    <t>Norlia BR Manurung</t>
  </si>
  <si>
    <t>Nurhadi</t>
  </si>
  <si>
    <t>Prawoto</t>
  </si>
  <si>
    <t>Ratna Suminar</t>
  </si>
  <si>
    <t>02032885</t>
  </si>
  <si>
    <t>Rian Purna Indrianto</t>
  </si>
  <si>
    <t>02072925</t>
  </si>
  <si>
    <t>Sobari</t>
  </si>
  <si>
    <t>03053155</t>
  </si>
  <si>
    <t>Srianto</t>
  </si>
  <si>
    <t>Sunarno</t>
  </si>
  <si>
    <t>04023725</t>
  </si>
  <si>
    <t>Susamto</t>
  </si>
  <si>
    <t>Suwarno</t>
  </si>
  <si>
    <t>Taryuni</t>
  </si>
  <si>
    <t>Yatmin</t>
  </si>
  <si>
    <t>06024855</t>
  </si>
  <si>
    <t>Zuwandi</t>
  </si>
  <si>
    <t>01062635</t>
  </si>
  <si>
    <t>Andri Surawidjaya</t>
  </si>
  <si>
    <t>HRD</t>
  </si>
  <si>
    <t>Inayah</t>
  </si>
  <si>
    <t>K. Alice Irangani</t>
  </si>
  <si>
    <t>Mustopha</t>
  </si>
  <si>
    <t>04073983</t>
  </si>
  <si>
    <t>Tedy Rinaldy</t>
  </si>
  <si>
    <t>05094583</t>
  </si>
  <si>
    <t>Yulindah Nawangtyas</t>
  </si>
  <si>
    <t>Maryati</t>
  </si>
  <si>
    <t>Kitchen/Admin</t>
  </si>
  <si>
    <t>Wahyudi Winarso</t>
  </si>
  <si>
    <t>Azwar Hamzah</t>
  </si>
  <si>
    <t>Kitchen/Banquet</t>
  </si>
  <si>
    <t>Nakam</t>
  </si>
  <si>
    <t>Sugiyanto</t>
  </si>
  <si>
    <t>Tono</t>
  </si>
  <si>
    <t>04043818</t>
  </si>
  <si>
    <t>Zaenal Mutaqin</t>
  </si>
  <si>
    <t>Agus Bahtiar</t>
  </si>
  <si>
    <t>Kitchen/Commissary</t>
  </si>
  <si>
    <t>Dasep Supriatna</t>
  </si>
  <si>
    <t>05124718</t>
  </si>
  <si>
    <t>Muslihat</t>
  </si>
  <si>
    <t>Yusuf Bara Laluhangga</t>
  </si>
  <si>
    <t>Agus Mulyadi</t>
  </si>
  <si>
    <t>Kitchen/Gallery</t>
  </si>
  <si>
    <t>Ceky Kuncoro</t>
  </si>
  <si>
    <t>00052458</t>
  </si>
  <si>
    <t>Dede Wahyudi</t>
  </si>
  <si>
    <t>Edelhard Soedira</t>
  </si>
  <si>
    <t>02022868</t>
  </si>
  <si>
    <t>Isnanto</t>
  </si>
  <si>
    <t>Jainal Arifin</t>
  </si>
  <si>
    <t>Setiyayadi</t>
  </si>
  <si>
    <t>01092768</t>
  </si>
  <si>
    <t>Syarifudin (Kitchen)</t>
  </si>
  <si>
    <t>05124708</t>
  </si>
  <si>
    <t>Yanuar Setiawan</t>
  </si>
  <si>
    <t>Adi Priyanto</t>
  </si>
  <si>
    <t>Kitchen/Oriental</t>
  </si>
  <si>
    <t>Agus Siswanto</t>
  </si>
  <si>
    <t>FX Bayu Adhi Nugroho</t>
  </si>
  <si>
    <t>Hari Sutopo</t>
  </si>
  <si>
    <t>Moch Arifin Anwar</t>
  </si>
  <si>
    <t>09026678</t>
  </si>
  <si>
    <t>Rusli Widayat</t>
  </si>
  <si>
    <t>Sudono Suharyanto</t>
  </si>
  <si>
    <t>09107148</t>
  </si>
  <si>
    <t>Sudrajat</t>
  </si>
  <si>
    <t>Sutrisno</t>
  </si>
  <si>
    <t>Suwandi</t>
  </si>
  <si>
    <t>09127248</t>
  </si>
  <si>
    <t>Yopi Bayu Heryanto</t>
  </si>
  <si>
    <t>04013648</t>
  </si>
  <si>
    <t>Guntur Gunawan</t>
  </si>
  <si>
    <t>Kitchen/Pastry</t>
  </si>
  <si>
    <t>Rohman Sujana</t>
  </si>
  <si>
    <t>Sade Rusyana</t>
  </si>
  <si>
    <t>08016148</t>
  </si>
  <si>
    <t>Faisal</t>
  </si>
  <si>
    <t>Kitchen/Steward</t>
  </si>
  <si>
    <t>02022858</t>
  </si>
  <si>
    <t>Farizal Andriawan</t>
  </si>
  <si>
    <t>Herry Heryanto Supantoro</t>
  </si>
  <si>
    <t>Ishak Kurniawan</t>
  </si>
  <si>
    <t>M. Muslih</t>
  </si>
  <si>
    <t>M. Syah</t>
  </si>
  <si>
    <t>R. Budi Wibisono</t>
  </si>
  <si>
    <t>Rinto Tampubolon</t>
  </si>
  <si>
    <t>Saidi</t>
  </si>
  <si>
    <t>Subanar</t>
  </si>
  <si>
    <t>01042578</t>
  </si>
  <si>
    <t>Suparman</t>
  </si>
  <si>
    <t>Warsono</t>
  </si>
  <si>
    <t>Benny Mustika Alam</t>
  </si>
  <si>
    <t>Laundry</t>
  </si>
  <si>
    <t>00042415</t>
  </si>
  <si>
    <t>Deniawan</t>
  </si>
  <si>
    <t>04053865</t>
  </si>
  <si>
    <t>Dery Octavian</t>
  </si>
  <si>
    <t>06014829</t>
  </si>
  <si>
    <t>Dewi Priatni</t>
  </si>
  <si>
    <t>Herman Susilo</t>
  </si>
  <si>
    <t>Iwan Agus Setiawan</t>
  </si>
  <si>
    <t>M Rizki P Ariwibowo</t>
  </si>
  <si>
    <t>Rista Meliana</t>
  </si>
  <si>
    <t>03083365</t>
  </si>
  <si>
    <t>Riwanto</t>
  </si>
  <si>
    <t>00042405</t>
  </si>
  <si>
    <t>Rodean Dermawan</t>
  </si>
  <si>
    <t>Ronny</t>
  </si>
  <si>
    <t>00032385</t>
  </si>
  <si>
    <t>Yayat Sufriyatna</t>
  </si>
  <si>
    <t>00012315</t>
  </si>
  <si>
    <t>Yuli Wahyudin</t>
  </si>
  <si>
    <t>Herti Mulyasari</t>
  </si>
  <si>
    <t>Sales &amp; Marketing</t>
  </si>
  <si>
    <t>Muhamad Imron</t>
  </si>
  <si>
    <t>Siti Solikhah</t>
  </si>
  <si>
    <t>Virginia Sabrina Ayurianty</t>
  </si>
  <si>
    <t>Wahyu Shandi Setiawan</t>
  </si>
  <si>
    <t>Citra Lusita</t>
  </si>
  <si>
    <t>Sales &amp; Marketing/PR</t>
  </si>
  <si>
    <t>09087017</t>
  </si>
  <si>
    <t>Agus Lasadi</t>
  </si>
  <si>
    <t>Security</t>
  </si>
  <si>
    <t>Agustus MAM Djoka</t>
  </si>
  <si>
    <t>05104627</t>
  </si>
  <si>
    <t>Dedi Junaedi</t>
  </si>
  <si>
    <t>Eddy Kurnianto</t>
  </si>
  <si>
    <t>05094577</t>
  </si>
  <si>
    <t>Gusfinardi</t>
  </si>
  <si>
    <t>Harryman</t>
  </si>
  <si>
    <t>03073267</t>
  </si>
  <si>
    <t>Joko Budiono</t>
  </si>
  <si>
    <t>Perdiansyah</t>
  </si>
  <si>
    <t>03083417</t>
  </si>
  <si>
    <t>Ramsis E Pangaribuan</t>
  </si>
  <si>
    <t>Ranto Parluhutan</t>
  </si>
  <si>
    <t>Robby Sutikno</t>
  </si>
  <si>
    <t>Rudi Suhartono</t>
  </si>
  <si>
    <t xml:space="preserve">Sarina Damanik </t>
  </si>
  <si>
    <t>03083427</t>
  </si>
  <si>
    <t>Sunarto (Security)</t>
  </si>
  <si>
    <t>05014257</t>
  </si>
  <si>
    <t>Surasa</t>
  </si>
  <si>
    <t>01042587</t>
  </si>
  <si>
    <t>02012847</t>
  </si>
  <si>
    <t>Teguh Utomo</t>
  </si>
  <si>
    <t>06105147</t>
  </si>
  <si>
    <t>Tri Mardianto</t>
  </si>
  <si>
    <t>Total :</t>
  </si>
  <si>
    <t>Dibuat oleh,</t>
  </si>
  <si>
    <t>Bendahara</t>
  </si>
  <si>
    <t>Jakarta, 20 Januari 2015</t>
  </si>
  <si>
    <t>Saldo 2016</t>
  </si>
  <si>
    <t>Jabatan</t>
  </si>
  <si>
    <t>BC Supervisor</t>
  </si>
  <si>
    <t>AP Supervisor</t>
  </si>
  <si>
    <t>Cost Control Supervisor</t>
  </si>
  <si>
    <t>AR Supervisor</t>
  </si>
  <si>
    <t>AP Staff</t>
  </si>
  <si>
    <t>Storekeeper</t>
  </si>
  <si>
    <t>Purchasing Clerk</t>
  </si>
  <si>
    <t xml:space="preserve">Staff Can Fix It </t>
  </si>
  <si>
    <t>Engineering Supervisor</t>
  </si>
  <si>
    <t>Tehnician</t>
  </si>
  <si>
    <t>Sr. Technician</t>
  </si>
  <si>
    <t>Elcom Leader</t>
  </si>
  <si>
    <t>Senior Admin</t>
  </si>
  <si>
    <t>Technician</t>
  </si>
  <si>
    <t>Mechanic</t>
  </si>
  <si>
    <t>Asst Chief Engineer</t>
  </si>
  <si>
    <t>Captain</t>
  </si>
  <si>
    <t>Attendant</t>
  </si>
  <si>
    <t>Asst. Manager</t>
  </si>
  <si>
    <t>Supervisor</t>
  </si>
  <si>
    <t>Manager</t>
  </si>
  <si>
    <t>Instructur</t>
  </si>
  <si>
    <t>FDA</t>
  </si>
  <si>
    <t>Duty Manager</t>
  </si>
  <si>
    <t>GRO</t>
  </si>
  <si>
    <t>Asst. FOM</t>
  </si>
  <si>
    <t>Operator</t>
  </si>
  <si>
    <t>FOM</t>
  </si>
  <si>
    <t>Driver</t>
  </si>
  <si>
    <t>Bellboy</t>
  </si>
  <si>
    <t>Doorman</t>
  </si>
  <si>
    <t>Reservation Clerk</t>
  </si>
  <si>
    <t>Gardener Leader</t>
  </si>
  <si>
    <t>HK Manager</t>
  </si>
  <si>
    <t>Training Manager</t>
  </si>
  <si>
    <t>HR Supervisor</t>
  </si>
  <si>
    <t>English Teacher</t>
  </si>
  <si>
    <t>Personnel Manager</t>
  </si>
  <si>
    <t>ER &amp; GA Coordinator</t>
  </si>
  <si>
    <t>Secretary</t>
  </si>
  <si>
    <t>Exec. Sous Chef</t>
  </si>
  <si>
    <t>Chef de Parties</t>
  </si>
  <si>
    <t>Commis II</t>
  </si>
  <si>
    <t>Demi Chef</t>
  </si>
  <si>
    <t xml:space="preserve">Demi Chef </t>
  </si>
  <si>
    <t xml:space="preserve">Commis II </t>
  </si>
  <si>
    <t>Commis I</t>
  </si>
  <si>
    <t>Chef De Parties</t>
  </si>
  <si>
    <t>Sous Chef</t>
  </si>
  <si>
    <t xml:space="preserve">Commis II Dimsum </t>
  </si>
  <si>
    <t>Chinese Chef</t>
  </si>
  <si>
    <t>Demi Chef Dimsum</t>
  </si>
  <si>
    <t xml:space="preserve">Demi Chef  Chinese </t>
  </si>
  <si>
    <t xml:space="preserve">Chef de Parties Chinese </t>
  </si>
  <si>
    <t>Commis II Chinese</t>
  </si>
  <si>
    <t xml:space="preserve">Special Chef Dimsun </t>
  </si>
  <si>
    <t>Asst. Chief Steward</t>
  </si>
  <si>
    <t>Sales Executive</t>
  </si>
  <si>
    <t>Sales Manager</t>
  </si>
  <si>
    <t>Sales Admin</t>
  </si>
  <si>
    <t>PR Officer</t>
  </si>
  <si>
    <t>Officer</t>
  </si>
  <si>
    <t>No. Rekening BCA</t>
  </si>
  <si>
    <t>kode_simpanan</t>
  </si>
  <si>
    <t>no_anggota</t>
  </si>
  <si>
    <t>tglSimpan</t>
  </si>
  <si>
    <t>nama</t>
  </si>
  <si>
    <t>nama_simpanan</t>
  </si>
  <si>
    <t>jumlah_simpanan</t>
  </si>
  <si>
    <t>Simpanan Awal</t>
  </si>
  <si>
    <t>2875000.00</t>
  </si>
  <si>
    <t>2550000.00</t>
  </si>
  <si>
    <t>2425000.00</t>
  </si>
  <si>
    <t>2000000.00</t>
  </si>
  <si>
    <t>1600000.00</t>
  </si>
  <si>
    <t>2625000.00</t>
  </si>
  <si>
    <t>1700000.00</t>
  </si>
  <si>
    <t>200000.00</t>
  </si>
  <si>
    <t>1500000.00</t>
  </si>
  <si>
    <t>500000.00</t>
  </si>
  <si>
    <t>Supriadi (O CafŽ)</t>
  </si>
  <si>
    <t>2725000.00</t>
  </si>
  <si>
    <t>2750000.00</t>
  </si>
  <si>
    <t>800000.00</t>
  </si>
  <si>
    <t>600000.00</t>
  </si>
  <si>
    <t>2100000.00</t>
  </si>
  <si>
    <t>2575000.00</t>
  </si>
  <si>
    <t>Supriyadi (28)</t>
  </si>
  <si>
    <t>1800000.00</t>
  </si>
  <si>
    <t>1900000.00</t>
  </si>
  <si>
    <t>400000.00</t>
  </si>
  <si>
    <t>2325000.00</t>
  </si>
  <si>
    <t>1100000.00</t>
  </si>
  <si>
    <t>2775000.00</t>
  </si>
  <si>
    <t>FX Bayu Adhi Nu25ho</t>
  </si>
  <si>
    <t>1300000.00</t>
  </si>
  <si>
    <t>1200000.00</t>
  </si>
  <si>
    <t>1400000.00</t>
  </si>
  <si>
    <t>2525000.00</t>
  </si>
  <si>
    <t>Sunarto (28)</t>
  </si>
  <si>
    <t>2600000.00</t>
  </si>
  <si>
    <t>nik</t>
  </si>
  <si>
    <t>no_rekening</t>
  </si>
  <si>
    <t>nama_departemen</t>
  </si>
  <si>
    <t>nama_jabatan</t>
  </si>
  <si>
    <t>Staff Can Fix It</t>
  </si>
  <si>
    <t>FB/Banquet Opr</t>
  </si>
  <si>
    <t>FB/Gallery Rest</t>
  </si>
  <si>
    <t>FB/O Cafe</t>
  </si>
  <si>
    <t>Commis II Dimsum</t>
  </si>
  <si>
    <t>Demi Chef  Chinese</t>
  </si>
  <si>
    <t>Chef de Parties Chinese</t>
  </si>
  <si>
    <t>Special Chef Dimsun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</si>
</sst>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1">
    <xf numFmtId="0" fontId="0" fillId="0" borderId="0" xfId="0"/>
    <xf numFmtId="43" fontId="5" fillId="2" borderId="1" xfId="1" applyFont="1" applyFill="1" applyBorder="1" applyAlignment="1">
      <alignment vertical="center"/>
    </xf>
    <xf numFmtId="43" fontId="5" fillId="2" borderId="1" xfId="0" applyNumberFormat="1" applyFont="1" applyFill="1" applyBorder="1" applyAlignment="1">
      <alignment vertical="center"/>
    </xf>
    <xf numFmtId="43" fontId="5" fillId="2" borderId="1" xfId="0" applyNumberFormat="1" applyFont="1" applyFill="1" applyBorder="1" applyAlignment="1">
      <alignment horizontal="center" vertical="center"/>
    </xf>
    <xf numFmtId="43" fontId="7" fillId="2" borderId="1" xfId="0" applyNumberFormat="1" applyFont="1" applyFill="1" applyBorder="1" applyAlignment="1">
      <alignment horizontal="center" vertical="center"/>
    </xf>
    <xf numFmtId="43" fontId="5" fillId="2" borderId="1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43" fontId="7" fillId="2" borderId="1" xfId="1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43" fontId="0" fillId="2" borderId="0" xfId="0" applyNumberFormat="1" applyFill="1" applyAlignment="1">
      <alignment vertical="center"/>
    </xf>
    <xf numFmtId="43" fontId="0" fillId="2" borderId="0" xfId="1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3" fontId="4" fillId="2" borderId="0" xfId="1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43" fontId="5" fillId="2" borderId="0" xfId="1" applyFont="1" applyFill="1" applyAlignment="1">
      <alignment vertical="center"/>
    </xf>
    <xf numFmtId="0" fontId="5" fillId="2" borderId="0" xfId="0" applyFont="1" applyFill="1" applyAlignment="1">
      <alignment vertical="center"/>
    </xf>
    <xf numFmtId="43" fontId="7" fillId="2" borderId="1" xfId="1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 vertical="center"/>
    </xf>
    <xf numFmtId="43" fontId="7" fillId="2" borderId="0" xfId="1" applyNumberFormat="1" applyFont="1" applyFill="1" applyBorder="1" applyAlignment="1">
      <alignment horizontal="right" vertical="center"/>
    </xf>
    <xf numFmtId="43" fontId="10" fillId="2" borderId="0" xfId="0" applyNumberFormat="1" applyFont="1" applyFill="1" applyBorder="1" applyAlignment="1">
      <alignment vertical="center"/>
    </xf>
    <xf numFmtId="43" fontId="10" fillId="2" borderId="0" xfId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10" fillId="2" borderId="0" xfId="0" applyNumberFormat="1" applyFont="1" applyFill="1" applyAlignment="1">
      <alignment vertical="center"/>
    </xf>
    <xf numFmtId="0" fontId="0" fillId="2" borderId="0" xfId="0" applyFill="1" applyAlignment="1">
      <alignment horizontal="left" vertical="center"/>
    </xf>
    <xf numFmtId="43" fontId="0" fillId="2" borderId="0" xfId="0" applyNumberForma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43" fontId="10" fillId="2" borderId="0" xfId="1" applyNumberFormat="1" applyFont="1" applyFill="1" applyAlignment="1">
      <alignment vertical="center"/>
    </xf>
    <xf numFmtId="43" fontId="10" fillId="2" borderId="0" xfId="1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horizontal="center" vertical="center"/>
    </xf>
    <xf numFmtId="43" fontId="0" fillId="2" borderId="1" xfId="1" applyNumberFormat="1" applyFont="1" applyFill="1" applyBorder="1" applyAlignment="1">
      <alignment horizontal="center" vertical="center"/>
    </xf>
    <xf numFmtId="14" fontId="0" fillId="0" borderId="0" xfId="0" applyNumberFormat="1"/>
    <xf numFmtId="41" fontId="0" fillId="0" borderId="0" xfId="2" applyFont="1"/>
  </cellXfs>
  <cellStyles count="3">
    <cellStyle name="Comma" xfId="1" builtinId="3"/>
    <cellStyle name="Comma [0]" xfId="2" builtinId="6"/>
    <cellStyle name="Normal" xfId="0" builtinId="0"/>
  </cellStyles>
  <dxfs count="1"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J218" totalsRowShown="0">
  <autoFilter ref="A1:J218"/>
  <tableColumns count="10">
    <tableColumn id="1" name="nik"/>
    <tableColumn id="2" name="no_rekening"/>
    <tableColumn id="3" name="kode_simpanan"/>
    <tableColumn id="4" name="no_anggota"/>
    <tableColumn id="5" name="tglSimpan" dataDxfId="0"/>
    <tableColumn id="6" name="nama"/>
    <tableColumn id="8" name="nama_departemen"/>
    <tableColumn id="9" name="nama_jabatan"/>
    <tableColumn id="10" name="nama_simpanan"/>
    <tableColumn id="11" name="jumlah_simpanan" dataCellStyle="Comma [0]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74"/>
  <sheetViews>
    <sheetView showGridLines="0" workbookViewId="0"/>
  </sheetViews>
  <sheetFormatPr defaultRowHeight="15"/>
  <cols>
    <col min="1" max="1" width="5.28515625" style="16" customWidth="1"/>
    <col min="2" max="2" width="12.85546875" style="16" customWidth="1"/>
    <col min="3" max="3" width="28.85546875" style="17" customWidth="1"/>
    <col min="4" max="4" width="26.42578125" style="17" customWidth="1"/>
    <col min="5" max="5" width="17.28515625" style="36" hidden="1" customWidth="1"/>
    <col min="6" max="7" width="15.7109375" style="17" hidden="1" customWidth="1"/>
    <col min="8" max="8" width="16.7109375" style="17" hidden="1" customWidth="1"/>
    <col min="9" max="13" width="15.7109375" style="17" hidden="1" customWidth="1"/>
    <col min="14" max="14" width="16.85546875" style="17" hidden="1" customWidth="1"/>
    <col min="15" max="16" width="15.7109375" style="17" hidden="1" customWidth="1"/>
    <col min="17" max="17" width="16.85546875" style="17" hidden="1" customWidth="1"/>
    <col min="18" max="19" width="15.7109375" style="17" hidden="1" customWidth="1"/>
    <col min="20" max="20" width="17" style="17" hidden="1" customWidth="1"/>
    <col min="21" max="22" width="15.7109375" style="17" hidden="1" customWidth="1"/>
    <col min="23" max="23" width="16.7109375" style="17" hidden="1" customWidth="1"/>
    <col min="24" max="25" width="15.7109375" style="17" hidden="1" customWidth="1"/>
    <col min="26" max="26" width="17.28515625" style="17" hidden="1" customWidth="1"/>
    <col min="27" max="34" width="15.7109375" style="17" hidden="1" customWidth="1"/>
    <col min="35" max="35" width="17" style="17" hidden="1" customWidth="1"/>
    <col min="36" max="37" width="15.7109375" style="17" hidden="1" customWidth="1"/>
    <col min="38" max="38" width="16.85546875" style="17" hidden="1" customWidth="1"/>
    <col min="39" max="40" width="15.7109375" style="17" hidden="1" customWidth="1"/>
    <col min="41" max="41" width="16.85546875" style="17" hidden="1" customWidth="1"/>
    <col min="42" max="42" width="18" style="17" customWidth="1"/>
    <col min="43" max="43" width="26.7109375" style="17" customWidth="1"/>
    <col min="44" max="44" width="27.28515625" style="17" customWidth="1"/>
    <col min="45" max="45" width="22.28515625" style="16" customWidth="1"/>
    <col min="46" max="46" width="14.5703125" style="24" bestFit="1" customWidth="1"/>
    <col min="47" max="16384" width="9.140625" style="17"/>
  </cols>
  <sheetData>
    <row r="1" spans="1:46" ht="16.5">
      <c r="A1" s="21" t="s">
        <v>0</v>
      </c>
      <c r="B1" s="21"/>
      <c r="C1" s="22"/>
      <c r="D1" s="22"/>
      <c r="E1" s="22"/>
      <c r="F1" s="22"/>
      <c r="G1" s="22"/>
      <c r="H1" s="22"/>
      <c r="T1" s="23"/>
    </row>
    <row r="2" spans="1:46" ht="3.75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</row>
    <row r="3" spans="1:46" s="27" customFormat="1" ht="15.75">
      <c r="A3" s="44" t="s">
        <v>1</v>
      </c>
      <c r="B3" s="44" t="s">
        <v>2</v>
      </c>
      <c r="C3" s="44" t="s">
        <v>3</v>
      </c>
      <c r="D3" s="44" t="s">
        <v>4</v>
      </c>
      <c r="E3" s="47" t="s">
        <v>5</v>
      </c>
      <c r="F3" s="20" t="s">
        <v>6</v>
      </c>
      <c r="G3" s="20" t="s">
        <v>7</v>
      </c>
      <c r="H3" s="20" t="s">
        <v>8</v>
      </c>
      <c r="I3" s="20" t="s">
        <v>6</v>
      </c>
      <c r="J3" s="20" t="s">
        <v>7</v>
      </c>
      <c r="K3" s="20" t="s">
        <v>8</v>
      </c>
      <c r="L3" s="20" t="s">
        <v>6</v>
      </c>
      <c r="M3" s="20" t="s">
        <v>7</v>
      </c>
      <c r="N3" s="20" t="s">
        <v>8</v>
      </c>
      <c r="O3" s="20" t="s">
        <v>6</v>
      </c>
      <c r="P3" s="20" t="s">
        <v>7</v>
      </c>
      <c r="Q3" s="20" t="s">
        <v>8</v>
      </c>
      <c r="R3" s="20" t="s">
        <v>6</v>
      </c>
      <c r="S3" s="20" t="s">
        <v>7</v>
      </c>
      <c r="T3" s="20" t="s">
        <v>8</v>
      </c>
      <c r="U3" s="20" t="s">
        <v>6</v>
      </c>
      <c r="V3" s="20" t="s">
        <v>7</v>
      </c>
      <c r="W3" s="20" t="s">
        <v>8</v>
      </c>
      <c r="X3" s="20" t="s">
        <v>6</v>
      </c>
      <c r="Y3" s="20" t="s">
        <v>7</v>
      </c>
      <c r="Z3" s="20" t="s">
        <v>8</v>
      </c>
      <c r="AA3" s="20" t="s">
        <v>6</v>
      </c>
      <c r="AB3" s="20" t="s">
        <v>7</v>
      </c>
      <c r="AC3" s="20" t="s">
        <v>8</v>
      </c>
      <c r="AD3" s="20" t="s">
        <v>6</v>
      </c>
      <c r="AE3" s="20" t="s">
        <v>7</v>
      </c>
      <c r="AF3" s="20" t="s">
        <v>8</v>
      </c>
      <c r="AG3" s="20" t="s">
        <v>6</v>
      </c>
      <c r="AH3" s="20" t="s">
        <v>7</v>
      </c>
      <c r="AI3" s="20" t="s">
        <v>8</v>
      </c>
      <c r="AJ3" s="20" t="s">
        <v>6</v>
      </c>
      <c r="AK3" s="20" t="s">
        <v>7</v>
      </c>
      <c r="AL3" s="20" t="s">
        <v>8</v>
      </c>
      <c r="AM3" s="20" t="s">
        <v>6</v>
      </c>
      <c r="AN3" s="20" t="s">
        <v>7</v>
      </c>
      <c r="AO3" s="20" t="s">
        <v>8</v>
      </c>
      <c r="AP3" s="44" t="s">
        <v>352</v>
      </c>
      <c r="AQ3" s="44" t="s">
        <v>353</v>
      </c>
      <c r="AR3" s="44" t="s">
        <v>416</v>
      </c>
      <c r="AS3" s="44" t="s">
        <v>9</v>
      </c>
      <c r="AT3" s="26"/>
    </row>
    <row r="4" spans="1:46" s="27" customFormat="1" ht="15.75">
      <c r="A4" s="45"/>
      <c r="B4" s="45"/>
      <c r="C4" s="45"/>
      <c r="D4" s="45"/>
      <c r="E4" s="48"/>
      <c r="F4" s="20" t="s">
        <v>10</v>
      </c>
      <c r="G4" s="20" t="s">
        <v>10</v>
      </c>
      <c r="H4" s="20" t="s">
        <v>11</v>
      </c>
      <c r="I4" s="20" t="s">
        <v>12</v>
      </c>
      <c r="J4" s="20" t="s">
        <v>12</v>
      </c>
      <c r="K4" s="20" t="s">
        <v>11</v>
      </c>
      <c r="L4" s="20" t="s">
        <v>13</v>
      </c>
      <c r="M4" s="20" t="s">
        <v>13</v>
      </c>
      <c r="N4" s="20" t="s">
        <v>11</v>
      </c>
      <c r="O4" s="20" t="s">
        <v>14</v>
      </c>
      <c r="P4" s="20" t="s">
        <v>14</v>
      </c>
      <c r="Q4" s="20" t="s">
        <v>11</v>
      </c>
      <c r="R4" s="20" t="s">
        <v>15</v>
      </c>
      <c r="S4" s="20" t="s">
        <v>15</v>
      </c>
      <c r="T4" s="20" t="s">
        <v>11</v>
      </c>
      <c r="U4" s="20" t="s">
        <v>16</v>
      </c>
      <c r="V4" s="20" t="s">
        <v>16</v>
      </c>
      <c r="W4" s="20" t="s">
        <v>11</v>
      </c>
      <c r="X4" s="20" t="s">
        <v>17</v>
      </c>
      <c r="Y4" s="20" t="s">
        <v>17</v>
      </c>
      <c r="Z4" s="20" t="s">
        <v>11</v>
      </c>
      <c r="AA4" s="20" t="s">
        <v>18</v>
      </c>
      <c r="AB4" s="20" t="s">
        <v>18</v>
      </c>
      <c r="AC4" s="20" t="s">
        <v>11</v>
      </c>
      <c r="AD4" s="20" t="s">
        <v>19</v>
      </c>
      <c r="AE4" s="20" t="s">
        <v>19</v>
      </c>
      <c r="AF4" s="20" t="s">
        <v>11</v>
      </c>
      <c r="AG4" s="20" t="s">
        <v>20</v>
      </c>
      <c r="AH4" s="20" t="s">
        <v>20</v>
      </c>
      <c r="AI4" s="20" t="s">
        <v>11</v>
      </c>
      <c r="AJ4" s="20" t="s">
        <v>21</v>
      </c>
      <c r="AK4" s="20" t="s">
        <v>21</v>
      </c>
      <c r="AL4" s="20" t="s">
        <v>21</v>
      </c>
      <c r="AM4" s="20" t="s">
        <v>22</v>
      </c>
      <c r="AN4" s="20" t="s">
        <v>22</v>
      </c>
      <c r="AO4" s="20" t="s">
        <v>22</v>
      </c>
      <c r="AP4" s="45"/>
      <c r="AQ4" s="45"/>
      <c r="AR4" s="45"/>
      <c r="AS4" s="45"/>
      <c r="AT4" s="26"/>
    </row>
    <row r="5" spans="1:46" s="30" customFormat="1" ht="14.25">
      <c r="A5" s="6">
        <v>1</v>
      </c>
      <c r="B5" s="6">
        <v>95070331</v>
      </c>
      <c r="C5" s="7" t="s">
        <v>23</v>
      </c>
      <c r="D5" s="7" t="s">
        <v>24</v>
      </c>
      <c r="E5" s="5">
        <v>2775000</v>
      </c>
      <c r="F5" s="1">
        <v>100000</v>
      </c>
      <c r="G5" s="1">
        <f>365200+440000+266000</f>
        <v>1071200</v>
      </c>
      <c r="H5" s="1">
        <f t="shared" ref="H5:H68" si="0">F5+G5</f>
        <v>1171200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2">
        <f>E5+F5+I5+L5+O5+R5+U5+X5+AA5+AD5+AG5+AM5</f>
        <v>2875000</v>
      </c>
      <c r="AQ5" s="28" t="s">
        <v>354</v>
      </c>
      <c r="AR5" s="28">
        <v>58901</v>
      </c>
      <c r="AS5" s="3"/>
      <c r="AT5" s="29"/>
    </row>
    <row r="6" spans="1:46" s="30" customFormat="1" ht="14.25">
      <c r="A6" s="6">
        <f t="shared" ref="A6:A69" si="1">A5+1</f>
        <v>2</v>
      </c>
      <c r="B6" s="8" t="s">
        <v>25</v>
      </c>
      <c r="C6" s="7" t="s">
        <v>26</v>
      </c>
      <c r="D6" s="7" t="s">
        <v>27</v>
      </c>
      <c r="E6" s="5">
        <v>2775000</v>
      </c>
      <c r="F6" s="1">
        <v>100000</v>
      </c>
      <c r="G6" s="1">
        <f>530000</f>
        <v>530000</v>
      </c>
      <c r="H6" s="1">
        <f t="shared" si="0"/>
        <v>630000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2">
        <f t="shared" ref="AP6:AP69" si="2">E6+F6+I6+L6+O6+R6+U6+X6+AA6+AD6+AG6+AJ6+AM6</f>
        <v>2875000</v>
      </c>
      <c r="AQ6" s="28" t="s">
        <v>355</v>
      </c>
      <c r="AR6" s="28">
        <v>58901</v>
      </c>
      <c r="AS6" s="3"/>
      <c r="AT6" s="29"/>
    </row>
    <row r="7" spans="1:46" s="30" customFormat="1" ht="14.25">
      <c r="A7" s="6">
        <f t="shared" si="1"/>
        <v>3</v>
      </c>
      <c r="B7" s="9" t="s">
        <v>28</v>
      </c>
      <c r="C7" s="7" t="s">
        <v>29</v>
      </c>
      <c r="D7" s="7" t="s">
        <v>27</v>
      </c>
      <c r="E7" s="5">
        <v>2450000</v>
      </c>
      <c r="F7" s="1">
        <v>100000</v>
      </c>
      <c r="G7" s="1">
        <f>106000</f>
        <v>106000</v>
      </c>
      <c r="H7" s="1">
        <f t="shared" si="0"/>
        <v>206000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2">
        <f t="shared" si="2"/>
        <v>2550000</v>
      </c>
      <c r="AQ7" s="28" t="s">
        <v>356</v>
      </c>
      <c r="AR7" s="28">
        <v>58901</v>
      </c>
      <c r="AS7" s="3"/>
      <c r="AT7" s="29"/>
    </row>
    <row r="8" spans="1:46" s="30" customFormat="1" ht="14.25">
      <c r="A8" s="6">
        <f t="shared" si="1"/>
        <v>4</v>
      </c>
      <c r="B8" s="6">
        <v>11068311</v>
      </c>
      <c r="C8" s="7" t="s">
        <v>30</v>
      </c>
      <c r="D8" s="7" t="s">
        <v>27</v>
      </c>
      <c r="E8" s="5">
        <v>2325000</v>
      </c>
      <c r="F8" s="1">
        <v>100000</v>
      </c>
      <c r="G8" s="1"/>
      <c r="H8" s="1">
        <f t="shared" si="0"/>
        <v>100000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2">
        <f t="shared" si="2"/>
        <v>2425000</v>
      </c>
      <c r="AQ8" s="28" t="s">
        <v>357</v>
      </c>
      <c r="AR8" s="28">
        <v>58901</v>
      </c>
      <c r="AS8" s="3"/>
      <c r="AT8" s="29"/>
    </row>
    <row r="9" spans="1:46">
      <c r="A9" s="6">
        <f t="shared" si="1"/>
        <v>5</v>
      </c>
      <c r="B9" s="10">
        <v>12109441</v>
      </c>
      <c r="C9" s="7" t="s">
        <v>31</v>
      </c>
      <c r="D9" s="7" t="s">
        <v>27</v>
      </c>
      <c r="E9" s="5">
        <v>1900000</v>
      </c>
      <c r="F9" s="1">
        <v>100000</v>
      </c>
      <c r="G9" s="1">
        <f>530000</f>
        <v>530000</v>
      </c>
      <c r="H9" s="1">
        <f t="shared" si="0"/>
        <v>630000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2">
        <f t="shared" si="2"/>
        <v>2000000</v>
      </c>
      <c r="AQ9" s="28" t="s">
        <v>358</v>
      </c>
      <c r="AR9" s="28">
        <v>58901</v>
      </c>
      <c r="AS9" s="3"/>
    </row>
    <row r="10" spans="1:46">
      <c r="A10" s="6">
        <f t="shared" si="1"/>
        <v>6</v>
      </c>
      <c r="B10" s="10">
        <v>13099991</v>
      </c>
      <c r="C10" s="7" t="s">
        <v>32</v>
      </c>
      <c r="D10" s="7" t="s">
        <v>27</v>
      </c>
      <c r="E10" s="5">
        <v>1500000</v>
      </c>
      <c r="F10" s="1">
        <v>100000</v>
      </c>
      <c r="G10" s="1">
        <f>384000</f>
        <v>384000</v>
      </c>
      <c r="H10" s="1">
        <f t="shared" si="0"/>
        <v>484000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2">
        <f t="shared" si="2"/>
        <v>1600000</v>
      </c>
      <c r="AQ10" s="28" t="s">
        <v>359</v>
      </c>
      <c r="AR10" s="28">
        <v>58901</v>
      </c>
      <c r="AS10" s="3"/>
    </row>
    <row r="11" spans="1:46">
      <c r="A11" s="6">
        <f t="shared" si="1"/>
        <v>7</v>
      </c>
      <c r="B11" s="10">
        <v>14030721</v>
      </c>
      <c r="C11" s="7" t="s">
        <v>33</v>
      </c>
      <c r="D11" s="7" t="s">
        <v>27</v>
      </c>
      <c r="E11" s="5">
        <v>1900000</v>
      </c>
      <c r="F11" s="1">
        <v>100000</v>
      </c>
      <c r="G11" s="1"/>
      <c r="H11" s="1">
        <f t="shared" si="0"/>
        <v>100000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2">
        <f t="shared" si="2"/>
        <v>2000000</v>
      </c>
      <c r="AQ11" s="28" t="s">
        <v>360</v>
      </c>
      <c r="AR11" s="28">
        <v>58901</v>
      </c>
      <c r="AS11" s="3"/>
    </row>
    <row r="12" spans="1:46">
      <c r="A12" s="6">
        <f t="shared" si="1"/>
        <v>8</v>
      </c>
      <c r="B12" s="9" t="s">
        <v>34</v>
      </c>
      <c r="C12" s="7" t="s">
        <v>35</v>
      </c>
      <c r="D12" s="7" t="s">
        <v>36</v>
      </c>
      <c r="E12" s="5">
        <v>2775000</v>
      </c>
      <c r="F12" s="1">
        <v>100000</v>
      </c>
      <c r="G12" s="1">
        <f>636000</f>
        <v>636000</v>
      </c>
      <c r="H12" s="1">
        <f t="shared" si="0"/>
        <v>736000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2">
        <f t="shared" si="2"/>
        <v>2875000</v>
      </c>
      <c r="AQ12" s="28" t="s">
        <v>361</v>
      </c>
      <c r="AR12" s="28">
        <v>58901</v>
      </c>
      <c r="AS12" s="3"/>
    </row>
    <row r="13" spans="1:46">
      <c r="A13" s="6">
        <f t="shared" si="1"/>
        <v>9</v>
      </c>
      <c r="B13" s="6">
        <v>96101166</v>
      </c>
      <c r="C13" s="7" t="s">
        <v>37</v>
      </c>
      <c r="D13" s="7" t="s">
        <v>36</v>
      </c>
      <c r="E13" s="5">
        <v>2775000</v>
      </c>
      <c r="F13" s="1">
        <v>100000</v>
      </c>
      <c r="G13" s="1"/>
      <c r="H13" s="1">
        <f t="shared" si="0"/>
        <v>100000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2">
        <f t="shared" si="2"/>
        <v>2875000</v>
      </c>
      <c r="AQ13" s="28" t="s">
        <v>362</v>
      </c>
      <c r="AR13" s="28">
        <v>58901</v>
      </c>
      <c r="AS13" s="3"/>
    </row>
    <row r="14" spans="1:46" s="30" customFormat="1" ht="14.25">
      <c r="A14" s="6">
        <f t="shared" si="1"/>
        <v>10</v>
      </c>
      <c r="B14" s="9" t="s">
        <v>38</v>
      </c>
      <c r="C14" s="7" t="s">
        <v>39</v>
      </c>
      <c r="D14" s="7" t="s">
        <v>36</v>
      </c>
      <c r="E14" s="5">
        <v>2775000</v>
      </c>
      <c r="F14" s="1">
        <v>100000</v>
      </c>
      <c r="G14" s="1"/>
      <c r="H14" s="1">
        <f t="shared" si="0"/>
        <v>100000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2">
        <f t="shared" si="2"/>
        <v>2875000</v>
      </c>
      <c r="AQ14" s="28" t="s">
        <v>363</v>
      </c>
      <c r="AR14" s="28">
        <v>58901</v>
      </c>
      <c r="AS14" s="3"/>
      <c r="AT14" s="29"/>
    </row>
    <row r="15" spans="1:46" s="30" customFormat="1" ht="14.25">
      <c r="A15" s="6">
        <f t="shared" si="1"/>
        <v>11</v>
      </c>
      <c r="B15" s="6">
        <v>99112046</v>
      </c>
      <c r="C15" s="7" t="s">
        <v>40</v>
      </c>
      <c r="D15" s="7" t="s">
        <v>36</v>
      </c>
      <c r="E15" s="5">
        <v>2775000</v>
      </c>
      <c r="F15" s="1">
        <v>100000</v>
      </c>
      <c r="G15" s="1">
        <f>530000+901000</f>
        <v>1431000</v>
      </c>
      <c r="H15" s="1">
        <f t="shared" si="0"/>
        <v>1531000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2">
        <f t="shared" si="2"/>
        <v>2875000</v>
      </c>
      <c r="AQ15" s="28" t="s">
        <v>364</v>
      </c>
      <c r="AR15" s="28">
        <v>58901</v>
      </c>
      <c r="AS15" s="3"/>
      <c r="AT15" s="29"/>
    </row>
    <row r="16" spans="1:46" s="30" customFormat="1" ht="14.25">
      <c r="A16" s="6">
        <f t="shared" si="1"/>
        <v>12</v>
      </c>
      <c r="B16" s="9" t="s">
        <v>41</v>
      </c>
      <c r="C16" s="7" t="s">
        <v>42</v>
      </c>
      <c r="D16" s="7" t="s">
        <v>36</v>
      </c>
      <c r="E16" s="5">
        <v>2775000</v>
      </c>
      <c r="F16" s="1">
        <v>100000</v>
      </c>
      <c r="G16" s="1">
        <f>530000</f>
        <v>530000</v>
      </c>
      <c r="H16" s="1">
        <f t="shared" si="0"/>
        <v>630000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2">
        <f t="shared" si="2"/>
        <v>2875000</v>
      </c>
      <c r="AQ16" s="28" t="s">
        <v>365</v>
      </c>
      <c r="AR16" s="28">
        <v>58901</v>
      </c>
      <c r="AS16" s="3"/>
      <c r="AT16" s="29"/>
    </row>
    <row r="17" spans="1:46" s="30" customFormat="1" ht="14.25">
      <c r="A17" s="6">
        <f t="shared" si="1"/>
        <v>13</v>
      </c>
      <c r="B17" s="9" t="s">
        <v>43</v>
      </c>
      <c r="C17" s="7" t="s">
        <v>44</v>
      </c>
      <c r="D17" s="7" t="s">
        <v>36</v>
      </c>
      <c r="E17" s="5">
        <v>2775000</v>
      </c>
      <c r="F17" s="1">
        <v>100000</v>
      </c>
      <c r="G17" s="1">
        <f>270000+28000</f>
        <v>298000</v>
      </c>
      <c r="H17" s="1">
        <f t="shared" si="0"/>
        <v>398000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2">
        <f t="shared" si="2"/>
        <v>2875000</v>
      </c>
      <c r="AQ17" s="28" t="s">
        <v>366</v>
      </c>
      <c r="AR17" s="28">
        <v>58901</v>
      </c>
      <c r="AS17" s="3"/>
      <c r="AT17" s="29"/>
    </row>
    <row r="18" spans="1:46" s="30" customFormat="1" ht="14.25">
      <c r="A18" s="6">
        <f t="shared" si="1"/>
        <v>14</v>
      </c>
      <c r="B18" s="9" t="s">
        <v>45</v>
      </c>
      <c r="C18" s="7" t="s">
        <v>46</v>
      </c>
      <c r="D18" s="7" t="s">
        <v>36</v>
      </c>
      <c r="E18" s="5">
        <v>2775000</v>
      </c>
      <c r="F18" s="1">
        <v>100000</v>
      </c>
      <c r="G18" s="1">
        <f>636000+67000</f>
        <v>703000</v>
      </c>
      <c r="H18" s="1">
        <f t="shared" si="0"/>
        <v>803000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2">
        <f t="shared" si="2"/>
        <v>2875000</v>
      </c>
      <c r="AQ18" s="28" t="s">
        <v>361</v>
      </c>
      <c r="AR18" s="28">
        <v>58901</v>
      </c>
      <c r="AS18" s="3"/>
      <c r="AT18" s="29"/>
    </row>
    <row r="19" spans="1:46" s="30" customFormat="1" ht="14.25">
      <c r="A19" s="6">
        <f t="shared" si="1"/>
        <v>15</v>
      </c>
      <c r="B19" s="9" t="s">
        <v>47</v>
      </c>
      <c r="C19" s="7" t="s">
        <v>48</v>
      </c>
      <c r="D19" s="7" t="s">
        <v>36</v>
      </c>
      <c r="E19" s="5">
        <v>2775000</v>
      </c>
      <c r="F19" s="1">
        <v>100000</v>
      </c>
      <c r="G19" s="1">
        <f>530000+373000</f>
        <v>903000</v>
      </c>
      <c r="H19" s="1">
        <f t="shared" si="0"/>
        <v>1003000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2">
        <f t="shared" si="2"/>
        <v>2875000</v>
      </c>
      <c r="AQ19" s="28" t="s">
        <v>362</v>
      </c>
      <c r="AR19" s="28">
        <v>58901</v>
      </c>
      <c r="AS19" s="3"/>
      <c r="AT19" s="29"/>
    </row>
    <row r="20" spans="1:46" s="30" customFormat="1">
      <c r="A20" s="6">
        <f t="shared" si="1"/>
        <v>16</v>
      </c>
      <c r="B20" s="6">
        <v>13029646</v>
      </c>
      <c r="C20" s="7" t="s">
        <v>49</v>
      </c>
      <c r="D20" s="7" t="s">
        <v>36</v>
      </c>
      <c r="E20" s="5">
        <v>2525000</v>
      </c>
      <c r="F20" s="1">
        <v>100000</v>
      </c>
      <c r="G20" s="1"/>
      <c r="H20" s="1">
        <f t="shared" si="0"/>
        <v>100000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2">
        <f t="shared" si="2"/>
        <v>2625000</v>
      </c>
      <c r="AQ20" s="28" t="s">
        <v>367</v>
      </c>
      <c r="AR20" s="28">
        <v>58901</v>
      </c>
      <c r="AS20" s="4"/>
      <c r="AT20" s="29"/>
    </row>
    <row r="21" spans="1:46" s="30" customFormat="1" ht="14.25">
      <c r="A21" s="6">
        <f t="shared" si="1"/>
        <v>17</v>
      </c>
      <c r="B21" s="9" t="s">
        <v>50</v>
      </c>
      <c r="C21" s="7" t="s">
        <v>51</v>
      </c>
      <c r="D21" s="7" t="s">
        <v>36</v>
      </c>
      <c r="E21" s="5">
        <v>2775000</v>
      </c>
      <c r="F21" s="1">
        <v>100000</v>
      </c>
      <c r="G21" s="1">
        <f>425000+214000</f>
        <v>639000</v>
      </c>
      <c r="H21" s="1">
        <f t="shared" si="0"/>
        <v>739000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2">
        <f t="shared" si="2"/>
        <v>2875000</v>
      </c>
      <c r="AQ21" s="28" t="s">
        <v>367</v>
      </c>
      <c r="AR21" s="28">
        <v>58901</v>
      </c>
      <c r="AS21" s="3"/>
      <c r="AT21" s="29"/>
    </row>
    <row r="22" spans="1:46" s="30" customFormat="1" ht="14.25">
      <c r="A22" s="6">
        <f t="shared" si="1"/>
        <v>18</v>
      </c>
      <c r="B22" s="6">
        <v>95120936</v>
      </c>
      <c r="C22" s="7" t="s">
        <v>52</v>
      </c>
      <c r="D22" s="7" t="s">
        <v>36</v>
      </c>
      <c r="E22" s="5">
        <v>2775000</v>
      </c>
      <c r="F22" s="1">
        <v>100000</v>
      </c>
      <c r="G22" s="1">
        <f>540000</f>
        <v>540000</v>
      </c>
      <c r="H22" s="1">
        <f t="shared" si="0"/>
        <v>640000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2">
        <f t="shared" si="2"/>
        <v>2875000</v>
      </c>
      <c r="AQ22" s="28" t="s">
        <v>364</v>
      </c>
      <c r="AR22" s="28">
        <v>58901</v>
      </c>
      <c r="AS22" s="3"/>
      <c r="AT22" s="29"/>
    </row>
    <row r="23" spans="1:46">
      <c r="A23" s="6">
        <f t="shared" si="1"/>
        <v>19</v>
      </c>
      <c r="B23" s="9" t="s">
        <v>53</v>
      </c>
      <c r="C23" s="7" t="s">
        <v>54</v>
      </c>
      <c r="D23" s="7" t="s">
        <v>36</v>
      </c>
      <c r="E23" s="5">
        <v>2775000</v>
      </c>
      <c r="F23" s="1">
        <v>100000</v>
      </c>
      <c r="G23" s="1">
        <f>530000</f>
        <v>530000</v>
      </c>
      <c r="H23" s="1">
        <f t="shared" si="0"/>
        <v>630000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2">
        <f t="shared" si="2"/>
        <v>2875000</v>
      </c>
      <c r="AQ23" s="28" t="s">
        <v>368</v>
      </c>
      <c r="AR23" s="28">
        <v>58901</v>
      </c>
      <c r="AS23" s="3"/>
    </row>
    <row r="24" spans="1:46" s="30" customFormat="1" ht="14.25">
      <c r="A24" s="6">
        <f t="shared" si="1"/>
        <v>20</v>
      </c>
      <c r="B24" s="6">
        <v>97111476</v>
      </c>
      <c r="C24" s="7" t="s">
        <v>55</v>
      </c>
      <c r="D24" s="7" t="s">
        <v>36</v>
      </c>
      <c r="E24" s="5">
        <v>2775000</v>
      </c>
      <c r="F24" s="1">
        <v>100000</v>
      </c>
      <c r="G24" s="1">
        <f>648500</f>
        <v>648500</v>
      </c>
      <c r="H24" s="1">
        <f t="shared" si="0"/>
        <v>748500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2">
        <f t="shared" si="2"/>
        <v>2875000</v>
      </c>
      <c r="AQ24" s="28" t="s">
        <v>369</v>
      </c>
      <c r="AR24" s="28">
        <v>58901</v>
      </c>
      <c r="AS24" s="3"/>
      <c r="AT24" s="29"/>
    </row>
    <row r="25" spans="1:46" s="30" customFormat="1" ht="14.25">
      <c r="A25" s="6">
        <f t="shared" si="1"/>
        <v>21</v>
      </c>
      <c r="B25" s="10" t="s">
        <v>56</v>
      </c>
      <c r="C25" s="7" t="s">
        <v>57</v>
      </c>
      <c r="D25" s="7" t="s">
        <v>36</v>
      </c>
      <c r="E25" s="5">
        <v>1900000</v>
      </c>
      <c r="F25" s="1">
        <v>100000</v>
      </c>
      <c r="G25" s="1">
        <f>530000</f>
        <v>530000</v>
      </c>
      <c r="H25" s="1">
        <f t="shared" si="0"/>
        <v>630000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2">
        <f t="shared" si="2"/>
        <v>2000000</v>
      </c>
      <c r="AQ25" s="28" t="s">
        <v>367</v>
      </c>
      <c r="AR25" s="28">
        <v>58901</v>
      </c>
      <c r="AS25" s="3"/>
      <c r="AT25" s="29"/>
    </row>
    <row r="26" spans="1:46" s="30" customFormat="1" ht="14.25">
      <c r="A26" s="6">
        <f t="shared" si="1"/>
        <v>22</v>
      </c>
      <c r="B26" s="6">
        <v>10077776</v>
      </c>
      <c r="C26" s="7" t="s">
        <v>58</v>
      </c>
      <c r="D26" s="7" t="s">
        <v>36</v>
      </c>
      <c r="E26" s="5">
        <v>2775000</v>
      </c>
      <c r="F26" s="1">
        <v>100000</v>
      </c>
      <c r="G26" s="1">
        <f>175500</f>
        <v>175500</v>
      </c>
      <c r="H26" s="1">
        <f t="shared" si="0"/>
        <v>275500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2">
        <f t="shared" si="2"/>
        <v>2875000</v>
      </c>
      <c r="AQ26" s="28" t="s">
        <v>362</v>
      </c>
      <c r="AR26" s="28">
        <v>58901</v>
      </c>
      <c r="AS26" s="3"/>
      <c r="AT26" s="29"/>
    </row>
    <row r="27" spans="1:46" s="30" customFormat="1" ht="14.25">
      <c r="A27" s="6">
        <f t="shared" si="1"/>
        <v>23</v>
      </c>
      <c r="B27" s="6">
        <v>99112036</v>
      </c>
      <c r="C27" s="7" t="s">
        <v>59</v>
      </c>
      <c r="D27" s="7" t="s">
        <v>36</v>
      </c>
      <c r="E27" s="5">
        <v>2775000</v>
      </c>
      <c r="F27" s="1">
        <v>100000</v>
      </c>
      <c r="G27" s="1"/>
      <c r="H27" s="1">
        <f t="shared" si="0"/>
        <v>100000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2">
        <f t="shared" si="2"/>
        <v>2875000</v>
      </c>
      <c r="AQ27" s="28" t="s">
        <v>364</v>
      </c>
      <c r="AR27" s="28">
        <v>58901</v>
      </c>
      <c r="AS27" s="3"/>
      <c r="AT27" s="29"/>
    </row>
    <row r="28" spans="1:46">
      <c r="A28" s="6">
        <f t="shared" si="1"/>
        <v>24</v>
      </c>
      <c r="B28" s="6">
        <v>97111466</v>
      </c>
      <c r="C28" s="7" t="s">
        <v>60</v>
      </c>
      <c r="D28" s="7" t="s">
        <v>36</v>
      </c>
      <c r="E28" s="5">
        <v>2775000</v>
      </c>
      <c r="F28" s="1">
        <v>100000</v>
      </c>
      <c r="G28" s="1">
        <f>795000</f>
        <v>795000</v>
      </c>
      <c r="H28" s="1">
        <f t="shared" si="0"/>
        <v>895000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2">
        <f t="shared" si="2"/>
        <v>2875000</v>
      </c>
      <c r="AQ28" s="28" t="s">
        <v>362</v>
      </c>
      <c r="AR28" s="28">
        <v>58901</v>
      </c>
      <c r="AS28" s="3"/>
    </row>
    <row r="29" spans="1:46" s="30" customFormat="1" ht="14.25">
      <c r="A29" s="6">
        <f t="shared" si="1"/>
        <v>25</v>
      </c>
      <c r="B29" s="6">
        <v>97031339</v>
      </c>
      <c r="C29" s="7" t="s">
        <v>61</v>
      </c>
      <c r="D29" s="7" t="s">
        <v>62</v>
      </c>
      <c r="E29" s="5">
        <v>2775000</v>
      </c>
      <c r="F29" s="1">
        <v>100000</v>
      </c>
      <c r="G29" s="1"/>
      <c r="H29" s="1">
        <f t="shared" si="0"/>
        <v>100000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2">
        <f t="shared" si="2"/>
        <v>2875000</v>
      </c>
      <c r="AQ29" s="28" t="s">
        <v>370</v>
      </c>
      <c r="AR29" s="28">
        <v>58901</v>
      </c>
      <c r="AS29" s="3"/>
      <c r="AT29" s="29"/>
    </row>
    <row r="30" spans="1:46" s="30" customFormat="1" ht="14.25">
      <c r="A30" s="6">
        <f t="shared" si="1"/>
        <v>26</v>
      </c>
      <c r="B30" s="6">
        <v>97031319</v>
      </c>
      <c r="C30" s="7" t="s">
        <v>63</v>
      </c>
      <c r="D30" s="7" t="s">
        <v>62</v>
      </c>
      <c r="E30" s="5">
        <v>2775000</v>
      </c>
      <c r="F30" s="1">
        <v>100000</v>
      </c>
      <c r="G30" s="1">
        <f>530000+234300</f>
        <v>764300</v>
      </c>
      <c r="H30" s="1">
        <f t="shared" si="0"/>
        <v>864300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2">
        <f t="shared" si="2"/>
        <v>2875000</v>
      </c>
      <c r="AQ30" s="28" t="s">
        <v>370</v>
      </c>
      <c r="AR30" s="28">
        <v>58901</v>
      </c>
      <c r="AS30" s="3"/>
      <c r="AT30" s="29"/>
    </row>
    <row r="31" spans="1:46" s="30" customFormat="1">
      <c r="A31" s="6">
        <f t="shared" si="1"/>
        <v>27</v>
      </c>
      <c r="B31" s="10">
        <v>13099979</v>
      </c>
      <c r="C31" s="7" t="s">
        <v>64</v>
      </c>
      <c r="D31" s="7" t="s">
        <v>62</v>
      </c>
      <c r="E31" s="5">
        <v>1600000</v>
      </c>
      <c r="F31" s="1">
        <v>100000</v>
      </c>
      <c r="G31" s="1">
        <f>440000+159000</f>
        <v>599000</v>
      </c>
      <c r="H31" s="1">
        <f t="shared" si="0"/>
        <v>699000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2">
        <f t="shared" si="2"/>
        <v>1700000</v>
      </c>
      <c r="AQ31" s="2" t="s">
        <v>371</v>
      </c>
      <c r="AR31" s="28">
        <v>58901</v>
      </c>
      <c r="AS31" s="4"/>
      <c r="AT31" s="29"/>
    </row>
    <row r="32" spans="1:46">
      <c r="A32" s="6">
        <f t="shared" si="1"/>
        <v>28</v>
      </c>
      <c r="B32" s="10" t="s">
        <v>65</v>
      </c>
      <c r="C32" s="7" t="s">
        <v>66</v>
      </c>
      <c r="D32" s="7" t="s">
        <v>62</v>
      </c>
      <c r="E32" s="5">
        <v>1900000</v>
      </c>
      <c r="F32" s="1">
        <v>100000</v>
      </c>
      <c r="G32" s="1">
        <f>65000</f>
        <v>65000</v>
      </c>
      <c r="H32" s="1">
        <f t="shared" si="0"/>
        <v>165000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2">
        <f t="shared" si="2"/>
        <v>2000000</v>
      </c>
      <c r="AQ32" s="28" t="s">
        <v>372</v>
      </c>
      <c r="AR32" s="28">
        <v>58901</v>
      </c>
      <c r="AS32" s="3"/>
    </row>
    <row r="33" spans="1:46" s="30" customFormat="1" ht="14.25">
      <c r="A33" s="6">
        <f t="shared" si="1"/>
        <v>29</v>
      </c>
      <c r="B33" s="6">
        <v>97081389</v>
      </c>
      <c r="C33" s="7" t="s">
        <v>67</v>
      </c>
      <c r="D33" s="7" t="s">
        <v>62</v>
      </c>
      <c r="E33" s="5">
        <v>2775000</v>
      </c>
      <c r="F33" s="1">
        <v>100000</v>
      </c>
      <c r="G33" s="1">
        <f>540000+273500</f>
        <v>813500</v>
      </c>
      <c r="H33" s="1">
        <f t="shared" si="0"/>
        <v>913500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2">
        <f t="shared" si="2"/>
        <v>2875000</v>
      </c>
      <c r="AQ33" s="2" t="s">
        <v>373</v>
      </c>
      <c r="AR33" s="28">
        <v>58901</v>
      </c>
      <c r="AS33" s="3"/>
      <c r="AT33" s="29"/>
    </row>
    <row r="34" spans="1:46" s="30" customFormat="1" ht="14.25">
      <c r="A34" s="6">
        <f t="shared" si="1"/>
        <v>30</v>
      </c>
      <c r="B34" s="10">
        <v>95070489</v>
      </c>
      <c r="C34" s="7" t="s">
        <v>68</v>
      </c>
      <c r="D34" s="7" t="s">
        <v>69</v>
      </c>
      <c r="E34" s="5">
        <v>1900000</v>
      </c>
      <c r="F34" s="1">
        <v>100000</v>
      </c>
      <c r="G34" s="1"/>
      <c r="H34" s="1">
        <f t="shared" si="0"/>
        <v>100000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2">
        <f t="shared" si="2"/>
        <v>2000000</v>
      </c>
      <c r="AQ34" s="28" t="s">
        <v>372</v>
      </c>
      <c r="AR34" s="28">
        <v>58901</v>
      </c>
      <c r="AS34" s="3"/>
      <c r="AT34" s="29"/>
    </row>
    <row r="35" spans="1:46" s="30" customFormat="1" ht="14.25">
      <c r="A35" s="6">
        <f t="shared" si="1"/>
        <v>31</v>
      </c>
      <c r="B35" s="6">
        <v>97031329</v>
      </c>
      <c r="C35" s="7" t="s">
        <v>70</v>
      </c>
      <c r="D35" s="7" t="s">
        <v>69</v>
      </c>
      <c r="E35" s="5">
        <v>2775000</v>
      </c>
      <c r="F35" s="1">
        <v>100000</v>
      </c>
      <c r="G35" s="1">
        <f>540000+813000</f>
        <v>1353000</v>
      </c>
      <c r="H35" s="1">
        <f t="shared" si="0"/>
        <v>1453000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2">
        <f t="shared" si="2"/>
        <v>2875000</v>
      </c>
      <c r="AQ35" s="2" t="s">
        <v>370</v>
      </c>
      <c r="AR35" s="28">
        <v>58901</v>
      </c>
      <c r="AS35" s="3"/>
      <c r="AT35" s="29"/>
    </row>
    <row r="36" spans="1:46" s="30" customFormat="1" ht="14.25">
      <c r="A36" s="6">
        <f t="shared" si="1"/>
        <v>32</v>
      </c>
      <c r="B36" s="10">
        <v>13110149</v>
      </c>
      <c r="C36" s="7" t="s">
        <v>71</v>
      </c>
      <c r="D36" s="7" t="s">
        <v>69</v>
      </c>
      <c r="E36" s="5">
        <v>0</v>
      </c>
      <c r="F36" s="1">
        <v>200000</v>
      </c>
      <c r="G36" s="1"/>
      <c r="H36" s="1">
        <f t="shared" si="0"/>
        <v>200000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2">
        <f t="shared" si="2"/>
        <v>200000</v>
      </c>
      <c r="AQ36" s="2" t="s">
        <v>371</v>
      </c>
      <c r="AR36" s="28">
        <v>58901</v>
      </c>
      <c r="AS36" s="3"/>
      <c r="AT36" s="29"/>
    </row>
    <row r="37" spans="1:46">
      <c r="A37" s="6">
        <f t="shared" si="1"/>
        <v>33</v>
      </c>
      <c r="B37" s="6">
        <v>95070424</v>
      </c>
      <c r="C37" s="7" t="s">
        <v>72</v>
      </c>
      <c r="D37" s="7" t="s">
        <v>69</v>
      </c>
      <c r="E37" s="5">
        <v>2775000</v>
      </c>
      <c r="F37" s="1">
        <v>100000</v>
      </c>
      <c r="G37" s="1">
        <f>540000+140000</f>
        <v>680000</v>
      </c>
      <c r="H37" s="1">
        <f t="shared" si="0"/>
        <v>780000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2">
        <f t="shared" si="2"/>
        <v>2875000</v>
      </c>
      <c r="AQ37" s="2" t="s">
        <v>371</v>
      </c>
      <c r="AR37" s="28">
        <v>58901</v>
      </c>
      <c r="AS37" s="3"/>
    </row>
    <row r="38" spans="1:46" s="30" customFormat="1" ht="14.25">
      <c r="A38" s="6">
        <f t="shared" si="1"/>
        <v>34</v>
      </c>
      <c r="B38" s="6">
        <v>97021289</v>
      </c>
      <c r="C38" s="7" t="s">
        <v>73</v>
      </c>
      <c r="D38" s="7" t="s">
        <v>69</v>
      </c>
      <c r="E38" s="5">
        <v>2775000</v>
      </c>
      <c r="F38" s="1">
        <v>100000</v>
      </c>
      <c r="G38" s="1">
        <f>540000+319000</f>
        <v>859000</v>
      </c>
      <c r="H38" s="1">
        <f t="shared" si="0"/>
        <v>959000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2">
        <f t="shared" si="2"/>
        <v>2875000</v>
      </c>
      <c r="AQ38" s="2" t="s">
        <v>374</v>
      </c>
      <c r="AR38" s="28">
        <v>58901</v>
      </c>
      <c r="AS38" s="3"/>
      <c r="AT38" s="29"/>
    </row>
    <row r="39" spans="1:46" s="30" customFormat="1" ht="14.25">
      <c r="A39" s="6">
        <f t="shared" si="1"/>
        <v>35</v>
      </c>
      <c r="B39" s="6">
        <v>10017329</v>
      </c>
      <c r="C39" s="7" t="s">
        <v>74</v>
      </c>
      <c r="D39" s="7" t="s">
        <v>69</v>
      </c>
      <c r="E39" s="5">
        <v>2775000</v>
      </c>
      <c r="F39" s="1">
        <v>100000</v>
      </c>
      <c r="G39" s="1"/>
      <c r="H39" s="1">
        <f t="shared" si="0"/>
        <v>100000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2">
        <f t="shared" si="2"/>
        <v>2875000</v>
      </c>
      <c r="AQ39" s="2" t="s">
        <v>371</v>
      </c>
      <c r="AR39" s="28">
        <v>58901</v>
      </c>
      <c r="AS39" s="3"/>
      <c r="AT39" s="29"/>
    </row>
    <row r="40" spans="1:46" s="30" customFormat="1" ht="14.25">
      <c r="A40" s="6">
        <f t="shared" si="1"/>
        <v>36</v>
      </c>
      <c r="B40" s="9" t="s">
        <v>75</v>
      </c>
      <c r="C40" s="7" t="s">
        <v>76</v>
      </c>
      <c r="D40" s="7" t="s">
        <v>69</v>
      </c>
      <c r="E40" s="5">
        <v>2775000</v>
      </c>
      <c r="F40" s="1">
        <v>100000</v>
      </c>
      <c r="G40" s="1">
        <f>540000</f>
        <v>540000</v>
      </c>
      <c r="H40" s="1">
        <f t="shared" si="0"/>
        <v>640000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2">
        <f t="shared" si="2"/>
        <v>2875000</v>
      </c>
      <c r="AQ40" s="2" t="s">
        <v>371</v>
      </c>
      <c r="AR40" s="28">
        <v>58901</v>
      </c>
      <c r="AS40" s="3"/>
      <c r="AT40" s="29"/>
    </row>
    <row r="41" spans="1:46" s="30" customFormat="1" ht="14.25">
      <c r="A41" s="6">
        <f t="shared" si="1"/>
        <v>37</v>
      </c>
      <c r="B41" s="9" t="s">
        <v>77</v>
      </c>
      <c r="C41" s="7" t="s">
        <v>78</v>
      </c>
      <c r="D41" s="7" t="s">
        <v>69</v>
      </c>
      <c r="E41" s="5">
        <v>2775000</v>
      </c>
      <c r="F41" s="1">
        <v>100000</v>
      </c>
      <c r="G41" s="1">
        <f>540000+1000000</f>
        <v>1540000</v>
      </c>
      <c r="H41" s="1">
        <f t="shared" si="0"/>
        <v>1640000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2">
        <f t="shared" si="2"/>
        <v>2875000</v>
      </c>
      <c r="AQ41" s="2" t="s">
        <v>371</v>
      </c>
      <c r="AR41" s="28">
        <v>58901</v>
      </c>
      <c r="AS41" s="3"/>
      <c r="AT41" s="29"/>
    </row>
    <row r="42" spans="1:46" s="30" customFormat="1" ht="14.25">
      <c r="A42" s="6">
        <f t="shared" si="1"/>
        <v>38</v>
      </c>
      <c r="B42" s="6">
        <v>95070629</v>
      </c>
      <c r="C42" s="7" t="s">
        <v>79</v>
      </c>
      <c r="D42" s="7" t="s">
        <v>69</v>
      </c>
      <c r="E42" s="5">
        <v>2775000</v>
      </c>
      <c r="F42" s="1">
        <v>100000</v>
      </c>
      <c r="G42" s="1"/>
      <c r="H42" s="1">
        <f t="shared" si="0"/>
        <v>100000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2">
        <f t="shared" si="2"/>
        <v>2875000</v>
      </c>
      <c r="AQ42" s="28" t="s">
        <v>372</v>
      </c>
      <c r="AR42" s="28">
        <v>58901</v>
      </c>
      <c r="AS42" s="3"/>
      <c r="AT42" s="29"/>
    </row>
    <row r="43" spans="1:46" s="30" customFormat="1" ht="14.25">
      <c r="A43" s="6">
        <f t="shared" si="1"/>
        <v>39</v>
      </c>
      <c r="B43" s="9" t="s">
        <v>80</v>
      </c>
      <c r="C43" s="7" t="s">
        <v>81</v>
      </c>
      <c r="D43" s="7" t="s">
        <v>69</v>
      </c>
      <c r="E43" s="5">
        <v>2775000</v>
      </c>
      <c r="F43" s="1">
        <v>100000</v>
      </c>
      <c r="G43" s="1">
        <f>425000</f>
        <v>425000</v>
      </c>
      <c r="H43" s="1">
        <f t="shared" si="0"/>
        <v>525000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2">
        <f t="shared" si="2"/>
        <v>2875000</v>
      </c>
      <c r="AQ43" s="2" t="s">
        <v>371</v>
      </c>
      <c r="AR43" s="28">
        <v>58901</v>
      </c>
      <c r="AS43" s="3"/>
      <c r="AT43" s="29"/>
    </row>
    <row r="44" spans="1:46" s="30" customFormat="1">
      <c r="A44" s="6">
        <f t="shared" si="1"/>
        <v>40</v>
      </c>
      <c r="B44" s="11" t="s">
        <v>82</v>
      </c>
      <c r="C44" s="12" t="s">
        <v>83</v>
      </c>
      <c r="D44" s="7" t="s">
        <v>69</v>
      </c>
      <c r="E44" s="5">
        <v>2775000</v>
      </c>
      <c r="F44" s="1">
        <v>100000</v>
      </c>
      <c r="G44" s="1"/>
      <c r="H44" s="1">
        <f t="shared" si="0"/>
        <v>100000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2">
        <f t="shared" si="2"/>
        <v>2875000</v>
      </c>
      <c r="AQ44" s="2" t="s">
        <v>371</v>
      </c>
      <c r="AR44" s="28">
        <v>58901</v>
      </c>
      <c r="AS44" s="3"/>
      <c r="AT44" s="29"/>
    </row>
    <row r="45" spans="1:46" s="30" customFormat="1" ht="14.25">
      <c r="A45" s="6">
        <f t="shared" si="1"/>
        <v>41</v>
      </c>
      <c r="B45" s="6">
        <v>97031349</v>
      </c>
      <c r="C45" s="7" t="s">
        <v>84</v>
      </c>
      <c r="D45" s="7" t="s">
        <v>85</v>
      </c>
      <c r="E45" s="5">
        <v>2775000</v>
      </c>
      <c r="F45" s="1">
        <v>100000</v>
      </c>
      <c r="G45" s="1">
        <f>440000</f>
        <v>440000</v>
      </c>
      <c r="H45" s="1">
        <f t="shared" si="0"/>
        <v>540000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2">
        <f t="shared" si="2"/>
        <v>2875000</v>
      </c>
      <c r="AQ45" s="2" t="s">
        <v>373</v>
      </c>
      <c r="AR45" s="28">
        <v>58901</v>
      </c>
      <c r="AS45" s="3"/>
      <c r="AT45" s="29"/>
    </row>
    <row r="46" spans="1:46" s="30" customFormat="1">
      <c r="A46" s="6">
        <f t="shared" si="1"/>
        <v>42</v>
      </c>
      <c r="B46" s="10">
        <v>13089859</v>
      </c>
      <c r="C46" s="7" t="s">
        <v>86</v>
      </c>
      <c r="D46" s="7" t="s">
        <v>85</v>
      </c>
      <c r="E46" s="5">
        <v>1400000</v>
      </c>
      <c r="F46" s="1">
        <v>100000</v>
      </c>
      <c r="G46" s="1"/>
      <c r="H46" s="1">
        <f t="shared" si="0"/>
        <v>100000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2">
        <f t="shared" si="2"/>
        <v>1500000</v>
      </c>
      <c r="AQ46" s="2" t="s">
        <v>371</v>
      </c>
      <c r="AR46" s="28">
        <v>58901</v>
      </c>
      <c r="AS46" s="4"/>
      <c r="AT46" s="29"/>
    </row>
    <row r="47" spans="1:46" s="30" customFormat="1" ht="14.25">
      <c r="A47" s="6">
        <f t="shared" si="1"/>
        <v>43</v>
      </c>
      <c r="B47" s="9">
        <v>12028769</v>
      </c>
      <c r="C47" s="7" t="s">
        <v>87</v>
      </c>
      <c r="D47" s="7" t="s">
        <v>85</v>
      </c>
      <c r="E47" s="5">
        <v>2775000</v>
      </c>
      <c r="F47" s="1">
        <v>100000</v>
      </c>
      <c r="G47" s="1">
        <f>530000</f>
        <v>530000</v>
      </c>
      <c r="H47" s="1">
        <f t="shared" si="0"/>
        <v>630000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">
        <f t="shared" si="2"/>
        <v>2875000</v>
      </c>
      <c r="AQ47" s="2" t="s">
        <v>371</v>
      </c>
      <c r="AR47" s="28">
        <v>58901</v>
      </c>
      <c r="AS47" s="3"/>
      <c r="AT47" s="29"/>
    </row>
    <row r="48" spans="1:46" s="30" customFormat="1" ht="14.25">
      <c r="A48" s="6">
        <f t="shared" si="1"/>
        <v>44</v>
      </c>
      <c r="B48" s="13">
        <v>15061649</v>
      </c>
      <c r="C48" s="7" t="s">
        <v>88</v>
      </c>
      <c r="D48" s="7" t="s">
        <v>85</v>
      </c>
      <c r="E48" s="5">
        <v>400000</v>
      </c>
      <c r="F48" s="1">
        <v>100000</v>
      </c>
      <c r="G48" s="1"/>
      <c r="H48" s="1">
        <f t="shared" si="0"/>
        <v>100000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">
        <f t="shared" si="2"/>
        <v>500000</v>
      </c>
      <c r="AQ48" s="2" t="s">
        <v>371</v>
      </c>
      <c r="AR48" s="28">
        <v>58901</v>
      </c>
      <c r="AS48" s="3"/>
      <c r="AT48" s="29"/>
    </row>
    <row r="49" spans="1:46" s="30" customFormat="1" ht="14.25">
      <c r="A49" s="6">
        <f t="shared" si="1"/>
        <v>45</v>
      </c>
      <c r="B49" s="10">
        <v>13110179</v>
      </c>
      <c r="C49" s="7" t="s">
        <v>89</v>
      </c>
      <c r="D49" s="7" t="s">
        <v>90</v>
      </c>
      <c r="E49" s="5">
        <v>0</v>
      </c>
      <c r="F49" s="1">
        <v>200000</v>
      </c>
      <c r="G49" s="1"/>
      <c r="H49" s="1">
        <f t="shared" si="0"/>
        <v>200000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">
        <f t="shared" si="2"/>
        <v>200000</v>
      </c>
      <c r="AQ49" s="2" t="s">
        <v>371</v>
      </c>
      <c r="AR49" s="28">
        <v>58901</v>
      </c>
      <c r="AS49" s="3"/>
      <c r="AT49" s="29"/>
    </row>
    <row r="50" spans="1:46" s="30" customFormat="1" ht="14.25">
      <c r="A50" s="6">
        <f t="shared" si="1"/>
        <v>46</v>
      </c>
      <c r="B50" s="9" t="s">
        <v>91</v>
      </c>
      <c r="C50" s="7" t="s">
        <v>92</v>
      </c>
      <c r="D50" s="7" t="s">
        <v>90</v>
      </c>
      <c r="E50" s="5">
        <v>2775000</v>
      </c>
      <c r="F50" s="1">
        <v>100000</v>
      </c>
      <c r="G50" s="1"/>
      <c r="H50" s="1">
        <f t="shared" si="0"/>
        <v>100000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">
        <f t="shared" si="2"/>
        <v>2875000</v>
      </c>
      <c r="AQ50" s="2" t="s">
        <v>370</v>
      </c>
      <c r="AR50" s="28">
        <v>58901</v>
      </c>
      <c r="AS50" s="3"/>
      <c r="AT50" s="29"/>
    </row>
    <row r="51" spans="1:46" s="30" customFormat="1" ht="14.25">
      <c r="A51" s="6">
        <f t="shared" si="1"/>
        <v>47</v>
      </c>
      <c r="B51" s="10">
        <v>12109419</v>
      </c>
      <c r="C51" s="7" t="s">
        <v>93</v>
      </c>
      <c r="D51" s="7" t="s">
        <v>90</v>
      </c>
      <c r="E51" s="5">
        <v>1600000</v>
      </c>
      <c r="F51" s="1">
        <v>100000</v>
      </c>
      <c r="G51" s="1">
        <v>240000</v>
      </c>
      <c r="H51" s="1">
        <f t="shared" si="0"/>
        <v>340000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2">
        <f t="shared" si="2"/>
        <v>1700000</v>
      </c>
      <c r="AQ51" s="2" t="s">
        <v>371</v>
      </c>
      <c r="AR51" s="28">
        <v>58901</v>
      </c>
      <c r="AS51" s="3"/>
      <c r="AT51" s="29"/>
    </row>
    <row r="52" spans="1:46" s="30" customFormat="1" ht="14.25">
      <c r="A52" s="6">
        <f t="shared" si="1"/>
        <v>48</v>
      </c>
      <c r="B52" s="6">
        <v>96091119</v>
      </c>
      <c r="C52" s="7" t="s">
        <v>94</v>
      </c>
      <c r="D52" s="7" t="s">
        <v>95</v>
      </c>
      <c r="E52" s="5">
        <v>2775000</v>
      </c>
      <c r="F52" s="1">
        <v>100000</v>
      </c>
      <c r="G52" s="1">
        <f>265000</f>
        <v>265000</v>
      </c>
      <c r="H52" s="1">
        <f t="shared" si="0"/>
        <v>365000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2">
        <f t="shared" si="2"/>
        <v>2875000</v>
      </c>
      <c r="AQ52" s="2" t="s">
        <v>371</v>
      </c>
      <c r="AR52" s="28">
        <v>58901</v>
      </c>
      <c r="AS52" s="3"/>
      <c r="AT52" s="29"/>
    </row>
    <row r="53" spans="1:46" s="30" customFormat="1" ht="14.25">
      <c r="A53" s="6">
        <f t="shared" si="1"/>
        <v>49</v>
      </c>
      <c r="B53" s="6">
        <v>97031309</v>
      </c>
      <c r="C53" s="7" t="s">
        <v>96</v>
      </c>
      <c r="D53" s="7" t="s">
        <v>95</v>
      </c>
      <c r="E53" s="5">
        <v>2775000</v>
      </c>
      <c r="F53" s="1">
        <v>100000</v>
      </c>
      <c r="G53" s="1">
        <f>270000+520000+119000</f>
        <v>909000</v>
      </c>
      <c r="H53" s="1">
        <f t="shared" si="0"/>
        <v>1009000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2">
        <f t="shared" si="2"/>
        <v>2875000</v>
      </c>
      <c r="AQ53" s="2" t="s">
        <v>370</v>
      </c>
      <c r="AR53" s="28">
        <v>58901</v>
      </c>
      <c r="AS53" s="3"/>
      <c r="AT53" s="29"/>
    </row>
    <row r="54" spans="1:46" s="30" customFormat="1" ht="14.25">
      <c r="A54" s="6">
        <f t="shared" si="1"/>
        <v>50</v>
      </c>
      <c r="B54" s="9" t="s">
        <v>97</v>
      </c>
      <c r="C54" s="7" t="s">
        <v>98</v>
      </c>
      <c r="D54" s="7" t="s">
        <v>95</v>
      </c>
      <c r="E54" s="5">
        <v>2775000</v>
      </c>
      <c r="F54" s="1">
        <v>100000</v>
      </c>
      <c r="G54" s="1"/>
      <c r="H54" s="1">
        <f t="shared" si="0"/>
        <v>100000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2">
        <f t="shared" si="2"/>
        <v>2875000</v>
      </c>
      <c r="AQ54" s="2" t="s">
        <v>371</v>
      </c>
      <c r="AR54" s="28">
        <v>58901</v>
      </c>
      <c r="AS54" s="3"/>
      <c r="AT54" s="29"/>
    </row>
    <row r="55" spans="1:46" s="30" customFormat="1" ht="14.25">
      <c r="A55" s="6">
        <f t="shared" si="1"/>
        <v>51</v>
      </c>
      <c r="B55" s="6">
        <v>95070119</v>
      </c>
      <c r="C55" s="7" t="s">
        <v>99</v>
      </c>
      <c r="D55" s="7" t="s">
        <v>95</v>
      </c>
      <c r="E55" s="5">
        <v>2775000</v>
      </c>
      <c r="F55" s="1">
        <v>100000</v>
      </c>
      <c r="G55" s="1"/>
      <c r="H55" s="1">
        <f t="shared" si="0"/>
        <v>100000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2">
        <f t="shared" si="2"/>
        <v>2875000</v>
      </c>
      <c r="AQ55" s="2" t="s">
        <v>372</v>
      </c>
      <c r="AR55" s="28">
        <v>58901</v>
      </c>
      <c r="AS55" s="3"/>
      <c r="AT55" s="29"/>
    </row>
    <row r="56" spans="1:46" s="30" customFormat="1" ht="14.25">
      <c r="A56" s="6">
        <f t="shared" si="1"/>
        <v>52</v>
      </c>
      <c r="B56" s="6">
        <v>13120389</v>
      </c>
      <c r="C56" s="7" t="s">
        <v>100</v>
      </c>
      <c r="D56" s="7" t="s">
        <v>95</v>
      </c>
      <c r="E56" s="5">
        <v>2325000</v>
      </c>
      <c r="F56" s="1">
        <v>100000</v>
      </c>
      <c r="G56" s="1"/>
      <c r="H56" s="1">
        <f t="shared" si="0"/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2">
        <f t="shared" si="2"/>
        <v>2425000</v>
      </c>
      <c r="AQ56" s="2" t="s">
        <v>371</v>
      </c>
      <c r="AR56" s="28">
        <v>58901</v>
      </c>
      <c r="AS56" s="3"/>
      <c r="AT56" s="29"/>
    </row>
    <row r="57" spans="1:46">
      <c r="A57" s="6">
        <f t="shared" si="1"/>
        <v>53</v>
      </c>
      <c r="B57" s="11" t="s">
        <v>101</v>
      </c>
      <c r="C57" s="12" t="s">
        <v>102</v>
      </c>
      <c r="D57" s="7" t="s">
        <v>95</v>
      </c>
      <c r="E57" s="5">
        <v>2775000</v>
      </c>
      <c r="F57" s="1">
        <v>100000</v>
      </c>
      <c r="G57" s="1">
        <f>540000+350000</f>
        <v>890000</v>
      </c>
      <c r="H57" s="1">
        <f t="shared" si="0"/>
        <v>990000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2">
        <f t="shared" si="2"/>
        <v>2875000</v>
      </c>
      <c r="AQ57" s="2" t="s">
        <v>371</v>
      </c>
      <c r="AR57" s="28">
        <v>58901</v>
      </c>
      <c r="AS57" s="3"/>
    </row>
    <row r="58" spans="1:46" s="30" customFormat="1" ht="14.25">
      <c r="A58" s="6">
        <f t="shared" si="1"/>
        <v>54</v>
      </c>
      <c r="B58" s="6">
        <v>11128589</v>
      </c>
      <c r="C58" s="7" t="s">
        <v>103</v>
      </c>
      <c r="D58" s="7" t="s">
        <v>95</v>
      </c>
      <c r="E58" s="5">
        <v>2325000</v>
      </c>
      <c r="F58" s="1">
        <v>100000</v>
      </c>
      <c r="G58" s="1"/>
      <c r="H58" s="1">
        <f t="shared" si="0"/>
        <v>100000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2">
        <f t="shared" si="2"/>
        <v>2425000</v>
      </c>
      <c r="AQ58" s="2" t="s">
        <v>371</v>
      </c>
      <c r="AR58" s="28">
        <v>58901</v>
      </c>
      <c r="AS58" s="3"/>
      <c r="AT58" s="29"/>
    </row>
    <row r="59" spans="1:46" s="30" customFormat="1" ht="14.25">
      <c r="A59" s="6">
        <f t="shared" si="1"/>
        <v>55</v>
      </c>
      <c r="B59" s="6">
        <v>95070319</v>
      </c>
      <c r="C59" s="7" t="s">
        <v>104</v>
      </c>
      <c r="D59" s="7" t="s">
        <v>95</v>
      </c>
      <c r="E59" s="5">
        <v>2775000</v>
      </c>
      <c r="F59" s="1">
        <v>100000</v>
      </c>
      <c r="G59" s="1">
        <f>530000+115000</f>
        <v>645000</v>
      </c>
      <c r="H59" s="1">
        <f t="shared" si="0"/>
        <v>745000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2">
        <f t="shared" si="2"/>
        <v>2875000</v>
      </c>
      <c r="AQ59" s="2" t="s">
        <v>372</v>
      </c>
      <c r="AR59" s="28">
        <v>58901</v>
      </c>
      <c r="AS59" s="3"/>
      <c r="AT59" s="29"/>
    </row>
    <row r="60" spans="1:46" s="30" customFormat="1" ht="14.25">
      <c r="A60" s="6">
        <f t="shared" si="1"/>
        <v>56</v>
      </c>
      <c r="B60" s="10">
        <v>97081399</v>
      </c>
      <c r="C60" s="7" t="s">
        <v>105</v>
      </c>
      <c r="D60" s="7" t="s">
        <v>106</v>
      </c>
      <c r="E60" s="5">
        <v>1900000</v>
      </c>
      <c r="F60" s="1">
        <v>100000</v>
      </c>
      <c r="G60" s="1">
        <f>540000</f>
        <v>540000</v>
      </c>
      <c r="H60" s="1">
        <f t="shared" si="0"/>
        <v>640000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2">
        <f t="shared" si="2"/>
        <v>2000000</v>
      </c>
      <c r="AQ60" s="2" t="s">
        <v>371</v>
      </c>
      <c r="AR60" s="28">
        <v>58901</v>
      </c>
      <c r="AS60" s="3"/>
      <c r="AT60" s="29"/>
    </row>
    <row r="61" spans="1:46" s="30" customFormat="1" ht="14.25">
      <c r="A61" s="6">
        <f t="shared" si="1"/>
        <v>57</v>
      </c>
      <c r="B61" s="6">
        <v>96091129</v>
      </c>
      <c r="C61" s="7" t="s">
        <v>107</v>
      </c>
      <c r="D61" s="7" t="s">
        <v>108</v>
      </c>
      <c r="E61" s="5">
        <v>2625000</v>
      </c>
      <c r="F61" s="1">
        <v>100000</v>
      </c>
      <c r="G61" s="1">
        <f>530000+374000</f>
        <v>904000</v>
      </c>
      <c r="H61" s="1">
        <f t="shared" si="0"/>
        <v>1004000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2">
        <f t="shared" si="2"/>
        <v>2725000</v>
      </c>
      <c r="AQ61" s="2" t="s">
        <v>371</v>
      </c>
      <c r="AR61" s="28">
        <v>58901</v>
      </c>
      <c r="AS61" s="3"/>
      <c r="AT61" s="29"/>
    </row>
    <row r="62" spans="1:46">
      <c r="A62" s="6">
        <f t="shared" si="1"/>
        <v>58</v>
      </c>
      <c r="B62" s="9" t="s">
        <v>109</v>
      </c>
      <c r="C62" s="7" t="s">
        <v>110</v>
      </c>
      <c r="D62" s="7" t="s">
        <v>108</v>
      </c>
      <c r="E62" s="5">
        <v>2775000</v>
      </c>
      <c r="F62" s="1">
        <v>100000</v>
      </c>
      <c r="G62" s="1">
        <f>178500</f>
        <v>178500</v>
      </c>
      <c r="H62" s="1">
        <f t="shared" si="0"/>
        <v>278500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2">
        <f t="shared" si="2"/>
        <v>2875000</v>
      </c>
      <c r="AQ62" s="2" t="s">
        <v>372</v>
      </c>
      <c r="AR62" s="28">
        <v>58901</v>
      </c>
      <c r="AS62" s="3"/>
    </row>
    <row r="63" spans="1:46" s="30" customFormat="1" ht="14.25">
      <c r="A63" s="6">
        <f t="shared" si="1"/>
        <v>59</v>
      </c>
      <c r="B63" s="9">
        <v>12018674</v>
      </c>
      <c r="C63" s="7" t="s">
        <v>111</v>
      </c>
      <c r="D63" s="7" t="s">
        <v>112</v>
      </c>
      <c r="E63" s="5">
        <v>2650000</v>
      </c>
      <c r="F63" s="1">
        <v>100000</v>
      </c>
      <c r="G63" s="1"/>
      <c r="H63" s="1">
        <f t="shared" si="0"/>
        <v>100000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2">
        <f t="shared" si="2"/>
        <v>2750000</v>
      </c>
      <c r="AQ63" s="2" t="s">
        <v>375</v>
      </c>
      <c r="AR63" s="28">
        <v>58901</v>
      </c>
      <c r="AS63" s="3"/>
      <c r="AT63" s="29"/>
    </row>
    <row r="64" spans="1:46" s="30" customFormat="1" ht="14.25">
      <c r="A64" s="6">
        <f t="shared" si="1"/>
        <v>60</v>
      </c>
      <c r="B64" s="9">
        <v>12028744</v>
      </c>
      <c r="C64" s="7" t="s">
        <v>113</v>
      </c>
      <c r="D64" s="7" t="s">
        <v>112</v>
      </c>
      <c r="E64" s="5">
        <v>2650000</v>
      </c>
      <c r="F64" s="1">
        <v>100000</v>
      </c>
      <c r="G64" s="1"/>
      <c r="H64" s="1">
        <f t="shared" si="0"/>
        <v>100000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2">
        <f t="shared" si="2"/>
        <v>2750000</v>
      </c>
      <c r="AQ64" s="2" t="s">
        <v>375</v>
      </c>
      <c r="AR64" s="28">
        <v>58901</v>
      </c>
      <c r="AS64" s="3"/>
      <c r="AT64" s="29"/>
    </row>
    <row r="65" spans="1:46" s="30" customFormat="1" ht="14.25">
      <c r="A65" s="6">
        <f t="shared" si="1"/>
        <v>61</v>
      </c>
      <c r="B65" s="9">
        <v>10027364</v>
      </c>
      <c r="C65" s="7" t="s">
        <v>114</v>
      </c>
      <c r="D65" s="7" t="s">
        <v>115</v>
      </c>
      <c r="E65" s="5">
        <v>2775000</v>
      </c>
      <c r="F65" s="1">
        <v>100000</v>
      </c>
      <c r="G65" s="1"/>
      <c r="H65" s="1">
        <f t="shared" si="0"/>
        <v>100000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2">
        <f t="shared" si="2"/>
        <v>2875000</v>
      </c>
      <c r="AQ65" s="2" t="s">
        <v>377</v>
      </c>
      <c r="AR65" s="28">
        <v>58901</v>
      </c>
      <c r="AS65" s="3"/>
      <c r="AT65" s="29"/>
    </row>
    <row r="66" spans="1:46">
      <c r="A66" s="6">
        <f t="shared" si="1"/>
        <v>62</v>
      </c>
      <c r="B66" s="13">
        <v>15061634</v>
      </c>
      <c r="C66" s="7" t="s">
        <v>116</v>
      </c>
      <c r="D66" s="7" t="s">
        <v>115</v>
      </c>
      <c r="E66" s="5">
        <v>700000</v>
      </c>
      <c r="F66" s="1">
        <v>100000</v>
      </c>
      <c r="G66" s="1"/>
      <c r="H66" s="1">
        <f t="shared" si="0"/>
        <v>100000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2">
        <f t="shared" si="2"/>
        <v>800000</v>
      </c>
      <c r="AQ66" s="2" t="s">
        <v>376</v>
      </c>
      <c r="AR66" s="28">
        <v>58901</v>
      </c>
      <c r="AS66" s="4"/>
    </row>
    <row r="67" spans="1:46" s="30" customFormat="1" ht="14.25">
      <c r="A67" s="6">
        <f t="shared" si="1"/>
        <v>63</v>
      </c>
      <c r="B67" s="10">
        <v>15091734</v>
      </c>
      <c r="C67" s="7" t="s">
        <v>117</v>
      </c>
      <c r="D67" s="7" t="s">
        <v>115</v>
      </c>
      <c r="E67" s="5">
        <v>500000</v>
      </c>
      <c r="F67" s="1">
        <v>100000</v>
      </c>
      <c r="G67" s="1">
        <f>425000+44000</f>
        <v>469000</v>
      </c>
      <c r="H67" s="1">
        <f t="shared" si="0"/>
        <v>569000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2">
        <f t="shared" si="2"/>
        <v>600000</v>
      </c>
      <c r="AQ67" s="2" t="s">
        <v>377</v>
      </c>
      <c r="AR67" s="28">
        <v>58901</v>
      </c>
      <c r="AS67" s="3"/>
      <c r="AT67" s="29"/>
    </row>
    <row r="68" spans="1:46" s="30" customFormat="1" ht="14.25">
      <c r="A68" s="6">
        <f t="shared" si="1"/>
        <v>64</v>
      </c>
      <c r="B68" s="9" t="s">
        <v>118</v>
      </c>
      <c r="C68" s="7" t="s">
        <v>119</v>
      </c>
      <c r="D68" s="7" t="s">
        <v>115</v>
      </c>
      <c r="E68" s="5">
        <v>2775000</v>
      </c>
      <c r="F68" s="1">
        <v>100000</v>
      </c>
      <c r="G68" s="1"/>
      <c r="H68" s="1">
        <f t="shared" si="0"/>
        <v>100000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2">
        <f t="shared" si="2"/>
        <v>2875000</v>
      </c>
      <c r="AQ68" s="2" t="s">
        <v>377</v>
      </c>
      <c r="AR68" s="28">
        <v>58901</v>
      </c>
      <c r="AS68" s="3"/>
      <c r="AT68" s="29"/>
    </row>
    <row r="69" spans="1:46" s="30" customFormat="1" ht="14.25">
      <c r="A69" s="6">
        <f t="shared" si="1"/>
        <v>65</v>
      </c>
      <c r="B69" s="9" t="s">
        <v>120</v>
      </c>
      <c r="C69" s="7" t="s">
        <v>121</v>
      </c>
      <c r="D69" s="7" t="s">
        <v>115</v>
      </c>
      <c r="E69" s="5">
        <v>2775000</v>
      </c>
      <c r="F69" s="1">
        <v>100000</v>
      </c>
      <c r="G69" s="5">
        <f>530000+48500</f>
        <v>578500</v>
      </c>
      <c r="H69" s="1">
        <f t="shared" ref="H69:H132" si="3">F69+G69</f>
        <v>678500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1"/>
      <c r="AA69" s="1"/>
      <c r="AB69" s="5"/>
      <c r="AC69" s="1"/>
      <c r="AD69" s="1"/>
      <c r="AE69" s="5"/>
      <c r="AF69" s="1"/>
      <c r="AG69" s="1"/>
      <c r="AH69" s="5"/>
      <c r="AI69" s="1"/>
      <c r="AJ69" s="1"/>
      <c r="AK69" s="5"/>
      <c r="AL69" s="1"/>
      <c r="AM69" s="1"/>
      <c r="AN69" s="5"/>
      <c r="AO69" s="1"/>
      <c r="AP69" s="2">
        <f t="shared" si="2"/>
        <v>2875000</v>
      </c>
      <c r="AQ69" s="2" t="s">
        <v>376</v>
      </c>
      <c r="AR69" s="28">
        <v>58901</v>
      </c>
      <c r="AS69" s="3"/>
      <c r="AT69" s="29"/>
    </row>
    <row r="70" spans="1:46" s="30" customFormat="1" ht="14.25">
      <c r="A70" s="6">
        <f t="shared" ref="A70:A133" si="4">A69+1</f>
        <v>66</v>
      </c>
      <c r="B70" s="6">
        <v>13120364</v>
      </c>
      <c r="C70" s="7" t="s">
        <v>122</v>
      </c>
      <c r="D70" s="7" t="s">
        <v>115</v>
      </c>
      <c r="E70" s="5">
        <v>2325000</v>
      </c>
      <c r="F70" s="1">
        <v>100000</v>
      </c>
      <c r="G70" s="5"/>
      <c r="H70" s="1">
        <f t="shared" si="3"/>
        <v>100000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1"/>
      <c r="AE70" s="5"/>
      <c r="AF70" s="1"/>
      <c r="AG70" s="1"/>
      <c r="AH70" s="5"/>
      <c r="AI70" s="1"/>
      <c r="AJ70" s="1"/>
      <c r="AK70" s="5"/>
      <c r="AL70" s="1"/>
      <c r="AM70" s="1"/>
      <c r="AN70" s="5"/>
      <c r="AO70" s="1"/>
      <c r="AP70" s="2">
        <f t="shared" ref="AP70:AP133" si="5">E70+F70+I70+L70+O70+R70+U70+X70+AA70+AD70+AG70+AJ70+AM70</f>
        <v>2425000</v>
      </c>
      <c r="AQ70" s="2" t="s">
        <v>376</v>
      </c>
      <c r="AR70" s="28">
        <v>58901</v>
      </c>
      <c r="AS70" s="3"/>
      <c r="AT70" s="29"/>
    </row>
    <row r="71" spans="1:46" s="30" customFormat="1" ht="14.25">
      <c r="A71" s="6">
        <f t="shared" si="4"/>
        <v>67</v>
      </c>
      <c r="B71" s="6">
        <v>14111304</v>
      </c>
      <c r="C71" s="7" t="s">
        <v>123</v>
      </c>
      <c r="D71" s="7" t="s">
        <v>115</v>
      </c>
      <c r="E71" s="5">
        <v>1500000</v>
      </c>
      <c r="F71" s="1">
        <v>100000</v>
      </c>
      <c r="G71" s="1"/>
      <c r="H71" s="1">
        <f t="shared" si="3"/>
        <v>100000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2">
        <f t="shared" si="5"/>
        <v>1600000</v>
      </c>
      <c r="AQ71" s="2" t="s">
        <v>378</v>
      </c>
      <c r="AR71" s="28">
        <v>58901</v>
      </c>
      <c r="AS71" s="3"/>
      <c r="AT71" s="29"/>
    </row>
    <row r="72" spans="1:46" s="30" customFormat="1" ht="14.25">
      <c r="A72" s="6">
        <f t="shared" si="4"/>
        <v>68</v>
      </c>
      <c r="B72" s="6">
        <v>14020549</v>
      </c>
      <c r="C72" s="7" t="s">
        <v>124</v>
      </c>
      <c r="D72" s="7" t="s">
        <v>115</v>
      </c>
      <c r="E72" s="5">
        <v>2325000</v>
      </c>
      <c r="F72" s="1">
        <v>100000</v>
      </c>
      <c r="G72" s="1">
        <f>531250</f>
        <v>531250</v>
      </c>
      <c r="H72" s="1">
        <f t="shared" si="3"/>
        <v>631250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2">
        <f t="shared" si="5"/>
        <v>2425000</v>
      </c>
      <c r="AQ72" s="2" t="s">
        <v>376</v>
      </c>
      <c r="AR72" s="28">
        <v>58901</v>
      </c>
      <c r="AS72" s="3"/>
      <c r="AT72" s="29"/>
    </row>
    <row r="73" spans="1:46" s="30" customFormat="1" ht="14.25">
      <c r="A73" s="6">
        <f t="shared" si="4"/>
        <v>69</v>
      </c>
      <c r="B73" s="13">
        <v>15081724</v>
      </c>
      <c r="C73" s="7" t="s">
        <v>125</v>
      </c>
      <c r="D73" s="7" t="s">
        <v>115</v>
      </c>
      <c r="E73" s="5">
        <v>0</v>
      </c>
      <c r="F73" s="1">
        <v>200000</v>
      </c>
      <c r="G73" s="1"/>
      <c r="H73" s="1">
        <f t="shared" si="3"/>
        <v>200000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2">
        <f t="shared" si="5"/>
        <v>200000</v>
      </c>
      <c r="AQ73" s="2" t="s">
        <v>376</v>
      </c>
      <c r="AR73" s="28">
        <v>58901</v>
      </c>
      <c r="AS73" s="3"/>
      <c r="AT73" s="29"/>
    </row>
    <row r="74" spans="1:46">
      <c r="A74" s="6">
        <f t="shared" si="4"/>
        <v>70</v>
      </c>
      <c r="B74" s="9" t="s">
        <v>126</v>
      </c>
      <c r="C74" s="7" t="s">
        <v>127</v>
      </c>
      <c r="D74" s="7" t="s">
        <v>115</v>
      </c>
      <c r="E74" s="5">
        <v>2775000</v>
      </c>
      <c r="F74" s="1">
        <v>100000</v>
      </c>
      <c r="G74" s="1">
        <f>530000+199000</f>
        <v>729000</v>
      </c>
      <c r="H74" s="1">
        <f t="shared" si="3"/>
        <v>829000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2">
        <f t="shared" si="5"/>
        <v>2875000</v>
      </c>
      <c r="AQ74" s="2" t="s">
        <v>379</v>
      </c>
      <c r="AR74" s="28">
        <v>58901</v>
      </c>
      <c r="AS74" s="3"/>
    </row>
    <row r="75" spans="1:46">
      <c r="A75" s="6">
        <f t="shared" si="4"/>
        <v>71</v>
      </c>
      <c r="B75" s="9" t="s">
        <v>128</v>
      </c>
      <c r="C75" s="7" t="s">
        <v>129</v>
      </c>
      <c r="D75" s="7" t="s">
        <v>115</v>
      </c>
      <c r="E75" s="5">
        <v>2775000</v>
      </c>
      <c r="F75" s="1">
        <v>100000</v>
      </c>
      <c r="G75" s="1"/>
      <c r="H75" s="1">
        <f t="shared" si="3"/>
        <v>100000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2">
        <f t="shared" si="5"/>
        <v>2875000</v>
      </c>
      <c r="AQ75" s="2" t="s">
        <v>377</v>
      </c>
      <c r="AR75" s="28">
        <v>58901</v>
      </c>
      <c r="AS75" s="3"/>
    </row>
    <row r="76" spans="1:46">
      <c r="A76" s="6">
        <f t="shared" si="4"/>
        <v>72</v>
      </c>
      <c r="B76" s="6">
        <v>95060024</v>
      </c>
      <c r="C76" s="7" t="s">
        <v>131</v>
      </c>
      <c r="D76" s="7" t="s">
        <v>115</v>
      </c>
      <c r="E76" s="5">
        <v>2775000</v>
      </c>
      <c r="F76" s="1">
        <v>100000</v>
      </c>
      <c r="G76" s="1">
        <f>530000</f>
        <v>530000</v>
      </c>
      <c r="H76" s="1">
        <f t="shared" si="3"/>
        <v>630000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2">
        <f t="shared" si="5"/>
        <v>2875000</v>
      </c>
      <c r="AQ76" s="2" t="s">
        <v>381</v>
      </c>
      <c r="AR76" s="28">
        <v>58901</v>
      </c>
      <c r="AS76" s="3"/>
    </row>
    <row r="77" spans="1:46" s="30" customFormat="1" ht="14.25">
      <c r="A77" s="6">
        <f t="shared" si="4"/>
        <v>73</v>
      </c>
      <c r="B77" s="10">
        <v>13100084</v>
      </c>
      <c r="C77" s="7" t="s">
        <v>132</v>
      </c>
      <c r="D77" s="7" t="s">
        <v>115</v>
      </c>
      <c r="E77" s="5">
        <v>2000000</v>
      </c>
      <c r="F77" s="1">
        <v>100000</v>
      </c>
      <c r="G77" s="1">
        <f>270000</f>
        <v>270000</v>
      </c>
      <c r="H77" s="1">
        <f t="shared" si="3"/>
        <v>370000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2">
        <f t="shared" si="5"/>
        <v>2100000</v>
      </c>
      <c r="AQ77" s="2" t="s">
        <v>376</v>
      </c>
      <c r="AR77" s="28">
        <v>58901</v>
      </c>
      <c r="AS77" s="3"/>
      <c r="AT77" s="29"/>
    </row>
    <row r="78" spans="1:46">
      <c r="A78" s="6">
        <f t="shared" si="4"/>
        <v>74</v>
      </c>
      <c r="B78" s="10">
        <v>13120374</v>
      </c>
      <c r="C78" s="7" t="s">
        <v>133</v>
      </c>
      <c r="D78" s="7" t="s">
        <v>115</v>
      </c>
      <c r="E78" s="5">
        <v>2000000</v>
      </c>
      <c r="F78" s="1">
        <v>100000</v>
      </c>
      <c r="G78" s="1">
        <f>425000</f>
        <v>425000</v>
      </c>
      <c r="H78" s="1">
        <f t="shared" si="3"/>
        <v>525000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2">
        <f t="shared" si="5"/>
        <v>2100000</v>
      </c>
      <c r="AQ78" s="2" t="s">
        <v>378</v>
      </c>
      <c r="AR78" s="28">
        <v>58901</v>
      </c>
      <c r="AS78" s="3"/>
    </row>
    <row r="79" spans="1:46" s="30" customFormat="1" ht="14.25">
      <c r="A79" s="6">
        <f t="shared" si="4"/>
        <v>75</v>
      </c>
      <c r="B79" s="6">
        <v>96020994</v>
      </c>
      <c r="C79" s="7" t="s">
        <v>134</v>
      </c>
      <c r="D79" s="7" t="s">
        <v>135</v>
      </c>
      <c r="E79" s="5">
        <v>2775000</v>
      </c>
      <c r="F79" s="1">
        <v>100000</v>
      </c>
      <c r="G79" s="1">
        <f>530000</f>
        <v>530000</v>
      </c>
      <c r="H79" s="1">
        <f t="shared" si="3"/>
        <v>630000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2">
        <f t="shared" si="5"/>
        <v>2875000</v>
      </c>
      <c r="AQ79" s="2" t="s">
        <v>370</v>
      </c>
      <c r="AR79" s="28">
        <v>58901</v>
      </c>
      <c r="AS79" s="3"/>
      <c r="AT79" s="29"/>
    </row>
    <row r="80" spans="1:46" s="30" customFormat="1" ht="14.25">
      <c r="A80" s="6">
        <f t="shared" si="4"/>
        <v>76</v>
      </c>
      <c r="B80" s="9">
        <v>10057644</v>
      </c>
      <c r="C80" s="7" t="s">
        <v>136</v>
      </c>
      <c r="D80" s="7" t="s">
        <v>135</v>
      </c>
      <c r="E80" s="5">
        <v>2475000</v>
      </c>
      <c r="F80" s="1">
        <v>100000</v>
      </c>
      <c r="G80" s="1">
        <f>425000</f>
        <v>425000</v>
      </c>
      <c r="H80" s="1">
        <f t="shared" si="3"/>
        <v>525000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2">
        <f t="shared" si="5"/>
        <v>2575000</v>
      </c>
      <c r="AQ80" s="2" t="s">
        <v>382</v>
      </c>
      <c r="AR80" s="28">
        <v>58901</v>
      </c>
      <c r="AS80" s="3"/>
      <c r="AT80" s="29"/>
    </row>
    <row r="81" spans="1:46">
      <c r="A81" s="6">
        <f t="shared" si="4"/>
        <v>77</v>
      </c>
      <c r="B81" s="9" t="s">
        <v>137</v>
      </c>
      <c r="C81" s="7" t="s">
        <v>138</v>
      </c>
      <c r="D81" s="7" t="s">
        <v>135</v>
      </c>
      <c r="E81" s="5">
        <v>2775000</v>
      </c>
      <c r="F81" s="1">
        <v>100000</v>
      </c>
      <c r="G81" s="1">
        <f>265000</f>
        <v>265000</v>
      </c>
      <c r="H81" s="1">
        <f t="shared" si="3"/>
        <v>365000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2">
        <f t="shared" si="5"/>
        <v>2875000</v>
      </c>
      <c r="AQ81" s="2" t="s">
        <v>382</v>
      </c>
      <c r="AR81" s="28">
        <v>58901</v>
      </c>
      <c r="AS81" s="3"/>
    </row>
    <row r="82" spans="1:46">
      <c r="A82" s="6">
        <f t="shared" si="4"/>
        <v>78</v>
      </c>
      <c r="B82" s="6">
        <v>99101849</v>
      </c>
      <c r="C82" s="7" t="s">
        <v>139</v>
      </c>
      <c r="D82" s="7" t="s">
        <v>135</v>
      </c>
      <c r="E82" s="5">
        <v>2775000</v>
      </c>
      <c r="F82" s="1">
        <v>100000</v>
      </c>
      <c r="G82" s="1">
        <f>636000+448000</f>
        <v>1084000</v>
      </c>
      <c r="H82" s="1">
        <f t="shared" si="3"/>
        <v>1184000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2">
        <f t="shared" si="5"/>
        <v>2875000</v>
      </c>
      <c r="AQ82" s="2" t="s">
        <v>383</v>
      </c>
      <c r="AR82" s="28">
        <v>58901</v>
      </c>
      <c r="AS82" s="3"/>
    </row>
    <row r="83" spans="1:46" s="30" customFormat="1" ht="14.25">
      <c r="A83" s="6">
        <f t="shared" si="4"/>
        <v>79</v>
      </c>
      <c r="B83" s="9" t="s">
        <v>140</v>
      </c>
      <c r="C83" s="7" t="s">
        <v>141</v>
      </c>
      <c r="D83" s="7" t="s">
        <v>135</v>
      </c>
      <c r="E83" s="5">
        <v>2775000</v>
      </c>
      <c r="F83" s="1">
        <v>100000</v>
      </c>
      <c r="G83" s="1"/>
      <c r="H83" s="1">
        <f t="shared" si="3"/>
        <v>100000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2">
        <f t="shared" si="5"/>
        <v>2875000</v>
      </c>
      <c r="AQ83" s="2" t="s">
        <v>383</v>
      </c>
      <c r="AR83" s="28">
        <v>58901</v>
      </c>
      <c r="AS83" s="3"/>
      <c r="AT83" s="29"/>
    </row>
    <row r="84" spans="1:46" s="30" customFormat="1" ht="14.25">
      <c r="A84" s="6">
        <f t="shared" si="4"/>
        <v>80</v>
      </c>
      <c r="B84" s="6">
        <v>97011244</v>
      </c>
      <c r="C84" s="7" t="s">
        <v>142</v>
      </c>
      <c r="D84" s="7" t="s">
        <v>135</v>
      </c>
      <c r="E84" s="5">
        <v>2775000</v>
      </c>
      <c r="F84" s="1">
        <v>100000</v>
      </c>
      <c r="G84" s="1">
        <f>715000</f>
        <v>715000</v>
      </c>
      <c r="H84" s="1">
        <f t="shared" si="3"/>
        <v>815000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2">
        <f t="shared" si="5"/>
        <v>2875000</v>
      </c>
      <c r="AQ84" s="2" t="s">
        <v>370</v>
      </c>
      <c r="AR84" s="28">
        <v>58901</v>
      </c>
      <c r="AS84" s="3"/>
      <c r="AT84" s="29"/>
    </row>
    <row r="85" spans="1:46" s="30" customFormat="1" ht="14.25">
      <c r="A85" s="6">
        <f t="shared" si="4"/>
        <v>81</v>
      </c>
      <c r="B85" s="9" t="s">
        <v>143</v>
      </c>
      <c r="C85" s="7" t="s">
        <v>144</v>
      </c>
      <c r="D85" s="7" t="s">
        <v>135</v>
      </c>
      <c r="E85" s="5">
        <v>2775000</v>
      </c>
      <c r="F85" s="1">
        <v>100000</v>
      </c>
      <c r="G85" s="1">
        <f>135000</f>
        <v>135000</v>
      </c>
      <c r="H85" s="1">
        <f t="shared" si="3"/>
        <v>235000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2">
        <f t="shared" si="5"/>
        <v>2875000</v>
      </c>
      <c r="AQ85" s="2" t="s">
        <v>384</v>
      </c>
      <c r="AR85" s="28">
        <v>58901</v>
      </c>
      <c r="AS85" s="3"/>
      <c r="AT85" s="29"/>
    </row>
    <row r="86" spans="1:46" s="30" customFormat="1" ht="14.25">
      <c r="A86" s="6">
        <f t="shared" si="4"/>
        <v>82</v>
      </c>
      <c r="B86" s="9">
        <v>11038134</v>
      </c>
      <c r="C86" s="7" t="s">
        <v>145</v>
      </c>
      <c r="D86" s="7" t="s">
        <v>135</v>
      </c>
      <c r="E86" s="5">
        <v>2775000</v>
      </c>
      <c r="F86" s="1">
        <v>100000</v>
      </c>
      <c r="G86" s="1">
        <f>1061000+324000</f>
        <v>1385000</v>
      </c>
      <c r="H86" s="1">
        <f t="shared" si="3"/>
        <v>1485000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2">
        <f t="shared" si="5"/>
        <v>2875000</v>
      </c>
      <c r="AQ86" s="2" t="s">
        <v>382</v>
      </c>
      <c r="AR86" s="28">
        <v>58901</v>
      </c>
      <c r="AS86" s="3"/>
      <c r="AT86" s="29"/>
    </row>
    <row r="87" spans="1:46" s="30" customFormat="1" ht="14.25">
      <c r="A87" s="6">
        <f t="shared" si="4"/>
        <v>83</v>
      </c>
      <c r="B87" s="9" t="s">
        <v>146</v>
      </c>
      <c r="C87" s="7" t="s">
        <v>147</v>
      </c>
      <c r="D87" s="7" t="s">
        <v>135</v>
      </c>
      <c r="E87" s="5">
        <v>2775000</v>
      </c>
      <c r="F87" s="1">
        <v>100000</v>
      </c>
      <c r="G87" s="1">
        <f>263500</f>
        <v>263500</v>
      </c>
      <c r="H87" s="1">
        <f t="shared" si="3"/>
        <v>363500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2">
        <f t="shared" si="5"/>
        <v>2875000</v>
      </c>
      <c r="AQ87" s="2" t="s">
        <v>383</v>
      </c>
      <c r="AR87" s="28">
        <v>58901</v>
      </c>
      <c r="AS87" s="3"/>
      <c r="AT87" s="29"/>
    </row>
    <row r="88" spans="1:46" s="30" customFormat="1" ht="14.25">
      <c r="A88" s="6">
        <f t="shared" si="4"/>
        <v>84</v>
      </c>
      <c r="B88" s="9">
        <v>10107894</v>
      </c>
      <c r="C88" s="7" t="s">
        <v>148</v>
      </c>
      <c r="D88" s="7" t="s">
        <v>135</v>
      </c>
      <c r="E88" s="5">
        <v>2775000</v>
      </c>
      <c r="F88" s="1">
        <v>100000</v>
      </c>
      <c r="G88" s="1">
        <f>732600+75000</f>
        <v>807600</v>
      </c>
      <c r="H88" s="1">
        <f t="shared" si="3"/>
        <v>907600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2">
        <f t="shared" si="5"/>
        <v>2875000</v>
      </c>
      <c r="AQ88" s="2" t="s">
        <v>382</v>
      </c>
      <c r="AR88" s="28">
        <v>58901</v>
      </c>
      <c r="AS88" s="3"/>
      <c r="AT88" s="29"/>
    </row>
    <row r="89" spans="1:46" s="30" customFormat="1" ht="14.25">
      <c r="A89" s="6">
        <f t="shared" si="4"/>
        <v>85</v>
      </c>
      <c r="B89" s="9" t="s">
        <v>149</v>
      </c>
      <c r="C89" s="7" t="s">
        <v>150</v>
      </c>
      <c r="D89" s="7" t="s">
        <v>135</v>
      </c>
      <c r="E89" s="5">
        <v>2775000</v>
      </c>
      <c r="F89" s="1">
        <v>100000</v>
      </c>
      <c r="G89" s="5"/>
      <c r="H89" s="1">
        <f t="shared" si="3"/>
        <v>100000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2">
        <f t="shared" si="5"/>
        <v>2875000</v>
      </c>
      <c r="AQ89" s="2" t="s">
        <v>383</v>
      </c>
      <c r="AR89" s="28">
        <v>58901</v>
      </c>
      <c r="AS89" s="3"/>
      <c r="AT89" s="29"/>
    </row>
    <row r="90" spans="1:46" s="30" customFormat="1">
      <c r="A90" s="6">
        <f t="shared" si="4"/>
        <v>86</v>
      </c>
      <c r="B90" s="14">
        <v>12119494</v>
      </c>
      <c r="C90" s="12" t="s">
        <v>151</v>
      </c>
      <c r="D90" s="7" t="s">
        <v>135</v>
      </c>
      <c r="E90" s="5">
        <v>1900000</v>
      </c>
      <c r="F90" s="1">
        <v>100000</v>
      </c>
      <c r="G90" s="1">
        <f>405000+232200</f>
        <v>637200</v>
      </c>
      <c r="H90" s="1">
        <f t="shared" si="3"/>
        <v>737200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2">
        <f t="shared" si="5"/>
        <v>2000000</v>
      </c>
      <c r="AQ90" s="2" t="s">
        <v>382</v>
      </c>
      <c r="AR90" s="28">
        <v>58901</v>
      </c>
      <c r="AS90" s="3"/>
      <c r="AT90" s="29"/>
    </row>
    <row r="91" spans="1:46" s="30" customFormat="1" ht="14.25">
      <c r="A91" s="6">
        <f t="shared" si="4"/>
        <v>87</v>
      </c>
      <c r="B91" s="6">
        <v>95070454</v>
      </c>
      <c r="C91" s="7" t="s">
        <v>152</v>
      </c>
      <c r="D91" s="7" t="s">
        <v>153</v>
      </c>
      <c r="E91" s="5">
        <v>2775000</v>
      </c>
      <c r="F91" s="1">
        <v>100000</v>
      </c>
      <c r="G91" s="1">
        <f>425000</f>
        <v>425000</v>
      </c>
      <c r="H91" s="1">
        <f t="shared" si="3"/>
        <v>525000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2">
        <f t="shared" si="5"/>
        <v>2875000</v>
      </c>
      <c r="AQ91" s="2" t="s">
        <v>380</v>
      </c>
      <c r="AR91" s="28">
        <v>58901</v>
      </c>
      <c r="AS91" s="3"/>
      <c r="AT91" s="29"/>
    </row>
    <row r="92" spans="1:46" s="30" customFormat="1" ht="14.25">
      <c r="A92" s="6">
        <f t="shared" si="4"/>
        <v>88</v>
      </c>
      <c r="B92" s="9">
        <v>11038174</v>
      </c>
      <c r="C92" s="7" t="s">
        <v>154</v>
      </c>
      <c r="D92" s="7" t="s">
        <v>153</v>
      </c>
      <c r="E92" s="5">
        <v>2775000</v>
      </c>
      <c r="F92" s="1">
        <v>100000</v>
      </c>
      <c r="G92" s="1"/>
      <c r="H92" s="1">
        <f t="shared" si="3"/>
        <v>100000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2">
        <f t="shared" si="5"/>
        <v>2875000</v>
      </c>
      <c r="AQ92" s="2" t="s">
        <v>380</v>
      </c>
      <c r="AR92" s="28">
        <v>58901</v>
      </c>
      <c r="AS92" s="3"/>
      <c r="AT92" s="29"/>
    </row>
    <row r="93" spans="1:46" s="30" customFormat="1" ht="14.25">
      <c r="A93" s="6">
        <f t="shared" si="4"/>
        <v>89</v>
      </c>
      <c r="B93" s="9" t="s">
        <v>155</v>
      </c>
      <c r="C93" s="7" t="s">
        <v>156</v>
      </c>
      <c r="D93" s="7" t="s">
        <v>153</v>
      </c>
      <c r="E93" s="5">
        <v>2775000</v>
      </c>
      <c r="F93" s="1">
        <v>100000</v>
      </c>
      <c r="G93" s="1"/>
      <c r="H93" s="1">
        <f t="shared" si="3"/>
        <v>100000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2">
        <f t="shared" si="5"/>
        <v>2875000</v>
      </c>
      <c r="AQ93" s="2" t="s">
        <v>380</v>
      </c>
      <c r="AR93" s="28">
        <v>58901</v>
      </c>
      <c r="AS93" s="3"/>
      <c r="AT93" s="29"/>
    </row>
    <row r="94" spans="1:46" s="30" customFormat="1" ht="14.25">
      <c r="A94" s="6">
        <f t="shared" si="4"/>
        <v>90</v>
      </c>
      <c r="B94" s="6">
        <v>14060964</v>
      </c>
      <c r="C94" s="7" t="s">
        <v>130</v>
      </c>
      <c r="D94" s="7" t="s">
        <v>153</v>
      </c>
      <c r="E94" s="5">
        <v>700000</v>
      </c>
      <c r="F94" s="1">
        <v>100000</v>
      </c>
      <c r="G94" s="1"/>
      <c r="H94" s="1">
        <f t="shared" si="3"/>
        <v>100000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2">
        <f t="shared" si="5"/>
        <v>800000</v>
      </c>
      <c r="AQ94" s="2" t="s">
        <v>380</v>
      </c>
      <c r="AR94" s="28">
        <v>58901</v>
      </c>
      <c r="AS94" s="3"/>
      <c r="AT94" s="29"/>
    </row>
    <row r="95" spans="1:46" s="30" customFormat="1" ht="14.25">
      <c r="A95" s="6">
        <f t="shared" si="4"/>
        <v>91</v>
      </c>
      <c r="B95" s="10">
        <v>12109384</v>
      </c>
      <c r="C95" s="7" t="s">
        <v>157</v>
      </c>
      <c r="D95" s="7" t="s">
        <v>158</v>
      </c>
      <c r="E95" s="5">
        <v>1700000</v>
      </c>
      <c r="F95" s="1">
        <v>100000</v>
      </c>
      <c r="G95" s="1">
        <f>612000</f>
        <v>612000</v>
      </c>
      <c r="H95" s="1">
        <f t="shared" si="3"/>
        <v>712000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2">
        <f t="shared" si="5"/>
        <v>1800000</v>
      </c>
      <c r="AQ95" s="2" t="s">
        <v>385</v>
      </c>
      <c r="AR95" s="28">
        <v>58901</v>
      </c>
      <c r="AS95" s="3"/>
      <c r="AT95" s="29"/>
    </row>
    <row r="96" spans="1:46" s="30" customFormat="1" ht="14.25">
      <c r="A96" s="6">
        <f t="shared" si="4"/>
        <v>92</v>
      </c>
      <c r="B96" s="6">
        <v>95070414</v>
      </c>
      <c r="C96" s="7" t="s">
        <v>159</v>
      </c>
      <c r="D96" s="7" t="s">
        <v>160</v>
      </c>
      <c r="E96" s="5">
        <v>2775000</v>
      </c>
      <c r="F96" s="1">
        <v>100000</v>
      </c>
      <c r="G96" s="1">
        <f>440000+265000+331500</f>
        <v>1036500</v>
      </c>
      <c r="H96" s="1">
        <f t="shared" si="3"/>
        <v>1136500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2">
        <f t="shared" si="5"/>
        <v>2875000</v>
      </c>
      <c r="AQ96" s="2" t="s">
        <v>373</v>
      </c>
      <c r="AR96" s="28">
        <v>58901</v>
      </c>
      <c r="AS96" s="3"/>
      <c r="AT96" s="29"/>
    </row>
    <row r="97" spans="1:46" s="30" customFormat="1" ht="14.25">
      <c r="A97" s="6">
        <f t="shared" si="4"/>
        <v>93</v>
      </c>
      <c r="B97" s="9" t="s">
        <v>161</v>
      </c>
      <c r="C97" s="7" t="s">
        <v>162</v>
      </c>
      <c r="D97" s="7" t="s">
        <v>160</v>
      </c>
      <c r="E97" s="5">
        <v>2775000</v>
      </c>
      <c r="F97" s="1">
        <v>100000</v>
      </c>
      <c r="G97" s="1"/>
      <c r="H97" s="1">
        <f t="shared" si="3"/>
        <v>100000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2">
        <f t="shared" si="5"/>
        <v>2875000</v>
      </c>
      <c r="AQ97" s="2" t="s">
        <v>371</v>
      </c>
      <c r="AR97" s="28">
        <v>58901</v>
      </c>
      <c r="AS97" s="3"/>
      <c r="AT97" s="29"/>
    </row>
    <row r="98" spans="1:46" s="30" customFormat="1" ht="14.25">
      <c r="A98" s="6">
        <f t="shared" si="4"/>
        <v>94</v>
      </c>
      <c r="B98" s="10" t="s">
        <v>163</v>
      </c>
      <c r="C98" s="7" t="s">
        <v>164</v>
      </c>
      <c r="D98" s="7" t="s">
        <v>160</v>
      </c>
      <c r="E98" s="5">
        <v>2000000</v>
      </c>
      <c r="F98" s="1">
        <v>100000</v>
      </c>
      <c r="G98" s="1"/>
      <c r="H98" s="1">
        <f t="shared" si="3"/>
        <v>100000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2">
        <f t="shared" si="5"/>
        <v>2100000</v>
      </c>
      <c r="AQ98" s="2" t="s">
        <v>373</v>
      </c>
      <c r="AR98" s="28">
        <v>58901</v>
      </c>
      <c r="AS98" s="3"/>
      <c r="AT98" s="29"/>
    </row>
    <row r="99" spans="1:46" s="30" customFormat="1" ht="14.25">
      <c r="A99" s="6">
        <f t="shared" si="4"/>
        <v>95</v>
      </c>
      <c r="B99" s="10">
        <v>12038915</v>
      </c>
      <c r="C99" s="7" t="s">
        <v>165</v>
      </c>
      <c r="D99" s="7" t="s">
        <v>160</v>
      </c>
      <c r="E99" s="5">
        <v>400000</v>
      </c>
      <c r="F99" s="1">
        <v>100000</v>
      </c>
      <c r="G99" s="1">
        <f>99500</f>
        <v>99500</v>
      </c>
      <c r="H99" s="1">
        <f t="shared" si="3"/>
        <v>199500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2">
        <f t="shared" si="5"/>
        <v>500000</v>
      </c>
      <c r="AQ99" s="2" t="s">
        <v>371</v>
      </c>
      <c r="AR99" s="28">
        <v>58901</v>
      </c>
      <c r="AS99" s="3"/>
      <c r="AT99" s="29"/>
    </row>
    <row r="100" spans="1:46" s="30" customFormat="1" ht="14.25">
      <c r="A100" s="6">
        <f t="shared" si="4"/>
        <v>96</v>
      </c>
      <c r="B100" s="9" t="s">
        <v>166</v>
      </c>
      <c r="C100" s="7" t="s">
        <v>167</v>
      </c>
      <c r="D100" s="7" t="s">
        <v>160</v>
      </c>
      <c r="E100" s="5">
        <v>2775000</v>
      </c>
      <c r="F100" s="1">
        <v>100000</v>
      </c>
      <c r="G100" s="1"/>
      <c r="H100" s="1">
        <f t="shared" si="3"/>
        <v>100000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>
        <f t="shared" si="5"/>
        <v>2875000</v>
      </c>
      <c r="AQ100" s="2" t="s">
        <v>373</v>
      </c>
      <c r="AR100" s="28">
        <v>58901</v>
      </c>
      <c r="AS100" s="3"/>
      <c r="AT100" s="29"/>
    </row>
    <row r="101" spans="1:46" s="30" customFormat="1" ht="14.25">
      <c r="A101" s="6">
        <f t="shared" si="4"/>
        <v>97</v>
      </c>
      <c r="B101" s="6">
        <v>97021295</v>
      </c>
      <c r="C101" s="7" t="s">
        <v>168</v>
      </c>
      <c r="D101" s="7" t="s">
        <v>160</v>
      </c>
      <c r="E101" s="5">
        <v>2775000</v>
      </c>
      <c r="F101" s="1">
        <v>100000</v>
      </c>
      <c r="G101" s="1">
        <f>540000+90000</f>
        <v>630000</v>
      </c>
      <c r="H101" s="1">
        <f t="shared" si="3"/>
        <v>730000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>
        <f t="shared" si="5"/>
        <v>2875000</v>
      </c>
      <c r="AQ101" s="2" t="s">
        <v>371</v>
      </c>
      <c r="AR101" s="28">
        <v>58901</v>
      </c>
      <c r="AS101" s="3"/>
      <c r="AT101" s="29"/>
    </row>
    <row r="102" spans="1:46" s="30" customFormat="1" ht="14.25">
      <c r="A102" s="6">
        <f t="shared" si="4"/>
        <v>98</v>
      </c>
      <c r="B102" s="9" t="s">
        <v>169</v>
      </c>
      <c r="C102" s="7" t="s">
        <v>170</v>
      </c>
      <c r="D102" s="7" t="s">
        <v>160</v>
      </c>
      <c r="E102" s="5">
        <v>2775000</v>
      </c>
      <c r="F102" s="1">
        <v>100000</v>
      </c>
      <c r="G102" s="1">
        <f>550000</f>
        <v>550000</v>
      </c>
      <c r="H102" s="1">
        <f t="shared" si="3"/>
        <v>650000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>
        <f t="shared" si="5"/>
        <v>2875000</v>
      </c>
      <c r="AQ102" s="2" t="s">
        <v>371</v>
      </c>
      <c r="AR102" s="28">
        <v>58901</v>
      </c>
      <c r="AS102" s="3"/>
      <c r="AT102" s="29"/>
    </row>
    <row r="103" spans="1:46" s="30" customFormat="1" ht="14.25">
      <c r="A103" s="6">
        <f t="shared" si="4"/>
        <v>99</v>
      </c>
      <c r="B103" s="10" t="s">
        <v>171</v>
      </c>
      <c r="C103" s="7" t="s">
        <v>172</v>
      </c>
      <c r="D103" s="7" t="s">
        <v>160</v>
      </c>
      <c r="E103" s="5">
        <v>2000000</v>
      </c>
      <c r="F103" s="1">
        <v>100000</v>
      </c>
      <c r="G103" s="1"/>
      <c r="H103" s="1">
        <f t="shared" si="3"/>
        <v>100000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>
        <f t="shared" si="5"/>
        <v>2100000</v>
      </c>
      <c r="AQ103" s="2" t="s">
        <v>371</v>
      </c>
      <c r="AR103" s="28">
        <v>58901</v>
      </c>
      <c r="AS103" s="3"/>
      <c r="AT103" s="29"/>
    </row>
    <row r="104" spans="1:46" s="30" customFormat="1" ht="14.25">
      <c r="A104" s="6">
        <f t="shared" si="4"/>
        <v>100</v>
      </c>
      <c r="B104" s="9" t="s">
        <v>173</v>
      </c>
      <c r="C104" s="7" t="s">
        <v>174</v>
      </c>
      <c r="D104" s="7" t="s">
        <v>160</v>
      </c>
      <c r="E104" s="5">
        <v>2775000</v>
      </c>
      <c r="F104" s="1">
        <v>100000</v>
      </c>
      <c r="G104" s="1"/>
      <c r="H104" s="1">
        <f t="shared" si="3"/>
        <v>100000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>
        <f t="shared" si="5"/>
        <v>2875000</v>
      </c>
      <c r="AQ104" s="2" t="s">
        <v>371</v>
      </c>
      <c r="AR104" s="28">
        <v>58901</v>
      </c>
      <c r="AS104" s="3"/>
      <c r="AT104" s="29"/>
    </row>
    <row r="105" spans="1:46" s="30" customFormat="1" ht="14.25">
      <c r="A105" s="6">
        <f t="shared" si="4"/>
        <v>101</v>
      </c>
      <c r="B105" s="9" t="s">
        <v>175</v>
      </c>
      <c r="C105" s="7" t="s">
        <v>176</v>
      </c>
      <c r="D105" s="7" t="s">
        <v>160</v>
      </c>
      <c r="E105" s="5">
        <v>2775000</v>
      </c>
      <c r="F105" s="1">
        <v>100000</v>
      </c>
      <c r="G105" s="1">
        <f>270000</f>
        <v>270000</v>
      </c>
      <c r="H105" s="1">
        <f t="shared" si="3"/>
        <v>370000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>
        <f t="shared" si="5"/>
        <v>2875000</v>
      </c>
      <c r="AQ105" s="2" t="s">
        <v>371</v>
      </c>
      <c r="AR105" s="28">
        <v>58901</v>
      </c>
      <c r="AS105" s="3"/>
      <c r="AT105" s="29"/>
    </row>
    <row r="106" spans="1:46" s="30" customFormat="1" ht="14.25">
      <c r="A106" s="6">
        <f t="shared" si="4"/>
        <v>102</v>
      </c>
      <c r="B106" s="9">
        <v>10128015</v>
      </c>
      <c r="C106" s="7" t="s">
        <v>177</v>
      </c>
      <c r="D106" s="7" t="s">
        <v>160</v>
      </c>
      <c r="E106" s="5">
        <v>2325000</v>
      </c>
      <c r="F106" s="1">
        <v>100000</v>
      </c>
      <c r="G106" s="1">
        <f>636000+364000</f>
        <v>1000000</v>
      </c>
      <c r="H106" s="1">
        <f t="shared" si="3"/>
        <v>1100000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>
        <f t="shared" si="5"/>
        <v>2425000</v>
      </c>
      <c r="AQ106" s="2" t="s">
        <v>371</v>
      </c>
      <c r="AR106" s="28">
        <v>58901</v>
      </c>
      <c r="AS106" s="3"/>
      <c r="AT106" s="29"/>
    </row>
    <row r="107" spans="1:46" s="30" customFormat="1" ht="14.25">
      <c r="A107" s="6">
        <f t="shared" si="4"/>
        <v>103</v>
      </c>
      <c r="B107" s="10">
        <v>11048215</v>
      </c>
      <c r="C107" s="7" t="s">
        <v>178</v>
      </c>
      <c r="D107" s="7" t="s">
        <v>160</v>
      </c>
      <c r="E107" s="5">
        <v>1800000</v>
      </c>
      <c r="F107" s="1">
        <v>100000</v>
      </c>
      <c r="G107" s="1">
        <f>530000+156000</f>
        <v>686000</v>
      </c>
      <c r="H107" s="1">
        <f t="shared" si="3"/>
        <v>786000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>
        <f t="shared" si="5"/>
        <v>1900000</v>
      </c>
      <c r="AQ107" s="2" t="s">
        <v>371</v>
      </c>
      <c r="AR107" s="28">
        <v>58901</v>
      </c>
      <c r="AS107" s="3"/>
      <c r="AT107" s="29"/>
    </row>
    <row r="108" spans="1:46" s="30" customFormat="1" ht="14.25">
      <c r="A108" s="6">
        <f t="shared" si="4"/>
        <v>104</v>
      </c>
      <c r="B108" s="9" t="s">
        <v>180</v>
      </c>
      <c r="C108" s="7" t="s">
        <v>181</v>
      </c>
      <c r="D108" s="7" t="s">
        <v>160</v>
      </c>
      <c r="E108" s="5">
        <v>2775000</v>
      </c>
      <c r="F108" s="1">
        <v>100000</v>
      </c>
      <c r="G108" s="1">
        <f>540000</f>
        <v>540000</v>
      </c>
      <c r="H108" s="1">
        <f t="shared" si="3"/>
        <v>640000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>
        <f t="shared" si="5"/>
        <v>2875000</v>
      </c>
      <c r="AQ108" s="2" t="s">
        <v>371</v>
      </c>
      <c r="AR108" s="28">
        <v>58901</v>
      </c>
      <c r="AS108" s="3"/>
      <c r="AT108" s="29"/>
    </row>
    <row r="109" spans="1:46" s="30" customFormat="1" ht="14.25">
      <c r="A109" s="6">
        <f t="shared" si="4"/>
        <v>105</v>
      </c>
      <c r="B109" s="10">
        <v>12129565</v>
      </c>
      <c r="C109" s="7" t="s">
        <v>179</v>
      </c>
      <c r="D109" s="7" t="s">
        <v>160</v>
      </c>
      <c r="E109" s="5">
        <v>0</v>
      </c>
      <c r="F109" s="1">
        <v>200000</v>
      </c>
      <c r="G109" s="1"/>
      <c r="H109" s="1">
        <f t="shared" si="3"/>
        <v>200000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>
        <f t="shared" si="5"/>
        <v>200000</v>
      </c>
      <c r="AQ109" s="2" t="s">
        <v>371</v>
      </c>
      <c r="AR109" s="28">
        <v>58901</v>
      </c>
      <c r="AS109" s="3"/>
      <c r="AT109" s="29"/>
    </row>
    <row r="110" spans="1:46" s="30" customFormat="1" ht="14.25">
      <c r="A110" s="6">
        <f t="shared" si="4"/>
        <v>106</v>
      </c>
      <c r="B110" s="10" t="s">
        <v>182</v>
      </c>
      <c r="C110" s="7" t="s">
        <v>183</v>
      </c>
      <c r="D110" s="7" t="s">
        <v>160</v>
      </c>
      <c r="E110" s="5">
        <v>2000000</v>
      </c>
      <c r="F110" s="1">
        <v>100000</v>
      </c>
      <c r="G110" s="1">
        <f>530000</f>
        <v>530000</v>
      </c>
      <c r="H110" s="1">
        <f t="shared" si="3"/>
        <v>630000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>
        <f t="shared" si="5"/>
        <v>2100000</v>
      </c>
      <c r="AQ110" s="2" t="s">
        <v>371</v>
      </c>
      <c r="AR110" s="28">
        <v>58901</v>
      </c>
      <c r="AS110" s="3"/>
      <c r="AT110" s="29"/>
    </row>
    <row r="111" spans="1:46" s="30" customFormat="1" ht="14.25">
      <c r="A111" s="6">
        <f t="shared" si="4"/>
        <v>107</v>
      </c>
      <c r="B111" s="10">
        <v>12099315</v>
      </c>
      <c r="C111" s="7" t="s">
        <v>184</v>
      </c>
      <c r="D111" s="7" t="s">
        <v>160</v>
      </c>
      <c r="E111" s="5">
        <v>400000</v>
      </c>
      <c r="F111" s="1">
        <v>100000</v>
      </c>
      <c r="G111" s="1"/>
      <c r="H111" s="1">
        <f t="shared" si="3"/>
        <v>100000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>
        <f t="shared" si="5"/>
        <v>500000</v>
      </c>
      <c r="AQ111" s="2" t="s">
        <v>371</v>
      </c>
      <c r="AR111" s="28">
        <v>58901</v>
      </c>
      <c r="AS111" s="3"/>
      <c r="AT111" s="29"/>
    </row>
    <row r="112" spans="1:46">
      <c r="A112" s="6">
        <f t="shared" si="4"/>
        <v>108</v>
      </c>
      <c r="B112" s="9" t="s">
        <v>185</v>
      </c>
      <c r="C112" s="7" t="s">
        <v>186</v>
      </c>
      <c r="D112" s="7" t="s">
        <v>160</v>
      </c>
      <c r="E112" s="5">
        <v>2775000</v>
      </c>
      <c r="F112" s="1">
        <v>100000</v>
      </c>
      <c r="G112" s="1">
        <f>195000</f>
        <v>195000</v>
      </c>
      <c r="H112" s="1">
        <f t="shared" si="3"/>
        <v>295000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>
        <f t="shared" si="5"/>
        <v>2875000</v>
      </c>
      <c r="AQ112" s="2" t="s">
        <v>371</v>
      </c>
      <c r="AR112" s="28">
        <v>58901</v>
      </c>
      <c r="AS112" s="3"/>
    </row>
    <row r="113" spans="1:46" s="30" customFormat="1" ht="14.25">
      <c r="A113" s="6">
        <f t="shared" si="4"/>
        <v>109</v>
      </c>
      <c r="B113" s="13">
        <v>15081685</v>
      </c>
      <c r="C113" s="7" t="s">
        <v>187</v>
      </c>
      <c r="D113" s="7" t="s">
        <v>160</v>
      </c>
      <c r="E113" s="5">
        <v>300000</v>
      </c>
      <c r="F113" s="1">
        <v>100000</v>
      </c>
      <c r="G113" s="1">
        <f>66000</f>
        <v>66000</v>
      </c>
      <c r="H113" s="1">
        <f t="shared" si="3"/>
        <v>166000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>
        <f t="shared" si="5"/>
        <v>400000</v>
      </c>
      <c r="AQ113" s="2" t="s">
        <v>386</v>
      </c>
      <c r="AR113" s="28">
        <v>58901</v>
      </c>
      <c r="AS113" s="3"/>
      <c r="AT113" s="29"/>
    </row>
    <row r="114" spans="1:46">
      <c r="A114" s="6">
        <f t="shared" si="4"/>
        <v>110</v>
      </c>
      <c r="B114" s="9" t="s">
        <v>188</v>
      </c>
      <c r="C114" s="7" t="s">
        <v>189</v>
      </c>
      <c r="D114" s="7" t="s">
        <v>160</v>
      </c>
      <c r="E114" s="5">
        <v>2225000</v>
      </c>
      <c r="F114" s="1">
        <v>100000</v>
      </c>
      <c r="G114" s="1">
        <f>648000</f>
        <v>648000</v>
      </c>
      <c r="H114" s="1">
        <f t="shared" si="3"/>
        <v>748000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>
        <f t="shared" si="5"/>
        <v>2325000</v>
      </c>
      <c r="AQ114" s="2" t="s">
        <v>371</v>
      </c>
      <c r="AR114" s="28">
        <v>58901</v>
      </c>
      <c r="AS114" s="3"/>
    </row>
    <row r="115" spans="1:46">
      <c r="A115" s="6">
        <f t="shared" si="4"/>
        <v>111</v>
      </c>
      <c r="B115" s="9">
        <v>10107885</v>
      </c>
      <c r="C115" s="7" t="s">
        <v>190</v>
      </c>
      <c r="D115" s="7" t="s">
        <v>160</v>
      </c>
      <c r="E115" s="5">
        <v>2775000</v>
      </c>
      <c r="F115" s="1">
        <v>100000</v>
      </c>
      <c r="G115" s="1"/>
      <c r="H115" s="1">
        <f t="shared" si="3"/>
        <v>100000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>
        <f t="shared" si="5"/>
        <v>2875000</v>
      </c>
      <c r="AQ115" s="2" t="s">
        <v>371</v>
      </c>
      <c r="AR115" s="28">
        <v>58901</v>
      </c>
      <c r="AS115" s="3"/>
    </row>
    <row r="116" spans="1:46">
      <c r="A116" s="6">
        <f t="shared" si="4"/>
        <v>112</v>
      </c>
      <c r="B116" s="10" t="s">
        <v>191</v>
      </c>
      <c r="C116" s="7" t="s">
        <v>192</v>
      </c>
      <c r="D116" s="7" t="s">
        <v>160</v>
      </c>
      <c r="E116" s="5">
        <v>2000000</v>
      </c>
      <c r="F116" s="1">
        <v>100000</v>
      </c>
      <c r="G116" s="1">
        <f>440000+239000</f>
        <v>679000</v>
      </c>
      <c r="H116" s="1">
        <f t="shared" si="3"/>
        <v>779000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>
        <f t="shared" si="5"/>
        <v>2100000</v>
      </c>
      <c r="AQ116" s="2" t="s">
        <v>371</v>
      </c>
      <c r="AR116" s="28">
        <v>58901</v>
      </c>
      <c r="AS116" s="3"/>
    </row>
    <row r="117" spans="1:46">
      <c r="A117" s="6">
        <f t="shared" si="4"/>
        <v>113</v>
      </c>
      <c r="B117" s="6">
        <v>96020975</v>
      </c>
      <c r="C117" s="7" t="s">
        <v>193</v>
      </c>
      <c r="D117" s="7" t="s">
        <v>160</v>
      </c>
      <c r="E117" s="5">
        <v>2775000</v>
      </c>
      <c r="F117" s="1">
        <v>100000</v>
      </c>
      <c r="G117" s="1">
        <f>540000</f>
        <v>540000</v>
      </c>
      <c r="H117" s="1">
        <f t="shared" si="3"/>
        <v>640000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>
        <f t="shared" si="5"/>
        <v>2875000</v>
      </c>
      <c r="AQ117" s="2" t="s">
        <v>373</v>
      </c>
      <c r="AR117" s="28">
        <v>58901</v>
      </c>
      <c r="AS117" s="3"/>
    </row>
    <row r="118" spans="1:46">
      <c r="A118" s="6">
        <f t="shared" si="4"/>
        <v>114</v>
      </c>
      <c r="B118" s="6">
        <v>96121225</v>
      </c>
      <c r="C118" s="7" t="s">
        <v>194</v>
      </c>
      <c r="D118" s="7" t="s">
        <v>160</v>
      </c>
      <c r="E118" s="5">
        <v>2775000</v>
      </c>
      <c r="F118" s="1">
        <v>100000</v>
      </c>
      <c r="G118" s="1">
        <f>324000</f>
        <v>324000</v>
      </c>
      <c r="H118" s="1">
        <f t="shared" si="3"/>
        <v>424000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>
        <f t="shared" si="5"/>
        <v>2875000</v>
      </c>
      <c r="AQ118" s="2" t="s">
        <v>371</v>
      </c>
      <c r="AR118" s="28">
        <v>58901</v>
      </c>
      <c r="AS118" s="3"/>
    </row>
    <row r="119" spans="1:46">
      <c r="A119" s="6">
        <f t="shared" si="4"/>
        <v>115</v>
      </c>
      <c r="B119" s="15" t="s">
        <v>195</v>
      </c>
      <c r="C119" s="7" t="s">
        <v>196</v>
      </c>
      <c r="D119" s="7" t="s">
        <v>160</v>
      </c>
      <c r="E119" s="5">
        <v>1900000</v>
      </c>
      <c r="F119" s="1">
        <v>100000</v>
      </c>
      <c r="G119" s="1">
        <f>265000</f>
        <v>265000</v>
      </c>
      <c r="H119" s="1">
        <f t="shared" si="3"/>
        <v>365000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>
        <f t="shared" si="5"/>
        <v>2000000</v>
      </c>
      <c r="AQ119" s="2" t="s">
        <v>371</v>
      </c>
      <c r="AR119" s="28">
        <v>58901</v>
      </c>
      <c r="AS119" s="3"/>
    </row>
    <row r="120" spans="1:46">
      <c r="A120" s="6">
        <f t="shared" si="4"/>
        <v>116</v>
      </c>
      <c r="B120" s="6">
        <v>96020985</v>
      </c>
      <c r="C120" s="7" t="s">
        <v>197</v>
      </c>
      <c r="D120" s="7" t="s">
        <v>160</v>
      </c>
      <c r="E120" s="5">
        <v>2775000</v>
      </c>
      <c r="F120" s="1">
        <v>100000</v>
      </c>
      <c r="G120" s="1"/>
      <c r="H120" s="1">
        <f t="shared" si="3"/>
        <v>100000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>
        <f t="shared" si="5"/>
        <v>2875000</v>
      </c>
      <c r="AQ120" s="2" t="s">
        <v>373</v>
      </c>
      <c r="AR120" s="28">
        <v>58901</v>
      </c>
      <c r="AS120" s="3"/>
    </row>
    <row r="121" spans="1:46" s="30" customFormat="1" ht="14.25">
      <c r="A121" s="6">
        <f t="shared" si="4"/>
        <v>117</v>
      </c>
      <c r="B121" s="10">
        <v>13079825</v>
      </c>
      <c r="C121" s="7" t="s">
        <v>198</v>
      </c>
      <c r="D121" s="7" t="s">
        <v>160</v>
      </c>
      <c r="E121" s="5">
        <v>400000</v>
      </c>
      <c r="F121" s="1">
        <v>100000</v>
      </c>
      <c r="G121" s="1">
        <v>347000</v>
      </c>
      <c r="H121" s="1">
        <f t="shared" si="3"/>
        <v>447000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>
        <f t="shared" si="5"/>
        <v>500000</v>
      </c>
      <c r="AQ121" s="2" t="s">
        <v>371</v>
      </c>
      <c r="AR121" s="28">
        <v>58901</v>
      </c>
      <c r="AS121" s="3"/>
      <c r="AT121" s="29"/>
    </row>
    <row r="122" spans="1:46" s="30" customFormat="1" ht="14.25">
      <c r="A122" s="6">
        <f t="shared" si="4"/>
        <v>118</v>
      </c>
      <c r="B122" s="6">
        <v>96031025</v>
      </c>
      <c r="C122" s="7" t="s">
        <v>199</v>
      </c>
      <c r="D122" s="7" t="s">
        <v>160</v>
      </c>
      <c r="E122" s="5">
        <v>2775000</v>
      </c>
      <c r="F122" s="1">
        <v>100000</v>
      </c>
      <c r="G122" s="1">
        <v>180000</v>
      </c>
      <c r="H122" s="1">
        <f t="shared" si="3"/>
        <v>280000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>
        <f t="shared" si="5"/>
        <v>2875000</v>
      </c>
      <c r="AQ122" s="2" t="s">
        <v>371</v>
      </c>
      <c r="AR122" s="28">
        <v>58901</v>
      </c>
      <c r="AS122" s="3"/>
      <c r="AT122" s="29"/>
    </row>
    <row r="123" spans="1:46" s="30" customFormat="1" ht="14.25">
      <c r="A123" s="6">
        <f t="shared" si="4"/>
        <v>119</v>
      </c>
      <c r="B123" s="6">
        <v>95110885</v>
      </c>
      <c r="C123" s="7" t="s">
        <v>200</v>
      </c>
      <c r="D123" s="7" t="s">
        <v>160</v>
      </c>
      <c r="E123" s="5">
        <v>2775000</v>
      </c>
      <c r="F123" s="1">
        <v>100000</v>
      </c>
      <c r="G123" s="1">
        <f>270000</f>
        <v>270000</v>
      </c>
      <c r="H123" s="1">
        <f t="shared" si="3"/>
        <v>370000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>
        <f t="shared" si="5"/>
        <v>2875000</v>
      </c>
      <c r="AQ123" s="2" t="s">
        <v>371</v>
      </c>
      <c r="AR123" s="28">
        <v>58901</v>
      </c>
      <c r="AS123" s="3"/>
      <c r="AT123" s="29"/>
    </row>
    <row r="124" spans="1:46" s="30" customFormat="1" ht="14.25">
      <c r="A124" s="6">
        <f t="shared" si="4"/>
        <v>120</v>
      </c>
      <c r="B124" s="9" t="s">
        <v>201</v>
      </c>
      <c r="C124" s="7" t="s">
        <v>202</v>
      </c>
      <c r="D124" s="7" t="s">
        <v>160</v>
      </c>
      <c r="E124" s="5">
        <v>2775000</v>
      </c>
      <c r="F124" s="1">
        <v>100000</v>
      </c>
      <c r="G124" s="1">
        <f>540000</f>
        <v>540000</v>
      </c>
      <c r="H124" s="1">
        <f t="shared" si="3"/>
        <v>640000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>
        <f t="shared" si="5"/>
        <v>2875000</v>
      </c>
      <c r="AQ124" s="2" t="s">
        <v>371</v>
      </c>
      <c r="AR124" s="28">
        <v>58901</v>
      </c>
      <c r="AS124" s="3"/>
      <c r="AT124" s="29"/>
    </row>
    <row r="125" spans="1:46" s="30" customFormat="1" ht="14.25">
      <c r="A125" s="6">
        <f t="shared" si="4"/>
        <v>121</v>
      </c>
      <c r="B125" s="9" t="s">
        <v>203</v>
      </c>
      <c r="C125" s="7" t="s">
        <v>204</v>
      </c>
      <c r="D125" s="7" t="s">
        <v>160</v>
      </c>
      <c r="E125" s="5">
        <v>2775000</v>
      </c>
      <c r="F125" s="1">
        <v>100000</v>
      </c>
      <c r="G125" s="1">
        <v>115000</v>
      </c>
      <c r="H125" s="1">
        <f t="shared" si="3"/>
        <v>215000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>
        <f t="shared" si="5"/>
        <v>2875000</v>
      </c>
      <c r="AQ125" s="2" t="s">
        <v>371</v>
      </c>
      <c r="AR125" s="28">
        <v>58901</v>
      </c>
      <c r="AS125" s="3"/>
      <c r="AT125" s="29"/>
    </row>
    <row r="126" spans="1:46" s="30" customFormat="1" ht="14.25">
      <c r="A126" s="6">
        <f t="shared" si="4"/>
        <v>122</v>
      </c>
      <c r="B126" s="9" t="s">
        <v>205</v>
      </c>
      <c r="C126" s="7" t="s">
        <v>206</v>
      </c>
      <c r="D126" s="7" t="s">
        <v>160</v>
      </c>
      <c r="E126" s="5">
        <v>2775000</v>
      </c>
      <c r="F126" s="1">
        <v>100000</v>
      </c>
      <c r="G126" s="1">
        <f>18000</f>
        <v>18000</v>
      </c>
      <c r="H126" s="1">
        <f t="shared" si="3"/>
        <v>118000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>
        <f t="shared" si="5"/>
        <v>2875000</v>
      </c>
      <c r="AQ126" s="2" t="s">
        <v>387</v>
      </c>
      <c r="AR126" s="28">
        <v>58901</v>
      </c>
      <c r="AS126" s="3"/>
      <c r="AT126" s="29"/>
    </row>
    <row r="127" spans="1:46" s="30" customFormat="1" ht="14.25">
      <c r="A127" s="6">
        <f t="shared" si="4"/>
        <v>123</v>
      </c>
      <c r="B127" s="6">
        <v>95080705</v>
      </c>
      <c r="C127" s="7" t="s">
        <v>207</v>
      </c>
      <c r="D127" s="7" t="s">
        <v>160</v>
      </c>
      <c r="E127" s="5">
        <v>2775000</v>
      </c>
      <c r="F127" s="1">
        <v>100000</v>
      </c>
      <c r="G127" s="1">
        <f>530000+194500</f>
        <v>724500</v>
      </c>
      <c r="H127" s="1">
        <f t="shared" si="3"/>
        <v>824500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>
        <f t="shared" si="5"/>
        <v>2875000</v>
      </c>
      <c r="AQ127" s="2" t="s">
        <v>373</v>
      </c>
      <c r="AR127" s="28">
        <v>58901</v>
      </c>
      <c r="AS127" s="3"/>
      <c r="AT127" s="29"/>
    </row>
    <row r="128" spans="1:46" s="30" customFormat="1" ht="14.25">
      <c r="A128" s="6">
        <f t="shared" si="4"/>
        <v>124</v>
      </c>
      <c r="B128" s="9" t="s">
        <v>208</v>
      </c>
      <c r="C128" s="7" t="s">
        <v>209</v>
      </c>
      <c r="D128" s="7" t="s">
        <v>160</v>
      </c>
      <c r="E128" s="5">
        <v>2775000</v>
      </c>
      <c r="F128" s="1">
        <v>100000</v>
      </c>
      <c r="G128" s="1">
        <f>540000</f>
        <v>540000</v>
      </c>
      <c r="H128" s="1">
        <f t="shared" si="3"/>
        <v>640000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>
        <f t="shared" si="5"/>
        <v>2875000</v>
      </c>
      <c r="AQ128" s="2" t="s">
        <v>373</v>
      </c>
      <c r="AR128" s="28">
        <v>58901</v>
      </c>
      <c r="AS128" s="3"/>
      <c r="AT128" s="29"/>
    </row>
    <row r="129" spans="1:46" s="30" customFormat="1" ht="14.25">
      <c r="A129" s="6">
        <f t="shared" si="4"/>
        <v>125</v>
      </c>
      <c r="B129" s="6">
        <v>95100795</v>
      </c>
      <c r="C129" s="7" t="s">
        <v>210</v>
      </c>
      <c r="D129" s="7" t="s">
        <v>160</v>
      </c>
      <c r="E129" s="5">
        <v>2325000</v>
      </c>
      <c r="F129" s="1">
        <v>100000</v>
      </c>
      <c r="G129" s="1">
        <f>530000+118500</f>
        <v>648500</v>
      </c>
      <c r="H129" s="1">
        <f t="shared" si="3"/>
        <v>748500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>
        <f t="shared" si="5"/>
        <v>2425000</v>
      </c>
      <c r="AQ129" s="2" t="s">
        <v>373</v>
      </c>
      <c r="AR129" s="28">
        <v>58901</v>
      </c>
      <c r="AS129" s="3"/>
      <c r="AT129" s="29"/>
    </row>
    <row r="130" spans="1:46" s="30" customFormat="1" ht="14.25">
      <c r="A130" s="6">
        <f t="shared" si="4"/>
        <v>126</v>
      </c>
      <c r="B130" s="6">
        <v>95070465</v>
      </c>
      <c r="C130" s="7" t="s">
        <v>211</v>
      </c>
      <c r="D130" s="7" t="s">
        <v>160</v>
      </c>
      <c r="E130" s="5">
        <v>2775000</v>
      </c>
      <c r="F130" s="1">
        <v>100000</v>
      </c>
      <c r="G130" s="1">
        <f>440000</f>
        <v>440000</v>
      </c>
      <c r="H130" s="1">
        <f t="shared" si="3"/>
        <v>540000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>
        <f t="shared" si="5"/>
        <v>2875000</v>
      </c>
      <c r="AQ130" s="2" t="s">
        <v>371</v>
      </c>
      <c r="AR130" s="28">
        <v>58901</v>
      </c>
      <c r="AS130" s="3"/>
      <c r="AT130" s="29"/>
    </row>
    <row r="131" spans="1:46" s="30" customFormat="1" ht="14.25">
      <c r="A131" s="6">
        <f t="shared" si="4"/>
        <v>127</v>
      </c>
      <c r="B131" s="10">
        <v>14020585</v>
      </c>
      <c r="C131" s="7" t="s">
        <v>212</v>
      </c>
      <c r="D131" s="7" t="s">
        <v>160</v>
      </c>
      <c r="E131" s="5">
        <v>1500000</v>
      </c>
      <c r="F131" s="1">
        <v>100000</v>
      </c>
      <c r="G131" s="1"/>
      <c r="H131" s="1">
        <f t="shared" si="3"/>
        <v>100000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>
        <f t="shared" si="5"/>
        <v>1600000</v>
      </c>
      <c r="AQ131" s="2" t="s">
        <v>371</v>
      </c>
      <c r="AR131" s="28">
        <v>58901</v>
      </c>
      <c r="AS131" s="3"/>
      <c r="AT131" s="29"/>
    </row>
    <row r="132" spans="1:46" s="30" customFormat="1" ht="14.25">
      <c r="A132" s="6">
        <f t="shared" si="4"/>
        <v>128</v>
      </c>
      <c r="B132" s="9" t="s">
        <v>213</v>
      </c>
      <c r="C132" s="7" t="s">
        <v>214</v>
      </c>
      <c r="D132" s="7" t="s">
        <v>160</v>
      </c>
      <c r="E132" s="5">
        <v>2775000</v>
      </c>
      <c r="F132" s="1">
        <v>100000</v>
      </c>
      <c r="G132" s="1"/>
      <c r="H132" s="1">
        <f t="shared" si="3"/>
        <v>100000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>
        <f t="shared" si="5"/>
        <v>2875000</v>
      </c>
      <c r="AQ132" s="2" t="s">
        <v>373</v>
      </c>
      <c r="AR132" s="28">
        <v>58901</v>
      </c>
      <c r="AS132" s="3"/>
      <c r="AT132" s="29"/>
    </row>
    <row r="133" spans="1:46" s="30" customFormat="1" ht="14.25">
      <c r="A133" s="6">
        <f t="shared" si="4"/>
        <v>129</v>
      </c>
      <c r="B133" s="9" t="s">
        <v>215</v>
      </c>
      <c r="C133" s="7" t="s">
        <v>216</v>
      </c>
      <c r="D133" s="7" t="s">
        <v>217</v>
      </c>
      <c r="E133" s="5">
        <v>2775000</v>
      </c>
      <c r="F133" s="1">
        <v>100000</v>
      </c>
      <c r="G133" s="1">
        <f>530000</f>
        <v>530000</v>
      </c>
      <c r="H133" s="1">
        <f t="shared" ref="H133:H196" si="6">F133+G133</f>
        <v>630000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>
        <f t="shared" si="5"/>
        <v>2875000</v>
      </c>
      <c r="AQ133" s="2" t="s">
        <v>388</v>
      </c>
      <c r="AR133" s="28">
        <v>58901</v>
      </c>
      <c r="AS133" s="3"/>
      <c r="AT133" s="29"/>
    </row>
    <row r="134" spans="1:46" s="30" customFormat="1" ht="14.25">
      <c r="A134" s="6">
        <f t="shared" ref="A134:A197" si="7">A133+1</f>
        <v>130</v>
      </c>
      <c r="B134" s="10">
        <v>99071521</v>
      </c>
      <c r="C134" s="7" t="s">
        <v>218</v>
      </c>
      <c r="D134" s="7" t="s">
        <v>217</v>
      </c>
      <c r="E134" s="5">
        <v>1500000</v>
      </c>
      <c r="F134" s="1">
        <v>100000</v>
      </c>
      <c r="G134" s="1">
        <f>440000</f>
        <v>440000</v>
      </c>
      <c r="H134" s="1">
        <f t="shared" si="6"/>
        <v>540000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>
        <f t="shared" ref="AP134:AP197" si="8">E134+F134+I134+L134+O134+R134+U134+X134+AA134+AD134+AG134+AJ134+AM134</f>
        <v>1600000</v>
      </c>
      <c r="AQ134" s="2" t="s">
        <v>389</v>
      </c>
      <c r="AR134" s="28">
        <v>58901</v>
      </c>
      <c r="AS134" s="3"/>
      <c r="AT134" s="29"/>
    </row>
    <row r="135" spans="1:46" s="30" customFormat="1" ht="14.25">
      <c r="A135" s="6">
        <f t="shared" si="7"/>
        <v>131</v>
      </c>
      <c r="B135" s="13">
        <v>15091773</v>
      </c>
      <c r="C135" s="7" t="s">
        <v>219</v>
      </c>
      <c r="D135" s="7" t="s">
        <v>217</v>
      </c>
      <c r="E135" s="5">
        <v>300000</v>
      </c>
      <c r="F135" s="1">
        <v>100000</v>
      </c>
      <c r="G135" s="1">
        <f>530000</f>
        <v>530000</v>
      </c>
      <c r="H135" s="1">
        <f t="shared" si="6"/>
        <v>630000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>
        <f t="shared" si="8"/>
        <v>400000</v>
      </c>
      <c r="AQ135" s="2" t="s">
        <v>390</v>
      </c>
      <c r="AR135" s="28">
        <v>58901</v>
      </c>
      <c r="AS135" s="3"/>
      <c r="AT135" s="29"/>
    </row>
    <row r="136" spans="1:46" s="30" customFormat="1" ht="14.25">
      <c r="A136" s="6">
        <f t="shared" si="7"/>
        <v>132</v>
      </c>
      <c r="B136" s="6">
        <v>95070374</v>
      </c>
      <c r="C136" s="7" t="s">
        <v>220</v>
      </c>
      <c r="D136" s="7" t="s">
        <v>217</v>
      </c>
      <c r="E136" s="5">
        <v>2775000</v>
      </c>
      <c r="F136" s="1">
        <v>100000</v>
      </c>
      <c r="G136" s="1">
        <f>41000</f>
        <v>41000</v>
      </c>
      <c r="H136" s="1">
        <f t="shared" si="6"/>
        <v>141000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>
        <f t="shared" si="8"/>
        <v>2875000</v>
      </c>
      <c r="AQ136" s="2" t="s">
        <v>391</v>
      </c>
      <c r="AR136" s="28">
        <v>58901</v>
      </c>
      <c r="AS136" s="3"/>
      <c r="AT136" s="29"/>
    </row>
    <row r="137" spans="1:46" s="30" customFormat="1" ht="14.25">
      <c r="A137" s="6">
        <f t="shared" si="7"/>
        <v>133</v>
      </c>
      <c r="B137" s="9" t="s">
        <v>221</v>
      </c>
      <c r="C137" s="7" t="s">
        <v>222</v>
      </c>
      <c r="D137" s="7" t="s">
        <v>217</v>
      </c>
      <c r="E137" s="5">
        <v>2775000</v>
      </c>
      <c r="F137" s="1">
        <v>100000</v>
      </c>
      <c r="G137" s="1"/>
      <c r="H137" s="1">
        <f t="shared" si="6"/>
        <v>100000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>
        <f t="shared" si="8"/>
        <v>2875000</v>
      </c>
      <c r="AQ137" s="2" t="s">
        <v>392</v>
      </c>
      <c r="AR137" s="28">
        <v>58901</v>
      </c>
      <c r="AS137" s="3"/>
      <c r="AT137" s="29"/>
    </row>
    <row r="138" spans="1:46">
      <c r="A138" s="6">
        <f t="shared" si="7"/>
        <v>134</v>
      </c>
      <c r="B138" s="9" t="s">
        <v>223</v>
      </c>
      <c r="C138" s="7" t="s">
        <v>224</v>
      </c>
      <c r="D138" s="7" t="s">
        <v>217</v>
      </c>
      <c r="E138" s="5">
        <v>2775000</v>
      </c>
      <c r="F138" s="1">
        <v>100000</v>
      </c>
      <c r="G138" s="1"/>
      <c r="H138" s="1">
        <f t="shared" si="6"/>
        <v>100000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>
        <f t="shared" si="8"/>
        <v>2875000</v>
      </c>
      <c r="AQ138" s="2" t="s">
        <v>389</v>
      </c>
      <c r="AR138" s="28">
        <v>58901</v>
      </c>
      <c r="AS138" s="3"/>
    </row>
    <row r="139" spans="1:46">
      <c r="A139" s="6">
        <f t="shared" si="7"/>
        <v>135</v>
      </c>
      <c r="B139" s="6">
        <v>99101758</v>
      </c>
      <c r="C139" s="7" t="s">
        <v>225</v>
      </c>
      <c r="D139" s="7" t="s">
        <v>226</v>
      </c>
      <c r="E139" s="5">
        <v>2775000</v>
      </c>
      <c r="F139" s="1">
        <v>100000</v>
      </c>
      <c r="G139" s="1">
        <f>648000+145000</f>
        <v>793000</v>
      </c>
      <c r="H139" s="1">
        <f t="shared" si="6"/>
        <v>893000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>
        <f t="shared" si="8"/>
        <v>2875000</v>
      </c>
      <c r="AQ139" s="2" t="s">
        <v>393</v>
      </c>
      <c r="AR139" s="28">
        <v>58901</v>
      </c>
      <c r="AS139" s="3"/>
    </row>
    <row r="140" spans="1:46" s="30" customFormat="1" ht="14.25">
      <c r="A140" s="6">
        <f t="shared" si="7"/>
        <v>136</v>
      </c>
      <c r="B140" s="6">
        <v>95120918</v>
      </c>
      <c r="C140" s="7" t="s">
        <v>227</v>
      </c>
      <c r="D140" s="7" t="s">
        <v>226</v>
      </c>
      <c r="E140" s="5">
        <v>2225000</v>
      </c>
      <c r="F140" s="1">
        <v>100000</v>
      </c>
      <c r="G140" s="1">
        <f>550000+515500</f>
        <v>1065500</v>
      </c>
      <c r="H140" s="1">
        <f t="shared" si="6"/>
        <v>1165500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>
        <f t="shared" si="8"/>
        <v>2325000</v>
      </c>
      <c r="AQ140" s="28" t="s">
        <v>394</v>
      </c>
      <c r="AR140" s="28">
        <v>58901</v>
      </c>
      <c r="AS140" s="3"/>
      <c r="AT140" s="29"/>
    </row>
    <row r="141" spans="1:46" s="30" customFormat="1" ht="14.25">
      <c r="A141" s="6">
        <f t="shared" si="7"/>
        <v>137</v>
      </c>
      <c r="B141" s="6">
        <v>95070278</v>
      </c>
      <c r="C141" s="7" t="s">
        <v>228</v>
      </c>
      <c r="D141" s="7" t="s">
        <v>229</v>
      </c>
      <c r="E141" s="5">
        <v>2775000</v>
      </c>
      <c r="F141" s="1">
        <v>100000</v>
      </c>
      <c r="G141" s="1">
        <f>440000</f>
        <v>440000</v>
      </c>
      <c r="H141" s="1">
        <f t="shared" si="6"/>
        <v>540000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>
        <f t="shared" si="8"/>
        <v>2875000</v>
      </c>
      <c r="AQ141" s="28" t="s">
        <v>395</v>
      </c>
      <c r="AR141" s="28">
        <v>58901</v>
      </c>
      <c r="AS141" s="3"/>
      <c r="AT141" s="29"/>
    </row>
    <row r="142" spans="1:46" s="30" customFormat="1" ht="14.25">
      <c r="A142" s="6">
        <f t="shared" si="7"/>
        <v>138</v>
      </c>
      <c r="B142" s="10">
        <v>14030708</v>
      </c>
      <c r="C142" s="7" t="s">
        <v>230</v>
      </c>
      <c r="D142" s="7" t="s">
        <v>229</v>
      </c>
      <c r="E142" s="5">
        <v>700000</v>
      </c>
      <c r="F142" s="1">
        <v>100000</v>
      </c>
      <c r="G142" s="1">
        <f>531250+252000</f>
        <v>783250</v>
      </c>
      <c r="H142" s="1">
        <f t="shared" si="6"/>
        <v>883250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>
        <f t="shared" si="8"/>
        <v>800000</v>
      </c>
      <c r="AQ142" s="28" t="s">
        <v>396</v>
      </c>
      <c r="AR142" s="28">
        <v>58901</v>
      </c>
      <c r="AS142" s="3"/>
      <c r="AT142" s="29"/>
    </row>
    <row r="143" spans="1:46" s="30" customFormat="1" ht="14.25">
      <c r="A143" s="6">
        <f t="shared" si="7"/>
        <v>139</v>
      </c>
      <c r="B143" s="6">
        <v>96031058</v>
      </c>
      <c r="C143" s="7" t="s">
        <v>231</v>
      </c>
      <c r="D143" s="7" t="s">
        <v>229</v>
      </c>
      <c r="E143" s="5">
        <v>2775000</v>
      </c>
      <c r="F143" s="1">
        <v>100000</v>
      </c>
      <c r="G143" s="1">
        <f>540000+368000</f>
        <v>908000</v>
      </c>
      <c r="H143" s="1">
        <f t="shared" si="6"/>
        <v>1008000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>
        <f t="shared" si="8"/>
        <v>2875000</v>
      </c>
      <c r="AQ143" s="28" t="s">
        <v>397</v>
      </c>
      <c r="AR143" s="28">
        <v>58901</v>
      </c>
      <c r="AS143" s="3"/>
      <c r="AT143" s="29"/>
    </row>
    <row r="144" spans="1:46" s="30" customFormat="1" ht="14.25">
      <c r="A144" s="6">
        <f t="shared" si="7"/>
        <v>140</v>
      </c>
      <c r="B144" s="10">
        <v>10107908</v>
      </c>
      <c r="C144" s="7" t="s">
        <v>232</v>
      </c>
      <c r="D144" s="7" t="s">
        <v>229</v>
      </c>
      <c r="E144" s="5">
        <v>1000000</v>
      </c>
      <c r="F144" s="1">
        <v>100000</v>
      </c>
      <c r="G144" s="5">
        <f>425000</f>
        <v>425000</v>
      </c>
      <c r="H144" s="1">
        <f t="shared" si="6"/>
        <v>525000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1"/>
      <c r="AA144" s="1"/>
      <c r="AB144" s="1"/>
      <c r="AC144" s="1"/>
      <c r="AD144" s="1"/>
      <c r="AE144" s="5"/>
      <c r="AF144" s="1"/>
      <c r="AG144" s="1"/>
      <c r="AH144" s="5"/>
      <c r="AI144" s="1"/>
      <c r="AJ144" s="1"/>
      <c r="AK144" s="5"/>
      <c r="AL144" s="1"/>
      <c r="AM144" s="1"/>
      <c r="AN144" s="5"/>
      <c r="AO144" s="1"/>
      <c r="AP144" s="2">
        <f t="shared" si="8"/>
        <v>1100000</v>
      </c>
      <c r="AQ144" s="28" t="s">
        <v>396</v>
      </c>
      <c r="AR144" s="28">
        <v>58901</v>
      </c>
      <c r="AS144" s="3"/>
      <c r="AT144" s="29"/>
    </row>
    <row r="145" spans="1:46" s="30" customFormat="1" ht="14.25">
      <c r="A145" s="6">
        <f t="shared" si="7"/>
        <v>141</v>
      </c>
      <c r="B145" s="9" t="s">
        <v>233</v>
      </c>
      <c r="C145" s="7" t="s">
        <v>234</v>
      </c>
      <c r="D145" s="7" t="s">
        <v>229</v>
      </c>
      <c r="E145" s="5">
        <v>2775000</v>
      </c>
      <c r="F145" s="1">
        <v>100000</v>
      </c>
      <c r="G145" s="1">
        <f>530000+224500</f>
        <v>754500</v>
      </c>
      <c r="H145" s="1">
        <f t="shared" si="6"/>
        <v>854500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>
        <f t="shared" si="8"/>
        <v>2875000</v>
      </c>
      <c r="AQ145" s="28" t="s">
        <v>396</v>
      </c>
      <c r="AR145" s="28">
        <v>58901</v>
      </c>
      <c r="AS145" s="3"/>
      <c r="AT145" s="29"/>
    </row>
    <row r="146" spans="1:46" s="30" customFormat="1" ht="14.25">
      <c r="A146" s="6">
        <f t="shared" si="7"/>
        <v>142</v>
      </c>
      <c r="B146" s="6">
        <v>95110858</v>
      </c>
      <c r="C146" s="7" t="s">
        <v>235</v>
      </c>
      <c r="D146" s="7" t="s">
        <v>236</v>
      </c>
      <c r="E146" s="5">
        <v>2325000</v>
      </c>
      <c r="F146" s="1">
        <v>100000</v>
      </c>
      <c r="G146" s="5">
        <f>530000+455000</f>
        <v>985000</v>
      </c>
      <c r="H146" s="1">
        <f t="shared" si="6"/>
        <v>1085000</v>
      </c>
      <c r="I146" s="5"/>
      <c r="J146" s="5"/>
      <c r="K146" s="5"/>
      <c r="L146" s="5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>
        <f t="shared" si="8"/>
        <v>2425000</v>
      </c>
      <c r="AQ146" s="28" t="s">
        <v>398</v>
      </c>
      <c r="AR146" s="28">
        <v>58901</v>
      </c>
      <c r="AS146" s="3"/>
      <c r="AT146" s="29"/>
    </row>
    <row r="147" spans="1:46" s="30" customFormat="1" ht="14.25">
      <c r="A147" s="6">
        <f t="shared" si="7"/>
        <v>143</v>
      </c>
      <c r="B147" s="10">
        <v>95120928</v>
      </c>
      <c r="C147" s="7" t="s">
        <v>237</v>
      </c>
      <c r="D147" s="7" t="s">
        <v>236</v>
      </c>
      <c r="E147" s="5">
        <v>1900000</v>
      </c>
      <c r="F147" s="1">
        <v>100000</v>
      </c>
      <c r="G147" s="1">
        <f>425000</f>
        <v>425000</v>
      </c>
      <c r="H147" s="1">
        <f t="shared" si="6"/>
        <v>525000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>
        <f t="shared" si="8"/>
        <v>2000000</v>
      </c>
      <c r="AQ147" s="28" t="s">
        <v>395</v>
      </c>
      <c r="AR147" s="28">
        <v>58901</v>
      </c>
      <c r="AS147" s="3"/>
      <c r="AT147" s="29"/>
    </row>
    <row r="148" spans="1:46" s="30" customFormat="1" ht="14.25">
      <c r="A148" s="6">
        <f t="shared" si="7"/>
        <v>144</v>
      </c>
      <c r="B148" s="9" t="s">
        <v>238</v>
      </c>
      <c r="C148" s="7" t="s">
        <v>239</v>
      </c>
      <c r="D148" s="7" t="s">
        <v>236</v>
      </c>
      <c r="E148" s="5">
        <v>2775000</v>
      </c>
      <c r="F148" s="1">
        <v>100000</v>
      </c>
      <c r="G148" s="1">
        <v>66000</v>
      </c>
      <c r="H148" s="1">
        <f t="shared" si="6"/>
        <v>166000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>
        <f t="shared" si="8"/>
        <v>2875000</v>
      </c>
      <c r="AQ148" s="28" t="s">
        <v>399</v>
      </c>
      <c r="AR148" s="28">
        <v>58901</v>
      </c>
      <c r="AS148" s="3"/>
      <c r="AT148" s="29"/>
    </row>
    <row r="149" spans="1:46" s="30" customFormat="1" ht="14.25">
      <c r="A149" s="6">
        <f t="shared" si="7"/>
        <v>145</v>
      </c>
      <c r="B149" s="6">
        <v>99091568</v>
      </c>
      <c r="C149" s="7" t="s">
        <v>240</v>
      </c>
      <c r="D149" s="7" t="s">
        <v>236</v>
      </c>
      <c r="E149" s="5">
        <v>2775000</v>
      </c>
      <c r="F149" s="1">
        <v>100000</v>
      </c>
      <c r="G149" s="1"/>
      <c r="H149" s="1">
        <f t="shared" si="6"/>
        <v>100000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>
        <f t="shared" si="8"/>
        <v>2875000</v>
      </c>
      <c r="AQ149" s="28" t="s">
        <v>400</v>
      </c>
      <c r="AR149" s="28">
        <v>58901</v>
      </c>
      <c r="AS149" s="3"/>
      <c r="AT149" s="29"/>
    </row>
    <row r="150" spans="1:46">
      <c r="A150" s="6">
        <f t="shared" si="7"/>
        <v>146</v>
      </c>
      <c r="B150" s="6">
        <v>95080678</v>
      </c>
      <c r="C150" s="7" t="s">
        <v>241</v>
      </c>
      <c r="D150" s="7" t="s">
        <v>242</v>
      </c>
      <c r="E150" s="5">
        <v>2775000</v>
      </c>
      <c r="F150" s="1">
        <v>100000</v>
      </c>
      <c r="G150" s="1">
        <f>440000+343000</f>
        <v>783000</v>
      </c>
      <c r="H150" s="1">
        <f t="shared" si="6"/>
        <v>883000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>
        <f t="shared" si="8"/>
        <v>2875000</v>
      </c>
      <c r="AQ150" s="28" t="s">
        <v>396</v>
      </c>
      <c r="AR150" s="28">
        <v>58901</v>
      </c>
      <c r="AS150" s="3"/>
    </row>
    <row r="151" spans="1:46">
      <c r="A151" s="6">
        <f t="shared" si="7"/>
        <v>147</v>
      </c>
      <c r="B151" s="6">
        <v>95070268</v>
      </c>
      <c r="C151" s="7" t="s">
        <v>243</v>
      </c>
      <c r="D151" s="7" t="s">
        <v>242</v>
      </c>
      <c r="E151" s="5">
        <v>2775000</v>
      </c>
      <c r="F151" s="1">
        <v>100000</v>
      </c>
      <c r="G151" s="1">
        <v>663125</v>
      </c>
      <c r="H151" s="1">
        <f t="shared" si="6"/>
        <v>763125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>
        <f t="shared" si="8"/>
        <v>2875000</v>
      </c>
      <c r="AQ151" s="28" t="s">
        <v>401</v>
      </c>
      <c r="AR151" s="28">
        <v>58901</v>
      </c>
      <c r="AS151" s="3"/>
    </row>
    <row r="152" spans="1:46">
      <c r="A152" s="6">
        <f t="shared" si="7"/>
        <v>148</v>
      </c>
      <c r="B152" s="9" t="s">
        <v>244</v>
      </c>
      <c r="C152" s="7" t="s">
        <v>245</v>
      </c>
      <c r="D152" s="7" t="s">
        <v>242</v>
      </c>
      <c r="E152" s="5">
        <v>2625000</v>
      </c>
      <c r="F152" s="1">
        <v>100000</v>
      </c>
      <c r="G152" s="1">
        <f>531250</f>
        <v>531250</v>
      </c>
      <c r="H152" s="1">
        <f t="shared" si="6"/>
        <v>631250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>
        <f t="shared" si="8"/>
        <v>2725000</v>
      </c>
      <c r="AQ152" s="28" t="s">
        <v>396</v>
      </c>
      <c r="AR152" s="28">
        <v>58901</v>
      </c>
      <c r="AS152" s="3"/>
    </row>
    <row r="153" spans="1:46" s="30" customFormat="1" ht="14.25">
      <c r="A153" s="6">
        <f t="shared" si="7"/>
        <v>149</v>
      </c>
      <c r="B153" s="6">
        <v>99091628</v>
      </c>
      <c r="C153" s="7" t="s">
        <v>246</v>
      </c>
      <c r="D153" s="7" t="s">
        <v>242</v>
      </c>
      <c r="E153" s="5">
        <v>2775000</v>
      </c>
      <c r="F153" s="1">
        <v>100000</v>
      </c>
      <c r="G153" s="1">
        <f>265000</f>
        <v>265000</v>
      </c>
      <c r="H153" s="1">
        <f t="shared" si="6"/>
        <v>365000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>
        <f t="shared" si="8"/>
        <v>2875000</v>
      </c>
      <c r="AQ153" s="28" t="s">
        <v>397</v>
      </c>
      <c r="AR153" s="28">
        <v>58901</v>
      </c>
      <c r="AS153" s="3"/>
      <c r="AT153" s="29"/>
    </row>
    <row r="154" spans="1:46" s="30" customFormat="1" ht="14.25">
      <c r="A154" s="6">
        <f t="shared" si="7"/>
        <v>150</v>
      </c>
      <c r="B154" s="9" t="s">
        <v>247</v>
      </c>
      <c r="C154" s="7" t="s">
        <v>248</v>
      </c>
      <c r="D154" s="7" t="s">
        <v>242</v>
      </c>
      <c r="E154" s="5">
        <v>2775000</v>
      </c>
      <c r="F154" s="1">
        <v>100000</v>
      </c>
      <c r="G154" s="1"/>
      <c r="H154" s="1">
        <f t="shared" si="6"/>
        <v>100000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>
        <f t="shared" si="8"/>
        <v>2875000</v>
      </c>
      <c r="AQ154" s="28" t="s">
        <v>396</v>
      </c>
      <c r="AR154" s="28">
        <v>58901</v>
      </c>
      <c r="AS154" s="3"/>
      <c r="AT154" s="29"/>
    </row>
    <row r="155" spans="1:46" s="30" customFormat="1" ht="14.25">
      <c r="A155" s="6">
        <f t="shared" si="7"/>
        <v>151</v>
      </c>
      <c r="B155" s="10">
        <v>15102048</v>
      </c>
      <c r="C155" s="7" t="s">
        <v>249</v>
      </c>
      <c r="D155" s="7" t="s">
        <v>242</v>
      </c>
      <c r="E155" s="5">
        <v>0</v>
      </c>
      <c r="F155" s="1">
        <v>200000</v>
      </c>
      <c r="G155" s="1"/>
      <c r="H155" s="1">
        <f t="shared" si="6"/>
        <v>200000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>
        <f t="shared" si="8"/>
        <v>200000</v>
      </c>
      <c r="AQ155" s="28" t="s">
        <v>401</v>
      </c>
      <c r="AR155" s="28">
        <v>58901</v>
      </c>
      <c r="AS155" s="3"/>
      <c r="AT155" s="29"/>
    </row>
    <row r="156" spans="1:46" s="30" customFormat="1" ht="14.25">
      <c r="A156" s="6">
        <f t="shared" si="7"/>
        <v>152</v>
      </c>
      <c r="B156" s="6">
        <v>95070188</v>
      </c>
      <c r="C156" s="7" t="s">
        <v>250</v>
      </c>
      <c r="D156" s="7" t="s">
        <v>242</v>
      </c>
      <c r="E156" s="5">
        <v>2775000</v>
      </c>
      <c r="F156" s="1">
        <v>100000</v>
      </c>
      <c r="G156" s="1"/>
      <c r="H156" s="1">
        <f t="shared" si="6"/>
        <v>100000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>
        <f t="shared" si="8"/>
        <v>2875000</v>
      </c>
      <c r="AQ156" s="28" t="s">
        <v>402</v>
      </c>
      <c r="AR156" s="28">
        <v>58901</v>
      </c>
      <c r="AS156" s="3"/>
      <c r="AT156" s="29"/>
    </row>
    <row r="157" spans="1:46" s="30" customFormat="1">
      <c r="A157" s="6">
        <f t="shared" si="7"/>
        <v>153</v>
      </c>
      <c r="B157" s="11" t="s">
        <v>251</v>
      </c>
      <c r="C157" s="12" t="s">
        <v>252</v>
      </c>
      <c r="D157" s="7" t="s">
        <v>242</v>
      </c>
      <c r="E157" s="5">
        <v>2775000</v>
      </c>
      <c r="F157" s="1">
        <v>100000</v>
      </c>
      <c r="G157" s="1">
        <f>265000</f>
        <v>265000</v>
      </c>
      <c r="H157" s="1">
        <f t="shared" si="6"/>
        <v>365000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>
        <f t="shared" si="8"/>
        <v>2875000</v>
      </c>
      <c r="AQ157" s="28" t="s">
        <v>397</v>
      </c>
      <c r="AR157" s="28">
        <v>58901</v>
      </c>
      <c r="AS157" s="3"/>
      <c r="AT157" s="29"/>
    </row>
    <row r="158" spans="1:46" s="30" customFormat="1" ht="14.25">
      <c r="A158" s="6">
        <f t="shared" si="7"/>
        <v>154</v>
      </c>
      <c r="B158" s="9" t="s">
        <v>253</v>
      </c>
      <c r="C158" s="7" t="s">
        <v>254</v>
      </c>
      <c r="D158" s="7" t="s">
        <v>242</v>
      </c>
      <c r="E158" s="5">
        <v>2675000</v>
      </c>
      <c r="F158" s="1">
        <v>100000</v>
      </c>
      <c r="G158" s="1"/>
      <c r="H158" s="1">
        <f t="shared" si="6"/>
        <v>100000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>
        <f t="shared" si="8"/>
        <v>2775000</v>
      </c>
      <c r="AQ158" s="28" t="s">
        <v>399</v>
      </c>
      <c r="AR158" s="28">
        <v>58901</v>
      </c>
      <c r="AS158" s="3"/>
      <c r="AT158" s="29"/>
    </row>
    <row r="159" spans="1:46" s="30" customFormat="1" ht="14.25">
      <c r="A159" s="6">
        <f t="shared" si="7"/>
        <v>155</v>
      </c>
      <c r="B159" s="6">
        <v>14050868</v>
      </c>
      <c r="C159" s="7" t="s">
        <v>255</v>
      </c>
      <c r="D159" s="7" t="s">
        <v>256</v>
      </c>
      <c r="E159" s="5">
        <v>1900000</v>
      </c>
      <c r="F159" s="1">
        <v>100000</v>
      </c>
      <c r="G159" s="1">
        <v>212000</v>
      </c>
      <c r="H159" s="1">
        <f t="shared" si="6"/>
        <v>312000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>
        <f t="shared" si="8"/>
        <v>2000000</v>
      </c>
      <c r="AQ159" s="28" t="s">
        <v>403</v>
      </c>
      <c r="AR159" s="28">
        <v>58901</v>
      </c>
      <c r="AS159" s="3"/>
      <c r="AT159" s="29"/>
    </row>
    <row r="160" spans="1:46" s="30" customFormat="1" ht="14.25">
      <c r="A160" s="6">
        <f t="shared" si="7"/>
        <v>156</v>
      </c>
      <c r="B160" s="6">
        <v>99112108</v>
      </c>
      <c r="C160" s="7" t="s">
        <v>257</v>
      </c>
      <c r="D160" s="7" t="s">
        <v>256</v>
      </c>
      <c r="E160" s="5">
        <v>2775000</v>
      </c>
      <c r="F160" s="1">
        <v>100000</v>
      </c>
      <c r="G160" s="1">
        <f>540000</f>
        <v>540000</v>
      </c>
      <c r="H160" s="1">
        <f t="shared" si="6"/>
        <v>640000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>
        <f t="shared" si="8"/>
        <v>2875000</v>
      </c>
      <c r="AQ160" s="28" t="s">
        <v>403</v>
      </c>
      <c r="AR160" s="28">
        <v>58901</v>
      </c>
      <c r="AS160" s="3"/>
      <c r="AT160" s="29"/>
    </row>
    <row r="161" spans="1:46" s="30" customFormat="1" ht="14.25">
      <c r="A161" s="6">
        <f t="shared" si="7"/>
        <v>157</v>
      </c>
      <c r="B161" s="6">
        <v>14091218</v>
      </c>
      <c r="C161" s="7" t="s">
        <v>258</v>
      </c>
      <c r="D161" s="7" t="s">
        <v>256</v>
      </c>
      <c r="E161" s="5">
        <v>1000000</v>
      </c>
      <c r="F161" s="1">
        <v>100000</v>
      </c>
      <c r="G161" s="1">
        <f>540000+239500</f>
        <v>779500</v>
      </c>
      <c r="H161" s="1">
        <f t="shared" si="6"/>
        <v>879500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>
        <f t="shared" si="8"/>
        <v>1100000</v>
      </c>
      <c r="AQ161" s="28" t="s">
        <v>404</v>
      </c>
      <c r="AR161" s="28">
        <v>58901</v>
      </c>
      <c r="AS161" s="3"/>
      <c r="AT161" s="29"/>
    </row>
    <row r="162" spans="1:46">
      <c r="A162" s="6">
        <f t="shared" si="7"/>
        <v>158</v>
      </c>
      <c r="B162" s="6">
        <v>95100828</v>
      </c>
      <c r="C162" s="7" t="s">
        <v>259</v>
      </c>
      <c r="D162" s="7" t="s">
        <v>256</v>
      </c>
      <c r="E162" s="5">
        <v>2775000</v>
      </c>
      <c r="F162" s="1">
        <v>100000</v>
      </c>
      <c r="G162" s="1"/>
      <c r="H162" s="1">
        <f t="shared" si="6"/>
        <v>100000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>
        <f t="shared" si="8"/>
        <v>2875000</v>
      </c>
      <c r="AQ162" s="28" t="s">
        <v>405</v>
      </c>
      <c r="AR162" s="28">
        <v>58901</v>
      </c>
      <c r="AS162" s="3"/>
    </row>
    <row r="163" spans="1:46">
      <c r="A163" s="6">
        <f t="shared" si="7"/>
        <v>159</v>
      </c>
      <c r="B163" s="6">
        <v>99112118</v>
      </c>
      <c r="C163" s="7" t="s">
        <v>260</v>
      </c>
      <c r="D163" s="7" t="s">
        <v>256</v>
      </c>
      <c r="E163" s="5">
        <v>2775000</v>
      </c>
      <c r="F163" s="1">
        <v>100000</v>
      </c>
      <c r="G163" s="1">
        <f>530000+850000+179000</f>
        <v>1559000</v>
      </c>
      <c r="H163" s="1">
        <f t="shared" si="6"/>
        <v>1659000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>
        <f t="shared" si="8"/>
        <v>2875000</v>
      </c>
      <c r="AQ163" s="28" t="s">
        <v>406</v>
      </c>
      <c r="AR163" s="28">
        <v>58901</v>
      </c>
      <c r="AS163" s="3"/>
    </row>
    <row r="164" spans="1:46">
      <c r="A164" s="6">
        <f t="shared" si="7"/>
        <v>160</v>
      </c>
      <c r="B164" s="9" t="s">
        <v>261</v>
      </c>
      <c r="C164" s="7" t="s">
        <v>262</v>
      </c>
      <c r="D164" s="7" t="s">
        <v>256</v>
      </c>
      <c r="E164" s="5">
        <v>2775000</v>
      </c>
      <c r="F164" s="1">
        <v>100000</v>
      </c>
      <c r="G164" s="1">
        <f>530000+170000</f>
        <v>700000</v>
      </c>
      <c r="H164" s="1">
        <f t="shared" si="6"/>
        <v>800000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>
        <f t="shared" si="8"/>
        <v>2875000</v>
      </c>
      <c r="AQ164" s="28" t="s">
        <v>406</v>
      </c>
      <c r="AR164" s="28">
        <v>58901</v>
      </c>
      <c r="AS164" s="3"/>
    </row>
    <row r="165" spans="1:46">
      <c r="A165" s="6">
        <f t="shared" si="7"/>
        <v>161</v>
      </c>
      <c r="B165" s="6">
        <v>95100788</v>
      </c>
      <c r="C165" s="7" t="s">
        <v>263</v>
      </c>
      <c r="D165" s="7" t="s">
        <v>256</v>
      </c>
      <c r="E165" s="5">
        <v>2775000</v>
      </c>
      <c r="F165" s="1">
        <v>100000</v>
      </c>
      <c r="G165" s="1">
        <f>648000</f>
        <v>648000</v>
      </c>
      <c r="H165" s="1">
        <f t="shared" si="6"/>
        <v>748000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>
        <f t="shared" si="8"/>
        <v>2875000</v>
      </c>
      <c r="AQ165" s="28" t="s">
        <v>407</v>
      </c>
      <c r="AR165" s="28">
        <v>58901</v>
      </c>
      <c r="AS165" s="3"/>
    </row>
    <row r="166" spans="1:46">
      <c r="A166" s="6">
        <f t="shared" si="7"/>
        <v>162</v>
      </c>
      <c r="B166" s="9" t="s">
        <v>264</v>
      </c>
      <c r="C166" s="7" t="s">
        <v>265</v>
      </c>
      <c r="D166" s="7" t="s">
        <v>256</v>
      </c>
      <c r="E166" s="5">
        <v>2675000</v>
      </c>
      <c r="F166" s="1">
        <v>100000</v>
      </c>
      <c r="G166" s="1">
        <f>530000+720000</f>
        <v>1250000</v>
      </c>
      <c r="H166" s="1">
        <f t="shared" si="6"/>
        <v>1350000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>
        <f t="shared" si="8"/>
        <v>2775000</v>
      </c>
      <c r="AQ166" s="28" t="s">
        <v>408</v>
      </c>
      <c r="AR166" s="28">
        <v>58901</v>
      </c>
      <c r="AS166" s="3"/>
    </row>
    <row r="167" spans="1:46">
      <c r="A167" s="6">
        <f t="shared" si="7"/>
        <v>163</v>
      </c>
      <c r="B167" s="6">
        <v>95070578</v>
      </c>
      <c r="C167" s="7" t="s">
        <v>266</v>
      </c>
      <c r="D167" s="7" t="s">
        <v>256</v>
      </c>
      <c r="E167" s="5">
        <v>2775000</v>
      </c>
      <c r="F167" s="1">
        <v>100000</v>
      </c>
      <c r="G167" s="1">
        <f>540000</f>
        <v>540000</v>
      </c>
      <c r="H167" s="1">
        <f t="shared" si="6"/>
        <v>640000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>
        <f t="shared" si="8"/>
        <v>2875000</v>
      </c>
      <c r="AQ167" s="28" t="s">
        <v>406</v>
      </c>
      <c r="AR167" s="28">
        <v>58901</v>
      </c>
      <c r="AS167" s="3"/>
    </row>
    <row r="168" spans="1:46">
      <c r="A168" s="6">
        <f t="shared" si="7"/>
        <v>164</v>
      </c>
      <c r="B168" s="6">
        <v>95070558</v>
      </c>
      <c r="C168" s="7" t="s">
        <v>267</v>
      </c>
      <c r="D168" s="7" t="s">
        <v>256</v>
      </c>
      <c r="E168" s="5">
        <v>2775000</v>
      </c>
      <c r="F168" s="1">
        <v>100000</v>
      </c>
      <c r="G168" s="1">
        <f>540000</f>
        <v>540000</v>
      </c>
      <c r="H168" s="1">
        <f t="shared" si="6"/>
        <v>640000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>
        <f t="shared" si="8"/>
        <v>2875000</v>
      </c>
      <c r="AQ168" s="28" t="s">
        <v>409</v>
      </c>
      <c r="AR168" s="28">
        <v>58901</v>
      </c>
      <c r="AS168" s="3"/>
    </row>
    <row r="169" spans="1:46">
      <c r="A169" s="6">
        <f t="shared" si="7"/>
        <v>165</v>
      </c>
      <c r="B169" s="10" t="s">
        <v>268</v>
      </c>
      <c r="C169" s="7" t="s">
        <v>269</v>
      </c>
      <c r="D169" s="7" t="s">
        <v>256</v>
      </c>
      <c r="E169" s="5">
        <v>1200000</v>
      </c>
      <c r="F169" s="1">
        <v>100000</v>
      </c>
      <c r="G169" s="1"/>
      <c r="H169" s="1">
        <f t="shared" si="6"/>
        <v>100000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>
        <f t="shared" si="8"/>
        <v>1300000</v>
      </c>
      <c r="AQ169" s="28" t="s">
        <v>407</v>
      </c>
      <c r="AR169" s="28">
        <v>58901</v>
      </c>
      <c r="AS169" s="3"/>
    </row>
    <row r="170" spans="1:46">
      <c r="A170" s="6">
        <f t="shared" si="7"/>
        <v>166</v>
      </c>
      <c r="B170" s="9" t="s">
        <v>270</v>
      </c>
      <c r="C170" s="7" t="s">
        <v>271</v>
      </c>
      <c r="D170" s="7" t="s">
        <v>272</v>
      </c>
      <c r="E170" s="5">
        <v>2775000</v>
      </c>
      <c r="F170" s="1">
        <v>100000</v>
      </c>
      <c r="G170" s="1">
        <f>530000</f>
        <v>530000</v>
      </c>
      <c r="H170" s="1">
        <f t="shared" si="6"/>
        <v>630000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>
        <f t="shared" si="8"/>
        <v>2875000</v>
      </c>
      <c r="AQ170" s="28" t="s">
        <v>395</v>
      </c>
      <c r="AR170" s="28">
        <v>58901</v>
      </c>
      <c r="AS170" s="3"/>
    </row>
    <row r="171" spans="1:46">
      <c r="A171" s="6">
        <f t="shared" si="7"/>
        <v>167</v>
      </c>
      <c r="B171" s="6">
        <v>12109438</v>
      </c>
      <c r="C171" s="7" t="s">
        <v>273</v>
      </c>
      <c r="D171" s="7" t="s">
        <v>272</v>
      </c>
      <c r="E171" s="5">
        <v>2450000</v>
      </c>
      <c r="F171" s="1">
        <v>100000</v>
      </c>
      <c r="G171" s="5">
        <f>530000</f>
        <v>530000</v>
      </c>
      <c r="H171" s="1">
        <f t="shared" si="6"/>
        <v>630000</v>
      </c>
      <c r="I171" s="5"/>
      <c r="J171" s="5"/>
      <c r="K171" s="5"/>
      <c r="L171" s="5"/>
      <c r="M171" s="5"/>
      <c r="N171" s="1"/>
      <c r="O171" s="1"/>
      <c r="P171" s="5"/>
      <c r="Q171" s="1"/>
      <c r="R171" s="1"/>
      <c r="S171" s="5"/>
      <c r="T171" s="1"/>
      <c r="U171" s="1"/>
      <c r="V171" s="5"/>
      <c r="W171" s="1"/>
      <c r="X171" s="1"/>
      <c r="Y171" s="5"/>
      <c r="Z171" s="1"/>
      <c r="AA171" s="1"/>
      <c r="AB171" s="5"/>
      <c r="AC171" s="1"/>
      <c r="AD171" s="1"/>
      <c r="AE171" s="5"/>
      <c r="AF171" s="1"/>
      <c r="AG171" s="1"/>
      <c r="AH171" s="5"/>
      <c r="AI171" s="1"/>
      <c r="AJ171" s="1"/>
      <c r="AK171" s="5"/>
      <c r="AL171" s="1"/>
      <c r="AM171" s="1"/>
      <c r="AN171" s="5"/>
      <c r="AO171" s="1"/>
      <c r="AP171" s="2">
        <f t="shared" si="8"/>
        <v>2550000</v>
      </c>
      <c r="AQ171" s="28" t="s">
        <v>396</v>
      </c>
      <c r="AR171" s="28">
        <v>58901</v>
      </c>
      <c r="AS171" s="3"/>
    </row>
    <row r="172" spans="1:46">
      <c r="A172" s="6">
        <f t="shared" si="7"/>
        <v>168</v>
      </c>
      <c r="B172" s="6">
        <v>99122228</v>
      </c>
      <c r="C172" s="7" t="s">
        <v>274</v>
      </c>
      <c r="D172" s="7" t="s">
        <v>272</v>
      </c>
      <c r="E172" s="5">
        <v>2775000</v>
      </c>
      <c r="F172" s="1">
        <v>100000</v>
      </c>
      <c r="G172" s="1">
        <f>530000</f>
        <v>530000</v>
      </c>
      <c r="H172" s="1">
        <f t="shared" si="6"/>
        <v>630000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>
        <f t="shared" si="8"/>
        <v>2875000</v>
      </c>
      <c r="AQ172" s="28" t="s">
        <v>396</v>
      </c>
      <c r="AR172" s="28">
        <v>58901</v>
      </c>
      <c r="AS172" s="4"/>
    </row>
    <row r="173" spans="1:46">
      <c r="A173" s="6">
        <f t="shared" si="7"/>
        <v>169</v>
      </c>
      <c r="B173" s="9" t="s">
        <v>275</v>
      </c>
      <c r="C173" s="7" t="s">
        <v>276</v>
      </c>
      <c r="D173" s="7" t="s">
        <v>277</v>
      </c>
      <c r="E173" s="5">
        <v>2625000</v>
      </c>
      <c r="F173" s="1">
        <v>100000</v>
      </c>
      <c r="G173" s="1">
        <f>1060000+571800</f>
        <v>1631800</v>
      </c>
      <c r="H173" s="1">
        <f t="shared" si="6"/>
        <v>1731800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>
        <f t="shared" si="8"/>
        <v>2725000</v>
      </c>
      <c r="AQ173" s="28" t="s">
        <v>410</v>
      </c>
      <c r="AR173" s="28">
        <v>58901</v>
      </c>
      <c r="AS173" s="4"/>
    </row>
    <row r="174" spans="1:46">
      <c r="A174" s="6">
        <f t="shared" si="7"/>
        <v>170</v>
      </c>
      <c r="B174" s="9" t="s">
        <v>278</v>
      </c>
      <c r="C174" s="7" t="s">
        <v>279</v>
      </c>
      <c r="D174" s="7" t="s">
        <v>277</v>
      </c>
      <c r="E174" s="5">
        <v>2775000</v>
      </c>
      <c r="F174" s="1">
        <v>100000</v>
      </c>
      <c r="G174" s="1">
        <f>540000</f>
        <v>540000</v>
      </c>
      <c r="H174" s="1">
        <f t="shared" si="6"/>
        <v>640000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>
        <f t="shared" si="8"/>
        <v>2875000</v>
      </c>
      <c r="AQ174" s="2" t="s">
        <v>373</v>
      </c>
      <c r="AR174" s="28">
        <v>58901</v>
      </c>
      <c r="AS174" s="3"/>
    </row>
    <row r="175" spans="1:46">
      <c r="A175" s="6">
        <f t="shared" si="7"/>
        <v>171</v>
      </c>
      <c r="B175" s="6">
        <v>99101839</v>
      </c>
      <c r="C175" s="7" t="s">
        <v>280</v>
      </c>
      <c r="D175" s="7" t="s">
        <v>277</v>
      </c>
      <c r="E175" s="5">
        <v>2775000</v>
      </c>
      <c r="F175" s="1">
        <v>100000</v>
      </c>
      <c r="G175" s="1">
        <f>440000</f>
        <v>440000</v>
      </c>
      <c r="H175" s="1">
        <f t="shared" si="6"/>
        <v>540000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>
        <f t="shared" si="8"/>
        <v>2875000</v>
      </c>
      <c r="AQ175" s="28" t="s">
        <v>371</v>
      </c>
      <c r="AR175" s="28">
        <v>58901</v>
      </c>
      <c r="AS175" s="3"/>
    </row>
    <row r="176" spans="1:46">
      <c r="A176" s="6">
        <f t="shared" si="7"/>
        <v>172</v>
      </c>
      <c r="B176" s="6">
        <v>99122238</v>
      </c>
      <c r="C176" s="7" t="s">
        <v>281</v>
      </c>
      <c r="D176" s="7" t="s">
        <v>277</v>
      </c>
      <c r="E176" s="5">
        <v>2775000</v>
      </c>
      <c r="F176" s="1">
        <v>100000</v>
      </c>
      <c r="G176" s="1">
        <f>636000+880000</f>
        <v>1516000</v>
      </c>
      <c r="H176" s="1">
        <f t="shared" si="6"/>
        <v>1616000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>
        <f t="shared" si="8"/>
        <v>2875000</v>
      </c>
      <c r="AQ176" s="28" t="s">
        <v>371</v>
      </c>
      <c r="AR176" s="28">
        <v>58901</v>
      </c>
      <c r="AS176" s="3"/>
    </row>
    <row r="177" spans="1:45">
      <c r="A177" s="6">
        <f t="shared" si="7"/>
        <v>173</v>
      </c>
      <c r="B177" s="6">
        <v>96071108</v>
      </c>
      <c r="C177" s="7" t="s">
        <v>282</v>
      </c>
      <c r="D177" s="7" t="s">
        <v>277</v>
      </c>
      <c r="E177" s="5">
        <v>2775000</v>
      </c>
      <c r="F177" s="1">
        <v>100000</v>
      </c>
      <c r="G177" s="1">
        <f>540000</f>
        <v>540000</v>
      </c>
      <c r="H177" s="1">
        <f t="shared" si="6"/>
        <v>640000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>
        <f t="shared" si="8"/>
        <v>2875000</v>
      </c>
      <c r="AQ177" s="28" t="s">
        <v>371</v>
      </c>
      <c r="AR177" s="28">
        <v>58901</v>
      </c>
      <c r="AS177" s="3"/>
    </row>
    <row r="178" spans="1:45">
      <c r="A178" s="6">
        <f t="shared" si="7"/>
        <v>174</v>
      </c>
      <c r="B178" s="6">
        <v>95070258</v>
      </c>
      <c r="C178" s="7" t="s">
        <v>283</v>
      </c>
      <c r="D178" s="7" t="s">
        <v>277</v>
      </c>
      <c r="E178" s="5">
        <v>2775000</v>
      </c>
      <c r="F178" s="1">
        <v>100000</v>
      </c>
      <c r="G178" s="1">
        <f>546000+270000</f>
        <v>816000</v>
      </c>
      <c r="H178" s="1">
        <f t="shared" si="6"/>
        <v>916000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>
        <f t="shared" si="8"/>
        <v>2875000</v>
      </c>
      <c r="AQ178" s="28" t="s">
        <v>373</v>
      </c>
      <c r="AR178" s="28">
        <v>58901</v>
      </c>
      <c r="AS178" s="3"/>
    </row>
    <row r="179" spans="1:45">
      <c r="A179" s="6">
        <f t="shared" si="7"/>
        <v>175</v>
      </c>
      <c r="B179" s="6">
        <v>99101675</v>
      </c>
      <c r="C179" s="7" t="s">
        <v>284</v>
      </c>
      <c r="D179" s="7" t="s">
        <v>277</v>
      </c>
      <c r="E179" s="5">
        <v>2775000</v>
      </c>
      <c r="F179" s="1">
        <v>100000</v>
      </c>
      <c r="G179" s="1">
        <f>540000+483000</f>
        <v>1023000</v>
      </c>
      <c r="H179" s="1">
        <f t="shared" si="6"/>
        <v>1123000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>
        <f t="shared" si="8"/>
        <v>2875000</v>
      </c>
      <c r="AQ179" s="28" t="s">
        <v>371</v>
      </c>
      <c r="AR179" s="28">
        <v>58901</v>
      </c>
      <c r="AS179" s="3"/>
    </row>
    <row r="180" spans="1:45">
      <c r="A180" s="6">
        <f t="shared" si="7"/>
        <v>176</v>
      </c>
      <c r="B180" s="10">
        <v>13100018</v>
      </c>
      <c r="C180" s="7" t="s">
        <v>285</v>
      </c>
      <c r="D180" s="7" t="s">
        <v>277</v>
      </c>
      <c r="E180" s="5">
        <v>1800000</v>
      </c>
      <c r="F180" s="1">
        <v>100000</v>
      </c>
      <c r="G180" s="1">
        <f>270000+417000</f>
        <v>687000</v>
      </c>
      <c r="H180" s="1">
        <f t="shared" si="6"/>
        <v>787000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>
        <f t="shared" si="8"/>
        <v>1900000</v>
      </c>
      <c r="AQ180" s="28" t="s">
        <v>371</v>
      </c>
      <c r="AR180" s="28">
        <v>58901</v>
      </c>
      <c r="AS180" s="3"/>
    </row>
    <row r="181" spans="1:45">
      <c r="A181" s="6">
        <f t="shared" si="7"/>
        <v>177</v>
      </c>
      <c r="B181" s="6">
        <v>95070497</v>
      </c>
      <c r="C181" s="7" t="s">
        <v>286</v>
      </c>
      <c r="D181" s="7" t="s">
        <v>277</v>
      </c>
      <c r="E181" s="5">
        <v>2775000</v>
      </c>
      <c r="F181" s="1">
        <v>100000</v>
      </c>
      <c r="G181" s="1">
        <f>540000+554000</f>
        <v>1094000</v>
      </c>
      <c r="H181" s="1">
        <f t="shared" si="6"/>
        <v>1194000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>
        <f t="shared" si="8"/>
        <v>2875000</v>
      </c>
      <c r="AQ181" s="28" t="s">
        <v>410</v>
      </c>
      <c r="AR181" s="28">
        <v>58901</v>
      </c>
      <c r="AS181" s="3"/>
    </row>
    <row r="182" spans="1:45">
      <c r="A182" s="6">
        <f t="shared" si="7"/>
        <v>178</v>
      </c>
      <c r="B182" s="6">
        <v>99112148</v>
      </c>
      <c r="C182" s="7" t="s">
        <v>287</v>
      </c>
      <c r="D182" s="7" t="s">
        <v>277</v>
      </c>
      <c r="E182" s="5">
        <v>2775000</v>
      </c>
      <c r="F182" s="1">
        <v>100000</v>
      </c>
      <c r="G182" s="1">
        <f>530000+210000</f>
        <v>740000</v>
      </c>
      <c r="H182" s="1">
        <f t="shared" si="6"/>
        <v>840000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2">
        <f t="shared" si="8"/>
        <v>2875000</v>
      </c>
      <c r="AQ182" s="28" t="s">
        <v>371</v>
      </c>
      <c r="AR182" s="28">
        <v>58901</v>
      </c>
      <c r="AS182" s="3"/>
    </row>
    <row r="183" spans="1:45">
      <c r="A183" s="6">
        <f t="shared" si="7"/>
        <v>179</v>
      </c>
      <c r="B183" s="9" t="s">
        <v>288</v>
      </c>
      <c r="C183" s="7" t="s">
        <v>289</v>
      </c>
      <c r="D183" s="7" t="s">
        <v>277</v>
      </c>
      <c r="E183" s="5">
        <v>2775000</v>
      </c>
      <c r="F183" s="1">
        <v>100000</v>
      </c>
      <c r="G183" s="1">
        <f>531250</f>
        <v>531250</v>
      </c>
      <c r="H183" s="1">
        <f t="shared" si="6"/>
        <v>631250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2">
        <f t="shared" si="8"/>
        <v>2875000</v>
      </c>
      <c r="AQ183" s="28" t="s">
        <v>373</v>
      </c>
      <c r="AR183" s="28">
        <v>58901</v>
      </c>
      <c r="AS183" s="3"/>
    </row>
    <row r="184" spans="1:45">
      <c r="A184" s="6">
        <f t="shared" si="7"/>
        <v>180</v>
      </c>
      <c r="B184" s="6">
        <v>99112128</v>
      </c>
      <c r="C184" s="7" t="s">
        <v>290</v>
      </c>
      <c r="D184" s="7" t="s">
        <v>277</v>
      </c>
      <c r="E184" s="5">
        <v>2775000</v>
      </c>
      <c r="F184" s="1">
        <v>100000</v>
      </c>
      <c r="G184" s="1"/>
      <c r="H184" s="1">
        <f t="shared" si="6"/>
        <v>100000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2">
        <f t="shared" si="8"/>
        <v>2875000</v>
      </c>
      <c r="AQ184" s="28" t="s">
        <v>371</v>
      </c>
      <c r="AR184" s="28">
        <v>58901</v>
      </c>
      <c r="AS184" s="4"/>
    </row>
    <row r="185" spans="1:45">
      <c r="A185" s="6">
        <f t="shared" si="7"/>
        <v>181</v>
      </c>
      <c r="B185" s="10">
        <v>99101685</v>
      </c>
      <c r="C185" s="7" t="s">
        <v>291</v>
      </c>
      <c r="D185" s="7" t="s">
        <v>292</v>
      </c>
      <c r="E185" s="5">
        <v>1100000</v>
      </c>
      <c r="F185" s="1">
        <v>100000</v>
      </c>
      <c r="G185" s="1">
        <f>530000+199000</f>
        <v>729000</v>
      </c>
      <c r="H185" s="1">
        <f t="shared" si="6"/>
        <v>829000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2">
        <f t="shared" si="8"/>
        <v>1200000</v>
      </c>
      <c r="AQ185" s="28" t="s">
        <v>371</v>
      </c>
      <c r="AR185" s="28">
        <v>58901</v>
      </c>
      <c r="AS185" s="3"/>
    </row>
    <row r="186" spans="1:45">
      <c r="A186" s="6">
        <f t="shared" si="7"/>
        <v>182</v>
      </c>
      <c r="B186" s="9" t="s">
        <v>293</v>
      </c>
      <c r="C186" s="7" t="s">
        <v>294</v>
      </c>
      <c r="D186" s="7" t="s">
        <v>292</v>
      </c>
      <c r="E186" s="5">
        <v>2775000</v>
      </c>
      <c r="F186" s="1">
        <v>100000</v>
      </c>
      <c r="G186" s="1">
        <f>440000+130500</f>
        <v>570500</v>
      </c>
      <c r="H186" s="1">
        <f t="shared" si="6"/>
        <v>670500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2">
        <f t="shared" si="8"/>
        <v>2875000</v>
      </c>
      <c r="AQ186" s="28" t="s">
        <v>371</v>
      </c>
      <c r="AR186" s="28">
        <v>58901</v>
      </c>
      <c r="AS186" s="3"/>
    </row>
    <row r="187" spans="1:45">
      <c r="A187" s="6">
        <f t="shared" si="7"/>
        <v>183</v>
      </c>
      <c r="B187" s="9" t="s">
        <v>295</v>
      </c>
      <c r="C187" s="7" t="s">
        <v>296</v>
      </c>
      <c r="D187" s="7" t="s">
        <v>292</v>
      </c>
      <c r="E187" s="5">
        <v>2775000</v>
      </c>
      <c r="F187" s="1">
        <v>100000</v>
      </c>
      <c r="G187" s="5">
        <f>530000+499000</f>
        <v>1029000</v>
      </c>
      <c r="H187" s="1">
        <f t="shared" si="6"/>
        <v>1129000</v>
      </c>
      <c r="I187" s="5"/>
      <c r="J187" s="5"/>
      <c r="K187" s="5"/>
      <c r="L187" s="5"/>
      <c r="M187" s="5"/>
      <c r="N187" s="1"/>
      <c r="O187" s="1"/>
      <c r="P187" s="5"/>
      <c r="Q187" s="1"/>
      <c r="R187" s="1"/>
      <c r="S187" s="5"/>
      <c r="T187" s="1"/>
      <c r="U187" s="1"/>
      <c r="V187" s="5"/>
      <c r="W187" s="1"/>
      <c r="X187" s="1"/>
      <c r="Y187" s="5"/>
      <c r="Z187" s="1"/>
      <c r="AA187" s="1"/>
      <c r="AB187" s="1"/>
      <c r="AC187" s="1"/>
      <c r="AD187" s="1"/>
      <c r="AE187" s="5"/>
      <c r="AF187" s="1"/>
      <c r="AG187" s="1"/>
      <c r="AH187" s="5"/>
      <c r="AI187" s="1"/>
      <c r="AJ187" s="1"/>
      <c r="AK187" s="5"/>
      <c r="AL187" s="1"/>
      <c r="AM187" s="1"/>
      <c r="AN187" s="5"/>
      <c r="AO187" s="1"/>
      <c r="AP187" s="2">
        <f t="shared" si="8"/>
        <v>2875000</v>
      </c>
      <c r="AQ187" s="28" t="s">
        <v>373</v>
      </c>
      <c r="AR187" s="28">
        <v>58901</v>
      </c>
      <c r="AS187" s="3"/>
    </row>
    <row r="188" spans="1:45">
      <c r="A188" s="6">
        <f t="shared" si="7"/>
        <v>184</v>
      </c>
      <c r="B188" s="9" t="s">
        <v>297</v>
      </c>
      <c r="C188" s="7" t="s">
        <v>298</v>
      </c>
      <c r="D188" s="7" t="s">
        <v>292</v>
      </c>
      <c r="E188" s="5">
        <v>2775000</v>
      </c>
      <c r="F188" s="1">
        <v>100000</v>
      </c>
      <c r="G188" s="1">
        <f>270000</f>
        <v>270000</v>
      </c>
      <c r="H188" s="1">
        <f t="shared" si="6"/>
        <v>370000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2">
        <f t="shared" si="8"/>
        <v>2875000</v>
      </c>
      <c r="AQ188" s="28" t="s">
        <v>371</v>
      </c>
      <c r="AR188" s="28">
        <v>58901</v>
      </c>
      <c r="AS188" s="3"/>
    </row>
    <row r="189" spans="1:45">
      <c r="A189" s="6">
        <f t="shared" si="7"/>
        <v>185</v>
      </c>
      <c r="B189" s="10">
        <v>11048235</v>
      </c>
      <c r="C189" s="7" t="s">
        <v>299</v>
      </c>
      <c r="D189" s="7" t="s">
        <v>292</v>
      </c>
      <c r="E189" s="5">
        <v>1300000</v>
      </c>
      <c r="F189" s="1">
        <v>100000</v>
      </c>
      <c r="G189" s="1">
        <f>425000</f>
        <v>425000</v>
      </c>
      <c r="H189" s="1">
        <f t="shared" si="6"/>
        <v>525000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2">
        <f t="shared" si="8"/>
        <v>1400000</v>
      </c>
      <c r="AQ189" s="28" t="s">
        <v>371</v>
      </c>
      <c r="AR189" s="28">
        <v>58901</v>
      </c>
      <c r="AS189" s="3"/>
    </row>
    <row r="190" spans="1:45">
      <c r="A190" s="6">
        <f t="shared" si="7"/>
        <v>186</v>
      </c>
      <c r="B190" s="9">
        <v>10037465</v>
      </c>
      <c r="C190" s="7" t="s">
        <v>300</v>
      </c>
      <c r="D190" s="7" t="s">
        <v>292</v>
      </c>
      <c r="E190" s="5">
        <v>2775000</v>
      </c>
      <c r="F190" s="1">
        <v>100000</v>
      </c>
      <c r="G190" s="1"/>
      <c r="H190" s="1">
        <f t="shared" si="6"/>
        <v>100000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2">
        <f t="shared" si="8"/>
        <v>2875000</v>
      </c>
      <c r="AQ190" s="28" t="s">
        <v>371</v>
      </c>
      <c r="AR190" s="28">
        <v>58901</v>
      </c>
      <c r="AS190" s="3"/>
    </row>
    <row r="191" spans="1:45">
      <c r="A191" s="6">
        <f t="shared" si="7"/>
        <v>187</v>
      </c>
      <c r="B191" s="6">
        <v>99101944</v>
      </c>
      <c r="C191" s="7" t="s">
        <v>301</v>
      </c>
      <c r="D191" s="7" t="s">
        <v>292</v>
      </c>
      <c r="E191" s="5">
        <v>2775000</v>
      </c>
      <c r="F191" s="1">
        <v>100000</v>
      </c>
      <c r="G191" s="1">
        <f>540000+94000</f>
        <v>634000</v>
      </c>
      <c r="H191" s="1">
        <f t="shared" si="6"/>
        <v>734000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2">
        <f t="shared" si="8"/>
        <v>2875000</v>
      </c>
      <c r="AQ191" s="28" t="s">
        <v>371</v>
      </c>
      <c r="AR191" s="28">
        <v>58901</v>
      </c>
      <c r="AS191" s="3"/>
    </row>
    <row r="192" spans="1:45">
      <c r="A192" s="6">
        <f t="shared" si="7"/>
        <v>188</v>
      </c>
      <c r="B192" s="6">
        <v>99101859</v>
      </c>
      <c r="C192" s="7" t="s">
        <v>302</v>
      </c>
      <c r="D192" s="7" t="s">
        <v>292</v>
      </c>
      <c r="E192" s="5">
        <v>2775000</v>
      </c>
      <c r="F192" s="1">
        <v>100000</v>
      </c>
      <c r="G192" s="1">
        <f>287500+530000</f>
        <v>817500</v>
      </c>
      <c r="H192" s="1">
        <f t="shared" si="6"/>
        <v>917500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2">
        <f t="shared" si="8"/>
        <v>2875000</v>
      </c>
      <c r="AQ192" s="28" t="s">
        <v>371</v>
      </c>
      <c r="AR192" s="28">
        <v>58901</v>
      </c>
      <c r="AS192" s="3"/>
    </row>
    <row r="193" spans="1:45">
      <c r="A193" s="6">
        <f t="shared" si="7"/>
        <v>189</v>
      </c>
      <c r="B193" s="9" t="s">
        <v>303</v>
      </c>
      <c r="C193" s="7" t="s">
        <v>304</v>
      </c>
      <c r="D193" s="7" t="s">
        <v>292</v>
      </c>
      <c r="E193" s="5">
        <v>2775000</v>
      </c>
      <c r="F193" s="1">
        <v>100000</v>
      </c>
      <c r="G193" s="1">
        <f>530000+170000</f>
        <v>700000</v>
      </c>
      <c r="H193" s="1">
        <f t="shared" si="6"/>
        <v>800000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2">
        <f t="shared" si="8"/>
        <v>2875000</v>
      </c>
      <c r="AQ193" s="28" t="s">
        <v>371</v>
      </c>
      <c r="AR193" s="28">
        <v>58901</v>
      </c>
      <c r="AS193" s="3"/>
    </row>
    <row r="194" spans="1:45">
      <c r="A194" s="6">
        <f t="shared" si="7"/>
        <v>190</v>
      </c>
      <c r="B194" s="9" t="s">
        <v>305</v>
      </c>
      <c r="C194" s="7" t="s">
        <v>306</v>
      </c>
      <c r="D194" s="7" t="s">
        <v>292</v>
      </c>
      <c r="E194" s="5">
        <v>2775000</v>
      </c>
      <c r="F194" s="1">
        <v>100000</v>
      </c>
      <c r="G194" s="1">
        <f>530000+262000</f>
        <v>792000</v>
      </c>
      <c r="H194" s="1">
        <f t="shared" si="6"/>
        <v>892000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2">
        <f t="shared" si="8"/>
        <v>2875000</v>
      </c>
      <c r="AQ194" s="28" t="s">
        <v>373</v>
      </c>
      <c r="AR194" s="28">
        <v>58901</v>
      </c>
      <c r="AS194" s="3"/>
    </row>
    <row r="195" spans="1:45">
      <c r="A195" s="6">
        <f t="shared" si="7"/>
        <v>191</v>
      </c>
      <c r="B195" s="6">
        <v>99101705</v>
      </c>
      <c r="C195" s="7" t="s">
        <v>307</v>
      </c>
      <c r="D195" s="7" t="s">
        <v>292</v>
      </c>
      <c r="E195" s="5">
        <v>2775000</v>
      </c>
      <c r="F195" s="1">
        <v>100000</v>
      </c>
      <c r="G195" s="1">
        <f>287500+530000</f>
        <v>817500</v>
      </c>
      <c r="H195" s="1">
        <f t="shared" si="6"/>
        <v>917500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2">
        <f t="shared" si="8"/>
        <v>2875000</v>
      </c>
      <c r="AQ195" s="28" t="s">
        <v>371</v>
      </c>
      <c r="AR195" s="28">
        <v>58901</v>
      </c>
      <c r="AS195" s="3"/>
    </row>
    <row r="196" spans="1:45">
      <c r="A196" s="6">
        <f t="shared" si="7"/>
        <v>192</v>
      </c>
      <c r="B196" s="9" t="s">
        <v>308</v>
      </c>
      <c r="C196" s="7" t="s">
        <v>309</v>
      </c>
      <c r="D196" s="7" t="s">
        <v>292</v>
      </c>
      <c r="E196" s="5">
        <v>2775000</v>
      </c>
      <c r="F196" s="1">
        <v>100000</v>
      </c>
      <c r="G196" s="1"/>
      <c r="H196" s="1">
        <f t="shared" si="6"/>
        <v>100000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2">
        <f t="shared" si="8"/>
        <v>2875000</v>
      </c>
      <c r="AQ196" s="28" t="s">
        <v>371</v>
      </c>
      <c r="AR196" s="28">
        <v>58901</v>
      </c>
      <c r="AS196" s="3"/>
    </row>
    <row r="197" spans="1:45">
      <c r="A197" s="6">
        <f t="shared" si="7"/>
        <v>193</v>
      </c>
      <c r="B197" s="9" t="s">
        <v>310</v>
      </c>
      <c r="C197" s="7" t="s">
        <v>311</v>
      </c>
      <c r="D197" s="7" t="s">
        <v>292</v>
      </c>
      <c r="E197" s="5">
        <v>2775000</v>
      </c>
      <c r="F197" s="1">
        <v>100000</v>
      </c>
      <c r="G197" s="1">
        <f>540000+235000</f>
        <v>775000</v>
      </c>
      <c r="H197" s="1">
        <f t="shared" ref="H197:H260" si="9">F197+G197</f>
        <v>875000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2">
        <f t="shared" si="8"/>
        <v>2875000</v>
      </c>
      <c r="AQ197" s="28" t="s">
        <v>373</v>
      </c>
      <c r="AR197" s="28">
        <v>58901</v>
      </c>
      <c r="AS197" s="3"/>
    </row>
    <row r="198" spans="1:45">
      <c r="A198" s="6">
        <f t="shared" ref="A198:A221" si="10">A197+1</f>
        <v>194</v>
      </c>
      <c r="B198" s="10">
        <v>11108469</v>
      </c>
      <c r="C198" s="7" t="s">
        <v>312</v>
      </c>
      <c r="D198" s="7" t="s">
        <v>313</v>
      </c>
      <c r="E198" s="5">
        <v>1900000</v>
      </c>
      <c r="F198" s="1">
        <v>100000</v>
      </c>
      <c r="G198" s="1">
        <f>265000</f>
        <v>265000</v>
      </c>
      <c r="H198" s="1">
        <f t="shared" si="9"/>
        <v>365000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2">
        <f t="shared" ref="AP198:AP221" si="11">E198+F198+I198+L198+O198+R198+U198+X198+AA198+AD198+AG198+AJ198+AM198</f>
        <v>2000000</v>
      </c>
      <c r="AQ198" s="28" t="s">
        <v>371</v>
      </c>
      <c r="AR198" s="28">
        <v>58901</v>
      </c>
      <c r="AS198" s="3"/>
    </row>
    <row r="199" spans="1:45">
      <c r="A199" s="6">
        <f t="shared" si="10"/>
        <v>195</v>
      </c>
      <c r="B199" s="10">
        <v>15091742</v>
      </c>
      <c r="C199" s="7" t="s">
        <v>314</v>
      </c>
      <c r="D199" s="7" t="s">
        <v>313</v>
      </c>
      <c r="E199" s="5">
        <v>0</v>
      </c>
      <c r="F199" s="1">
        <v>200000</v>
      </c>
      <c r="G199" s="1"/>
      <c r="H199" s="1">
        <f t="shared" si="9"/>
        <v>200000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2">
        <f t="shared" si="11"/>
        <v>200000</v>
      </c>
      <c r="AQ199" s="2" t="s">
        <v>411</v>
      </c>
      <c r="AR199" s="28">
        <v>58901</v>
      </c>
      <c r="AS199" s="3"/>
    </row>
    <row r="200" spans="1:45">
      <c r="A200" s="6">
        <f t="shared" si="10"/>
        <v>196</v>
      </c>
      <c r="B200" s="6">
        <v>97111502</v>
      </c>
      <c r="C200" s="7" t="s">
        <v>315</v>
      </c>
      <c r="D200" s="7" t="s">
        <v>313</v>
      </c>
      <c r="E200" s="5">
        <v>2775000</v>
      </c>
      <c r="F200" s="1">
        <v>100000</v>
      </c>
      <c r="G200" s="1">
        <f>1508000</f>
        <v>1508000</v>
      </c>
      <c r="H200" s="1">
        <f t="shared" si="9"/>
        <v>1608000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2">
        <f t="shared" si="11"/>
        <v>2875000</v>
      </c>
      <c r="AQ200" s="2" t="s">
        <v>412</v>
      </c>
      <c r="AR200" s="28">
        <v>58901</v>
      </c>
      <c r="AS200" s="3"/>
    </row>
    <row r="201" spans="1:45">
      <c r="A201" s="6">
        <f t="shared" si="10"/>
        <v>197</v>
      </c>
      <c r="B201" s="13">
        <v>15081662</v>
      </c>
      <c r="C201" s="7" t="s">
        <v>316</v>
      </c>
      <c r="D201" s="7" t="s">
        <v>313</v>
      </c>
      <c r="E201" s="5">
        <v>0</v>
      </c>
      <c r="F201" s="1">
        <v>200000</v>
      </c>
      <c r="G201" s="1">
        <v>446000</v>
      </c>
      <c r="H201" s="1">
        <f t="shared" si="9"/>
        <v>646000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2">
        <f t="shared" si="11"/>
        <v>200000</v>
      </c>
      <c r="AQ201" s="2" t="s">
        <v>412</v>
      </c>
      <c r="AR201" s="28">
        <v>58901</v>
      </c>
      <c r="AS201" s="3"/>
    </row>
    <row r="202" spans="1:45">
      <c r="A202" s="6">
        <f t="shared" si="10"/>
        <v>198</v>
      </c>
      <c r="B202" s="6">
        <v>99112081</v>
      </c>
      <c r="C202" s="7" t="s">
        <v>317</v>
      </c>
      <c r="D202" s="7" t="s">
        <v>313</v>
      </c>
      <c r="E202" s="5">
        <v>2775000</v>
      </c>
      <c r="F202" s="1">
        <v>100000</v>
      </c>
      <c r="G202" s="1">
        <f>540000</f>
        <v>540000</v>
      </c>
      <c r="H202" s="1">
        <f t="shared" si="9"/>
        <v>640000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2">
        <f t="shared" si="11"/>
        <v>2875000</v>
      </c>
      <c r="AQ202" s="2" t="s">
        <v>413</v>
      </c>
      <c r="AR202" s="28">
        <v>58901</v>
      </c>
      <c r="AS202" s="3"/>
    </row>
    <row r="203" spans="1:45">
      <c r="A203" s="6">
        <f t="shared" si="10"/>
        <v>199</v>
      </c>
      <c r="B203" s="6">
        <v>13069814</v>
      </c>
      <c r="C203" s="7" t="s">
        <v>318</v>
      </c>
      <c r="D203" s="7" t="s">
        <v>319</v>
      </c>
      <c r="E203" s="5">
        <v>2425000</v>
      </c>
      <c r="F203" s="1">
        <v>100000</v>
      </c>
      <c r="G203" s="1"/>
      <c r="H203" s="1">
        <f t="shared" si="9"/>
        <v>100000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2">
        <f t="shared" si="11"/>
        <v>2525000</v>
      </c>
      <c r="AQ203" s="2" t="s">
        <v>414</v>
      </c>
      <c r="AR203" s="28">
        <v>58901</v>
      </c>
      <c r="AS203" s="3"/>
    </row>
    <row r="204" spans="1:45">
      <c r="A204" s="6">
        <f t="shared" si="10"/>
        <v>200</v>
      </c>
      <c r="B204" s="9" t="s">
        <v>320</v>
      </c>
      <c r="C204" s="7" t="s">
        <v>321</v>
      </c>
      <c r="D204" s="7" t="s">
        <v>322</v>
      </c>
      <c r="E204" s="5">
        <v>2775000</v>
      </c>
      <c r="F204" s="1">
        <v>100000</v>
      </c>
      <c r="G204" s="1">
        <f>540000</f>
        <v>540000</v>
      </c>
      <c r="H204" s="1">
        <f t="shared" si="9"/>
        <v>640000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2">
        <f t="shared" si="11"/>
        <v>2875000</v>
      </c>
      <c r="AQ204" s="2" t="s">
        <v>415</v>
      </c>
      <c r="AR204" s="28">
        <v>58901</v>
      </c>
      <c r="AS204" s="3"/>
    </row>
    <row r="205" spans="1:45">
      <c r="A205" s="6">
        <f t="shared" si="10"/>
        <v>201</v>
      </c>
      <c r="B205" s="6">
        <v>99091617</v>
      </c>
      <c r="C205" s="7" t="s">
        <v>323</v>
      </c>
      <c r="D205" s="7" t="s">
        <v>322</v>
      </c>
      <c r="E205" s="5">
        <v>2775000</v>
      </c>
      <c r="F205" s="1">
        <v>100000</v>
      </c>
      <c r="G205" s="1">
        <f>530000</f>
        <v>530000</v>
      </c>
      <c r="H205" s="1">
        <f t="shared" si="9"/>
        <v>630000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2">
        <f t="shared" si="11"/>
        <v>2875000</v>
      </c>
      <c r="AQ205" s="2" t="s">
        <v>373</v>
      </c>
      <c r="AR205" s="28">
        <v>58901</v>
      </c>
      <c r="AS205" s="3"/>
    </row>
    <row r="206" spans="1:45">
      <c r="A206" s="6">
        <f t="shared" si="10"/>
        <v>202</v>
      </c>
      <c r="B206" s="9" t="s">
        <v>324</v>
      </c>
      <c r="C206" s="7" t="s">
        <v>325</v>
      </c>
      <c r="D206" s="7" t="s">
        <v>322</v>
      </c>
      <c r="E206" s="5">
        <v>2775000</v>
      </c>
      <c r="F206" s="1">
        <v>100000</v>
      </c>
      <c r="G206" s="1">
        <f>540000+352000</f>
        <v>892000</v>
      </c>
      <c r="H206" s="1">
        <f t="shared" si="9"/>
        <v>992000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2">
        <f t="shared" si="11"/>
        <v>2875000</v>
      </c>
      <c r="AQ206" s="2" t="s">
        <v>415</v>
      </c>
      <c r="AR206" s="28">
        <v>58901</v>
      </c>
      <c r="AS206" s="3"/>
    </row>
    <row r="207" spans="1:45">
      <c r="A207" s="6">
        <f t="shared" si="10"/>
        <v>203</v>
      </c>
      <c r="B207" s="6">
        <v>99101737</v>
      </c>
      <c r="C207" s="7" t="s">
        <v>326</v>
      </c>
      <c r="D207" s="7" t="s">
        <v>322</v>
      </c>
      <c r="E207" s="5">
        <v>2775000</v>
      </c>
      <c r="F207" s="1">
        <v>100000</v>
      </c>
      <c r="G207" s="1">
        <f>530000</f>
        <v>530000</v>
      </c>
      <c r="H207" s="1">
        <f t="shared" si="9"/>
        <v>630000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2">
        <f t="shared" si="11"/>
        <v>2875000</v>
      </c>
      <c r="AQ207" s="2" t="s">
        <v>415</v>
      </c>
      <c r="AR207" s="28">
        <v>58901</v>
      </c>
      <c r="AS207" s="3"/>
    </row>
    <row r="208" spans="1:45">
      <c r="A208" s="6">
        <f t="shared" si="10"/>
        <v>204</v>
      </c>
      <c r="B208" s="9" t="s">
        <v>327</v>
      </c>
      <c r="C208" s="7" t="s">
        <v>328</v>
      </c>
      <c r="D208" s="7" t="s">
        <v>322</v>
      </c>
      <c r="E208" s="5">
        <v>2775000</v>
      </c>
      <c r="F208" s="1">
        <v>100000</v>
      </c>
      <c r="G208" s="1">
        <f>530000+449000</f>
        <v>979000</v>
      </c>
      <c r="H208" s="1">
        <f t="shared" si="9"/>
        <v>1079000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2">
        <f t="shared" si="11"/>
        <v>2875000</v>
      </c>
      <c r="AQ208" s="2" t="s">
        <v>373</v>
      </c>
      <c r="AR208" s="28">
        <v>58901</v>
      </c>
      <c r="AS208" s="3"/>
    </row>
    <row r="209" spans="1:45">
      <c r="A209" s="6">
        <f t="shared" si="10"/>
        <v>205</v>
      </c>
      <c r="B209" s="10">
        <v>14040817</v>
      </c>
      <c r="C209" s="7" t="s">
        <v>329</v>
      </c>
      <c r="D209" s="7" t="s">
        <v>322</v>
      </c>
      <c r="E209" s="5">
        <v>1900000</v>
      </c>
      <c r="F209" s="1">
        <v>100000</v>
      </c>
      <c r="G209" s="1">
        <f>636000+698000</f>
        <v>1334000</v>
      </c>
      <c r="H209" s="1">
        <f t="shared" si="9"/>
        <v>1434000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2">
        <f t="shared" si="11"/>
        <v>2000000</v>
      </c>
      <c r="AQ209" s="2" t="s">
        <v>415</v>
      </c>
      <c r="AR209" s="28">
        <v>58901</v>
      </c>
      <c r="AS209" s="3"/>
    </row>
    <row r="210" spans="1:45">
      <c r="A210" s="6">
        <f t="shared" si="10"/>
        <v>206</v>
      </c>
      <c r="B210" s="9" t="s">
        <v>330</v>
      </c>
      <c r="C210" s="7" t="s">
        <v>331</v>
      </c>
      <c r="D210" s="7" t="s">
        <v>322</v>
      </c>
      <c r="E210" s="5">
        <v>2775000</v>
      </c>
      <c r="F210" s="1">
        <v>100000</v>
      </c>
      <c r="G210" s="1"/>
      <c r="H210" s="1">
        <f t="shared" si="9"/>
        <v>100000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2">
        <f t="shared" si="11"/>
        <v>2875000</v>
      </c>
      <c r="AQ210" s="2" t="s">
        <v>415</v>
      </c>
      <c r="AR210" s="28">
        <v>58901</v>
      </c>
      <c r="AS210" s="3"/>
    </row>
    <row r="211" spans="1:45">
      <c r="A211" s="6">
        <f t="shared" si="10"/>
        <v>207</v>
      </c>
      <c r="B211" s="9">
        <v>10027357</v>
      </c>
      <c r="C211" s="7" t="s">
        <v>332</v>
      </c>
      <c r="D211" s="7" t="s">
        <v>322</v>
      </c>
      <c r="E211" s="5">
        <v>2775000</v>
      </c>
      <c r="F211" s="1">
        <v>100000</v>
      </c>
      <c r="G211" s="1">
        <f>265000</f>
        <v>265000</v>
      </c>
      <c r="H211" s="1">
        <f t="shared" si="9"/>
        <v>365000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2">
        <f t="shared" si="11"/>
        <v>2875000</v>
      </c>
      <c r="AQ211" s="2" t="s">
        <v>415</v>
      </c>
      <c r="AR211" s="28">
        <v>58901</v>
      </c>
      <c r="AS211" s="3"/>
    </row>
    <row r="212" spans="1:45">
      <c r="A212" s="6">
        <f t="shared" si="10"/>
        <v>208</v>
      </c>
      <c r="B212" s="9" t="s">
        <v>333</v>
      </c>
      <c r="C212" s="7" t="s">
        <v>334</v>
      </c>
      <c r="D212" s="7" t="s">
        <v>322</v>
      </c>
      <c r="E212" s="5">
        <v>2775000</v>
      </c>
      <c r="F212" s="1">
        <v>100000</v>
      </c>
      <c r="G212" s="1">
        <f>530000</f>
        <v>530000</v>
      </c>
      <c r="H212" s="1">
        <f t="shared" si="9"/>
        <v>630000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2">
        <f t="shared" si="11"/>
        <v>2875000</v>
      </c>
      <c r="AQ212" s="2" t="s">
        <v>415</v>
      </c>
      <c r="AR212" s="28">
        <v>58901</v>
      </c>
      <c r="AS212" s="3"/>
    </row>
    <row r="213" spans="1:45">
      <c r="A213" s="6">
        <f t="shared" si="10"/>
        <v>209</v>
      </c>
      <c r="B213" s="6">
        <v>99081537</v>
      </c>
      <c r="C213" s="7" t="s">
        <v>335</v>
      </c>
      <c r="D213" s="7" t="s">
        <v>322</v>
      </c>
      <c r="E213" s="5">
        <v>2675000</v>
      </c>
      <c r="F213" s="1">
        <v>100000</v>
      </c>
      <c r="G213" s="1"/>
      <c r="H213" s="1">
        <f t="shared" si="9"/>
        <v>100000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2">
        <f t="shared" si="11"/>
        <v>2775000</v>
      </c>
      <c r="AQ213" s="2" t="s">
        <v>415</v>
      </c>
      <c r="AR213" s="28">
        <v>58901</v>
      </c>
      <c r="AS213" s="3"/>
    </row>
    <row r="214" spans="1:45">
      <c r="A214" s="6">
        <f t="shared" si="10"/>
        <v>210</v>
      </c>
      <c r="B214" s="6">
        <v>96010967</v>
      </c>
      <c r="C214" s="7" t="s">
        <v>336</v>
      </c>
      <c r="D214" s="7" t="s">
        <v>322</v>
      </c>
      <c r="E214" s="5">
        <v>2775000</v>
      </c>
      <c r="F214" s="1">
        <v>100000</v>
      </c>
      <c r="G214" s="1">
        <f>440000+280000</f>
        <v>720000</v>
      </c>
      <c r="H214" s="1">
        <f t="shared" si="9"/>
        <v>820000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2">
        <f t="shared" si="11"/>
        <v>2875000</v>
      </c>
      <c r="AQ214" s="2" t="s">
        <v>373</v>
      </c>
      <c r="AR214" s="28">
        <v>58901</v>
      </c>
      <c r="AS214" s="3"/>
    </row>
    <row r="215" spans="1:45">
      <c r="A215" s="6">
        <f t="shared" si="10"/>
        <v>211</v>
      </c>
      <c r="B215" s="9">
        <v>11108457</v>
      </c>
      <c r="C215" s="7" t="s">
        <v>337</v>
      </c>
      <c r="D215" s="7" t="s">
        <v>322</v>
      </c>
      <c r="E215" s="5">
        <v>2675000</v>
      </c>
      <c r="F215" s="1">
        <v>100000</v>
      </c>
      <c r="G215" s="1">
        <f>530000+170000</f>
        <v>700000</v>
      </c>
      <c r="H215" s="1">
        <f t="shared" si="9"/>
        <v>800000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2">
        <f t="shared" si="11"/>
        <v>2775000</v>
      </c>
      <c r="AQ215" s="2" t="s">
        <v>415</v>
      </c>
      <c r="AR215" s="28">
        <v>58901</v>
      </c>
      <c r="AS215" s="4"/>
    </row>
    <row r="216" spans="1:45">
      <c r="A216" s="6">
        <f t="shared" si="10"/>
        <v>212</v>
      </c>
      <c r="B216" s="6">
        <v>99101747</v>
      </c>
      <c r="C216" s="7" t="s">
        <v>338</v>
      </c>
      <c r="D216" s="7" t="s">
        <v>322</v>
      </c>
      <c r="E216" s="5">
        <v>2775000</v>
      </c>
      <c r="F216" s="1">
        <v>100000</v>
      </c>
      <c r="G216" s="1">
        <f>540000+287500</f>
        <v>827500</v>
      </c>
      <c r="H216" s="1">
        <f t="shared" si="9"/>
        <v>927500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2">
        <f t="shared" si="11"/>
        <v>2875000</v>
      </c>
      <c r="AQ216" s="2" t="s">
        <v>415</v>
      </c>
      <c r="AR216" s="28">
        <v>58901</v>
      </c>
      <c r="AS216" s="3"/>
    </row>
    <row r="217" spans="1:45">
      <c r="A217" s="6">
        <f t="shared" si="10"/>
        <v>213</v>
      </c>
      <c r="B217" s="11" t="s">
        <v>339</v>
      </c>
      <c r="C217" s="12" t="s">
        <v>340</v>
      </c>
      <c r="D217" s="7" t="s">
        <v>322</v>
      </c>
      <c r="E217" s="5">
        <v>2775000</v>
      </c>
      <c r="F217" s="1">
        <v>100000</v>
      </c>
      <c r="G217" s="1">
        <f>540000</f>
        <v>540000</v>
      </c>
      <c r="H217" s="1">
        <f t="shared" si="9"/>
        <v>640000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2">
        <f t="shared" si="11"/>
        <v>2875000</v>
      </c>
      <c r="AQ217" s="2" t="s">
        <v>415</v>
      </c>
      <c r="AR217" s="28">
        <v>58901</v>
      </c>
      <c r="AS217" s="3"/>
    </row>
    <row r="218" spans="1:45">
      <c r="A218" s="6">
        <f t="shared" si="10"/>
        <v>214</v>
      </c>
      <c r="B218" s="9" t="s">
        <v>341</v>
      </c>
      <c r="C218" s="7" t="s">
        <v>342</v>
      </c>
      <c r="D218" s="7" t="s">
        <v>322</v>
      </c>
      <c r="E218" s="5">
        <v>2775000</v>
      </c>
      <c r="F218" s="1">
        <v>100000</v>
      </c>
      <c r="G218" s="1">
        <v>170000</v>
      </c>
      <c r="H218" s="1">
        <f t="shared" si="9"/>
        <v>270000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2">
        <f t="shared" si="11"/>
        <v>2875000</v>
      </c>
      <c r="AQ218" s="2" t="s">
        <v>373</v>
      </c>
      <c r="AR218" s="28">
        <v>58901</v>
      </c>
      <c r="AS218" s="3"/>
    </row>
    <row r="219" spans="1:45">
      <c r="A219" s="6">
        <f t="shared" si="10"/>
        <v>215</v>
      </c>
      <c r="B219" s="9" t="s">
        <v>343</v>
      </c>
      <c r="C219" s="7" t="s">
        <v>266</v>
      </c>
      <c r="D219" s="7" t="s">
        <v>322</v>
      </c>
      <c r="E219" s="5">
        <v>2775000</v>
      </c>
      <c r="F219" s="1">
        <v>100000</v>
      </c>
      <c r="G219" s="1">
        <f>648000</f>
        <v>648000</v>
      </c>
      <c r="H219" s="1">
        <f t="shared" si="9"/>
        <v>748000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2">
        <f t="shared" si="11"/>
        <v>2875000</v>
      </c>
      <c r="AQ219" s="2" t="s">
        <v>415</v>
      </c>
      <c r="AR219" s="28">
        <v>58901</v>
      </c>
      <c r="AS219" s="3"/>
    </row>
    <row r="220" spans="1:45">
      <c r="A220" s="6">
        <f t="shared" si="10"/>
        <v>216</v>
      </c>
      <c r="B220" s="9" t="s">
        <v>344</v>
      </c>
      <c r="C220" s="7" t="s">
        <v>345</v>
      </c>
      <c r="D220" s="7" t="s">
        <v>322</v>
      </c>
      <c r="E220" s="5">
        <v>2775000</v>
      </c>
      <c r="F220" s="1">
        <v>100000</v>
      </c>
      <c r="G220" s="1">
        <f>550000</f>
        <v>550000</v>
      </c>
      <c r="H220" s="1">
        <f t="shared" si="9"/>
        <v>650000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2">
        <f t="shared" si="11"/>
        <v>2875000</v>
      </c>
      <c r="AQ220" s="2" t="s">
        <v>415</v>
      </c>
      <c r="AR220" s="28">
        <v>58901</v>
      </c>
      <c r="AS220" s="3"/>
    </row>
    <row r="221" spans="1:45">
      <c r="A221" s="6">
        <f t="shared" si="10"/>
        <v>217</v>
      </c>
      <c r="B221" s="8" t="s">
        <v>346</v>
      </c>
      <c r="C221" s="7" t="s">
        <v>347</v>
      </c>
      <c r="D221" s="7" t="s">
        <v>322</v>
      </c>
      <c r="E221" s="5">
        <v>2500000</v>
      </c>
      <c r="F221" s="1">
        <v>100000</v>
      </c>
      <c r="G221" s="1"/>
      <c r="H221" s="1">
        <f t="shared" si="9"/>
        <v>100000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2">
        <f t="shared" si="11"/>
        <v>2600000</v>
      </c>
      <c r="AQ221" s="2" t="s">
        <v>415</v>
      </c>
      <c r="AR221" s="28">
        <v>58901</v>
      </c>
      <c r="AS221" s="4"/>
    </row>
    <row r="222" spans="1:45">
      <c r="D222" s="18" t="s">
        <v>348</v>
      </c>
      <c r="E222" s="19">
        <f>SUM(E5:E221)</f>
        <v>516900000</v>
      </c>
      <c r="F222" s="19">
        <f>SUM(F5:F221)</f>
        <v>22400000</v>
      </c>
      <c r="G222" s="19">
        <f t="shared" ref="G222:AO222" si="12">SUM(G5:G221)</f>
        <v>95544725</v>
      </c>
      <c r="H222" s="19">
        <f t="shared" si="12"/>
        <v>117944725</v>
      </c>
      <c r="I222" s="19">
        <f t="shared" si="12"/>
        <v>0</v>
      </c>
      <c r="J222" s="19">
        <f t="shared" si="12"/>
        <v>0</v>
      </c>
      <c r="K222" s="19">
        <f t="shared" si="12"/>
        <v>0</v>
      </c>
      <c r="L222" s="19">
        <f t="shared" si="12"/>
        <v>0</v>
      </c>
      <c r="M222" s="19">
        <f t="shared" si="12"/>
        <v>0</v>
      </c>
      <c r="N222" s="19">
        <f t="shared" si="12"/>
        <v>0</v>
      </c>
      <c r="O222" s="19">
        <f t="shared" si="12"/>
        <v>0</v>
      </c>
      <c r="P222" s="19">
        <f t="shared" si="12"/>
        <v>0</v>
      </c>
      <c r="Q222" s="19">
        <f t="shared" si="12"/>
        <v>0</v>
      </c>
      <c r="R222" s="19">
        <f t="shared" si="12"/>
        <v>0</v>
      </c>
      <c r="S222" s="19">
        <f t="shared" si="12"/>
        <v>0</v>
      </c>
      <c r="T222" s="19">
        <f t="shared" si="12"/>
        <v>0</v>
      </c>
      <c r="U222" s="19">
        <f t="shared" si="12"/>
        <v>0</v>
      </c>
      <c r="V222" s="19">
        <f t="shared" si="12"/>
        <v>0</v>
      </c>
      <c r="W222" s="19">
        <f t="shared" si="12"/>
        <v>0</v>
      </c>
      <c r="X222" s="19">
        <f t="shared" si="12"/>
        <v>0</v>
      </c>
      <c r="Y222" s="19">
        <f t="shared" si="12"/>
        <v>0</v>
      </c>
      <c r="Z222" s="19">
        <f t="shared" si="12"/>
        <v>0</v>
      </c>
      <c r="AA222" s="19">
        <f>SUM(AA5:AA221)</f>
        <v>0</v>
      </c>
      <c r="AB222" s="19">
        <f t="shared" si="12"/>
        <v>0</v>
      </c>
      <c r="AC222" s="19">
        <f t="shared" si="12"/>
        <v>0</v>
      </c>
      <c r="AD222" s="19">
        <f t="shared" si="12"/>
        <v>0</v>
      </c>
      <c r="AE222" s="19">
        <f t="shared" si="12"/>
        <v>0</v>
      </c>
      <c r="AF222" s="19">
        <f t="shared" si="12"/>
        <v>0</v>
      </c>
      <c r="AG222" s="19">
        <f t="shared" si="12"/>
        <v>0</v>
      </c>
      <c r="AH222" s="19">
        <f t="shared" si="12"/>
        <v>0</v>
      </c>
      <c r="AI222" s="19">
        <f t="shared" si="12"/>
        <v>0</v>
      </c>
      <c r="AJ222" s="19">
        <f>SUM(AJ5:AJ221)</f>
        <v>0</v>
      </c>
      <c r="AK222" s="19">
        <f>SUM(AK5:AK221)</f>
        <v>0</v>
      </c>
      <c r="AL222" s="19">
        <f>SUM(AL5:AL221)</f>
        <v>0</v>
      </c>
      <c r="AM222" s="19">
        <f t="shared" si="12"/>
        <v>0</v>
      </c>
      <c r="AN222" s="19">
        <f t="shared" si="12"/>
        <v>0</v>
      </c>
      <c r="AO222" s="19">
        <f t="shared" si="12"/>
        <v>0</v>
      </c>
      <c r="AP222" s="19">
        <f>SUM(AP5:AP221)</f>
        <v>539300000</v>
      </c>
      <c r="AQ222" s="19"/>
      <c r="AR222" s="19"/>
      <c r="AS222" s="31"/>
    </row>
    <row r="223" spans="1:45">
      <c r="D223" s="32"/>
      <c r="E223" s="33"/>
      <c r="F223" s="34"/>
      <c r="G223" s="34"/>
      <c r="H223" s="35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24"/>
      <c r="AQ223" s="24"/>
      <c r="AR223" s="24"/>
    </row>
    <row r="224" spans="1:45">
      <c r="H224" s="24"/>
      <c r="J224" s="24"/>
      <c r="L224" s="23"/>
      <c r="M224" s="23"/>
      <c r="O224" s="23"/>
      <c r="P224" s="23"/>
      <c r="R224" s="23"/>
      <c r="S224" s="23"/>
      <c r="U224" s="23"/>
      <c r="V224" s="23"/>
      <c r="X224" s="23"/>
      <c r="Y224" s="24"/>
      <c r="AA224" s="23"/>
      <c r="AB224" s="23"/>
      <c r="AD224" s="23"/>
      <c r="AE224" s="23"/>
      <c r="AG224" s="23"/>
      <c r="AH224" s="23"/>
      <c r="AJ224" s="23"/>
      <c r="AK224" s="23"/>
      <c r="AM224" s="23"/>
      <c r="AN224" s="23"/>
      <c r="AP224" s="37"/>
      <c r="AQ224" s="37"/>
      <c r="AR224" s="37"/>
    </row>
    <row r="225" spans="1:45">
      <c r="A225" s="38" t="s">
        <v>351</v>
      </c>
      <c r="B225" s="38"/>
      <c r="H225" s="24"/>
      <c r="J225" s="24"/>
      <c r="M225" s="23"/>
      <c r="T225" s="24">
        <f>3199000</f>
        <v>3199000</v>
      </c>
      <c r="V225" s="23"/>
      <c r="Y225" s="24"/>
      <c r="AB225" s="24"/>
      <c r="AE225" s="23"/>
      <c r="AH225" s="23"/>
      <c r="AK225" s="23"/>
      <c r="AN225" s="23"/>
      <c r="AP225" s="24"/>
      <c r="AQ225" s="24"/>
      <c r="AR225" s="24"/>
    </row>
    <row r="226" spans="1:45">
      <c r="A226" s="38" t="s">
        <v>349</v>
      </c>
      <c r="B226" s="38"/>
      <c r="G226" s="24"/>
      <c r="H226" s="24"/>
      <c r="J226" s="24"/>
      <c r="S226" s="24"/>
      <c r="T226" s="23">
        <f>T225/2</f>
        <v>1599500</v>
      </c>
      <c r="Y226" s="24"/>
      <c r="AB226" s="24"/>
      <c r="AE226" s="23"/>
      <c r="AH226" s="23"/>
      <c r="AK226" s="23"/>
      <c r="AN226" s="23"/>
      <c r="AP226" s="23"/>
      <c r="AQ226" s="23"/>
      <c r="AR226" s="23"/>
      <c r="AS226" s="39"/>
    </row>
    <row r="227" spans="1:45">
      <c r="G227" s="24"/>
      <c r="H227" s="24"/>
      <c r="J227" s="24"/>
      <c r="S227" s="24"/>
      <c r="Y227" s="24"/>
      <c r="AB227" s="24"/>
      <c r="AN227" s="24"/>
    </row>
    <row r="228" spans="1:45">
      <c r="G228" s="24"/>
      <c r="H228" s="24"/>
      <c r="J228" s="24"/>
      <c r="S228" s="24"/>
      <c r="Y228" s="24"/>
      <c r="AB228" s="24"/>
      <c r="AN228" s="24"/>
      <c r="AP228" s="23"/>
      <c r="AQ228" s="23"/>
      <c r="AR228" s="23"/>
    </row>
    <row r="229" spans="1:45">
      <c r="G229" s="24"/>
      <c r="H229" s="24"/>
      <c r="J229" s="24"/>
      <c r="S229" s="24"/>
      <c r="Y229" s="24"/>
      <c r="AB229" s="24"/>
      <c r="AN229" s="24"/>
      <c r="AP229" s="23"/>
      <c r="AQ229" s="23"/>
      <c r="AR229" s="23"/>
      <c r="AS229" s="39"/>
    </row>
    <row r="230" spans="1:45">
      <c r="G230" s="24"/>
      <c r="H230" s="24"/>
      <c r="J230" s="24"/>
      <c r="S230" s="24"/>
      <c r="Y230" s="24"/>
      <c r="AB230" s="24"/>
      <c r="AN230" s="24"/>
      <c r="AS230" s="39"/>
    </row>
    <row r="231" spans="1:45">
      <c r="G231" s="24"/>
      <c r="H231" s="24"/>
      <c r="J231" s="24"/>
      <c r="S231" s="24"/>
      <c r="Y231" s="24"/>
      <c r="AB231" s="24"/>
      <c r="AN231" s="23"/>
    </row>
    <row r="232" spans="1:45">
      <c r="A232" s="40" t="s">
        <v>222</v>
      </c>
      <c r="B232" s="40"/>
      <c r="C232" s="41"/>
      <c r="D232" s="41"/>
      <c r="E232" s="42"/>
      <c r="F232" s="41"/>
      <c r="G232" s="43"/>
      <c r="H232" s="43"/>
      <c r="I232" s="41"/>
      <c r="J232" s="43"/>
      <c r="K232" s="41"/>
      <c r="L232" s="41"/>
      <c r="M232" s="41"/>
      <c r="N232" s="41"/>
      <c r="O232" s="41"/>
      <c r="P232" s="41"/>
      <c r="Q232" s="41"/>
      <c r="R232" s="41"/>
      <c r="S232" s="43"/>
      <c r="T232" s="41"/>
      <c r="U232" s="41"/>
      <c r="V232" s="41"/>
      <c r="W232" s="41"/>
      <c r="X232" s="41"/>
      <c r="Y232" s="43"/>
      <c r="Z232" s="41"/>
      <c r="AA232" s="41"/>
      <c r="AB232" s="43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37"/>
      <c r="AO232" s="41"/>
    </row>
    <row r="233" spans="1:45">
      <c r="A233" s="38" t="s">
        <v>350</v>
      </c>
      <c r="B233" s="38"/>
      <c r="G233" s="24"/>
      <c r="H233" s="24"/>
      <c r="J233" s="24"/>
      <c r="S233" s="24"/>
      <c r="Y233" s="24"/>
      <c r="AB233" s="24"/>
    </row>
    <row r="234" spans="1:45">
      <c r="G234" s="24"/>
      <c r="H234" s="24"/>
      <c r="J234" s="24"/>
      <c r="S234" s="24"/>
      <c r="Y234" s="24"/>
      <c r="AB234" s="24"/>
    </row>
    <row r="235" spans="1:45">
      <c r="G235" s="24"/>
      <c r="H235" s="24"/>
      <c r="J235" s="24"/>
      <c r="S235" s="24"/>
      <c r="Y235" s="24"/>
      <c r="AB235" s="23"/>
    </row>
    <row r="236" spans="1:45">
      <c r="G236" s="24"/>
      <c r="H236" s="24"/>
      <c r="J236" s="24"/>
      <c r="S236" s="24"/>
      <c r="Y236" s="24"/>
    </row>
    <row r="237" spans="1:45">
      <c r="G237" s="24"/>
      <c r="J237" s="24"/>
      <c r="S237" s="24"/>
      <c r="Y237" s="24"/>
      <c r="AB237" s="23"/>
    </row>
    <row r="238" spans="1:45">
      <c r="G238" s="24"/>
      <c r="J238" s="24"/>
      <c r="S238" s="24"/>
      <c r="Y238" s="24"/>
    </row>
    <row r="239" spans="1:45">
      <c r="G239" s="24"/>
      <c r="J239" s="24"/>
      <c r="Y239" s="24"/>
    </row>
    <row r="240" spans="1:45">
      <c r="G240" s="24"/>
      <c r="J240" s="24"/>
      <c r="Y240" s="24"/>
    </row>
    <row r="241" spans="7:25">
      <c r="G241" s="24"/>
      <c r="J241" s="24"/>
      <c r="Y241" s="24"/>
    </row>
    <row r="242" spans="7:25">
      <c r="G242" s="24"/>
      <c r="Y242" s="24"/>
    </row>
    <row r="243" spans="7:25">
      <c r="G243" s="24"/>
      <c r="Y243" s="24"/>
    </row>
    <row r="244" spans="7:25">
      <c r="G244" s="24"/>
      <c r="Y244" s="24"/>
    </row>
    <row r="245" spans="7:25">
      <c r="G245" s="24"/>
      <c r="Y245" s="24"/>
    </row>
    <row r="246" spans="7:25">
      <c r="G246" s="24"/>
      <c r="Y246" s="24"/>
    </row>
    <row r="247" spans="7:25">
      <c r="G247" s="24"/>
      <c r="Y247" s="24"/>
    </row>
    <row r="248" spans="7:25">
      <c r="G248" s="24"/>
      <c r="Y248" s="24"/>
    </row>
    <row r="249" spans="7:25">
      <c r="G249" s="24"/>
      <c r="Y249" s="24"/>
    </row>
    <row r="250" spans="7:25">
      <c r="G250" s="24"/>
      <c r="Y250" s="24"/>
    </row>
    <row r="251" spans="7:25">
      <c r="G251" s="24"/>
      <c r="Y251" s="24"/>
    </row>
    <row r="252" spans="7:25">
      <c r="G252" s="24"/>
    </row>
    <row r="253" spans="7:25">
      <c r="G253" s="24"/>
    </row>
    <row r="254" spans="7:25">
      <c r="G254" s="24"/>
    </row>
    <row r="255" spans="7:25">
      <c r="G255" s="24"/>
    </row>
    <row r="256" spans="7:25">
      <c r="G256" s="24"/>
    </row>
    <row r="257" spans="7:7">
      <c r="G257" s="24"/>
    </row>
    <row r="258" spans="7:7">
      <c r="G258" s="24"/>
    </row>
    <row r="259" spans="7:7">
      <c r="G259" s="24"/>
    </row>
    <row r="260" spans="7:7">
      <c r="G260" s="24"/>
    </row>
    <row r="261" spans="7:7">
      <c r="G261" s="24"/>
    </row>
    <row r="262" spans="7:7">
      <c r="G262" s="24"/>
    </row>
    <row r="263" spans="7:7">
      <c r="G263" s="24"/>
    </row>
    <row r="264" spans="7:7">
      <c r="G264" s="24"/>
    </row>
    <row r="265" spans="7:7">
      <c r="G265" s="24"/>
    </row>
    <row r="266" spans="7:7">
      <c r="G266" s="24"/>
    </row>
    <row r="267" spans="7:7">
      <c r="G267" s="24"/>
    </row>
    <row r="268" spans="7:7">
      <c r="G268" s="24"/>
    </row>
    <row r="269" spans="7:7">
      <c r="G269" s="24"/>
    </row>
    <row r="270" spans="7:7">
      <c r="G270" s="24"/>
    </row>
    <row r="271" spans="7:7">
      <c r="G271" s="24"/>
    </row>
    <row r="272" spans="7:7">
      <c r="G272" s="24"/>
    </row>
    <row r="273" spans="7:7">
      <c r="G273" s="24"/>
    </row>
    <row r="274" spans="7:7">
      <c r="G274" s="24"/>
    </row>
  </sheetData>
  <sortState ref="B5:AR221">
    <sortCondition ref="D5:D221"/>
    <sortCondition ref="C5:C221"/>
  </sortState>
  <mergeCells count="10">
    <mergeCell ref="AS3:AS4"/>
    <mergeCell ref="AQ3:AQ4"/>
    <mergeCell ref="AR3:AR4"/>
    <mergeCell ref="A2:Q2"/>
    <mergeCell ref="A3:A4"/>
    <mergeCell ref="B3:B4"/>
    <mergeCell ref="C3:C4"/>
    <mergeCell ref="D3:D4"/>
    <mergeCell ref="E3:E4"/>
    <mergeCell ref="AP3:A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8"/>
  <sheetViews>
    <sheetView tabSelected="1" topLeftCell="A52" workbookViewId="0">
      <selection activeCell="I76" sqref="I76"/>
    </sheetView>
  </sheetViews>
  <sheetFormatPr defaultRowHeight="15"/>
  <cols>
    <col min="1" max="1" width="9" bestFit="1" customWidth="1"/>
    <col min="2" max="2" width="14.42578125" bestFit="1" customWidth="1"/>
    <col min="3" max="3" width="17.42578125" bestFit="1" customWidth="1"/>
    <col min="4" max="4" width="13.5703125" bestFit="1" customWidth="1"/>
    <col min="5" max="5" width="12.140625" bestFit="1" customWidth="1"/>
    <col min="6" max="6" width="24.42578125" bestFit="1" customWidth="1"/>
    <col min="7" max="7" width="24.28515625" bestFit="1" customWidth="1"/>
    <col min="8" max="8" width="22.42578125" bestFit="1" customWidth="1"/>
    <col min="9" max="9" width="17.85546875" bestFit="1" customWidth="1"/>
    <col min="10" max="10" width="19.140625" style="50" bestFit="1" customWidth="1"/>
  </cols>
  <sheetData>
    <row r="1" spans="1:10">
      <c r="A1" t="s">
        <v>455</v>
      </c>
      <c r="B1" t="s">
        <v>456</v>
      </c>
      <c r="C1" t="s">
        <v>417</v>
      </c>
      <c r="D1" t="s">
        <v>418</v>
      </c>
      <c r="E1" t="s">
        <v>419</v>
      </c>
      <c r="F1" t="s">
        <v>420</v>
      </c>
      <c r="G1" t="s">
        <v>457</v>
      </c>
      <c r="H1" t="s">
        <v>458</v>
      </c>
      <c r="I1" t="s">
        <v>421</v>
      </c>
      <c r="J1" s="50" t="s">
        <v>422</v>
      </c>
    </row>
    <row r="2" spans="1:10">
      <c r="A2">
        <v>95070331</v>
      </c>
      <c r="B2">
        <v>58901</v>
      </c>
      <c r="C2">
        <v>1</v>
      </c>
      <c r="D2">
        <v>1</v>
      </c>
      <c r="E2" s="49">
        <v>42413</v>
      </c>
      <c r="F2" t="s">
        <v>23</v>
      </c>
      <c r="G2" t="s">
        <v>24</v>
      </c>
      <c r="H2" t="s">
        <v>354</v>
      </c>
      <c r="I2" t="s">
        <v>423</v>
      </c>
      <c r="J2" s="50" t="s">
        <v>424</v>
      </c>
    </row>
    <row r="3" spans="1:10">
      <c r="A3">
        <v>9076931</v>
      </c>
      <c r="B3">
        <v>58901</v>
      </c>
      <c r="C3">
        <v>2</v>
      </c>
      <c r="D3">
        <v>2</v>
      </c>
      <c r="E3" s="49">
        <v>42413</v>
      </c>
      <c r="F3" t="s">
        <v>26</v>
      </c>
      <c r="G3" t="s">
        <v>27</v>
      </c>
      <c r="H3" t="s">
        <v>355</v>
      </c>
      <c r="I3" t="s">
        <v>423</v>
      </c>
      <c r="J3" s="50" t="s">
        <v>424</v>
      </c>
    </row>
    <row r="4" spans="1:10">
      <c r="A4">
        <v>4023715</v>
      </c>
      <c r="B4">
        <v>58901</v>
      </c>
      <c r="C4">
        <v>3</v>
      </c>
      <c r="D4">
        <v>3</v>
      </c>
      <c r="E4" s="49">
        <v>42413</v>
      </c>
      <c r="F4" t="s">
        <v>29</v>
      </c>
      <c r="G4" t="s">
        <v>27</v>
      </c>
      <c r="H4" t="s">
        <v>356</v>
      </c>
      <c r="I4" t="s">
        <v>423</v>
      </c>
      <c r="J4" s="50" t="s">
        <v>425</v>
      </c>
    </row>
    <row r="5" spans="1:10">
      <c r="A5">
        <v>11068311</v>
      </c>
      <c r="B5">
        <v>58901</v>
      </c>
      <c r="C5">
        <v>4</v>
      </c>
      <c r="D5">
        <v>4</v>
      </c>
      <c r="E5" s="49">
        <v>42413</v>
      </c>
      <c r="F5" t="s">
        <v>30</v>
      </c>
      <c r="G5" t="s">
        <v>27</v>
      </c>
      <c r="H5" t="s">
        <v>357</v>
      </c>
      <c r="I5" t="s">
        <v>423</v>
      </c>
      <c r="J5" s="50" t="s">
        <v>426</v>
      </c>
    </row>
    <row r="6" spans="1:10">
      <c r="A6">
        <v>12109441</v>
      </c>
      <c r="B6">
        <v>58901</v>
      </c>
      <c r="C6">
        <v>5</v>
      </c>
      <c r="D6">
        <v>5</v>
      </c>
      <c r="E6" s="49">
        <v>42413</v>
      </c>
      <c r="F6" t="s">
        <v>31</v>
      </c>
      <c r="G6" t="s">
        <v>27</v>
      </c>
      <c r="H6" t="s">
        <v>358</v>
      </c>
      <c r="I6" t="s">
        <v>423</v>
      </c>
      <c r="J6" s="50" t="s">
        <v>427</v>
      </c>
    </row>
    <row r="7" spans="1:10">
      <c r="A7">
        <v>13099991</v>
      </c>
      <c r="B7">
        <v>58901</v>
      </c>
      <c r="C7">
        <v>6</v>
      </c>
      <c r="D7">
        <v>6</v>
      </c>
      <c r="E7" s="49">
        <v>42413</v>
      </c>
      <c r="F7" t="s">
        <v>32</v>
      </c>
      <c r="G7" t="s">
        <v>27</v>
      </c>
      <c r="H7" t="s">
        <v>359</v>
      </c>
      <c r="I7" t="s">
        <v>423</v>
      </c>
      <c r="J7" s="50" t="s">
        <v>428</v>
      </c>
    </row>
    <row r="8" spans="1:10">
      <c r="A8">
        <v>14030721</v>
      </c>
      <c r="B8">
        <v>58901</v>
      </c>
      <c r="C8">
        <v>7</v>
      </c>
      <c r="D8">
        <v>7</v>
      </c>
      <c r="E8" s="49">
        <v>42413</v>
      </c>
      <c r="F8" t="s">
        <v>33</v>
      </c>
      <c r="G8" t="s">
        <v>27</v>
      </c>
      <c r="H8" t="s">
        <v>360</v>
      </c>
      <c r="I8" t="s">
        <v>423</v>
      </c>
      <c r="J8" s="50" t="s">
        <v>427</v>
      </c>
    </row>
    <row r="9" spans="1:10">
      <c r="A9">
        <v>6014806</v>
      </c>
      <c r="B9">
        <v>58901</v>
      </c>
      <c r="C9">
        <v>8</v>
      </c>
      <c r="D9">
        <v>8</v>
      </c>
      <c r="E9" s="49">
        <v>42413</v>
      </c>
      <c r="F9" t="s">
        <v>35</v>
      </c>
      <c r="G9" t="s">
        <v>36</v>
      </c>
      <c r="H9" t="s">
        <v>459</v>
      </c>
      <c r="I9" t="s">
        <v>423</v>
      </c>
      <c r="J9" s="50" t="s">
        <v>424</v>
      </c>
    </row>
    <row r="10" spans="1:10">
      <c r="A10">
        <v>96101166</v>
      </c>
      <c r="B10">
        <v>58901</v>
      </c>
      <c r="C10">
        <v>9</v>
      </c>
      <c r="D10">
        <v>9</v>
      </c>
      <c r="E10" s="49">
        <v>42413</v>
      </c>
      <c r="F10" t="s">
        <v>37</v>
      </c>
      <c r="G10" t="s">
        <v>36</v>
      </c>
      <c r="H10" t="s">
        <v>362</v>
      </c>
      <c r="I10" t="s">
        <v>423</v>
      </c>
      <c r="J10" s="50" t="s">
        <v>424</v>
      </c>
    </row>
    <row r="11" spans="1:10">
      <c r="A11">
        <v>5014236</v>
      </c>
      <c r="B11">
        <v>58901</v>
      </c>
      <c r="C11">
        <v>10</v>
      </c>
      <c r="D11">
        <v>10</v>
      </c>
      <c r="E11" s="49">
        <v>42413</v>
      </c>
      <c r="F11" t="s">
        <v>39</v>
      </c>
      <c r="G11" t="s">
        <v>36</v>
      </c>
      <c r="H11" t="s">
        <v>363</v>
      </c>
      <c r="I11" t="s">
        <v>423</v>
      </c>
      <c r="J11" s="50" t="s">
        <v>424</v>
      </c>
    </row>
    <row r="12" spans="1:10">
      <c r="A12">
        <v>99112046</v>
      </c>
      <c r="B12">
        <v>58901</v>
      </c>
      <c r="C12">
        <v>11</v>
      </c>
      <c r="D12">
        <v>11</v>
      </c>
      <c r="E12" s="49">
        <v>42413</v>
      </c>
      <c r="F12" t="s">
        <v>40</v>
      </c>
      <c r="G12" t="s">
        <v>36</v>
      </c>
      <c r="H12" t="s">
        <v>364</v>
      </c>
      <c r="I12" t="s">
        <v>423</v>
      </c>
      <c r="J12" s="50" t="s">
        <v>424</v>
      </c>
    </row>
    <row r="13" spans="1:10">
      <c r="A13">
        <v>9087076</v>
      </c>
      <c r="B13">
        <v>58901</v>
      </c>
      <c r="C13">
        <v>12</v>
      </c>
      <c r="D13">
        <v>12</v>
      </c>
      <c r="E13" s="49">
        <v>42413</v>
      </c>
      <c r="F13" t="s">
        <v>42</v>
      </c>
      <c r="G13" t="s">
        <v>36</v>
      </c>
      <c r="H13" t="s">
        <v>365</v>
      </c>
      <c r="I13" t="s">
        <v>423</v>
      </c>
      <c r="J13" s="50" t="s">
        <v>424</v>
      </c>
    </row>
    <row r="14" spans="1:10">
      <c r="A14">
        <v>4104096</v>
      </c>
      <c r="B14">
        <v>58901</v>
      </c>
      <c r="C14">
        <v>13</v>
      </c>
      <c r="D14">
        <v>13</v>
      </c>
      <c r="E14" s="49">
        <v>42413</v>
      </c>
      <c r="F14" t="s">
        <v>44</v>
      </c>
      <c r="G14" t="s">
        <v>36</v>
      </c>
      <c r="H14" t="s">
        <v>366</v>
      </c>
      <c r="I14" t="s">
        <v>423</v>
      </c>
      <c r="J14" s="50" t="s">
        <v>424</v>
      </c>
    </row>
    <row r="15" spans="1:10">
      <c r="A15">
        <v>6014796</v>
      </c>
      <c r="B15">
        <v>58901</v>
      </c>
      <c r="C15">
        <v>14</v>
      </c>
      <c r="D15">
        <v>14</v>
      </c>
      <c r="E15" s="49">
        <v>42413</v>
      </c>
      <c r="F15" t="s">
        <v>46</v>
      </c>
      <c r="G15" t="s">
        <v>36</v>
      </c>
      <c r="H15" t="s">
        <v>459</v>
      </c>
      <c r="I15" t="s">
        <v>423</v>
      </c>
      <c r="J15" s="50" t="s">
        <v>424</v>
      </c>
    </row>
    <row r="16" spans="1:10">
      <c r="A16">
        <v>9076896</v>
      </c>
      <c r="B16">
        <v>58901</v>
      </c>
      <c r="C16">
        <v>15</v>
      </c>
      <c r="D16">
        <v>15</v>
      </c>
      <c r="E16" s="49">
        <v>42413</v>
      </c>
      <c r="F16" t="s">
        <v>48</v>
      </c>
      <c r="G16" t="s">
        <v>36</v>
      </c>
      <c r="H16" t="s">
        <v>362</v>
      </c>
      <c r="I16" t="s">
        <v>423</v>
      </c>
      <c r="J16" s="50" t="s">
        <v>424</v>
      </c>
    </row>
    <row r="17" spans="1:10">
      <c r="A17">
        <v>13029646</v>
      </c>
      <c r="B17">
        <v>58901</v>
      </c>
      <c r="C17">
        <v>16</v>
      </c>
      <c r="D17">
        <v>16</v>
      </c>
      <c r="E17" s="49">
        <v>42413</v>
      </c>
      <c r="F17" t="s">
        <v>49</v>
      </c>
      <c r="G17" t="s">
        <v>36</v>
      </c>
      <c r="H17" t="s">
        <v>367</v>
      </c>
      <c r="I17" t="s">
        <v>423</v>
      </c>
      <c r="J17" s="50" t="s">
        <v>429</v>
      </c>
    </row>
    <row r="18" spans="1:10">
      <c r="A18">
        <v>9087046</v>
      </c>
      <c r="B18">
        <v>58901</v>
      </c>
      <c r="C18">
        <v>17</v>
      </c>
      <c r="D18">
        <v>17</v>
      </c>
      <c r="E18" s="49">
        <v>42413</v>
      </c>
      <c r="F18" t="s">
        <v>51</v>
      </c>
      <c r="G18" t="s">
        <v>36</v>
      </c>
      <c r="H18" t="s">
        <v>367</v>
      </c>
      <c r="I18" t="s">
        <v>423</v>
      </c>
      <c r="J18" s="50" t="s">
        <v>424</v>
      </c>
    </row>
    <row r="19" spans="1:10">
      <c r="A19">
        <v>95120936</v>
      </c>
      <c r="B19">
        <v>58901</v>
      </c>
      <c r="C19">
        <v>18</v>
      </c>
      <c r="D19">
        <v>18</v>
      </c>
      <c r="E19" s="49">
        <v>42413</v>
      </c>
      <c r="F19" t="s">
        <v>52</v>
      </c>
      <c r="G19" t="s">
        <v>36</v>
      </c>
      <c r="H19" t="s">
        <v>364</v>
      </c>
      <c r="I19" t="s">
        <v>423</v>
      </c>
      <c r="J19" s="50" t="s">
        <v>424</v>
      </c>
    </row>
    <row r="20" spans="1:10">
      <c r="A20">
        <v>7035366</v>
      </c>
      <c r="B20">
        <v>58901</v>
      </c>
      <c r="C20">
        <v>19</v>
      </c>
      <c r="D20">
        <v>19</v>
      </c>
      <c r="E20" s="49">
        <v>42413</v>
      </c>
      <c r="F20" t="s">
        <v>54</v>
      </c>
      <c r="G20" t="s">
        <v>36</v>
      </c>
      <c r="H20" t="s">
        <v>368</v>
      </c>
      <c r="I20" t="s">
        <v>423</v>
      </c>
      <c r="J20" s="50" t="s">
        <v>424</v>
      </c>
    </row>
    <row r="21" spans="1:10">
      <c r="A21">
        <v>97111476</v>
      </c>
      <c r="B21">
        <v>58901</v>
      </c>
      <c r="C21">
        <v>20</v>
      </c>
      <c r="D21">
        <v>20</v>
      </c>
      <c r="E21" s="49">
        <v>42413</v>
      </c>
      <c r="F21" t="s">
        <v>55</v>
      </c>
      <c r="G21" t="s">
        <v>36</v>
      </c>
      <c r="H21" t="s">
        <v>369</v>
      </c>
      <c r="I21" t="s">
        <v>423</v>
      </c>
      <c r="J21" s="50" t="s">
        <v>424</v>
      </c>
    </row>
    <row r="22" spans="1:10">
      <c r="A22">
        <v>5014216</v>
      </c>
      <c r="B22">
        <v>58901</v>
      </c>
      <c r="C22">
        <v>21</v>
      </c>
      <c r="D22">
        <v>21</v>
      </c>
      <c r="E22" s="49">
        <v>42413</v>
      </c>
      <c r="F22" t="s">
        <v>57</v>
      </c>
      <c r="G22" t="s">
        <v>36</v>
      </c>
      <c r="H22" t="s">
        <v>367</v>
      </c>
      <c r="I22" t="s">
        <v>423</v>
      </c>
      <c r="J22" s="50" t="s">
        <v>427</v>
      </c>
    </row>
    <row r="23" spans="1:10">
      <c r="A23">
        <v>10077776</v>
      </c>
      <c r="B23">
        <v>58901</v>
      </c>
      <c r="C23">
        <v>22</v>
      </c>
      <c r="D23">
        <v>22</v>
      </c>
      <c r="E23" s="49">
        <v>42413</v>
      </c>
      <c r="F23" t="s">
        <v>58</v>
      </c>
      <c r="G23" t="s">
        <v>36</v>
      </c>
      <c r="H23" t="s">
        <v>362</v>
      </c>
      <c r="I23" t="s">
        <v>423</v>
      </c>
      <c r="J23" s="50" t="s">
        <v>424</v>
      </c>
    </row>
    <row r="24" spans="1:10">
      <c r="A24">
        <v>99112036</v>
      </c>
      <c r="B24">
        <v>58901</v>
      </c>
      <c r="C24">
        <v>23</v>
      </c>
      <c r="D24">
        <v>23</v>
      </c>
      <c r="E24" s="49">
        <v>42413</v>
      </c>
      <c r="F24" t="s">
        <v>59</v>
      </c>
      <c r="G24" t="s">
        <v>36</v>
      </c>
      <c r="H24" t="s">
        <v>364</v>
      </c>
      <c r="I24" t="s">
        <v>423</v>
      </c>
      <c r="J24" s="50" t="s">
        <v>424</v>
      </c>
    </row>
    <row r="25" spans="1:10">
      <c r="A25">
        <v>97111466</v>
      </c>
      <c r="B25">
        <v>58901</v>
      </c>
      <c r="C25">
        <v>24</v>
      </c>
      <c r="D25">
        <v>24</v>
      </c>
      <c r="E25" s="49">
        <v>42413</v>
      </c>
      <c r="F25" t="s">
        <v>60</v>
      </c>
      <c r="G25" t="s">
        <v>36</v>
      </c>
      <c r="H25" t="s">
        <v>362</v>
      </c>
      <c r="I25" t="s">
        <v>423</v>
      </c>
      <c r="J25" s="50" t="s">
        <v>424</v>
      </c>
    </row>
    <row r="26" spans="1:10">
      <c r="A26">
        <v>97031339</v>
      </c>
      <c r="B26">
        <v>58901</v>
      </c>
      <c r="C26">
        <v>25</v>
      </c>
      <c r="D26">
        <v>25</v>
      </c>
      <c r="E26" s="49">
        <v>42413</v>
      </c>
      <c r="F26" t="s">
        <v>61</v>
      </c>
      <c r="G26" t="s">
        <v>460</v>
      </c>
      <c r="H26" t="s">
        <v>370</v>
      </c>
      <c r="I26" t="s">
        <v>423</v>
      </c>
      <c r="J26" s="50" t="s">
        <v>424</v>
      </c>
    </row>
    <row r="27" spans="1:10">
      <c r="A27">
        <v>97031319</v>
      </c>
      <c r="B27">
        <v>58901</v>
      </c>
      <c r="C27">
        <v>26</v>
      </c>
      <c r="D27">
        <v>26</v>
      </c>
      <c r="E27" s="49">
        <v>42413</v>
      </c>
      <c r="F27" t="s">
        <v>63</v>
      </c>
      <c r="G27" t="s">
        <v>460</v>
      </c>
      <c r="H27" t="s">
        <v>370</v>
      </c>
      <c r="I27" t="s">
        <v>423</v>
      </c>
      <c r="J27" s="50" t="s">
        <v>424</v>
      </c>
    </row>
    <row r="28" spans="1:10">
      <c r="A28">
        <v>13099979</v>
      </c>
      <c r="B28">
        <v>58901</v>
      </c>
      <c r="C28">
        <v>27</v>
      </c>
      <c r="D28">
        <v>27</v>
      </c>
      <c r="E28" s="49">
        <v>42413</v>
      </c>
      <c r="F28" t="s">
        <v>64</v>
      </c>
      <c r="G28" t="s">
        <v>460</v>
      </c>
      <c r="H28" t="s">
        <v>371</v>
      </c>
      <c r="I28" t="s">
        <v>423</v>
      </c>
      <c r="J28" s="50" t="s">
        <v>430</v>
      </c>
    </row>
    <row r="29" spans="1:10">
      <c r="A29">
        <v>1052599</v>
      </c>
      <c r="B29">
        <v>58901</v>
      </c>
      <c r="C29">
        <v>28</v>
      </c>
      <c r="D29">
        <v>28</v>
      </c>
      <c r="E29" s="49">
        <v>42413</v>
      </c>
      <c r="F29" t="s">
        <v>66</v>
      </c>
      <c r="G29" t="s">
        <v>460</v>
      </c>
      <c r="H29" t="s">
        <v>372</v>
      </c>
      <c r="I29" t="s">
        <v>423</v>
      </c>
      <c r="J29" s="50" t="s">
        <v>427</v>
      </c>
    </row>
    <row r="30" spans="1:10">
      <c r="A30">
        <v>97081389</v>
      </c>
      <c r="B30">
        <v>58901</v>
      </c>
      <c r="C30">
        <v>29</v>
      </c>
      <c r="D30">
        <v>29</v>
      </c>
      <c r="E30" s="49">
        <v>42413</v>
      </c>
      <c r="F30" t="s">
        <v>67</v>
      </c>
      <c r="G30" t="s">
        <v>460</v>
      </c>
      <c r="H30" t="s">
        <v>373</v>
      </c>
      <c r="I30" t="s">
        <v>423</v>
      </c>
      <c r="J30" s="50" t="s">
        <v>424</v>
      </c>
    </row>
    <row r="31" spans="1:10">
      <c r="A31">
        <v>95070489</v>
      </c>
      <c r="B31">
        <v>58901</v>
      </c>
      <c r="C31">
        <v>30</v>
      </c>
      <c r="D31">
        <v>30</v>
      </c>
      <c r="E31" s="49">
        <v>42413</v>
      </c>
      <c r="F31" t="s">
        <v>68</v>
      </c>
      <c r="G31" t="s">
        <v>461</v>
      </c>
      <c r="H31" t="s">
        <v>372</v>
      </c>
      <c r="I31" t="s">
        <v>423</v>
      </c>
      <c r="J31" s="50" t="s">
        <v>427</v>
      </c>
    </row>
    <row r="32" spans="1:10">
      <c r="A32">
        <v>97031329</v>
      </c>
      <c r="B32">
        <v>58901</v>
      </c>
      <c r="C32">
        <v>31</v>
      </c>
      <c r="D32">
        <v>31</v>
      </c>
      <c r="E32" s="49">
        <v>42413</v>
      </c>
      <c r="F32" t="s">
        <v>70</v>
      </c>
      <c r="G32" t="s">
        <v>461</v>
      </c>
      <c r="H32" t="s">
        <v>370</v>
      </c>
      <c r="I32" t="s">
        <v>423</v>
      </c>
      <c r="J32" s="50" t="s">
        <v>424</v>
      </c>
    </row>
    <row r="33" spans="1:10">
      <c r="A33">
        <v>13110149</v>
      </c>
      <c r="B33">
        <v>58901</v>
      </c>
      <c r="C33">
        <v>32</v>
      </c>
      <c r="D33">
        <v>32</v>
      </c>
      <c r="E33" s="49">
        <v>42413</v>
      </c>
      <c r="F33" t="s">
        <v>71</v>
      </c>
      <c r="G33" t="s">
        <v>461</v>
      </c>
      <c r="H33" t="s">
        <v>371</v>
      </c>
      <c r="I33" t="s">
        <v>423</v>
      </c>
      <c r="J33" s="50" t="s">
        <v>431</v>
      </c>
    </row>
    <row r="34" spans="1:10">
      <c r="A34">
        <v>95070424</v>
      </c>
      <c r="B34">
        <v>58901</v>
      </c>
      <c r="C34">
        <v>33</v>
      </c>
      <c r="D34">
        <v>33</v>
      </c>
      <c r="E34" s="49">
        <v>42413</v>
      </c>
      <c r="F34" t="s">
        <v>72</v>
      </c>
      <c r="G34" t="s">
        <v>461</v>
      </c>
      <c r="H34" t="s">
        <v>371</v>
      </c>
      <c r="I34" t="s">
        <v>423</v>
      </c>
      <c r="J34" s="50" t="s">
        <v>424</v>
      </c>
    </row>
    <row r="35" spans="1:10">
      <c r="A35">
        <v>97021289</v>
      </c>
      <c r="B35">
        <v>58901</v>
      </c>
      <c r="C35">
        <v>34</v>
      </c>
      <c r="D35">
        <v>34</v>
      </c>
      <c r="E35" s="49">
        <v>42413</v>
      </c>
      <c r="F35" t="s">
        <v>73</v>
      </c>
      <c r="G35" t="s">
        <v>461</v>
      </c>
      <c r="H35" t="s">
        <v>374</v>
      </c>
      <c r="I35" t="s">
        <v>423</v>
      </c>
      <c r="J35" s="50" t="s">
        <v>424</v>
      </c>
    </row>
    <row r="36" spans="1:10">
      <c r="A36">
        <v>10017329</v>
      </c>
      <c r="B36">
        <v>58901</v>
      </c>
      <c r="C36">
        <v>35</v>
      </c>
      <c r="D36">
        <v>35</v>
      </c>
      <c r="E36" s="49">
        <v>42413</v>
      </c>
      <c r="F36" t="s">
        <v>74</v>
      </c>
      <c r="G36" t="s">
        <v>461</v>
      </c>
      <c r="H36" t="s">
        <v>371</v>
      </c>
      <c r="I36" t="s">
        <v>423</v>
      </c>
      <c r="J36" s="50" t="s">
        <v>424</v>
      </c>
    </row>
    <row r="37" spans="1:10">
      <c r="A37">
        <v>5064499</v>
      </c>
      <c r="B37">
        <v>58901</v>
      </c>
      <c r="C37">
        <v>36</v>
      </c>
      <c r="D37">
        <v>36</v>
      </c>
      <c r="E37" s="49">
        <v>42413</v>
      </c>
      <c r="F37" t="s">
        <v>76</v>
      </c>
      <c r="G37" t="s">
        <v>461</v>
      </c>
      <c r="H37" t="s">
        <v>371</v>
      </c>
      <c r="I37" t="s">
        <v>423</v>
      </c>
      <c r="J37" s="50" t="s">
        <v>424</v>
      </c>
    </row>
    <row r="38" spans="1:10">
      <c r="A38">
        <v>3023111</v>
      </c>
      <c r="B38">
        <v>58901</v>
      </c>
      <c r="C38">
        <v>37</v>
      </c>
      <c r="D38">
        <v>37</v>
      </c>
      <c r="E38" s="49">
        <v>42413</v>
      </c>
      <c r="F38" t="s">
        <v>78</v>
      </c>
      <c r="G38" t="s">
        <v>461</v>
      </c>
      <c r="H38" t="s">
        <v>371</v>
      </c>
      <c r="I38" t="s">
        <v>423</v>
      </c>
      <c r="J38" s="50" t="s">
        <v>424</v>
      </c>
    </row>
    <row r="39" spans="1:10">
      <c r="A39">
        <v>95070629</v>
      </c>
      <c r="B39">
        <v>58901</v>
      </c>
      <c r="C39">
        <v>38</v>
      </c>
      <c r="D39">
        <v>38</v>
      </c>
      <c r="E39" s="49">
        <v>42413</v>
      </c>
      <c r="F39" t="s">
        <v>79</v>
      </c>
      <c r="G39" t="s">
        <v>461</v>
      </c>
      <c r="H39" t="s">
        <v>372</v>
      </c>
      <c r="I39" t="s">
        <v>423</v>
      </c>
      <c r="J39" s="50" t="s">
        <v>424</v>
      </c>
    </row>
    <row r="40" spans="1:10">
      <c r="A40">
        <v>22349</v>
      </c>
      <c r="B40">
        <v>58901</v>
      </c>
      <c r="C40">
        <v>39</v>
      </c>
      <c r="D40">
        <v>39</v>
      </c>
      <c r="E40" s="49">
        <v>42413</v>
      </c>
      <c r="F40" t="s">
        <v>81</v>
      </c>
      <c r="G40" t="s">
        <v>461</v>
      </c>
      <c r="H40" t="s">
        <v>371</v>
      </c>
      <c r="I40" t="s">
        <v>423</v>
      </c>
      <c r="J40" s="50" t="s">
        <v>424</v>
      </c>
    </row>
    <row r="41" spans="1:10">
      <c r="A41">
        <v>1062679</v>
      </c>
      <c r="B41">
        <v>58901</v>
      </c>
      <c r="C41">
        <v>40</v>
      </c>
      <c r="D41">
        <v>40</v>
      </c>
      <c r="E41" s="49">
        <v>42413</v>
      </c>
      <c r="F41" t="s">
        <v>83</v>
      </c>
      <c r="G41" t="s">
        <v>461</v>
      </c>
      <c r="H41" t="s">
        <v>371</v>
      </c>
      <c r="I41" t="s">
        <v>423</v>
      </c>
      <c r="J41" s="50" t="s">
        <v>424</v>
      </c>
    </row>
    <row r="42" spans="1:10">
      <c r="A42">
        <v>97031349</v>
      </c>
      <c r="B42">
        <v>58901</v>
      </c>
      <c r="C42">
        <v>41</v>
      </c>
      <c r="D42">
        <v>41</v>
      </c>
      <c r="E42" s="49">
        <v>42413</v>
      </c>
      <c r="F42" t="s">
        <v>84</v>
      </c>
      <c r="G42" t="s">
        <v>85</v>
      </c>
      <c r="H42" t="s">
        <v>373</v>
      </c>
      <c r="I42" t="s">
        <v>423</v>
      </c>
      <c r="J42" s="50" t="s">
        <v>424</v>
      </c>
    </row>
    <row r="43" spans="1:10">
      <c r="A43">
        <v>13089859</v>
      </c>
      <c r="B43">
        <v>58901</v>
      </c>
      <c r="C43">
        <v>42</v>
      </c>
      <c r="D43">
        <v>42</v>
      </c>
      <c r="E43" s="49">
        <v>42413</v>
      </c>
      <c r="F43" t="s">
        <v>86</v>
      </c>
      <c r="G43" t="s">
        <v>85</v>
      </c>
      <c r="H43" t="s">
        <v>371</v>
      </c>
      <c r="I43" t="s">
        <v>423</v>
      </c>
      <c r="J43" s="50" t="s">
        <v>432</v>
      </c>
    </row>
    <row r="44" spans="1:10">
      <c r="A44">
        <v>12028769</v>
      </c>
      <c r="B44">
        <v>58901</v>
      </c>
      <c r="C44">
        <v>43</v>
      </c>
      <c r="D44">
        <v>43</v>
      </c>
      <c r="E44" s="49">
        <v>42413</v>
      </c>
      <c r="F44" t="s">
        <v>87</v>
      </c>
      <c r="G44" t="s">
        <v>85</v>
      </c>
      <c r="H44" t="s">
        <v>371</v>
      </c>
      <c r="I44" t="s">
        <v>423</v>
      </c>
      <c r="J44" s="50" t="s">
        <v>424</v>
      </c>
    </row>
    <row r="45" spans="1:10">
      <c r="A45">
        <v>15061649</v>
      </c>
      <c r="B45">
        <v>58901</v>
      </c>
      <c r="C45">
        <v>44</v>
      </c>
      <c r="D45">
        <v>44</v>
      </c>
      <c r="E45" s="49">
        <v>42413</v>
      </c>
      <c r="F45" t="s">
        <v>88</v>
      </c>
      <c r="G45" t="s">
        <v>85</v>
      </c>
      <c r="H45" t="s">
        <v>371</v>
      </c>
      <c r="I45" t="s">
        <v>423</v>
      </c>
      <c r="J45" s="50" t="s">
        <v>433</v>
      </c>
    </row>
    <row r="46" spans="1:10">
      <c r="A46">
        <v>13110179</v>
      </c>
      <c r="B46">
        <v>58901</v>
      </c>
      <c r="C46">
        <v>45</v>
      </c>
      <c r="D46">
        <v>45</v>
      </c>
      <c r="E46" s="49">
        <v>42413</v>
      </c>
      <c r="F46" t="s">
        <v>89</v>
      </c>
      <c r="G46" t="s">
        <v>90</v>
      </c>
      <c r="H46" t="s">
        <v>371</v>
      </c>
      <c r="I46" t="s">
        <v>423</v>
      </c>
      <c r="J46" s="50" t="s">
        <v>431</v>
      </c>
    </row>
    <row r="47" spans="1:10">
      <c r="A47">
        <v>22339</v>
      </c>
      <c r="B47">
        <v>58901</v>
      </c>
      <c r="C47">
        <v>46</v>
      </c>
      <c r="D47">
        <v>46</v>
      </c>
      <c r="E47" s="49">
        <v>42413</v>
      </c>
      <c r="F47" t="s">
        <v>92</v>
      </c>
      <c r="G47" t="s">
        <v>90</v>
      </c>
      <c r="H47" t="s">
        <v>370</v>
      </c>
      <c r="I47" t="s">
        <v>423</v>
      </c>
      <c r="J47" s="50" t="s">
        <v>424</v>
      </c>
    </row>
    <row r="48" spans="1:10">
      <c r="A48">
        <v>12109419</v>
      </c>
      <c r="B48">
        <v>58901</v>
      </c>
      <c r="C48">
        <v>47</v>
      </c>
      <c r="D48">
        <v>47</v>
      </c>
      <c r="E48" s="49">
        <v>42413</v>
      </c>
      <c r="F48" t="s">
        <v>93</v>
      </c>
      <c r="G48" t="s">
        <v>90</v>
      </c>
      <c r="H48" t="s">
        <v>371</v>
      </c>
      <c r="I48" t="s">
        <v>423</v>
      </c>
      <c r="J48" s="50" t="s">
        <v>430</v>
      </c>
    </row>
    <row r="49" spans="1:10">
      <c r="A49">
        <v>96091119</v>
      </c>
      <c r="B49">
        <v>58901</v>
      </c>
      <c r="C49">
        <v>48</v>
      </c>
      <c r="D49">
        <v>48</v>
      </c>
      <c r="E49" s="49">
        <v>42413</v>
      </c>
      <c r="F49" t="s">
        <v>94</v>
      </c>
      <c r="G49" t="s">
        <v>462</v>
      </c>
      <c r="H49" t="s">
        <v>371</v>
      </c>
      <c r="I49" t="s">
        <v>423</v>
      </c>
      <c r="J49" s="50" t="s">
        <v>424</v>
      </c>
    </row>
    <row r="50" spans="1:10">
      <c r="A50">
        <v>97031309</v>
      </c>
      <c r="B50">
        <v>58901</v>
      </c>
      <c r="C50">
        <v>49</v>
      </c>
      <c r="D50">
        <v>49</v>
      </c>
      <c r="E50" s="49">
        <v>42413</v>
      </c>
      <c r="F50" t="s">
        <v>96</v>
      </c>
      <c r="G50" t="s">
        <v>462</v>
      </c>
      <c r="H50" t="s">
        <v>370</v>
      </c>
      <c r="I50" t="s">
        <v>423</v>
      </c>
      <c r="J50" s="50" t="s">
        <v>424</v>
      </c>
    </row>
    <row r="51" spans="1:10">
      <c r="A51">
        <v>3093439</v>
      </c>
      <c r="B51">
        <v>58901</v>
      </c>
      <c r="C51">
        <v>50</v>
      </c>
      <c r="D51">
        <v>50</v>
      </c>
      <c r="E51" s="49">
        <v>42413</v>
      </c>
      <c r="F51" t="s">
        <v>98</v>
      </c>
      <c r="G51" t="s">
        <v>462</v>
      </c>
      <c r="H51" t="s">
        <v>371</v>
      </c>
      <c r="I51" t="s">
        <v>423</v>
      </c>
      <c r="J51" s="50" t="s">
        <v>424</v>
      </c>
    </row>
    <row r="52" spans="1:10">
      <c r="A52">
        <v>95070119</v>
      </c>
      <c r="B52">
        <v>58901</v>
      </c>
      <c r="C52">
        <v>51</v>
      </c>
      <c r="D52">
        <v>51</v>
      </c>
      <c r="E52" s="49">
        <v>42413</v>
      </c>
      <c r="F52" t="s">
        <v>99</v>
      </c>
      <c r="G52" t="s">
        <v>462</v>
      </c>
      <c r="H52" t="s">
        <v>372</v>
      </c>
      <c r="I52" t="s">
        <v>423</v>
      </c>
      <c r="J52" s="50" t="s">
        <v>424</v>
      </c>
    </row>
    <row r="53" spans="1:10">
      <c r="A53">
        <v>13120389</v>
      </c>
      <c r="B53">
        <v>58901</v>
      </c>
      <c r="C53">
        <v>52</v>
      </c>
      <c r="D53">
        <v>52</v>
      </c>
      <c r="E53" s="49">
        <v>42413</v>
      </c>
      <c r="F53" t="s">
        <v>100</v>
      </c>
      <c r="G53" t="s">
        <v>462</v>
      </c>
      <c r="H53" t="s">
        <v>371</v>
      </c>
      <c r="I53" t="s">
        <v>423</v>
      </c>
      <c r="J53" s="50" t="s">
        <v>426</v>
      </c>
    </row>
    <row r="54" spans="1:10">
      <c r="A54">
        <v>4073999</v>
      </c>
      <c r="B54">
        <v>58901</v>
      </c>
      <c r="C54">
        <v>53</v>
      </c>
      <c r="D54">
        <v>53</v>
      </c>
      <c r="E54" s="49">
        <v>42413</v>
      </c>
      <c r="F54" t="s">
        <v>434</v>
      </c>
      <c r="G54" t="s">
        <v>462</v>
      </c>
      <c r="H54" t="s">
        <v>371</v>
      </c>
      <c r="I54" t="s">
        <v>423</v>
      </c>
      <c r="J54" s="50" t="s">
        <v>424</v>
      </c>
    </row>
    <row r="55" spans="1:10">
      <c r="A55">
        <v>11128589</v>
      </c>
      <c r="B55">
        <v>58901</v>
      </c>
      <c r="C55">
        <v>54</v>
      </c>
      <c r="D55">
        <v>54</v>
      </c>
      <c r="E55" s="49">
        <v>42413</v>
      </c>
      <c r="F55" t="s">
        <v>103</v>
      </c>
      <c r="G55" t="s">
        <v>462</v>
      </c>
      <c r="H55" t="s">
        <v>371</v>
      </c>
      <c r="I55" t="s">
        <v>423</v>
      </c>
      <c r="J55" s="50" t="s">
        <v>426</v>
      </c>
    </row>
    <row r="56" spans="1:10">
      <c r="A56">
        <v>95070319</v>
      </c>
      <c r="B56">
        <v>58901</v>
      </c>
      <c r="C56">
        <v>55</v>
      </c>
      <c r="D56">
        <v>55</v>
      </c>
      <c r="E56" s="49">
        <v>42413</v>
      </c>
      <c r="F56" t="s">
        <v>104</v>
      </c>
      <c r="G56" t="s">
        <v>462</v>
      </c>
      <c r="H56" t="s">
        <v>372</v>
      </c>
      <c r="I56" t="s">
        <v>423</v>
      </c>
      <c r="J56" s="50" t="s">
        <v>424</v>
      </c>
    </row>
    <row r="57" spans="1:10">
      <c r="A57">
        <v>97081399</v>
      </c>
      <c r="B57">
        <v>58901</v>
      </c>
      <c r="C57">
        <v>56</v>
      </c>
      <c r="D57">
        <v>56</v>
      </c>
      <c r="E57" s="49">
        <v>42413</v>
      </c>
      <c r="F57" t="s">
        <v>105</v>
      </c>
      <c r="G57" t="s">
        <v>106</v>
      </c>
      <c r="H57" t="s">
        <v>371</v>
      </c>
      <c r="I57" t="s">
        <v>423</v>
      </c>
      <c r="J57" s="50" t="s">
        <v>427</v>
      </c>
    </row>
    <row r="58" spans="1:10">
      <c r="A58">
        <v>96091129</v>
      </c>
      <c r="B58">
        <v>58901</v>
      </c>
      <c r="C58">
        <v>57</v>
      </c>
      <c r="D58">
        <v>57</v>
      </c>
      <c r="E58" s="49">
        <v>42413</v>
      </c>
      <c r="F58" t="s">
        <v>107</v>
      </c>
      <c r="G58" t="s">
        <v>108</v>
      </c>
      <c r="H58" t="s">
        <v>371</v>
      </c>
      <c r="I58" t="s">
        <v>423</v>
      </c>
      <c r="J58" s="50" t="s">
        <v>435</v>
      </c>
    </row>
    <row r="59" spans="1:10">
      <c r="A59">
        <v>4104069</v>
      </c>
      <c r="B59">
        <v>58901</v>
      </c>
      <c r="C59">
        <v>58</v>
      </c>
      <c r="D59">
        <v>58</v>
      </c>
      <c r="E59" s="49">
        <v>42413</v>
      </c>
      <c r="F59" t="s">
        <v>110</v>
      </c>
      <c r="G59" t="s">
        <v>108</v>
      </c>
      <c r="H59" t="s">
        <v>372</v>
      </c>
      <c r="I59" t="s">
        <v>423</v>
      </c>
      <c r="J59" s="50" t="s">
        <v>424</v>
      </c>
    </row>
    <row r="60" spans="1:10">
      <c r="A60">
        <v>12018674</v>
      </c>
      <c r="B60">
        <v>58901</v>
      </c>
      <c r="C60">
        <v>59</v>
      </c>
      <c r="D60">
        <v>59</v>
      </c>
      <c r="E60" s="49">
        <v>42413</v>
      </c>
      <c r="F60" t="s">
        <v>111</v>
      </c>
      <c r="G60" t="s">
        <v>112</v>
      </c>
      <c r="H60" t="s">
        <v>375</v>
      </c>
      <c r="I60" t="s">
        <v>423</v>
      </c>
      <c r="J60" s="50" t="s">
        <v>436</v>
      </c>
    </row>
    <row r="61" spans="1:10">
      <c r="A61">
        <v>12028744</v>
      </c>
      <c r="B61">
        <v>58901</v>
      </c>
      <c r="C61">
        <v>60</v>
      </c>
      <c r="D61">
        <v>60</v>
      </c>
      <c r="E61" s="49">
        <v>42413</v>
      </c>
      <c r="F61" t="s">
        <v>113</v>
      </c>
      <c r="G61" t="s">
        <v>112</v>
      </c>
      <c r="H61" t="s">
        <v>375</v>
      </c>
      <c r="I61" t="s">
        <v>423</v>
      </c>
      <c r="J61" s="50" t="s">
        <v>436</v>
      </c>
    </row>
    <row r="62" spans="1:10">
      <c r="A62">
        <v>10027364</v>
      </c>
      <c r="B62">
        <v>58901</v>
      </c>
      <c r="C62">
        <v>61</v>
      </c>
      <c r="D62">
        <v>61</v>
      </c>
      <c r="E62" s="49">
        <v>42413</v>
      </c>
      <c r="F62" t="s">
        <v>114</v>
      </c>
      <c r="G62" t="s">
        <v>115</v>
      </c>
      <c r="H62" t="s">
        <v>377</v>
      </c>
      <c r="I62" t="s">
        <v>423</v>
      </c>
      <c r="J62" s="50" t="s">
        <v>424</v>
      </c>
    </row>
    <row r="63" spans="1:10">
      <c r="A63">
        <v>15061634</v>
      </c>
      <c r="B63">
        <v>58901</v>
      </c>
      <c r="C63">
        <v>62</v>
      </c>
      <c r="D63">
        <v>62</v>
      </c>
      <c r="E63" s="49">
        <v>42413</v>
      </c>
      <c r="F63" t="s">
        <v>116</v>
      </c>
      <c r="G63" t="s">
        <v>115</v>
      </c>
      <c r="H63" t="s">
        <v>376</v>
      </c>
      <c r="I63" t="s">
        <v>423</v>
      </c>
      <c r="J63" s="50" t="s">
        <v>437</v>
      </c>
    </row>
    <row r="64" spans="1:10">
      <c r="A64">
        <v>15091734</v>
      </c>
      <c r="B64">
        <v>58901</v>
      </c>
      <c r="C64">
        <v>63</v>
      </c>
      <c r="D64">
        <v>63</v>
      </c>
      <c r="E64" s="49">
        <v>42413</v>
      </c>
      <c r="F64" t="s">
        <v>117</v>
      </c>
      <c r="G64" t="s">
        <v>115</v>
      </c>
      <c r="H64" t="s">
        <v>377</v>
      </c>
      <c r="I64" t="s">
        <v>423</v>
      </c>
      <c r="J64" s="50" t="s">
        <v>438</v>
      </c>
    </row>
    <row r="65" spans="1:10">
      <c r="A65">
        <v>6065024</v>
      </c>
      <c r="B65">
        <v>58901</v>
      </c>
      <c r="C65">
        <v>64</v>
      </c>
      <c r="D65">
        <v>64</v>
      </c>
      <c r="E65" s="49">
        <v>42413</v>
      </c>
      <c r="F65" t="s">
        <v>119</v>
      </c>
      <c r="G65" t="s">
        <v>115</v>
      </c>
      <c r="H65" t="s">
        <v>377</v>
      </c>
      <c r="I65" t="s">
        <v>423</v>
      </c>
      <c r="J65" s="50" t="s">
        <v>424</v>
      </c>
    </row>
    <row r="66" spans="1:10">
      <c r="A66">
        <v>3093474</v>
      </c>
      <c r="B66">
        <v>58901</v>
      </c>
      <c r="C66">
        <v>65</v>
      </c>
      <c r="D66">
        <v>65</v>
      </c>
      <c r="E66" s="49">
        <v>42413</v>
      </c>
      <c r="F66" t="s">
        <v>121</v>
      </c>
      <c r="G66" t="s">
        <v>115</v>
      </c>
      <c r="H66" t="s">
        <v>376</v>
      </c>
      <c r="I66" t="s">
        <v>423</v>
      </c>
      <c r="J66" s="50" t="s">
        <v>424</v>
      </c>
    </row>
    <row r="67" spans="1:10">
      <c r="A67">
        <v>13120364</v>
      </c>
      <c r="B67">
        <v>58901</v>
      </c>
      <c r="C67">
        <v>66</v>
      </c>
      <c r="D67">
        <v>66</v>
      </c>
      <c r="E67" s="49">
        <v>42413</v>
      </c>
      <c r="F67" t="s">
        <v>122</v>
      </c>
      <c r="G67" t="s">
        <v>115</v>
      </c>
      <c r="H67" t="s">
        <v>376</v>
      </c>
      <c r="I67" t="s">
        <v>423</v>
      </c>
      <c r="J67" s="50" t="s">
        <v>426</v>
      </c>
    </row>
    <row r="68" spans="1:10">
      <c r="A68">
        <v>14111304</v>
      </c>
      <c r="B68">
        <v>58901</v>
      </c>
      <c r="C68">
        <v>67</v>
      </c>
      <c r="D68">
        <v>67</v>
      </c>
      <c r="E68" s="49">
        <v>42413</v>
      </c>
      <c r="F68" t="s">
        <v>123</v>
      </c>
      <c r="G68" t="s">
        <v>115</v>
      </c>
      <c r="H68" t="s">
        <v>378</v>
      </c>
      <c r="I68" t="s">
        <v>423</v>
      </c>
      <c r="J68" s="50" t="s">
        <v>428</v>
      </c>
    </row>
    <row r="69" spans="1:10">
      <c r="A69">
        <v>14020549</v>
      </c>
      <c r="B69">
        <v>58901</v>
      </c>
      <c r="C69">
        <v>68</v>
      </c>
      <c r="D69">
        <v>68</v>
      </c>
      <c r="E69" s="49">
        <v>42413</v>
      </c>
      <c r="F69" t="s">
        <v>124</v>
      </c>
      <c r="G69" t="s">
        <v>115</v>
      </c>
      <c r="H69" t="s">
        <v>376</v>
      </c>
      <c r="I69" t="s">
        <v>423</v>
      </c>
      <c r="J69" s="50" t="s">
        <v>426</v>
      </c>
    </row>
    <row r="70" spans="1:10">
      <c r="A70">
        <v>15081724</v>
      </c>
      <c r="B70">
        <v>58901</v>
      </c>
      <c r="C70">
        <v>69</v>
      </c>
      <c r="D70">
        <v>69</v>
      </c>
      <c r="E70" s="49">
        <v>42413</v>
      </c>
      <c r="F70" t="s">
        <v>125</v>
      </c>
      <c r="G70" t="s">
        <v>115</v>
      </c>
      <c r="H70" t="s">
        <v>376</v>
      </c>
      <c r="I70" t="s">
        <v>423</v>
      </c>
      <c r="J70" s="50" t="s">
        <v>431</v>
      </c>
    </row>
    <row r="71" spans="1:10">
      <c r="A71">
        <v>8026204</v>
      </c>
      <c r="B71">
        <v>58901</v>
      </c>
      <c r="C71">
        <v>70</v>
      </c>
      <c r="D71">
        <v>70</v>
      </c>
      <c r="E71" s="49">
        <v>42413</v>
      </c>
      <c r="F71" t="s">
        <v>127</v>
      </c>
      <c r="G71" t="s">
        <v>115</v>
      </c>
      <c r="H71" t="s">
        <v>379</v>
      </c>
      <c r="I71" t="s">
        <v>423</v>
      </c>
      <c r="J71" s="50" t="s">
        <v>424</v>
      </c>
    </row>
    <row r="72" spans="1:10">
      <c r="A72">
        <v>3063194</v>
      </c>
      <c r="B72">
        <v>58901</v>
      </c>
      <c r="C72">
        <v>71</v>
      </c>
      <c r="D72">
        <v>71</v>
      </c>
      <c r="E72" s="49">
        <v>42413</v>
      </c>
      <c r="F72" t="s">
        <v>129</v>
      </c>
      <c r="G72" t="s">
        <v>115</v>
      </c>
      <c r="H72" t="s">
        <v>377</v>
      </c>
      <c r="I72" t="s">
        <v>423</v>
      </c>
      <c r="J72" s="50" t="s">
        <v>424</v>
      </c>
    </row>
    <row r="73" spans="1:10">
      <c r="A73">
        <v>95060024</v>
      </c>
      <c r="B73">
        <v>58901</v>
      </c>
      <c r="C73">
        <v>72</v>
      </c>
      <c r="D73">
        <v>72</v>
      </c>
      <c r="E73" s="49">
        <v>42413</v>
      </c>
      <c r="F73" t="s">
        <v>131</v>
      </c>
      <c r="G73" t="s">
        <v>115</v>
      </c>
      <c r="H73" t="s">
        <v>381</v>
      </c>
      <c r="I73" t="s">
        <v>423</v>
      </c>
      <c r="J73" s="50" t="s">
        <v>424</v>
      </c>
    </row>
    <row r="74" spans="1:10">
      <c r="A74">
        <v>13100084</v>
      </c>
      <c r="B74">
        <v>58901</v>
      </c>
      <c r="C74">
        <v>73</v>
      </c>
      <c r="D74">
        <v>73</v>
      </c>
      <c r="E74" s="49">
        <v>42413</v>
      </c>
      <c r="F74" t="s">
        <v>132</v>
      </c>
      <c r="G74" t="s">
        <v>115</v>
      </c>
      <c r="H74" t="s">
        <v>376</v>
      </c>
      <c r="I74" t="s">
        <v>423</v>
      </c>
      <c r="J74" s="50" t="s">
        <v>439</v>
      </c>
    </row>
    <row r="75" spans="1:10">
      <c r="A75">
        <v>13120374</v>
      </c>
      <c r="B75">
        <v>58901</v>
      </c>
      <c r="C75">
        <v>74</v>
      </c>
      <c r="D75">
        <v>74</v>
      </c>
      <c r="E75" s="49">
        <v>42413</v>
      </c>
      <c r="F75" t="s">
        <v>133</v>
      </c>
      <c r="G75" t="s">
        <v>115</v>
      </c>
      <c r="H75" t="s">
        <v>378</v>
      </c>
      <c r="I75" t="s">
        <v>423</v>
      </c>
      <c r="J75" s="50" t="s">
        <v>439</v>
      </c>
    </row>
    <row r="76" spans="1:10">
      <c r="A76">
        <v>96020994</v>
      </c>
      <c r="B76">
        <v>58901</v>
      </c>
      <c r="C76">
        <v>75</v>
      </c>
      <c r="D76">
        <v>75</v>
      </c>
      <c r="E76" s="49">
        <v>42413</v>
      </c>
      <c r="F76" t="s">
        <v>134</v>
      </c>
      <c r="G76" t="s">
        <v>135</v>
      </c>
      <c r="H76" t="s">
        <v>370</v>
      </c>
      <c r="I76" t="s">
        <v>423</v>
      </c>
      <c r="J76" s="50" t="s">
        <v>424</v>
      </c>
    </row>
    <row r="77" spans="1:10">
      <c r="A77">
        <v>10057644</v>
      </c>
      <c r="B77">
        <v>58901</v>
      </c>
      <c r="C77">
        <v>76</v>
      </c>
      <c r="D77">
        <v>76</v>
      </c>
      <c r="E77" s="49">
        <v>42413</v>
      </c>
      <c r="F77" t="s">
        <v>136</v>
      </c>
      <c r="G77" t="s">
        <v>135</v>
      </c>
      <c r="H77" t="s">
        <v>382</v>
      </c>
      <c r="I77" t="s">
        <v>423</v>
      </c>
      <c r="J77" s="50" t="s">
        <v>440</v>
      </c>
    </row>
    <row r="78" spans="1:10">
      <c r="A78">
        <v>9016625</v>
      </c>
      <c r="B78">
        <v>58901</v>
      </c>
      <c r="C78">
        <v>77</v>
      </c>
      <c r="D78">
        <v>77</v>
      </c>
      <c r="E78" s="49">
        <v>42413</v>
      </c>
      <c r="F78" t="s">
        <v>138</v>
      </c>
      <c r="G78" t="s">
        <v>135</v>
      </c>
      <c r="H78" t="s">
        <v>382</v>
      </c>
      <c r="I78" t="s">
        <v>423</v>
      </c>
      <c r="J78" s="50" t="s">
        <v>424</v>
      </c>
    </row>
    <row r="79" spans="1:10">
      <c r="A79">
        <v>99101849</v>
      </c>
      <c r="B79">
        <v>58901</v>
      </c>
      <c r="C79">
        <v>78</v>
      </c>
      <c r="D79">
        <v>78</v>
      </c>
      <c r="E79" s="49">
        <v>42413</v>
      </c>
      <c r="F79" t="s">
        <v>139</v>
      </c>
      <c r="G79" t="s">
        <v>135</v>
      </c>
      <c r="H79" t="s">
        <v>383</v>
      </c>
      <c r="I79" t="s">
        <v>423</v>
      </c>
      <c r="J79" s="50" t="s">
        <v>424</v>
      </c>
    </row>
    <row r="80" spans="1:10">
      <c r="A80">
        <v>5034315</v>
      </c>
      <c r="B80">
        <v>58901</v>
      </c>
      <c r="C80">
        <v>79</v>
      </c>
      <c r="D80">
        <v>79</v>
      </c>
      <c r="E80" s="49">
        <v>42413</v>
      </c>
      <c r="F80" t="s">
        <v>141</v>
      </c>
      <c r="G80" t="s">
        <v>135</v>
      </c>
      <c r="H80" t="s">
        <v>383</v>
      </c>
      <c r="I80" t="s">
        <v>423</v>
      </c>
      <c r="J80" s="50" t="s">
        <v>424</v>
      </c>
    </row>
    <row r="81" spans="1:10">
      <c r="A81">
        <v>97011244</v>
      </c>
      <c r="B81">
        <v>58901</v>
      </c>
      <c r="C81">
        <v>80</v>
      </c>
      <c r="D81">
        <v>80</v>
      </c>
      <c r="E81" s="49">
        <v>42413</v>
      </c>
      <c r="F81" t="s">
        <v>142</v>
      </c>
      <c r="G81" t="s">
        <v>135</v>
      </c>
      <c r="H81" t="s">
        <v>370</v>
      </c>
      <c r="I81" t="s">
        <v>423</v>
      </c>
      <c r="J81" s="50" t="s">
        <v>424</v>
      </c>
    </row>
    <row r="82" spans="1:10">
      <c r="A82">
        <v>1062689</v>
      </c>
      <c r="B82">
        <v>58901</v>
      </c>
      <c r="C82">
        <v>81</v>
      </c>
      <c r="D82">
        <v>81</v>
      </c>
      <c r="E82" s="49">
        <v>42413</v>
      </c>
      <c r="F82" t="s">
        <v>144</v>
      </c>
      <c r="G82" t="s">
        <v>135</v>
      </c>
      <c r="H82" t="s">
        <v>384</v>
      </c>
      <c r="I82" t="s">
        <v>423</v>
      </c>
      <c r="J82" s="50" t="s">
        <v>424</v>
      </c>
    </row>
    <row r="83" spans="1:10">
      <c r="A83">
        <v>11038134</v>
      </c>
      <c r="B83">
        <v>58901</v>
      </c>
      <c r="C83">
        <v>82</v>
      </c>
      <c r="D83">
        <v>82</v>
      </c>
      <c r="E83" s="49">
        <v>42413</v>
      </c>
      <c r="F83" t="s">
        <v>145</v>
      </c>
      <c r="G83" t="s">
        <v>135</v>
      </c>
      <c r="H83" t="s">
        <v>382</v>
      </c>
      <c r="I83" t="s">
        <v>423</v>
      </c>
      <c r="J83" s="50" t="s">
        <v>424</v>
      </c>
    </row>
    <row r="84" spans="1:10">
      <c r="A84">
        <v>9127304</v>
      </c>
      <c r="B84">
        <v>58901</v>
      </c>
      <c r="C84">
        <v>83</v>
      </c>
      <c r="D84">
        <v>83</v>
      </c>
      <c r="E84" s="49">
        <v>42413</v>
      </c>
      <c r="F84" t="s">
        <v>147</v>
      </c>
      <c r="G84" t="s">
        <v>135</v>
      </c>
      <c r="H84" t="s">
        <v>383</v>
      </c>
      <c r="I84" t="s">
        <v>423</v>
      </c>
      <c r="J84" s="50" t="s">
        <v>424</v>
      </c>
    </row>
    <row r="85" spans="1:10">
      <c r="A85">
        <v>10107894</v>
      </c>
      <c r="B85">
        <v>58901</v>
      </c>
      <c r="C85">
        <v>84</v>
      </c>
      <c r="D85">
        <v>84</v>
      </c>
      <c r="E85" s="49">
        <v>42413</v>
      </c>
      <c r="F85" t="s">
        <v>148</v>
      </c>
      <c r="G85" t="s">
        <v>135</v>
      </c>
      <c r="H85" t="s">
        <v>382</v>
      </c>
      <c r="I85" t="s">
        <v>423</v>
      </c>
      <c r="J85" s="50" t="s">
        <v>424</v>
      </c>
    </row>
    <row r="86" spans="1:10">
      <c r="A86">
        <v>82499</v>
      </c>
      <c r="B86">
        <v>58901</v>
      </c>
      <c r="C86">
        <v>85</v>
      </c>
      <c r="D86">
        <v>85</v>
      </c>
      <c r="E86" s="49">
        <v>42413</v>
      </c>
      <c r="F86" t="s">
        <v>150</v>
      </c>
      <c r="G86" t="s">
        <v>135</v>
      </c>
      <c r="H86" t="s">
        <v>383</v>
      </c>
      <c r="I86" t="s">
        <v>423</v>
      </c>
      <c r="J86" s="50" t="s">
        <v>424</v>
      </c>
    </row>
    <row r="87" spans="1:10">
      <c r="A87">
        <v>12119494</v>
      </c>
      <c r="B87">
        <v>58901</v>
      </c>
      <c r="C87">
        <v>86</v>
      </c>
      <c r="D87">
        <v>86</v>
      </c>
      <c r="E87" s="49">
        <v>42413</v>
      </c>
      <c r="F87" t="s">
        <v>441</v>
      </c>
      <c r="G87" t="s">
        <v>135</v>
      </c>
      <c r="H87" t="s">
        <v>382</v>
      </c>
      <c r="I87" t="s">
        <v>423</v>
      </c>
      <c r="J87" s="50" t="s">
        <v>427</v>
      </c>
    </row>
    <row r="88" spans="1:10">
      <c r="A88">
        <v>95070454</v>
      </c>
      <c r="B88">
        <v>58901</v>
      </c>
      <c r="C88">
        <v>87</v>
      </c>
      <c r="D88">
        <v>87</v>
      </c>
      <c r="E88" s="49">
        <v>42413</v>
      </c>
      <c r="F88" t="s">
        <v>152</v>
      </c>
      <c r="G88" t="s">
        <v>153</v>
      </c>
      <c r="H88" t="s">
        <v>380</v>
      </c>
      <c r="I88" t="s">
        <v>423</v>
      </c>
      <c r="J88" s="50" t="s">
        <v>424</v>
      </c>
    </row>
    <row r="89" spans="1:10">
      <c r="A89">
        <v>11038174</v>
      </c>
      <c r="B89">
        <v>58901</v>
      </c>
      <c r="C89">
        <v>88</v>
      </c>
      <c r="D89">
        <v>88</v>
      </c>
      <c r="E89" s="49">
        <v>42413</v>
      </c>
      <c r="F89" t="s">
        <v>154</v>
      </c>
      <c r="G89" t="s">
        <v>153</v>
      </c>
      <c r="H89" t="s">
        <v>380</v>
      </c>
      <c r="I89" t="s">
        <v>423</v>
      </c>
      <c r="J89" s="50" t="s">
        <v>424</v>
      </c>
    </row>
    <row r="90" spans="1:10">
      <c r="A90">
        <v>2092994</v>
      </c>
      <c r="B90">
        <v>58901</v>
      </c>
      <c r="C90">
        <v>89</v>
      </c>
      <c r="D90">
        <v>89</v>
      </c>
      <c r="E90" s="49">
        <v>42413</v>
      </c>
      <c r="F90" t="s">
        <v>156</v>
      </c>
      <c r="G90" t="s">
        <v>153</v>
      </c>
      <c r="H90" t="s">
        <v>380</v>
      </c>
      <c r="I90" t="s">
        <v>423</v>
      </c>
      <c r="J90" s="50" t="s">
        <v>424</v>
      </c>
    </row>
    <row r="91" spans="1:10">
      <c r="A91">
        <v>14060964</v>
      </c>
      <c r="B91">
        <v>58901</v>
      </c>
      <c r="C91">
        <v>90</v>
      </c>
      <c r="D91">
        <v>90</v>
      </c>
      <c r="E91" s="49">
        <v>42413</v>
      </c>
      <c r="F91" t="s">
        <v>130</v>
      </c>
      <c r="G91" t="s">
        <v>153</v>
      </c>
      <c r="H91" t="s">
        <v>380</v>
      </c>
      <c r="I91" t="s">
        <v>423</v>
      </c>
      <c r="J91" s="50" t="s">
        <v>437</v>
      </c>
    </row>
    <row r="92" spans="1:10">
      <c r="A92">
        <v>12109384</v>
      </c>
      <c r="B92">
        <v>58901</v>
      </c>
      <c r="C92">
        <v>91</v>
      </c>
      <c r="D92">
        <v>91</v>
      </c>
      <c r="E92" s="49">
        <v>42413</v>
      </c>
      <c r="F92" t="s">
        <v>157</v>
      </c>
      <c r="G92" t="s">
        <v>158</v>
      </c>
      <c r="H92" t="s">
        <v>385</v>
      </c>
      <c r="I92" t="s">
        <v>423</v>
      </c>
      <c r="J92" s="50" t="s">
        <v>442</v>
      </c>
    </row>
    <row r="93" spans="1:10">
      <c r="A93">
        <v>95070414</v>
      </c>
      <c r="B93">
        <v>58901</v>
      </c>
      <c r="C93">
        <v>92</v>
      </c>
      <c r="D93">
        <v>92</v>
      </c>
      <c r="E93" s="49">
        <v>42413</v>
      </c>
      <c r="F93" t="s">
        <v>159</v>
      </c>
      <c r="G93" t="s">
        <v>160</v>
      </c>
      <c r="H93" t="s">
        <v>373</v>
      </c>
      <c r="I93" t="s">
        <v>423</v>
      </c>
      <c r="J93" s="50" t="s">
        <v>424</v>
      </c>
    </row>
    <row r="94" spans="1:10">
      <c r="A94">
        <v>3073285</v>
      </c>
      <c r="B94">
        <v>58901</v>
      </c>
      <c r="C94">
        <v>93</v>
      </c>
      <c r="D94">
        <v>93</v>
      </c>
      <c r="E94" s="49">
        <v>42413</v>
      </c>
      <c r="F94" t="s">
        <v>162</v>
      </c>
      <c r="G94" t="s">
        <v>160</v>
      </c>
      <c r="H94" t="s">
        <v>371</v>
      </c>
      <c r="I94" t="s">
        <v>423</v>
      </c>
      <c r="J94" s="50" t="s">
        <v>424</v>
      </c>
    </row>
    <row r="95" spans="1:10">
      <c r="A95">
        <v>4023735</v>
      </c>
      <c r="B95">
        <v>58901</v>
      </c>
      <c r="C95">
        <v>94</v>
      </c>
      <c r="D95">
        <v>94</v>
      </c>
      <c r="E95" s="49">
        <v>42413</v>
      </c>
      <c r="F95" t="s">
        <v>164</v>
      </c>
      <c r="G95" t="s">
        <v>160</v>
      </c>
      <c r="H95" t="s">
        <v>373</v>
      </c>
      <c r="I95" t="s">
        <v>423</v>
      </c>
      <c r="J95" s="50" t="s">
        <v>439</v>
      </c>
    </row>
    <row r="96" spans="1:10">
      <c r="A96">
        <v>12038915</v>
      </c>
      <c r="B96">
        <v>58901</v>
      </c>
      <c r="C96">
        <v>95</v>
      </c>
      <c r="D96">
        <v>95</v>
      </c>
      <c r="E96" s="49">
        <v>42413</v>
      </c>
      <c r="F96" t="s">
        <v>165</v>
      </c>
      <c r="G96" t="s">
        <v>160</v>
      </c>
      <c r="H96" t="s">
        <v>371</v>
      </c>
      <c r="I96" t="s">
        <v>423</v>
      </c>
      <c r="J96" s="50" t="s">
        <v>433</v>
      </c>
    </row>
    <row r="97" spans="1:10">
      <c r="A97">
        <v>6075035</v>
      </c>
      <c r="B97">
        <v>58901</v>
      </c>
      <c r="C97">
        <v>96</v>
      </c>
      <c r="D97">
        <v>96</v>
      </c>
      <c r="E97" s="49">
        <v>42413</v>
      </c>
      <c r="F97" t="s">
        <v>167</v>
      </c>
      <c r="G97" t="s">
        <v>160</v>
      </c>
      <c r="H97" t="s">
        <v>373</v>
      </c>
      <c r="I97" t="s">
        <v>423</v>
      </c>
      <c r="J97" s="50" t="s">
        <v>424</v>
      </c>
    </row>
    <row r="98" spans="1:10">
      <c r="A98">
        <v>97021295</v>
      </c>
      <c r="B98">
        <v>58901</v>
      </c>
      <c r="C98">
        <v>97</v>
      </c>
      <c r="D98">
        <v>97</v>
      </c>
      <c r="E98" s="49">
        <v>42413</v>
      </c>
      <c r="F98" t="s">
        <v>168</v>
      </c>
      <c r="G98" t="s">
        <v>160</v>
      </c>
      <c r="H98" t="s">
        <v>371</v>
      </c>
      <c r="I98" t="s">
        <v>423</v>
      </c>
      <c r="J98" s="50" t="s">
        <v>424</v>
      </c>
    </row>
    <row r="99" spans="1:10">
      <c r="A99">
        <v>3053175</v>
      </c>
      <c r="B99">
        <v>58901</v>
      </c>
      <c r="C99">
        <v>98</v>
      </c>
      <c r="D99">
        <v>98</v>
      </c>
      <c r="E99" s="49">
        <v>42413</v>
      </c>
      <c r="F99" t="s">
        <v>170</v>
      </c>
      <c r="G99" t="s">
        <v>160</v>
      </c>
      <c r="H99" t="s">
        <v>371</v>
      </c>
      <c r="I99" t="s">
        <v>423</v>
      </c>
      <c r="J99" s="50" t="s">
        <v>424</v>
      </c>
    </row>
    <row r="100" spans="1:10">
      <c r="A100">
        <v>3083335</v>
      </c>
      <c r="B100">
        <v>58901</v>
      </c>
      <c r="C100">
        <v>99</v>
      </c>
      <c r="D100">
        <v>99</v>
      </c>
      <c r="E100" s="49">
        <v>42413</v>
      </c>
      <c r="F100" t="s">
        <v>172</v>
      </c>
      <c r="G100" t="s">
        <v>160</v>
      </c>
      <c r="H100" t="s">
        <v>371</v>
      </c>
      <c r="I100" t="s">
        <v>423</v>
      </c>
      <c r="J100" s="50" t="s">
        <v>439</v>
      </c>
    </row>
    <row r="101" spans="1:10">
      <c r="A101">
        <v>5014195</v>
      </c>
      <c r="B101">
        <v>58901</v>
      </c>
      <c r="C101">
        <v>100</v>
      </c>
      <c r="D101">
        <v>100</v>
      </c>
      <c r="E101" s="49">
        <v>42413</v>
      </c>
      <c r="F101" t="s">
        <v>174</v>
      </c>
      <c r="G101" t="s">
        <v>160</v>
      </c>
      <c r="H101" t="s">
        <v>371</v>
      </c>
      <c r="I101" t="s">
        <v>423</v>
      </c>
      <c r="J101" s="50" t="s">
        <v>424</v>
      </c>
    </row>
    <row r="102" spans="1:10">
      <c r="A102">
        <v>5054445</v>
      </c>
      <c r="B102">
        <v>58901</v>
      </c>
      <c r="C102">
        <v>101</v>
      </c>
      <c r="D102">
        <v>101</v>
      </c>
      <c r="E102" s="49">
        <v>42413</v>
      </c>
      <c r="F102" t="s">
        <v>176</v>
      </c>
      <c r="G102" t="s">
        <v>160</v>
      </c>
      <c r="H102" t="s">
        <v>371</v>
      </c>
      <c r="I102" t="s">
        <v>423</v>
      </c>
      <c r="J102" s="50" t="s">
        <v>424</v>
      </c>
    </row>
    <row r="103" spans="1:10">
      <c r="A103">
        <v>10128015</v>
      </c>
      <c r="B103">
        <v>58901</v>
      </c>
      <c r="C103">
        <v>102</v>
      </c>
      <c r="D103">
        <v>102</v>
      </c>
      <c r="E103" s="49">
        <v>42413</v>
      </c>
      <c r="F103" t="s">
        <v>177</v>
      </c>
      <c r="G103" t="s">
        <v>160</v>
      </c>
      <c r="H103" t="s">
        <v>371</v>
      </c>
      <c r="I103" t="s">
        <v>423</v>
      </c>
      <c r="J103" s="50" t="s">
        <v>426</v>
      </c>
    </row>
    <row r="104" spans="1:10">
      <c r="A104">
        <v>11048215</v>
      </c>
      <c r="B104">
        <v>58901</v>
      </c>
      <c r="C104">
        <v>103</v>
      </c>
      <c r="D104">
        <v>103</v>
      </c>
      <c r="E104" s="49">
        <v>42413</v>
      </c>
      <c r="F104" t="s">
        <v>178</v>
      </c>
      <c r="G104" t="s">
        <v>160</v>
      </c>
      <c r="H104" t="s">
        <v>371</v>
      </c>
      <c r="I104" t="s">
        <v>423</v>
      </c>
      <c r="J104" s="50" t="s">
        <v>443</v>
      </c>
    </row>
    <row r="105" spans="1:10">
      <c r="A105">
        <v>3053165</v>
      </c>
      <c r="B105">
        <v>58901</v>
      </c>
      <c r="C105">
        <v>104</v>
      </c>
      <c r="D105">
        <v>104</v>
      </c>
      <c r="E105" s="49">
        <v>42413</v>
      </c>
      <c r="F105" t="s">
        <v>181</v>
      </c>
      <c r="G105" t="s">
        <v>160</v>
      </c>
      <c r="H105" t="s">
        <v>371</v>
      </c>
      <c r="I105" t="s">
        <v>423</v>
      </c>
      <c r="J105" s="50" t="s">
        <v>424</v>
      </c>
    </row>
    <row r="106" spans="1:10">
      <c r="A106">
        <v>12129565</v>
      </c>
      <c r="B106">
        <v>58901</v>
      </c>
      <c r="C106">
        <v>105</v>
      </c>
      <c r="D106">
        <v>105</v>
      </c>
      <c r="E106" s="49">
        <v>42413</v>
      </c>
      <c r="F106" t="s">
        <v>179</v>
      </c>
      <c r="G106" t="s">
        <v>160</v>
      </c>
      <c r="H106" t="s">
        <v>371</v>
      </c>
      <c r="I106" t="s">
        <v>423</v>
      </c>
      <c r="J106" s="50" t="s">
        <v>431</v>
      </c>
    </row>
    <row r="107" spans="1:10">
      <c r="A107">
        <v>52445</v>
      </c>
      <c r="B107">
        <v>58901</v>
      </c>
      <c r="C107">
        <v>106</v>
      </c>
      <c r="D107">
        <v>106</v>
      </c>
      <c r="E107" s="49">
        <v>42413</v>
      </c>
      <c r="F107" t="s">
        <v>183</v>
      </c>
      <c r="G107" t="s">
        <v>160</v>
      </c>
      <c r="H107" t="s">
        <v>371</v>
      </c>
      <c r="I107" t="s">
        <v>423</v>
      </c>
      <c r="J107" s="50" t="s">
        <v>439</v>
      </c>
    </row>
    <row r="108" spans="1:10">
      <c r="A108">
        <v>12099315</v>
      </c>
      <c r="B108">
        <v>58901</v>
      </c>
      <c r="C108">
        <v>107</v>
      </c>
      <c r="D108">
        <v>107</v>
      </c>
      <c r="E108" s="49">
        <v>42413</v>
      </c>
      <c r="F108" t="s">
        <v>184</v>
      </c>
      <c r="G108" t="s">
        <v>160</v>
      </c>
      <c r="H108" t="s">
        <v>371</v>
      </c>
      <c r="I108" t="s">
        <v>423</v>
      </c>
      <c r="J108" s="50" t="s">
        <v>433</v>
      </c>
    </row>
    <row r="109" spans="1:10">
      <c r="A109">
        <v>122525</v>
      </c>
      <c r="B109">
        <v>58901</v>
      </c>
      <c r="C109">
        <v>108</v>
      </c>
      <c r="D109">
        <v>108</v>
      </c>
      <c r="E109" s="49">
        <v>42413</v>
      </c>
      <c r="F109" t="s">
        <v>186</v>
      </c>
      <c r="G109" t="s">
        <v>160</v>
      </c>
      <c r="H109" t="s">
        <v>371</v>
      </c>
      <c r="I109" t="s">
        <v>423</v>
      </c>
      <c r="J109" s="50" t="s">
        <v>424</v>
      </c>
    </row>
    <row r="110" spans="1:10">
      <c r="A110">
        <v>15081685</v>
      </c>
      <c r="B110">
        <v>58901</v>
      </c>
      <c r="C110">
        <v>109</v>
      </c>
      <c r="D110">
        <v>109</v>
      </c>
      <c r="E110" s="49">
        <v>42413</v>
      </c>
      <c r="F110" t="s">
        <v>187</v>
      </c>
      <c r="G110" t="s">
        <v>160</v>
      </c>
      <c r="H110" t="s">
        <v>386</v>
      </c>
      <c r="I110" t="s">
        <v>423</v>
      </c>
      <c r="J110" s="50" t="s">
        <v>444</v>
      </c>
    </row>
    <row r="111" spans="1:10">
      <c r="A111">
        <v>6044925</v>
      </c>
      <c r="B111">
        <v>58901</v>
      </c>
      <c r="C111">
        <v>110</v>
      </c>
      <c r="D111">
        <v>110</v>
      </c>
      <c r="E111" s="49">
        <v>42413</v>
      </c>
      <c r="F111" t="s">
        <v>189</v>
      </c>
      <c r="G111" t="s">
        <v>160</v>
      </c>
      <c r="H111" t="s">
        <v>371</v>
      </c>
      <c r="I111" t="s">
        <v>423</v>
      </c>
      <c r="J111" s="50" t="s">
        <v>445</v>
      </c>
    </row>
    <row r="112" spans="1:10">
      <c r="A112">
        <v>10107885</v>
      </c>
      <c r="B112">
        <v>58901</v>
      </c>
      <c r="C112">
        <v>111</v>
      </c>
      <c r="D112">
        <v>111</v>
      </c>
      <c r="E112" s="49">
        <v>42413</v>
      </c>
      <c r="F112" t="s">
        <v>190</v>
      </c>
      <c r="G112" t="s">
        <v>160</v>
      </c>
      <c r="H112" t="s">
        <v>371</v>
      </c>
      <c r="I112" t="s">
        <v>423</v>
      </c>
      <c r="J112" s="50" t="s">
        <v>424</v>
      </c>
    </row>
    <row r="113" spans="1:10">
      <c r="A113">
        <v>1082735</v>
      </c>
      <c r="B113">
        <v>58901</v>
      </c>
      <c r="C113">
        <v>112</v>
      </c>
      <c r="D113">
        <v>112</v>
      </c>
      <c r="E113" s="49">
        <v>42413</v>
      </c>
      <c r="F113" t="s">
        <v>192</v>
      </c>
      <c r="G113" t="s">
        <v>160</v>
      </c>
      <c r="H113" t="s">
        <v>371</v>
      </c>
      <c r="I113" t="s">
        <v>423</v>
      </c>
      <c r="J113" s="50" t="s">
        <v>439</v>
      </c>
    </row>
    <row r="114" spans="1:10">
      <c r="A114">
        <v>96020975</v>
      </c>
      <c r="B114">
        <v>58901</v>
      </c>
      <c r="C114">
        <v>113</v>
      </c>
      <c r="D114">
        <v>113</v>
      </c>
      <c r="E114" s="49">
        <v>42413</v>
      </c>
      <c r="F114" t="s">
        <v>193</v>
      </c>
      <c r="G114" t="s">
        <v>160</v>
      </c>
      <c r="H114" t="s">
        <v>373</v>
      </c>
      <c r="I114" t="s">
        <v>423</v>
      </c>
      <c r="J114" s="50" t="s">
        <v>424</v>
      </c>
    </row>
    <row r="115" spans="1:10">
      <c r="A115">
        <v>96121225</v>
      </c>
      <c r="B115">
        <v>58901</v>
      </c>
      <c r="C115">
        <v>114</v>
      </c>
      <c r="D115">
        <v>114</v>
      </c>
      <c r="E115" s="49">
        <v>42413</v>
      </c>
      <c r="F115" t="s">
        <v>194</v>
      </c>
      <c r="G115" t="s">
        <v>160</v>
      </c>
      <c r="H115" t="s">
        <v>371</v>
      </c>
      <c r="I115" t="s">
        <v>423</v>
      </c>
      <c r="J115" s="50" t="s">
        <v>424</v>
      </c>
    </row>
    <row r="116" spans="1:10">
      <c r="A116">
        <v>7045435</v>
      </c>
      <c r="B116">
        <v>58901</v>
      </c>
      <c r="C116">
        <v>115</v>
      </c>
      <c r="D116">
        <v>115</v>
      </c>
      <c r="E116" s="49">
        <v>42413</v>
      </c>
      <c r="F116" t="s">
        <v>196</v>
      </c>
      <c r="G116" t="s">
        <v>160</v>
      </c>
      <c r="H116" t="s">
        <v>371</v>
      </c>
      <c r="I116" t="s">
        <v>423</v>
      </c>
      <c r="J116" s="50" t="s">
        <v>427</v>
      </c>
    </row>
    <row r="117" spans="1:10">
      <c r="A117">
        <v>96020985</v>
      </c>
      <c r="B117">
        <v>58901</v>
      </c>
      <c r="C117">
        <v>116</v>
      </c>
      <c r="D117">
        <v>116</v>
      </c>
      <c r="E117" s="49">
        <v>42413</v>
      </c>
      <c r="F117" t="s">
        <v>197</v>
      </c>
      <c r="G117" t="s">
        <v>160</v>
      </c>
      <c r="H117" t="s">
        <v>373</v>
      </c>
      <c r="I117" t="s">
        <v>423</v>
      </c>
      <c r="J117" s="50" t="s">
        <v>424</v>
      </c>
    </row>
    <row r="118" spans="1:10">
      <c r="A118">
        <v>13079825</v>
      </c>
      <c r="B118">
        <v>58901</v>
      </c>
      <c r="C118">
        <v>117</v>
      </c>
      <c r="D118">
        <v>117</v>
      </c>
      <c r="E118" s="49">
        <v>42413</v>
      </c>
      <c r="F118" t="s">
        <v>198</v>
      </c>
      <c r="G118" t="s">
        <v>160</v>
      </c>
      <c r="H118" t="s">
        <v>371</v>
      </c>
      <c r="I118" t="s">
        <v>423</v>
      </c>
      <c r="J118" s="50" t="s">
        <v>433</v>
      </c>
    </row>
    <row r="119" spans="1:10">
      <c r="A119">
        <v>96031025</v>
      </c>
      <c r="B119">
        <v>58901</v>
      </c>
      <c r="C119">
        <v>118</v>
      </c>
      <c r="D119">
        <v>118</v>
      </c>
      <c r="E119" s="49">
        <v>42413</v>
      </c>
      <c r="F119" t="s">
        <v>199</v>
      </c>
      <c r="G119" t="s">
        <v>160</v>
      </c>
      <c r="H119" t="s">
        <v>371</v>
      </c>
      <c r="I119" t="s">
        <v>423</v>
      </c>
      <c r="J119" s="50" t="s">
        <v>424</v>
      </c>
    </row>
    <row r="120" spans="1:10">
      <c r="A120">
        <v>95110885</v>
      </c>
      <c r="B120">
        <v>58901</v>
      </c>
      <c r="C120">
        <v>119</v>
      </c>
      <c r="D120">
        <v>119</v>
      </c>
      <c r="E120" s="49">
        <v>42413</v>
      </c>
      <c r="F120" t="s">
        <v>200</v>
      </c>
      <c r="G120" t="s">
        <v>160</v>
      </c>
      <c r="H120" t="s">
        <v>371</v>
      </c>
      <c r="I120" t="s">
        <v>423</v>
      </c>
      <c r="J120" s="50" t="s">
        <v>424</v>
      </c>
    </row>
    <row r="121" spans="1:10">
      <c r="A121">
        <v>2032885</v>
      </c>
      <c r="B121">
        <v>58901</v>
      </c>
      <c r="C121">
        <v>120</v>
      </c>
      <c r="D121">
        <v>120</v>
      </c>
      <c r="E121" s="49">
        <v>42413</v>
      </c>
      <c r="F121" t="s">
        <v>202</v>
      </c>
      <c r="G121" t="s">
        <v>160</v>
      </c>
      <c r="H121" t="s">
        <v>371</v>
      </c>
      <c r="I121" t="s">
        <v>423</v>
      </c>
      <c r="J121" s="50" t="s">
        <v>424</v>
      </c>
    </row>
    <row r="122" spans="1:10">
      <c r="A122">
        <v>2072925</v>
      </c>
      <c r="B122">
        <v>58901</v>
      </c>
      <c r="C122">
        <v>121</v>
      </c>
      <c r="D122">
        <v>121</v>
      </c>
      <c r="E122" s="49">
        <v>42413</v>
      </c>
      <c r="F122" t="s">
        <v>204</v>
      </c>
      <c r="G122" t="s">
        <v>160</v>
      </c>
      <c r="H122" t="s">
        <v>371</v>
      </c>
      <c r="I122" t="s">
        <v>423</v>
      </c>
      <c r="J122" s="50" t="s">
        <v>424</v>
      </c>
    </row>
    <row r="123" spans="1:10">
      <c r="A123">
        <v>3053155</v>
      </c>
      <c r="B123">
        <v>58901</v>
      </c>
      <c r="C123">
        <v>122</v>
      </c>
      <c r="D123">
        <v>122</v>
      </c>
      <c r="E123" s="49">
        <v>42413</v>
      </c>
      <c r="F123" t="s">
        <v>206</v>
      </c>
      <c r="G123" t="s">
        <v>160</v>
      </c>
      <c r="H123" t="s">
        <v>387</v>
      </c>
      <c r="I123" t="s">
        <v>423</v>
      </c>
      <c r="J123" s="50" t="s">
        <v>424</v>
      </c>
    </row>
    <row r="124" spans="1:10">
      <c r="A124">
        <v>95080705</v>
      </c>
      <c r="B124">
        <v>58901</v>
      </c>
      <c r="C124">
        <v>123</v>
      </c>
      <c r="D124">
        <v>123</v>
      </c>
      <c r="E124" s="49">
        <v>42413</v>
      </c>
      <c r="F124" t="s">
        <v>207</v>
      </c>
      <c r="G124" t="s">
        <v>160</v>
      </c>
      <c r="H124" t="s">
        <v>373</v>
      </c>
      <c r="I124" t="s">
        <v>423</v>
      </c>
      <c r="J124" s="50" t="s">
        <v>424</v>
      </c>
    </row>
    <row r="125" spans="1:10">
      <c r="A125">
        <v>4023725</v>
      </c>
      <c r="B125">
        <v>58901</v>
      </c>
      <c r="C125">
        <v>124</v>
      </c>
      <c r="D125">
        <v>124</v>
      </c>
      <c r="E125" s="49">
        <v>42413</v>
      </c>
      <c r="F125" t="s">
        <v>209</v>
      </c>
      <c r="G125" t="s">
        <v>160</v>
      </c>
      <c r="H125" t="s">
        <v>373</v>
      </c>
      <c r="I125" t="s">
        <v>423</v>
      </c>
      <c r="J125" s="50" t="s">
        <v>424</v>
      </c>
    </row>
    <row r="126" spans="1:10">
      <c r="A126">
        <v>95100795</v>
      </c>
      <c r="B126">
        <v>58901</v>
      </c>
      <c r="C126">
        <v>125</v>
      </c>
      <c r="D126">
        <v>125</v>
      </c>
      <c r="E126" s="49">
        <v>42413</v>
      </c>
      <c r="F126" t="s">
        <v>210</v>
      </c>
      <c r="G126" t="s">
        <v>160</v>
      </c>
      <c r="H126" t="s">
        <v>373</v>
      </c>
      <c r="I126" t="s">
        <v>423</v>
      </c>
      <c r="J126" s="50" t="s">
        <v>426</v>
      </c>
    </row>
    <row r="127" spans="1:10">
      <c r="A127">
        <v>95070465</v>
      </c>
      <c r="B127">
        <v>58901</v>
      </c>
      <c r="C127">
        <v>126</v>
      </c>
      <c r="D127">
        <v>126</v>
      </c>
      <c r="E127" s="49">
        <v>42413</v>
      </c>
      <c r="F127" t="s">
        <v>211</v>
      </c>
      <c r="G127" t="s">
        <v>160</v>
      </c>
      <c r="H127" t="s">
        <v>371</v>
      </c>
      <c r="I127" t="s">
        <v>423</v>
      </c>
      <c r="J127" s="50" t="s">
        <v>424</v>
      </c>
    </row>
    <row r="128" spans="1:10">
      <c r="A128">
        <v>14020585</v>
      </c>
      <c r="B128">
        <v>58901</v>
      </c>
      <c r="C128">
        <v>127</v>
      </c>
      <c r="D128">
        <v>127</v>
      </c>
      <c r="E128" s="49">
        <v>42413</v>
      </c>
      <c r="F128" t="s">
        <v>212</v>
      </c>
      <c r="G128" t="s">
        <v>160</v>
      </c>
      <c r="H128" t="s">
        <v>371</v>
      </c>
      <c r="I128" t="s">
        <v>423</v>
      </c>
      <c r="J128" s="50" t="s">
        <v>428</v>
      </c>
    </row>
    <row r="129" spans="1:10">
      <c r="A129">
        <v>6024855</v>
      </c>
      <c r="B129">
        <v>58901</v>
      </c>
      <c r="C129">
        <v>128</v>
      </c>
      <c r="D129">
        <v>128</v>
      </c>
      <c r="E129" s="49">
        <v>42413</v>
      </c>
      <c r="F129" t="s">
        <v>214</v>
      </c>
      <c r="G129" t="s">
        <v>160</v>
      </c>
      <c r="H129" t="s">
        <v>373</v>
      </c>
      <c r="I129" t="s">
        <v>423</v>
      </c>
      <c r="J129" s="50" t="s">
        <v>424</v>
      </c>
    </row>
    <row r="130" spans="1:10">
      <c r="A130">
        <v>1062635</v>
      </c>
      <c r="B130">
        <v>58901</v>
      </c>
      <c r="C130">
        <v>129</v>
      </c>
      <c r="D130">
        <v>129</v>
      </c>
      <c r="E130" s="49">
        <v>42413</v>
      </c>
      <c r="F130" t="s">
        <v>216</v>
      </c>
      <c r="G130" t="s">
        <v>217</v>
      </c>
      <c r="H130" t="s">
        <v>388</v>
      </c>
      <c r="I130" t="s">
        <v>423</v>
      </c>
      <c r="J130" s="50" t="s">
        <v>424</v>
      </c>
    </row>
    <row r="131" spans="1:10">
      <c r="A131">
        <v>99071521</v>
      </c>
      <c r="B131">
        <v>58901</v>
      </c>
      <c r="C131">
        <v>130</v>
      </c>
      <c r="D131">
        <v>130</v>
      </c>
      <c r="E131" s="49">
        <v>42413</v>
      </c>
      <c r="F131" t="s">
        <v>218</v>
      </c>
      <c r="G131" t="s">
        <v>217</v>
      </c>
      <c r="H131" t="s">
        <v>389</v>
      </c>
      <c r="I131" t="s">
        <v>423</v>
      </c>
      <c r="J131" s="50" t="s">
        <v>428</v>
      </c>
    </row>
    <row r="132" spans="1:10">
      <c r="A132">
        <v>15091773</v>
      </c>
      <c r="B132">
        <v>58901</v>
      </c>
      <c r="C132">
        <v>131</v>
      </c>
      <c r="D132">
        <v>131</v>
      </c>
      <c r="E132" s="49">
        <v>42413</v>
      </c>
      <c r="F132" t="s">
        <v>219</v>
      </c>
      <c r="G132" t="s">
        <v>217</v>
      </c>
      <c r="H132" t="s">
        <v>390</v>
      </c>
      <c r="I132" t="s">
        <v>423</v>
      </c>
      <c r="J132" s="50" t="s">
        <v>444</v>
      </c>
    </row>
    <row r="133" spans="1:10">
      <c r="A133">
        <v>95070374</v>
      </c>
      <c r="B133">
        <v>58901</v>
      </c>
      <c r="C133">
        <v>132</v>
      </c>
      <c r="D133">
        <v>132</v>
      </c>
      <c r="E133" s="49">
        <v>42413</v>
      </c>
      <c r="F133" t="s">
        <v>220</v>
      </c>
      <c r="G133" t="s">
        <v>217</v>
      </c>
      <c r="H133" t="s">
        <v>391</v>
      </c>
      <c r="I133" t="s">
        <v>423</v>
      </c>
      <c r="J133" s="50" t="s">
        <v>424</v>
      </c>
    </row>
    <row r="134" spans="1:10">
      <c r="A134">
        <v>4073983</v>
      </c>
      <c r="B134">
        <v>58901</v>
      </c>
      <c r="C134">
        <v>133</v>
      </c>
      <c r="D134">
        <v>133</v>
      </c>
      <c r="E134" s="49">
        <v>42413</v>
      </c>
      <c r="F134" t="s">
        <v>222</v>
      </c>
      <c r="G134" t="s">
        <v>217</v>
      </c>
      <c r="H134" t="s">
        <v>392</v>
      </c>
      <c r="I134" t="s">
        <v>423</v>
      </c>
      <c r="J134" s="50" t="s">
        <v>424</v>
      </c>
    </row>
    <row r="135" spans="1:10">
      <c r="A135">
        <v>5094583</v>
      </c>
      <c r="B135">
        <v>58901</v>
      </c>
      <c r="C135">
        <v>134</v>
      </c>
      <c r="D135">
        <v>134</v>
      </c>
      <c r="E135" s="49">
        <v>42413</v>
      </c>
      <c r="F135" t="s">
        <v>224</v>
      </c>
      <c r="G135" t="s">
        <v>217</v>
      </c>
      <c r="H135" t="s">
        <v>389</v>
      </c>
      <c r="I135" t="s">
        <v>423</v>
      </c>
      <c r="J135" s="50" t="s">
        <v>424</v>
      </c>
    </row>
    <row r="136" spans="1:10">
      <c r="A136">
        <v>99101758</v>
      </c>
      <c r="B136">
        <v>58901</v>
      </c>
      <c r="C136">
        <v>135</v>
      </c>
      <c r="D136">
        <v>135</v>
      </c>
      <c r="E136" s="49">
        <v>42413</v>
      </c>
      <c r="F136" t="s">
        <v>225</v>
      </c>
      <c r="G136" t="s">
        <v>226</v>
      </c>
      <c r="H136" t="s">
        <v>393</v>
      </c>
      <c r="I136" t="s">
        <v>423</v>
      </c>
      <c r="J136" s="50" t="s">
        <v>424</v>
      </c>
    </row>
    <row r="137" spans="1:10">
      <c r="A137">
        <v>95120918</v>
      </c>
      <c r="B137">
        <v>58901</v>
      </c>
      <c r="C137">
        <v>136</v>
      </c>
      <c r="D137">
        <v>136</v>
      </c>
      <c r="E137" s="49">
        <v>42413</v>
      </c>
      <c r="F137" t="s">
        <v>227</v>
      </c>
      <c r="G137" t="s">
        <v>226</v>
      </c>
      <c r="H137" t="s">
        <v>394</v>
      </c>
      <c r="I137" t="s">
        <v>423</v>
      </c>
      <c r="J137" s="50" t="s">
        <v>445</v>
      </c>
    </row>
    <row r="138" spans="1:10">
      <c r="A138">
        <v>95070278</v>
      </c>
      <c r="B138">
        <v>58901</v>
      </c>
      <c r="C138">
        <v>137</v>
      </c>
      <c r="D138">
        <v>137</v>
      </c>
      <c r="E138" s="49">
        <v>42413</v>
      </c>
      <c r="F138" t="s">
        <v>228</v>
      </c>
      <c r="G138" t="s">
        <v>229</v>
      </c>
      <c r="H138" t="s">
        <v>395</v>
      </c>
      <c r="I138" t="s">
        <v>423</v>
      </c>
      <c r="J138" s="50" t="s">
        <v>424</v>
      </c>
    </row>
    <row r="139" spans="1:10">
      <c r="A139">
        <v>14030708</v>
      </c>
      <c r="B139">
        <v>58901</v>
      </c>
      <c r="C139">
        <v>138</v>
      </c>
      <c r="D139">
        <v>138</v>
      </c>
      <c r="E139" s="49">
        <v>42413</v>
      </c>
      <c r="F139" t="s">
        <v>230</v>
      </c>
      <c r="G139" t="s">
        <v>229</v>
      </c>
      <c r="H139" t="s">
        <v>396</v>
      </c>
      <c r="I139" t="s">
        <v>423</v>
      </c>
      <c r="J139" s="50" t="s">
        <v>437</v>
      </c>
    </row>
    <row r="140" spans="1:10">
      <c r="A140">
        <v>96031058</v>
      </c>
      <c r="B140">
        <v>58901</v>
      </c>
      <c r="C140">
        <v>139</v>
      </c>
      <c r="D140">
        <v>139</v>
      </c>
      <c r="E140" s="49">
        <v>42413</v>
      </c>
      <c r="F140" t="s">
        <v>231</v>
      </c>
      <c r="G140" t="s">
        <v>229</v>
      </c>
      <c r="H140" t="s">
        <v>397</v>
      </c>
      <c r="I140" t="s">
        <v>423</v>
      </c>
      <c r="J140" s="50" t="s">
        <v>424</v>
      </c>
    </row>
    <row r="141" spans="1:10">
      <c r="A141">
        <v>10107908</v>
      </c>
      <c r="B141">
        <v>58901</v>
      </c>
      <c r="C141">
        <v>140</v>
      </c>
      <c r="D141">
        <v>140</v>
      </c>
      <c r="E141" s="49">
        <v>42413</v>
      </c>
      <c r="F141" t="s">
        <v>232</v>
      </c>
      <c r="G141" t="s">
        <v>229</v>
      </c>
      <c r="H141" t="s">
        <v>396</v>
      </c>
      <c r="I141" t="s">
        <v>423</v>
      </c>
      <c r="J141" s="50" t="s">
        <v>446</v>
      </c>
    </row>
    <row r="142" spans="1:10">
      <c r="A142">
        <v>4043818</v>
      </c>
      <c r="B142">
        <v>58901</v>
      </c>
      <c r="C142">
        <v>141</v>
      </c>
      <c r="D142">
        <v>141</v>
      </c>
      <c r="E142" s="49">
        <v>42413</v>
      </c>
      <c r="F142" t="s">
        <v>234</v>
      </c>
      <c r="G142" t="s">
        <v>229</v>
      </c>
      <c r="H142" t="s">
        <v>396</v>
      </c>
      <c r="I142" t="s">
        <v>423</v>
      </c>
      <c r="J142" s="50" t="s">
        <v>424</v>
      </c>
    </row>
    <row r="143" spans="1:10">
      <c r="A143">
        <v>95110858</v>
      </c>
      <c r="B143">
        <v>58901</v>
      </c>
      <c r="C143">
        <v>142</v>
      </c>
      <c r="D143">
        <v>142</v>
      </c>
      <c r="E143" s="49">
        <v>42413</v>
      </c>
      <c r="F143" t="s">
        <v>235</v>
      </c>
      <c r="G143" t="s">
        <v>236</v>
      </c>
      <c r="H143" t="s">
        <v>397</v>
      </c>
      <c r="I143" t="s">
        <v>423</v>
      </c>
      <c r="J143" s="50" t="s">
        <v>426</v>
      </c>
    </row>
    <row r="144" spans="1:10">
      <c r="A144">
        <v>95120928</v>
      </c>
      <c r="B144">
        <v>58901</v>
      </c>
      <c r="C144">
        <v>143</v>
      </c>
      <c r="D144">
        <v>143</v>
      </c>
      <c r="E144" s="49">
        <v>42413</v>
      </c>
      <c r="F144" t="s">
        <v>237</v>
      </c>
      <c r="G144" t="s">
        <v>236</v>
      </c>
      <c r="H144" t="s">
        <v>395</v>
      </c>
      <c r="I144" t="s">
        <v>423</v>
      </c>
      <c r="J144" s="50" t="s">
        <v>427</v>
      </c>
    </row>
    <row r="145" spans="1:10">
      <c r="A145">
        <v>5124718</v>
      </c>
      <c r="B145">
        <v>58901</v>
      </c>
      <c r="C145">
        <v>144</v>
      </c>
      <c r="D145">
        <v>144</v>
      </c>
      <c r="E145" s="49">
        <v>42413</v>
      </c>
      <c r="F145" t="s">
        <v>239</v>
      </c>
      <c r="G145" t="s">
        <v>236</v>
      </c>
      <c r="H145" t="s">
        <v>396</v>
      </c>
      <c r="I145" t="s">
        <v>423</v>
      </c>
      <c r="J145" s="50" t="s">
        <v>424</v>
      </c>
    </row>
    <row r="146" spans="1:10">
      <c r="A146">
        <v>99091568</v>
      </c>
      <c r="B146">
        <v>58901</v>
      </c>
      <c r="C146">
        <v>145</v>
      </c>
      <c r="D146">
        <v>145</v>
      </c>
      <c r="E146" s="49">
        <v>42413</v>
      </c>
      <c r="F146" t="s">
        <v>240</v>
      </c>
      <c r="G146" t="s">
        <v>236</v>
      </c>
      <c r="H146" t="s">
        <v>400</v>
      </c>
      <c r="I146" t="s">
        <v>423</v>
      </c>
      <c r="J146" s="50" t="s">
        <v>424</v>
      </c>
    </row>
    <row r="147" spans="1:10">
      <c r="A147">
        <v>95080678</v>
      </c>
      <c r="B147">
        <v>58901</v>
      </c>
      <c r="C147">
        <v>146</v>
      </c>
      <c r="D147">
        <v>146</v>
      </c>
      <c r="E147" s="49">
        <v>42413</v>
      </c>
      <c r="F147" t="s">
        <v>241</v>
      </c>
      <c r="G147" t="s">
        <v>242</v>
      </c>
      <c r="H147" t="s">
        <v>396</v>
      </c>
      <c r="I147" t="s">
        <v>423</v>
      </c>
      <c r="J147" s="50" t="s">
        <v>424</v>
      </c>
    </row>
    <row r="148" spans="1:10">
      <c r="A148">
        <v>95070268</v>
      </c>
      <c r="B148">
        <v>58901</v>
      </c>
      <c r="C148">
        <v>147</v>
      </c>
      <c r="D148">
        <v>147</v>
      </c>
      <c r="E148" s="49">
        <v>42413</v>
      </c>
      <c r="F148" t="s">
        <v>243</v>
      </c>
      <c r="G148" t="s">
        <v>242</v>
      </c>
      <c r="H148" t="s">
        <v>395</v>
      </c>
      <c r="I148" t="s">
        <v>423</v>
      </c>
      <c r="J148" s="50" t="s">
        <v>424</v>
      </c>
    </row>
    <row r="149" spans="1:10">
      <c r="A149">
        <v>52458</v>
      </c>
      <c r="B149">
        <v>58901</v>
      </c>
      <c r="C149">
        <v>148</v>
      </c>
      <c r="D149">
        <v>148</v>
      </c>
      <c r="E149" s="49">
        <v>42413</v>
      </c>
      <c r="F149" t="s">
        <v>245</v>
      </c>
      <c r="G149" t="s">
        <v>242</v>
      </c>
      <c r="H149" t="s">
        <v>396</v>
      </c>
      <c r="I149" t="s">
        <v>423</v>
      </c>
      <c r="J149" s="50" t="s">
        <v>435</v>
      </c>
    </row>
    <row r="150" spans="1:10">
      <c r="A150">
        <v>99091628</v>
      </c>
      <c r="B150">
        <v>58901</v>
      </c>
      <c r="C150">
        <v>149</v>
      </c>
      <c r="D150">
        <v>149</v>
      </c>
      <c r="E150" s="49">
        <v>42413</v>
      </c>
      <c r="F150" t="s">
        <v>246</v>
      </c>
      <c r="G150" t="s">
        <v>242</v>
      </c>
      <c r="H150" t="s">
        <v>397</v>
      </c>
      <c r="I150" t="s">
        <v>423</v>
      </c>
      <c r="J150" s="50" t="s">
        <v>424</v>
      </c>
    </row>
    <row r="151" spans="1:10">
      <c r="A151">
        <v>2022868</v>
      </c>
      <c r="B151">
        <v>58901</v>
      </c>
      <c r="C151">
        <v>150</v>
      </c>
      <c r="D151">
        <v>150</v>
      </c>
      <c r="E151" s="49">
        <v>42413</v>
      </c>
      <c r="F151" t="s">
        <v>248</v>
      </c>
      <c r="G151" t="s">
        <v>242</v>
      </c>
      <c r="H151" t="s">
        <v>396</v>
      </c>
      <c r="I151" t="s">
        <v>423</v>
      </c>
      <c r="J151" s="50" t="s">
        <v>424</v>
      </c>
    </row>
    <row r="152" spans="1:10">
      <c r="A152">
        <v>15102048</v>
      </c>
      <c r="B152">
        <v>58901</v>
      </c>
      <c r="C152">
        <v>151</v>
      </c>
      <c r="D152">
        <v>151</v>
      </c>
      <c r="E152" s="49">
        <v>42413</v>
      </c>
      <c r="F152" t="s">
        <v>249</v>
      </c>
      <c r="G152" t="s">
        <v>242</v>
      </c>
      <c r="H152" t="s">
        <v>395</v>
      </c>
      <c r="I152" t="s">
        <v>423</v>
      </c>
      <c r="J152" s="50" t="s">
        <v>431</v>
      </c>
    </row>
    <row r="153" spans="1:10">
      <c r="A153">
        <v>95070188</v>
      </c>
      <c r="B153">
        <v>58901</v>
      </c>
      <c r="C153">
        <v>152</v>
      </c>
      <c r="D153">
        <v>152</v>
      </c>
      <c r="E153" s="49">
        <v>42413</v>
      </c>
      <c r="F153" t="s">
        <v>250</v>
      </c>
      <c r="G153" t="s">
        <v>242</v>
      </c>
      <c r="H153" t="s">
        <v>402</v>
      </c>
      <c r="I153" t="s">
        <v>423</v>
      </c>
      <c r="J153" s="50" t="s">
        <v>424</v>
      </c>
    </row>
    <row r="154" spans="1:10">
      <c r="A154">
        <v>1092768</v>
      </c>
      <c r="B154">
        <v>58901</v>
      </c>
      <c r="C154">
        <v>153</v>
      </c>
      <c r="D154">
        <v>153</v>
      </c>
      <c r="E154" s="49">
        <v>42413</v>
      </c>
      <c r="F154" t="s">
        <v>252</v>
      </c>
      <c r="G154" t="s">
        <v>242</v>
      </c>
      <c r="H154" t="s">
        <v>397</v>
      </c>
      <c r="I154" t="s">
        <v>423</v>
      </c>
      <c r="J154" s="50" t="s">
        <v>424</v>
      </c>
    </row>
    <row r="155" spans="1:10">
      <c r="A155">
        <v>5124708</v>
      </c>
      <c r="B155">
        <v>58901</v>
      </c>
      <c r="C155">
        <v>154</v>
      </c>
      <c r="D155">
        <v>154</v>
      </c>
      <c r="E155" s="49">
        <v>42413</v>
      </c>
      <c r="F155" t="s">
        <v>254</v>
      </c>
      <c r="G155" t="s">
        <v>242</v>
      </c>
      <c r="H155" t="s">
        <v>396</v>
      </c>
      <c r="I155" t="s">
        <v>423</v>
      </c>
      <c r="J155" s="50" t="s">
        <v>447</v>
      </c>
    </row>
    <row r="156" spans="1:10">
      <c r="A156">
        <v>14050868</v>
      </c>
      <c r="B156">
        <v>58901</v>
      </c>
      <c r="C156">
        <v>155</v>
      </c>
      <c r="D156">
        <v>155</v>
      </c>
      <c r="E156" s="49">
        <v>42413</v>
      </c>
      <c r="F156" t="s">
        <v>255</v>
      </c>
      <c r="G156" t="s">
        <v>256</v>
      </c>
      <c r="H156" t="s">
        <v>463</v>
      </c>
      <c r="I156" t="s">
        <v>423</v>
      </c>
      <c r="J156" s="50" t="s">
        <v>427</v>
      </c>
    </row>
    <row r="157" spans="1:10">
      <c r="A157">
        <v>99112108</v>
      </c>
      <c r="B157">
        <v>58901</v>
      </c>
      <c r="C157">
        <v>156</v>
      </c>
      <c r="D157">
        <v>156</v>
      </c>
      <c r="E157" s="49">
        <v>42413</v>
      </c>
      <c r="F157" t="s">
        <v>257</v>
      </c>
      <c r="G157" t="s">
        <v>256</v>
      </c>
      <c r="H157" t="s">
        <v>463</v>
      </c>
      <c r="I157" t="s">
        <v>423</v>
      </c>
      <c r="J157" s="50" t="s">
        <v>424</v>
      </c>
    </row>
    <row r="158" spans="1:10">
      <c r="A158">
        <v>14091218</v>
      </c>
      <c r="B158">
        <v>58901</v>
      </c>
      <c r="C158">
        <v>157</v>
      </c>
      <c r="D158">
        <v>157</v>
      </c>
      <c r="E158" s="49">
        <v>42413</v>
      </c>
      <c r="F158" t="s">
        <v>448</v>
      </c>
      <c r="G158" t="s">
        <v>256</v>
      </c>
      <c r="H158" t="s">
        <v>404</v>
      </c>
      <c r="I158" t="s">
        <v>423</v>
      </c>
      <c r="J158" s="50" t="s">
        <v>446</v>
      </c>
    </row>
    <row r="159" spans="1:10">
      <c r="A159">
        <v>95100828</v>
      </c>
      <c r="B159">
        <v>58901</v>
      </c>
      <c r="C159">
        <v>158</v>
      </c>
      <c r="D159">
        <v>158</v>
      </c>
      <c r="E159" s="49">
        <v>42413</v>
      </c>
      <c r="F159" t="s">
        <v>259</v>
      </c>
      <c r="G159" t="s">
        <v>256</v>
      </c>
      <c r="H159" t="s">
        <v>405</v>
      </c>
      <c r="I159" t="s">
        <v>423</v>
      </c>
      <c r="J159" s="50" t="s">
        <v>424</v>
      </c>
    </row>
    <row r="160" spans="1:10">
      <c r="A160">
        <v>99112118</v>
      </c>
      <c r="B160">
        <v>58901</v>
      </c>
      <c r="C160">
        <v>159</v>
      </c>
      <c r="D160">
        <v>159</v>
      </c>
      <c r="E160" s="49">
        <v>42413</v>
      </c>
      <c r="F160" t="s">
        <v>260</v>
      </c>
      <c r="G160" t="s">
        <v>256</v>
      </c>
      <c r="H160" t="s">
        <v>464</v>
      </c>
      <c r="I160" t="s">
        <v>423</v>
      </c>
      <c r="J160" s="50" t="s">
        <v>424</v>
      </c>
    </row>
    <row r="161" spans="1:10">
      <c r="A161">
        <v>9026678</v>
      </c>
      <c r="B161">
        <v>58901</v>
      </c>
      <c r="C161">
        <v>160</v>
      </c>
      <c r="D161">
        <v>160</v>
      </c>
      <c r="E161" s="49">
        <v>42413</v>
      </c>
      <c r="F161" t="s">
        <v>262</v>
      </c>
      <c r="G161" t="s">
        <v>256</v>
      </c>
      <c r="H161" t="s">
        <v>464</v>
      </c>
      <c r="I161" t="s">
        <v>423</v>
      </c>
      <c r="J161" s="50" t="s">
        <v>424</v>
      </c>
    </row>
    <row r="162" spans="1:10">
      <c r="A162">
        <v>95100788</v>
      </c>
      <c r="B162">
        <v>58901</v>
      </c>
      <c r="C162">
        <v>161</v>
      </c>
      <c r="D162">
        <v>161</v>
      </c>
      <c r="E162" s="49">
        <v>42413</v>
      </c>
      <c r="F162" t="s">
        <v>263</v>
      </c>
      <c r="G162" t="s">
        <v>256</v>
      </c>
      <c r="H162" t="s">
        <v>465</v>
      </c>
      <c r="I162" t="s">
        <v>423</v>
      </c>
      <c r="J162" s="50" t="s">
        <v>424</v>
      </c>
    </row>
    <row r="163" spans="1:10">
      <c r="A163">
        <v>9107148</v>
      </c>
      <c r="B163">
        <v>58901</v>
      </c>
      <c r="C163">
        <v>162</v>
      </c>
      <c r="D163">
        <v>162</v>
      </c>
      <c r="E163" s="49">
        <v>42413</v>
      </c>
      <c r="F163" t="s">
        <v>265</v>
      </c>
      <c r="G163" t="s">
        <v>256</v>
      </c>
      <c r="H163" t="s">
        <v>408</v>
      </c>
      <c r="I163" t="s">
        <v>423</v>
      </c>
      <c r="J163" s="50" t="s">
        <v>447</v>
      </c>
    </row>
    <row r="164" spans="1:10">
      <c r="A164">
        <v>95070578</v>
      </c>
      <c r="B164">
        <v>58901</v>
      </c>
      <c r="C164">
        <v>163</v>
      </c>
      <c r="D164">
        <v>163</v>
      </c>
      <c r="E164" s="49">
        <v>42413</v>
      </c>
      <c r="F164" t="s">
        <v>266</v>
      </c>
      <c r="G164" t="s">
        <v>256</v>
      </c>
      <c r="H164" t="s">
        <v>464</v>
      </c>
      <c r="I164" t="s">
        <v>423</v>
      </c>
      <c r="J164" s="50" t="s">
        <v>424</v>
      </c>
    </row>
    <row r="165" spans="1:10">
      <c r="A165">
        <v>95070558</v>
      </c>
      <c r="B165">
        <v>58901</v>
      </c>
      <c r="C165">
        <v>164</v>
      </c>
      <c r="D165">
        <v>164</v>
      </c>
      <c r="E165" s="49">
        <v>42413</v>
      </c>
      <c r="F165" t="s">
        <v>267</v>
      </c>
      <c r="G165" t="s">
        <v>256</v>
      </c>
      <c r="H165" t="s">
        <v>466</v>
      </c>
      <c r="I165" t="s">
        <v>423</v>
      </c>
      <c r="J165" s="50" t="s">
        <v>424</v>
      </c>
    </row>
    <row r="166" spans="1:10">
      <c r="A166">
        <v>9127248</v>
      </c>
      <c r="B166">
        <v>58901</v>
      </c>
      <c r="C166">
        <v>165</v>
      </c>
      <c r="D166">
        <v>165</v>
      </c>
      <c r="E166" s="49">
        <v>42413</v>
      </c>
      <c r="F166" t="s">
        <v>269</v>
      </c>
      <c r="G166" t="s">
        <v>256</v>
      </c>
      <c r="H166" t="s">
        <v>465</v>
      </c>
      <c r="I166" t="s">
        <v>423</v>
      </c>
      <c r="J166" s="50" t="s">
        <v>449</v>
      </c>
    </row>
    <row r="167" spans="1:10">
      <c r="A167">
        <v>4013648</v>
      </c>
      <c r="B167">
        <v>58901</v>
      </c>
      <c r="C167">
        <v>166</v>
      </c>
      <c r="D167">
        <v>166</v>
      </c>
      <c r="E167" s="49">
        <v>42413</v>
      </c>
      <c r="F167" t="s">
        <v>271</v>
      </c>
      <c r="G167" t="s">
        <v>272</v>
      </c>
      <c r="H167" t="s">
        <v>395</v>
      </c>
      <c r="I167" t="s">
        <v>423</v>
      </c>
      <c r="J167" s="50" t="s">
        <v>424</v>
      </c>
    </row>
    <row r="168" spans="1:10">
      <c r="A168">
        <v>12109438</v>
      </c>
      <c r="B168">
        <v>58901</v>
      </c>
      <c r="C168">
        <v>167</v>
      </c>
      <c r="D168">
        <v>167</v>
      </c>
      <c r="E168" s="49">
        <v>42413</v>
      </c>
      <c r="F168" t="s">
        <v>273</v>
      </c>
      <c r="G168" t="s">
        <v>272</v>
      </c>
      <c r="H168" t="s">
        <v>396</v>
      </c>
      <c r="I168" t="s">
        <v>423</v>
      </c>
      <c r="J168" s="50" t="s">
        <v>425</v>
      </c>
    </row>
    <row r="169" spans="1:10">
      <c r="A169">
        <v>99122228</v>
      </c>
      <c r="B169">
        <v>58901</v>
      </c>
      <c r="C169">
        <v>168</v>
      </c>
      <c r="D169">
        <v>168</v>
      </c>
      <c r="E169" s="49">
        <v>42413</v>
      </c>
      <c r="F169" t="s">
        <v>274</v>
      </c>
      <c r="G169" t="s">
        <v>272</v>
      </c>
      <c r="H169" t="s">
        <v>396</v>
      </c>
      <c r="I169" t="s">
        <v>423</v>
      </c>
      <c r="J169" s="50" t="s">
        <v>424</v>
      </c>
    </row>
    <row r="170" spans="1:10">
      <c r="A170">
        <v>8016148</v>
      </c>
      <c r="B170">
        <v>58901</v>
      </c>
      <c r="C170">
        <v>169</v>
      </c>
      <c r="D170">
        <v>169</v>
      </c>
      <c r="E170" s="49">
        <v>42413</v>
      </c>
      <c r="F170" t="s">
        <v>276</v>
      </c>
      <c r="G170" t="s">
        <v>277</v>
      </c>
      <c r="H170" t="s">
        <v>410</v>
      </c>
      <c r="I170" t="s">
        <v>423</v>
      </c>
      <c r="J170" s="50" t="s">
        <v>435</v>
      </c>
    </row>
    <row r="171" spans="1:10">
      <c r="A171">
        <v>2022858</v>
      </c>
      <c r="B171">
        <v>58901</v>
      </c>
      <c r="C171">
        <v>170</v>
      </c>
      <c r="D171">
        <v>170</v>
      </c>
      <c r="E171" s="49">
        <v>42413</v>
      </c>
      <c r="F171" t="s">
        <v>279</v>
      </c>
      <c r="G171" t="s">
        <v>277</v>
      </c>
      <c r="H171" t="s">
        <v>373</v>
      </c>
      <c r="I171" t="s">
        <v>423</v>
      </c>
      <c r="J171" s="50" t="s">
        <v>424</v>
      </c>
    </row>
    <row r="172" spans="1:10">
      <c r="A172">
        <v>99101839</v>
      </c>
      <c r="B172">
        <v>58901</v>
      </c>
      <c r="C172">
        <v>171</v>
      </c>
      <c r="D172">
        <v>171</v>
      </c>
      <c r="E172" s="49">
        <v>42413</v>
      </c>
      <c r="F172" t="s">
        <v>280</v>
      </c>
      <c r="G172" t="s">
        <v>277</v>
      </c>
      <c r="H172" t="s">
        <v>371</v>
      </c>
      <c r="I172" t="s">
        <v>423</v>
      </c>
      <c r="J172" s="50" t="s">
        <v>424</v>
      </c>
    </row>
    <row r="173" spans="1:10">
      <c r="A173">
        <v>99122238</v>
      </c>
      <c r="B173">
        <v>58901</v>
      </c>
      <c r="C173">
        <v>172</v>
      </c>
      <c r="D173">
        <v>172</v>
      </c>
      <c r="E173" s="49">
        <v>42413</v>
      </c>
      <c r="F173" t="s">
        <v>281</v>
      </c>
      <c r="G173" t="s">
        <v>277</v>
      </c>
      <c r="H173" t="s">
        <v>371</v>
      </c>
      <c r="I173" t="s">
        <v>423</v>
      </c>
      <c r="J173" s="50" t="s">
        <v>424</v>
      </c>
    </row>
    <row r="174" spans="1:10">
      <c r="A174">
        <v>96071108</v>
      </c>
      <c r="B174">
        <v>58901</v>
      </c>
      <c r="C174">
        <v>173</v>
      </c>
      <c r="D174">
        <v>173</v>
      </c>
      <c r="E174" s="49">
        <v>42413</v>
      </c>
      <c r="F174" t="s">
        <v>282</v>
      </c>
      <c r="G174" t="s">
        <v>277</v>
      </c>
      <c r="H174" t="s">
        <v>371</v>
      </c>
      <c r="I174" t="s">
        <v>423</v>
      </c>
      <c r="J174" s="50" t="s">
        <v>424</v>
      </c>
    </row>
    <row r="175" spans="1:10">
      <c r="A175">
        <v>95070258</v>
      </c>
      <c r="B175">
        <v>58901</v>
      </c>
      <c r="C175">
        <v>174</v>
      </c>
      <c r="D175">
        <v>174</v>
      </c>
      <c r="E175" s="49">
        <v>42413</v>
      </c>
      <c r="F175" t="s">
        <v>283</v>
      </c>
      <c r="G175" t="s">
        <v>277</v>
      </c>
      <c r="H175" t="s">
        <v>373</v>
      </c>
      <c r="I175" t="s">
        <v>423</v>
      </c>
      <c r="J175" s="50" t="s">
        <v>424</v>
      </c>
    </row>
    <row r="176" spans="1:10">
      <c r="A176">
        <v>99101675</v>
      </c>
      <c r="B176">
        <v>58901</v>
      </c>
      <c r="C176">
        <v>175</v>
      </c>
      <c r="D176">
        <v>175</v>
      </c>
      <c r="E176" s="49">
        <v>42413</v>
      </c>
      <c r="F176" t="s">
        <v>284</v>
      </c>
      <c r="G176" t="s">
        <v>277</v>
      </c>
      <c r="H176" t="s">
        <v>371</v>
      </c>
      <c r="I176" t="s">
        <v>423</v>
      </c>
      <c r="J176" s="50" t="s">
        <v>424</v>
      </c>
    </row>
    <row r="177" spans="1:10">
      <c r="A177">
        <v>13100018</v>
      </c>
      <c r="B177">
        <v>58901</v>
      </c>
      <c r="C177">
        <v>176</v>
      </c>
      <c r="D177">
        <v>176</v>
      </c>
      <c r="E177" s="49">
        <v>42413</v>
      </c>
      <c r="F177" t="s">
        <v>285</v>
      </c>
      <c r="G177" t="s">
        <v>277</v>
      </c>
      <c r="H177" t="s">
        <v>371</v>
      </c>
      <c r="I177" t="s">
        <v>423</v>
      </c>
      <c r="J177" s="50" t="s">
        <v>443</v>
      </c>
    </row>
    <row r="178" spans="1:10">
      <c r="A178">
        <v>95070497</v>
      </c>
      <c r="B178">
        <v>58901</v>
      </c>
      <c r="C178">
        <v>177</v>
      </c>
      <c r="D178">
        <v>177</v>
      </c>
      <c r="E178" s="49">
        <v>42413</v>
      </c>
      <c r="F178" t="s">
        <v>286</v>
      </c>
      <c r="G178" t="s">
        <v>277</v>
      </c>
      <c r="H178" t="s">
        <v>410</v>
      </c>
      <c r="I178" t="s">
        <v>423</v>
      </c>
      <c r="J178" s="50" t="s">
        <v>424</v>
      </c>
    </row>
    <row r="179" spans="1:10">
      <c r="A179">
        <v>99112148</v>
      </c>
      <c r="B179">
        <v>58901</v>
      </c>
      <c r="C179">
        <v>178</v>
      </c>
      <c r="D179">
        <v>178</v>
      </c>
      <c r="E179" s="49">
        <v>42413</v>
      </c>
      <c r="F179" t="s">
        <v>287</v>
      </c>
      <c r="G179" t="s">
        <v>277</v>
      </c>
      <c r="H179" t="s">
        <v>371</v>
      </c>
      <c r="I179" t="s">
        <v>423</v>
      </c>
      <c r="J179" s="50" t="s">
        <v>424</v>
      </c>
    </row>
    <row r="180" spans="1:10">
      <c r="A180">
        <v>1042578</v>
      </c>
      <c r="B180">
        <v>58901</v>
      </c>
      <c r="C180">
        <v>179</v>
      </c>
      <c r="D180">
        <v>179</v>
      </c>
      <c r="E180" s="49">
        <v>42413</v>
      </c>
      <c r="F180" t="s">
        <v>289</v>
      </c>
      <c r="G180" t="s">
        <v>277</v>
      </c>
      <c r="H180" t="s">
        <v>373</v>
      </c>
      <c r="I180" t="s">
        <v>423</v>
      </c>
      <c r="J180" s="50" t="s">
        <v>424</v>
      </c>
    </row>
    <row r="181" spans="1:10">
      <c r="A181">
        <v>99112128</v>
      </c>
      <c r="B181">
        <v>58901</v>
      </c>
      <c r="C181">
        <v>180</v>
      </c>
      <c r="D181">
        <v>180</v>
      </c>
      <c r="E181" s="49">
        <v>42413</v>
      </c>
      <c r="F181" t="s">
        <v>290</v>
      </c>
      <c r="G181" t="s">
        <v>277</v>
      </c>
      <c r="H181" t="s">
        <v>371</v>
      </c>
      <c r="I181" t="s">
        <v>423</v>
      </c>
      <c r="J181" s="50" t="s">
        <v>424</v>
      </c>
    </row>
    <row r="182" spans="1:10">
      <c r="A182">
        <v>99101685</v>
      </c>
      <c r="B182">
        <v>58901</v>
      </c>
      <c r="C182">
        <v>181</v>
      </c>
      <c r="D182">
        <v>181</v>
      </c>
      <c r="E182" s="49">
        <v>42413</v>
      </c>
      <c r="F182" t="s">
        <v>291</v>
      </c>
      <c r="G182" t="s">
        <v>292</v>
      </c>
      <c r="H182" t="s">
        <v>371</v>
      </c>
      <c r="I182" t="s">
        <v>423</v>
      </c>
      <c r="J182" s="50" t="s">
        <v>450</v>
      </c>
    </row>
    <row r="183" spans="1:10">
      <c r="A183">
        <v>42415</v>
      </c>
      <c r="B183">
        <v>58901</v>
      </c>
      <c r="C183">
        <v>182</v>
      </c>
      <c r="D183">
        <v>182</v>
      </c>
      <c r="E183" s="49">
        <v>42413</v>
      </c>
      <c r="F183" t="s">
        <v>294</v>
      </c>
      <c r="G183" t="s">
        <v>292</v>
      </c>
      <c r="H183" t="s">
        <v>371</v>
      </c>
      <c r="I183" t="s">
        <v>423</v>
      </c>
      <c r="J183" s="50" t="s">
        <v>424</v>
      </c>
    </row>
    <row r="184" spans="1:10">
      <c r="A184">
        <v>4053865</v>
      </c>
      <c r="B184">
        <v>58901</v>
      </c>
      <c r="C184">
        <v>183</v>
      </c>
      <c r="D184">
        <v>183</v>
      </c>
      <c r="E184" s="49">
        <v>42413</v>
      </c>
      <c r="F184" t="s">
        <v>296</v>
      </c>
      <c r="G184" t="s">
        <v>292</v>
      </c>
      <c r="H184" t="s">
        <v>373</v>
      </c>
      <c r="I184" t="s">
        <v>423</v>
      </c>
      <c r="J184" s="50" t="s">
        <v>424</v>
      </c>
    </row>
    <row r="185" spans="1:10">
      <c r="A185">
        <v>6014829</v>
      </c>
      <c r="B185">
        <v>58901</v>
      </c>
      <c r="C185">
        <v>184</v>
      </c>
      <c r="D185">
        <v>184</v>
      </c>
      <c r="E185" s="49">
        <v>42413</v>
      </c>
      <c r="F185" t="s">
        <v>298</v>
      </c>
      <c r="G185" t="s">
        <v>292</v>
      </c>
      <c r="H185" t="s">
        <v>371</v>
      </c>
      <c r="I185" t="s">
        <v>423</v>
      </c>
      <c r="J185" s="50" t="s">
        <v>424</v>
      </c>
    </row>
    <row r="186" spans="1:10">
      <c r="A186">
        <v>11048235</v>
      </c>
      <c r="B186">
        <v>58901</v>
      </c>
      <c r="C186">
        <v>185</v>
      </c>
      <c r="D186">
        <v>185</v>
      </c>
      <c r="E186" s="49">
        <v>42413</v>
      </c>
      <c r="F186" t="s">
        <v>299</v>
      </c>
      <c r="G186" t="s">
        <v>292</v>
      </c>
      <c r="H186" t="s">
        <v>371</v>
      </c>
      <c r="I186" t="s">
        <v>423</v>
      </c>
      <c r="J186" s="50" t="s">
        <v>451</v>
      </c>
    </row>
    <row r="187" spans="1:10">
      <c r="A187">
        <v>10037465</v>
      </c>
      <c r="B187">
        <v>58901</v>
      </c>
      <c r="C187">
        <v>186</v>
      </c>
      <c r="D187">
        <v>186</v>
      </c>
      <c r="E187" s="49">
        <v>42413</v>
      </c>
      <c r="F187" t="s">
        <v>300</v>
      </c>
      <c r="G187" t="s">
        <v>292</v>
      </c>
      <c r="H187" t="s">
        <v>371</v>
      </c>
      <c r="I187" t="s">
        <v>423</v>
      </c>
      <c r="J187" s="50" t="s">
        <v>424</v>
      </c>
    </row>
    <row r="188" spans="1:10">
      <c r="A188">
        <v>99101944</v>
      </c>
      <c r="B188">
        <v>58901</v>
      </c>
      <c r="C188">
        <v>187</v>
      </c>
      <c r="D188">
        <v>187</v>
      </c>
      <c r="E188" s="49">
        <v>42413</v>
      </c>
      <c r="F188" t="s">
        <v>301</v>
      </c>
      <c r="G188" t="s">
        <v>292</v>
      </c>
      <c r="H188" t="s">
        <v>371</v>
      </c>
      <c r="I188" t="s">
        <v>423</v>
      </c>
      <c r="J188" s="50" t="s">
        <v>424</v>
      </c>
    </row>
    <row r="189" spans="1:10">
      <c r="A189">
        <v>99101859</v>
      </c>
      <c r="B189">
        <v>58901</v>
      </c>
      <c r="C189">
        <v>188</v>
      </c>
      <c r="D189">
        <v>188</v>
      </c>
      <c r="E189" s="49">
        <v>42413</v>
      </c>
      <c r="F189" t="s">
        <v>302</v>
      </c>
      <c r="G189" t="s">
        <v>292</v>
      </c>
      <c r="H189" t="s">
        <v>371</v>
      </c>
      <c r="I189" t="s">
        <v>423</v>
      </c>
      <c r="J189" s="50" t="s">
        <v>424</v>
      </c>
    </row>
    <row r="190" spans="1:10">
      <c r="A190">
        <v>3083365</v>
      </c>
      <c r="B190">
        <v>58901</v>
      </c>
      <c r="C190">
        <v>189</v>
      </c>
      <c r="D190">
        <v>189</v>
      </c>
      <c r="E190" s="49">
        <v>42413</v>
      </c>
      <c r="F190" t="s">
        <v>304</v>
      </c>
      <c r="G190" t="s">
        <v>292</v>
      </c>
      <c r="H190" t="s">
        <v>371</v>
      </c>
      <c r="I190" t="s">
        <v>423</v>
      </c>
      <c r="J190" s="50" t="s">
        <v>424</v>
      </c>
    </row>
    <row r="191" spans="1:10">
      <c r="A191">
        <v>42405</v>
      </c>
      <c r="B191">
        <v>58901</v>
      </c>
      <c r="C191">
        <v>190</v>
      </c>
      <c r="D191">
        <v>190</v>
      </c>
      <c r="E191" s="49">
        <v>42413</v>
      </c>
      <c r="F191" t="s">
        <v>306</v>
      </c>
      <c r="G191" t="s">
        <v>292</v>
      </c>
      <c r="H191" t="s">
        <v>373</v>
      </c>
      <c r="I191" t="s">
        <v>423</v>
      </c>
      <c r="J191" s="50" t="s">
        <v>424</v>
      </c>
    </row>
    <row r="192" spans="1:10">
      <c r="A192">
        <v>99101705</v>
      </c>
      <c r="B192">
        <v>58901</v>
      </c>
      <c r="C192">
        <v>191</v>
      </c>
      <c r="D192">
        <v>191</v>
      </c>
      <c r="E192" s="49">
        <v>42413</v>
      </c>
      <c r="F192" t="s">
        <v>307</v>
      </c>
      <c r="G192" t="s">
        <v>292</v>
      </c>
      <c r="H192" t="s">
        <v>371</v>
      </c>
      <c r="I192" t="s">
        <v>423</v>
      </c>
      <c r="J192" s="50" t="s">
        <v>424</v>
      </c>
    </row>
    <row r="193" spans="1:10">
      <c r="A193">
        <v>32385</v>
      </c>
      <c r="B193">
        <v>58901</v>
      </c>
      <c r="C193">
        <v>192</v>
      </c>
      <c r="D193">
        <v>192</v>
      </c>
      <c r="E193" s="49">
        <v>42413</v>
      </c>
      <c r="F193" t="s">
        <v>309</v>
      </c>
      <c r="G193" t="s">
        <v>292</v>
      </c>
      <c r="H193" t="s">
        <v>371</v>
      </c>
      <c r="I193" t="s">
        <v>423</v>
      </c>
      <c r="J193" s="50" t="s">
        <v>424</v>
      </c>
    </row>
    <row r="194" spans="1:10">
      <c r="A194">
        <v>12315</v>
      </c>
      <c r="B194">
        <v>58901</v>
      </c>
      <c r="C194">
        <v>193</v>
      </c>
      <c r="D194">
        <v>193</v>
      </c>
      <c r="E194" s="49">
        <v>42413</v>
      </c>
      <c r="F194" t="s">
        <v>311</v>
      </c>
      <c r="G194" t="s">
        <v>292</v>
      </c>
      <c r="H194" t="s">
        <v>373</v>
      </c>
      <c r="I194" t="s">
        <v>423</v>
      </c>
      <c r="J194" s="50" t="s">
        <v>424</v>
      </c>
    </row>
    <row r="195" spans="1:10">
      <c r="A195">
        <v>11108469</v>
      </c>
      <c r="B195">
        <v>58901</v>
      </c>
      <c r="C195">
        <v>194</v>
      </c>
      <c r="D195">
        <v>194</v>
      </c>
      <c r="E195" s="49">
        <v>42413</v>
      </c>
      <c r="F195" t="s">
        <v>312</v>
      </c>
      <c r="G195" t="s">
        <v>313</v>
      </c>
      <c r="H195" t="s">
        <v>371</v>
      </c>
      <c r="I195" t="s">
        <v>423</v>
      </c>
      <c r="J195" s="50" t="s">
        <v>427</v>
      </c>
    </row>
    <row r="196" spans="1:10">
      <c r="A196">
        <v>15091742</v>
      </c>
      <c r="B196">
        <v>58901</v>
      </c>
      <c r="C196">
        <v>195</v>
      </c>
      <c r="D196">
        <v>195</v>
      </c>
      <c r="E196" s="49">
        <v>42413</v>
      </c>
      <c r="F196" t="s">
        <v>314</v>
      </c>
      <c r="G196" t="s">
        <v>313</v>
      </c>
      <c r="H196" t="s">
        <v>411</v>
      </c>
      <c r="I196" t="s">
        <v>423</v>
      </c>
      <c r="J196" s="50" t="s">
        <v>431</v>
      </c>
    </row>
    <row r="197" spans="1:10">
      <c r="A197">
        <v>97111502</v>
      </c>
      <c r="B197">
        <v>58901</v>
      </c>
      <c r="C197">
        <v>196</v>
      </c>
      <c r="D197">
        <v>196</v>
      </c>
      <c r="E197" s="49">
        <v>42413</v>
      </c>
      <c r="F197" t="s">
        <v>315</v>
      </c>
      <c r="G197" t="s">
        <v>313</v>
      </c>
      <c r="H197" t="s">
        <v>412</v>
      </c>
      <c r="I197" t="s">
        <v>423</v>
      </c>
      <c r="J197" s="50" t="s">
        <v>424</v>
      </c>
    </row>
    <row r="198" spans="1:10">
      <c r="A198">
        <v>15081662</v>
      </c>
      <c r="B198">
        <v>58901</v>
      </c>
      <c r="C198">
        <v>197</v>
      </c>
      <c r="D198">
        <v>197</v>
      </c>
      <c r="E198" s="49">
        <v>42413</v>
      </c>
      <c r="F198" t="s">
        <v>316</v>
      </c>
      <c r="G198" t="s">
        <v>313</v>
      </c>
      <c r="H198" t="s">
        <v>412</v>
      </c>
      <c r="I198" t="s">
        <v>423</v>
      </c>
      <c r="J198" s="50" t="s">
        <v>431</v>
      </c>
    </row>
    <row r="199" spans="1:10">
      <c r="A199">
        <v>99112081</v>
      </c>
      <c r="B199">
        <v>58901</v>
      </c>
      <c r="C199">
        <v>198</v>
      </c>
      <c r="D199">
        <v>198</v>
      </c>
      <c r="E199" s="49">
        <v>42413</v>
      </c>
      <c r="F199" t="s">
        <v>317</v>
      </c>
      <c r="G199" t="s">
        <v>313</v>
      </c>
      <c r="H199" t="s">
        <v>413</v>
      </c>
      <c r="I199" t="s">
        <v>423</v>
      </c>
      <c r="J199" s="50" t="s">
        <v>424</v>
      </c>
    </row>
    <row r="200" spans="1:10">
      <c r="A200">
        <v>13069814</v>
      </c>
      <c r="B200">
        <v>58901</v>
      </c>
      <c r="C200">
        <v>199</v>
      </c>
      <c r="D200">
        <v>199</v>
      </c>
      <c r="E200" s="49">
        <v>42413</v>
      </c>
      <c r="F200" t="s">
        <v>318</v>
      </c>
      <c r="G200" t="s">
        <v>319</v>
      </c>
      <c r="H200" t="s">
        <v>414</v>
      </c>
      <c r="I200" t="s">
        <v>423</v>
      </c>
      <c r="J200" s="50" t="s">
        <v>452</v>
      </c>
    </row>
    <row r="201" spans="1:10">
      <c r="A201">
        <v>9087017</v>
      </c>
      <c r="B201">
        <v>58901</v>
      </c>
      <c r="C201">
        <v>200</v>
      </c>
      <c r="D201">
        <v>200</v>
      </c>
      <c r="E201" s="49">
        <v>42413</v>
      </c>
      <c r="F201" t="s">
        <v>321</v>
      </c>
      <c r="G201" t="s">
        <v>322</v>
      </c>
      <c r="H201" t="s">
        <v>415</v>
      </c>
      <c r="I201" t="s">
        <v>423</v>
      </c>
      <c r="J201" s="50" t="s">
        <v>424</v>
      </c>
    </row>
    <row r="202" spans="1:10">
      <c r="A202">
        <v>99091617</v>
      </c>
      <c r="B202">
        <v>58901</v>
      </c>
      <c r="C202">
        <v>201</v>
      </c>
      <c r="D202">
        <v>201</v>
      </c>
      <c r="E202" s="49">
        <v>42413</v>
      </c>
      <c r="F202" t="s">
        <v>323</v>
      </c>
      <c r="G202" t="s">
        <v>322</v>
      </c>
      <c r="H202" t="s">
        <v>373</v>
      </c>
      <c r="I202" t="s">
        <v>423</v>
      </c>
      <c r="J202" s="50" t="s">
        <v>424</v>
      </c>
    </row>
    <row r="203" spans="1:10">
      <c r="A203">
        <v>5104627</v>
      </c>
      <c r="B203">
        <v>58901</v>
      </c>
      <c r="C203">
        <v>202</v>
      </c>
      <c r="D203">
        <v>202</v>
      </c>
      <c r="E203" s="49">
        <v>42413</v>
      </c>
      <c r="F203" t="s">
        <v>325</v>
      </c>
      <c r="G203" t="s">
        <v>322</v>
      </c>
      <c r="H203" t="s">
        <v>415</v>
      </c>
      <c r="I203" t="s">
        <v>423</v>
      </c>
      <c r="J203" s="50" t="s">
        <v>424</v>
      </c>
    </row>
    <row r="204" spans="1:10">
      <c r="A204">
        <v>99101737</v>
      </c>
      <c r="B204">
        <v>58901</v>
      </c>
      <c r="C204">
        <v>203</v>
      </c>
      <c r="D204">
        <v>203</v>
      </c>
      <c r="E204" s="49">
        <v>42413</v>
      </c>
      <c r="F204" t="s">
        <v>326</v>
      </c>
      <c r="G204" t="s">
        <v>322</v>
      </c>
      <c r="H204" t="s">
        <v>415</v>
      </c>
      <c r="I204" t="s">
        <v>423</v>
      </c>
      <c r="J204" s="50" t="s">
        <v>424</v>
      </c>
    </row>
    <row r="205" spans="1:10">
      <c r="A205">
        <v>5094577</v>
      </c>
      <c r="B205">
        <v>58901</v>
      </c>
      <c r="C205">
        <v>204</v>
      </c>
      <c r="D205">
        <v>204</v>
      </c>
      <c r="E205" s="49">
        <v>42413</v>
      </c>
      <c r="F205" t="s">
        <v>328</v>
      </c>
      <c r="G205" t="s">
        <v>322</v>
      </c>
      <c r="H205" t="s">
        <v>373</v>
      </c>
      <c r="I205" t="s">
        <v>423</v>
      </c>
      <c r="J205" s="50" t="s">
        <v>424</v>
      </c>
    </row>
    <row r="206" spans="1:10">
      <c r="A206">
        <v>14040817</v>
      </c>
      <c r="B206">
        <v>58901</v>
      </c>
      <c r="C206">
        <v>205</v>
      </c>
      <c r="D206">
        <v>205</v>
      </c>
      <c r="E206" s="49">
        <v>42413</v>
      </c>
      <c r="F206" t="s">
        <v>329</v>
      </c>
      <c r="G206" t="s">
        <v>322</v>
      </c>
      <c r="H206" t="s">
        <v>415</v>
      </c>
      <c r="I206" t="s">
        <v>423</v>
      </c>
      <c r="J206" s="50" t="s">
        <v>427</v>
      </c>
    </row>
    <row r="207" spans="1:10">
      <c r="A207">
        <v>3073267</v>
      </c>
      <c r="B207">
        <v>58901</v>
      </c>
      <c r="C207">
        <v>206</v>
      </c>
      <c r="D207">
        <v>206</v>
      </c>
      <c r="E207" s="49">
        <v>42413</v>
      </c>
      <c r="F207" t="s">
        <v>331</v>
      </c>
      <c r="G207" t="s">
        <v>322</v>
      </c>
      <c r="H207" t="s">
        <v>415</v>
      </c>
      <c r="I207" t="s">
        <v>423</v>
      </c>
      <c r="J207" s="50" t="s">
        <v>424</v>
      </c>
    </row>
    <row r="208" spans="1:10">
      <c r="A208">
        <v>10027357</v>
      </c>
      <c r="B208">
        <v>58901</v>
      </c>
      <c r="C208">
        <v>207</v>
      </c>
      <c r="D208">
        <v>207</v>
      </c>
      <c r="E208" s="49">
        <v>42413</v>
      </c>
      <c r="F208" t="s">
        <v>332</v>
      </c>
      <c r="G208" t="s">
        <v>322</v>
      </c>
      <c r="H208" t="s">
        <v>415</v>
      </c>
      <c r="I208" t="s">
        <v>423</v>
      </c>
      <c r="J208" s="50" t="s">
        <v>424</v>
      </c>
    </row>
    <row r="209" spans="1:10">
      <c r="A209">
        <v>3083417</v>
      </c>
      <c r="B209">
        <v>58901</v>
      </c>
      <c r="C209">
        <v>208</v>
      </c>
      <c r="D209">
        <v>208</v>
      </c>
      <c r="E209" s="49">
        <v>42413</v>
      </c>
      <c r="F209" t="s">
        <v>334</v>
      </c>
      <c r="G209" t="s">
        <v>322</v>
      </c>
      <c r="H209" t="s">
        <v>415</v>
      </c>
      <c r="I209" t="s">
        <v>423</v>
      </c>
      <c r="J209" s="50" t="s">
        <v>424</v>
      </c>
    </row>
    <row r="210" spans="1:10">
      <c r="A210">
        <v>99081537</v>
      </c>
      <c r="B210">
        <v>58901</v>
      </c>
      <c r="C210">
        <v>209</v>
      </c>
      <c r="D210">
        <v>209</v>
      </c>
      <c r="E210" s="49">
        <v>42413</v>
      </c>
      <c r="F210" t="s">
        <v>335</v>
      </c>
      <c r="G210" t="s">
        <v>322</v>
      </c>
      <c r="H210" t="s">
        <v>415</v>
      </c>
      <c r="I210" t="s">
        <v>423</v>
      </c>
      <c r="J210" s="50" t="s">
        <v>447</v>
      </c>
    </row>
    <row r="211" spans="1:10">
      <c r="A211">
        <v>96010967</v>
      </c>
      <c r="B211">
        <v>58901</v>
      </c>
      <c r="C211">
        <v>210</v>
      </c>
      <c r="D211">
        <v>210</v>
      </c>
      <c r="E211" s="49">
        <v>42413</v>
      </c>
      <c r="F211" t="s">
        <v>336</v>
      </c>
      <c r="G211" t="s">
        <v>322</v>
      </c>
      <c r="H211" t="s">
        <v>373</v>
      </c>
      <c r="I211" t="s">
        <v>423</v>
      </c>
      <c r="J211" s="50" t="s">
        <v>424</v>
      </c>
    </row>
    <row r="212" spans="1:10">
      <c r="A212">
        <v>11108457</v>
      </c>
      <c r="B212">
        <v>58901</v>
      </c>
      <c r="C212">
        <v>211</v>
      </c>
      <c r="D212">
        <v>211</v>
      </c>
      <c r="E212" s="49">
        <v>42413</v>
      </c>
      <c r="F212" t="s">
        <v>337</v>
      </c>
      <c r="G212" t="s">
        <v>322</v>
      </c>
      <c r="H212" t="s">
        <v>415</v>
      </c>
      <c r="I212" t="s">
        <v>423</v>
      </c>
      <c r="J212" s="50" t="s">
        <v>447</v>
      </c>
    </row>
    <row r="213" spans="1:10">
      <c r="A213">
        <v>99101747</v>
      </c>
      <c r="B213">
        <v>58901</v>
      </c>
      <c r="C213">
        <v>212</v>
      </c>
      <c r="D213">
        <v>212</v>
      </c>
      <c r="E213" s="49">
        <v>42413</v>
      </c>
      <c r="F213" t="s">
        <v>338</v>
      </c>
      <c r="G213" t="s">
        <v>322</v>
      </c>
      <c r="H213" t="s">
        <v>415</v>
      </c>
      <c r="I213" t="s">
        <v>423</v>
      </c>
      <c r="J213" s="50" t="s">
        <v>424</v>
      </c>
    </row>
    <row r="214" spans="1:10">
      <c r="A214">
        <v>3083427</v>
      </c>
      <c r="B214">
        <v>58901</v>
      </c>
      <c r="C214">
        <v>213</v>
      </c>
      <c r="D214">
        <v>213</v>
      </c>
      <c r="E214" s="49">
        <v>42413</v>
      </c>
      <c r="F214" t="s">
        <v>453</v>
      </c>
      <c r="G214" t="s">
        <v>322</v>
      </c>
      <c r="H214" t="s">
        <v>415</v>
      </c>
      <c r="I214" t="s">
        <v>423</v>
      </c>
      <c r="J214" s="50" t="s">
        <v>424</v>
      </c>
    </row>
    <row r="215" spans="1:10">
      <c r="A215">
        <v>5014257</v>
      </c>
      <c r="B215">
        <v>58901</v>
      </c>
      <c r="C215">
        <v>214</v>
      </c>
      <c r="D215">
        <v>214</v>
      </c>
      <c r="E215" s="49">
        <v>42413</v>
      </c>
      <c r="F215" t="s">
        <v>342</v>
      </c>
      <c r="G215" t="s">
        <v>322</v>
      </c>
      <c r="H215" t="s">
        <v>373</v>
      </c>
      <c r="I215" t="s">
        <v>423</v>
      </c>
      <c r="J215" s="50" t="s">
        <v>424</v>
      </c>
    </row>
    <row r="216" spans="1:10">
      <c r="A216">
        <v>1042587</v>
      </c>
      <c r="B216">
        <v>58901</v>
      </c>
      <c r="C216">
        <v>215</v>
      </c>
      <c r="D216">
        <v>215</v>
      </c>
      <c r="E216" s="49">
        <v>42413</v>
      </c>
      <c r="F216" t="s">
        <v>266</v>
      </c>
      <c r="G216" t="s">
        <v>322</v>
      </c>
      <c r="H216" t="s">
        <v>415</v>
      </c>
      <c r="I216" t="s">
        <v>423</v>
      </c>
      <c r="J216" s="50" t="s">
        <v>424</v>
      </c>
    </row>
    <row r="217" spans="1:10">
      <c r="A217">
        <v>2012847</v>
      </c>
      <c r="B217">
        <v>58901</v>
      </c>
      <c r="C217">
        <v>216</v>
      </c>
      <c r="D217">
        <v>216</v>
      </c>
      <c r="E217" s="49">
        <v>42413</v>
      </c>
      <c r="F217" t="s">
        <v>345</v>
      </c>
      <c r="G217" t="s">
        <v>322</v>
      </c>
      <c r="H217" t="s">
        <v>415</v>
      </c>
      <c r="I217" t="s">
        <v>423</v>
      </c>
      <c r="J217" s="50" t="s">
        <v>424</v>
      </c>
    </row>
    <row r="218" spans="1:10">
      <c r="A218">
        <v>6105147</v>
      </c>
      <c r="B218">
        <v>58901</v>
      </c>
      <c r="C218">
        <v>217</v>
      </c>
      <c r="D218">
        <v>217</v>
      </c>
      <c r="E218" s="49">
        <v>42413</v>
      </c>
      <c r="F218" t="s">
        <v>347</v>
      </c>
      <c r="G218" t="s">
        <v>322</v>
      </c>
      <c r="H218" t="s">
        <v>415</v>
      </c>
      <c r="I218" t="s">
        <v>423</v>
      </c>
      <c r="J218" s="50" t="s">
        <v>454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Awal Anggota</vt:lpstr>
    </vt:vector>
  </TitlesOfParts>
  <Company>Redtop Hotel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</dc:creator>
  <cp:lastModifiedBy>benny</cp:lastModifiedBy>
  <dcterms:created xsi:type="dcterms:W3CDTF">2016-02-10T10:22:49Z</dcterms:created>
  <dcterms:modified xsi:type="dcterms:W3CDTF">2016-02-13T08:01:10Z</dcterms:modified>
</cp:coreProperties>
</file>