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evelop\Excel\"/>
    </mc:Choice>
  </mc:AlternateContent>
  <bookViews>
    <workbookView xWindow="0" yWindow="0" windowWidth="23040" windowHeight="9192" activeTab="5"/>
  </bookViews>
  <sheets>
    <sheet name="NZ Staff" sheetId="1" r:id="rId1"/>
    <sheet name="India Staff" sheetId="2" r:id="rId2"/>
    <sheet name="All Stuff" sheetId="6" r:id="rId3"/>
    <sheet name="Working sheet" sheetId="3" r:id="rId4"/>
    <sheet name="Pivot table" sheetId="4" r:id="rId5"/>
    <sheet name="Dashboard" sheetId="5" r:id="rId6"/>
  </sheets>
  <definedNames>
    <definedName name="_xlnm._FilterDatabase" localSheetId="1" hidden="1">'India Staff'!$B$2:$H$114</definedName>
    <definedName name="_xlnm._FilterDatabase" localSheetId="0" hidden="1">'NZ Staff'!$C$5:$I$105</definedName>
    <definedName name="_xlchart.v1.0" hidden="1">'All Stuff'!$F$2:$F$184</definedName>
    <definedName name="_xlcn.WorksheetConnection_chocolatefactorydatafilefixed.xlsxStuff1" hidden="1">Stuff[]</definedName>
    <definedName name="ExternalData_1" localSheetId="2" hidden="1">'All Stuff'!$A$1:$H$184</definedName>
    <definedName name="Slicer_Country">#N/A</definedName>
  </definedNames>
  <calcPr calcId="162913"/>
  <pivotCaches>
    <pivotCache cacheId="1" r:id="rId7"/>
    <pivotCache cacheId="1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ff" name="Stuff" connection="WorksheetConnection_chocolate factory-data-file-fixed.xlsx!Stu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5" l="1"/>
  <c r="G2" i="5"/>
  <c r="N2" i="5"/>
  <c r="E2" i="5"/>
  <c r="L2" i="5"/>
  <c r="C2" i="5"/>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22" i="4"/>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N25" i="6"/>
  <c r="N19" i="6"/>
  <c r="N18" i="6"/>
  <c r="N17" i="6"/>
  <c r="N16" i="6"/>
  <c r="N15" i="6"/>
  <c r="N14" i="6"/>
  <c r="N13" i="6"/>
  <c r="I2" i="6"/>
  <c r="J2" i="6" s="1"/>
  <c r="I3" i="6"/>
  <c r="J3" i="6" s="1"/>
  <c r="I4" i="6"/>
  <c r="J4" i="6" s="1"/>
  <c r="I5" i="6"/>
  <c r="J5" i="6" s="1"/>
  <c r="I6" i="6"/>
  <c r="J6" i="6" s="1"/>
  <c r="I7" i="6"/>
  <c r="J7" i="6" s="1"/>
  <c r="I8" i="6"/>
  <c r="J8" i="6" s="1"/>
  <c r="I9" i="6"/>
  <c r="J9" i="6" s="1"/>
  <c r="I10" i="6"/>
  <c r="J10" i="6" s="1"/>
  <c r="I11" i="6"/>
  <c r="J11" i="6" s="1"/>
  <c r="I12" i="6"/>
  <c r="J12" i="6" s="1"/>
  <c r="I13" i="6"/>
  <c r="J13" i="6" s="1"/>
  <c r="I14" i="6"/>
  <c r="J14" i="6" s="1"/>
  <c r="I15" i="6"/>
  <c r="J15" i="6" s="1"/>
  <c r="I16" i="6"/>
  <c r="J16" i="6" s="1"/>
  <c r="I17" i="6"/>
  <c r="J17" i="6" s="1"/>
  <c r="I18" i="6"/>
  <c r="J18" i="6" s="1"/>
  <c r="I19" i="6"/>
  <c r="J19" i="6" s="1"/>
  <c r="I20" i="6"/>
  <c r="J20" i="6" s="1"/>
  <c r="I21" i="6"/>
  <c r="J21" i="6" s="1"/>
  <c r="I22" i="6"/>
  <c r="J22" i="6" s="1"/>
  <c r="I23" i="6"/>
  <c r="J23" i="6" s="1"/>
  <c r="I24" i="6"/>
  <c r="J24" i="6" s="1"/>
  <c r="I25" i="6"/>
  <c r="J25" i="6" s="1"/>
  <c r="I26" i="6"/>
  <c r="J26" i="6" s="1"/>
  <c r="I27" i="6"/>
  <c r="J27" i="6" s="1"/>
  <c r="I28" i="6"/>
  <c r="J28" i="6" s="1"/>
  <c r="I29" i="6"/>
  <c r="J29" i="6" s="1"/>
  <c r="I30" i="6"/>
  <c r="J30" i="6" s="1"/>
  <c r="I31" i="6"/>
  <c r="J31" i="6" s="1"/>
  <c r="I32" i="6"/>
  <c r="J32" i="6" s="1"/>
  <c r="I33" i="6"/>
  <c r="J33" i="6" s="1"/>
  <c r="I34" i="6"/>
  <c r="J34" i="6" s="1"/>
  <c r="I35" i="6"/>
  <c r="J35" i="6" s="1"/>
  <c r="I36" i="6"/>
  <c r="J36" i="6" s="1"/>
  <c r="I37" i="6"/>
  <c r="J37" i="6" s="1"/>
  <c r="I38" i="6"/>
  <c r="J38" i="6" s="1"/>
  <c r="I39" i="6"/>
  <c r="J39" i="6" s="1"/>
  <c r="I40" i="6"/>
  <c r="J40" i="6" s="1"/>
  <c r="I41" i="6"/>
  <c r="J41" i="6" s="1"/>
  <c r="I42" i="6"/>
  <c r="J42" i="6" s="1"/>
  <c r="I43" i="6"/>
  <c r="J43" i="6" s="1"/>
  <c r="I44" i="6"/>
  <c r="J44" i="6" s="1"/>
  <c r="I45" i="6"/>
  <c r="J45" i="6" s="1"/>
  <c r="I46" i="6"/>
  <c r="J46" i="6" s="1"/>
  <c r="I47" i="6"/>
  <c r="J47" i="6" s="1"/>
  <c r="I48" i="6"/>
  <c r="J48" i="6" s="1"/>
  <c r="I49" i="6"/>
  <c r="J49" i="6" s="1"/>
  <c r="I50" i="6"/>
  <c r="J50" i="6" s="1"/>
  <c r="I51" i="6"/>
  <c r="J51" i="6" s="1"/>
  <c r="I52" i="6"/>
  <c r="J52" i="6" s="1"/>
  <c r="I53" i="6"/>
  <c r="J53" i="6" s="1"/>
  <c r="I54" i="6"/>
  <c r="J54" i="6" s="1"/>
  <c r="I55" i="6"/>
  <c r="J55" i="6" s="1"/>
  <c r="I56" i="6"/>
  <c r="J56" i="6" s="1"/>
  <c r="I57" i="6"/>
  <c r="J57" i="6" s="1"/>
  <c r="I58" i="6"/>
  <c r="J58" i="6" s="1"/>
  <c r="I59" i="6"/>
  <c r="J59" i="6" s="1"/>
  <c r="I60" i="6"/>
  <c r="J60" i="6" s="1"/>
  <c r="I61" i="6"/>
  <c r="J61" i="6" s="1"/>
  <c r="I62" i="6"/>
  <c r="J62" i="6" s="1"/>
  <c r="I63" i="6"/>
  <c r="J63" i="6" s="1"/>
  <c r="I64" i="6"/>
  <c r="J64" i="6" s="1"/>
  <c r="I65" i="6"/>
  <c r="J65" i="6" s="1"/>
  <c r="I66" i="6"/>
  <c r="J66" i="6" s="1"/>
  <c r="I67" i="6"/>
  <c r="J67" i="6" s="1"/>
  <c r="I68" i="6"/>
  <c r="J68" i="6" s="1"/>
  <c r="I69" i="6"/>
  <c r="J69" i="6" s="1"/>
  <c r="I70" i="6"/>
  <c r="J70" i="6" s="1"/>
  <c r="I71" i="6"/>
  <c r="J71" i="6" s="1"/>
  <c r="I72" i="6"/>
  <c r="J72" i="6" s="1"/>
  <c r="I73" i="6"/>
  <c r="J73" i="6" s="1"/>
  <c r="I74" i="6"/>
  <c r="J74" i="6" s="1"/>
  <c r="I75" i="6"/>
  <c r="J75" i="6" s="1"/>
  <c r="I76" i="6"/>
  <c r="J76" i="6" s="1"/>
  <c r="I77" i="6"/>
  <c r="J77" i="6" s="1"/>
  <c r="I78" i="6"/>
  <c r="J78" i="6" s="1"/>
  <c r="I79" i="6"/>
  <c r="J79" i="6" s="1"/>
  <c r="I80" i="6"/>
  <c r="J80" i="6" s="1"/>
  <c r="I81" i="6"/>
  <c r="J81" i="6" s="1"/>
  <c r="I82" i="6"/>
  <c r="J82" i="6" s="1"/>
  <c r="I83" i="6"/>
  <c r="J83" i="6" s="1"/>
  <c r="I84" i="6"/>
  <c r="J84" i="6" s="1"/>
  <c r="I85" i="6"/>
  <c r="J85" i="6" s="1"/>
  <c r="I86" i="6"/>
  <c r="J86" i="6" s="1"/>
  <c r="I87" i="6"/>
  <c r="J87" i="6" s="1"/>
  <c r="I88" i="6"/>
  <c r="J88" i="6" s="1"/>
  <c r="I89" i="6"/>
  <c r="J89" i="6" s="1"/>
  <c r="I90" i="6"/>
  <c r="J90" i="6" s="1"/>
  <c r="I91" i="6"/>
  <c r="J91" i="6" s="1"/>
  <c r="I92" i="6"/>
  <c r="J92" i="6" s="1"/>
  <c r="I93" i="6"/>
  <c r="J93" i="6" s="1"/>
  <c r="I94" i="6"/>
  <c r="J94" i="6" s="1"/>
  <c r="I95" i="6"/>
  <c r="J95" i="6" s="1"/>
  <c r="I96" i="6"/>
  <c r="J96" i="6" s="1"/>
  <c r="I97" i="6"/>
  <c r="J97" i="6" s="1"/>
  <c r="I98" i="6"/>
  <c r="J98" i="6" s="1"/>
  <c r="I99" i="6"/>
  <c r="J99" i="6" s="1"/>
  <c r="I100" i="6"/>
  <c r="J100" i="6" s="1"/>
  <c r="I101" i="6"/>
  <c r="J101" i="6" s="1"/>
  <c r="I102" i="6"/>
  <c r="J102" i="6" s="1"/>
  <c r="I103" i="6"/>
  <c r="J103" i="6" s="1"/>
  <c r="I104" i="6"/>
  <c r="J104" i="6" s="1"/>
  <c r="I105" i="6"/>
  <c r="J105" i="6" s="1"/>
  <c r="I106" i="6"/>
  <c r="J106" i="6" s="1"/>
  <c r="I107" i="6"/>
  <c r="J107" i="6" s="1"/>
  <c r="I108" i="6"/>
  <c r="J108" i="6" s="1"/>
  <c r="I109" i="6"/>
  <c r="J109" i="6" s="1"/>
  <c r="I110" i="6"/>
  <c r="J110" i="6" s="1"/>
  <c r="I111" i="6"/>
  <c r="J111" i="6" s="1"/>
  <c r="I112" i="6"/>
  <c r="J112" i="6" s="1"/>
  <c r="I113" i="6"/>
  <c r="J113" i="6" s="1"/>
  <c r="I114" i="6"/>
  <c r="J114" i="6" s="1"/>
  <c r="I115" i="6"/>
  <c r="J115" i="6" s="1"/>
  <c r="I116" i="6"/>
  <c r="J116" i="6" s="1"/>
  <c r="I117" i="6"/>
  <c r="J117" i="6" s="1"/>
  <c r="I118" i="6"/>
  <c r="J118" i="6" s="1"/>
  <c r="I119" i="6"/>
  <c r="J119" i="6" s="1"/>
  <c r="I120" i="6"/>
  <c r="J120" i="6" s="1"/>
  <c r="I121" i="6"/>
  <c r="J121" i="6" s="1"/>
  <c r="I122" i="6"/>
  <c r="J122" i="6" s="1"/>
  <c r="I123" i="6"/>
  <c r="J123" i="6" s="1"/>
  <c r="I124" i="6"/>
  <c r="J124" i="6" s="1"/>
  <c r="I125" i="6"/>
  <c r="J125" i="6" s="1"/>
  <c r="I126" i="6"/>
  <c r="J126" i="6" s="1"/>
  <c r="I127" i="6"/>
  <c r="J127" i="6" s="1"/>
  <c r="I128" i="6"/>
  <c r="J128" i="6" s="1"/>
  <c r="I129" i="6"/>
  <c r="J129" i="6" s="1"/>
  <c r="I130" i="6"/>
  <c r="J130" i="6" s="1"/>
  <c r="I131" i="6"/>
  <c r="J131" i="6" s="1"/>
  <c r="I132" i="6"/>
  <c r="J132" i="6" s="1"/>
  <c r="I133" i="6"/>
  <c r="J133" i="6" s="1"/>
  <c r="I134" i="6"/>
  <c r="J134" i="6" s="1"/>
  <c r="I135" i="6"/>
  <c r="J135" i="6" s="1"/>
  <c r="I136" i="6"/>
  <c r="J136" i="6" s="1"/>
  <c r="I137" i="6"/>
  <c r="J137" i="6" s="1"/>
  <c r="I138" i="6"/>
  <c r="J138" i="6" s="1"/>
  <c r="I139" i="6"/>
  <c r="J139" i="6" s="1"/>
  <c r="I140" i="6"/>
  <c r="J140" i="6" s="1"/>
  <c r="I141" i="6"/>
  <c r="J141" i="6" s="1"/>
  <c r="I142" i="6"/>
  <c r="J142" i="6" s="1"/>
  <c r="I143" i="6"/>
  <c r="J143" i="6" s="1"/>
  <c r="I144" i="6"/>
  <c r="J144" i="6" s="1"/>
  <c r="I145" i="6"/>
  <c r="J145" i="6" s="1"/>
  <c r="I146" i="6"/>
  <c r="J146" i="6" s="1"/>
  <c r="I147" i="6"/>
  <c r="J147" i="6" s="1"/>
  <c r="I148" i="6"/>
  <c r="J148" i="6" s="1"/>
  <c r="I149" i="6"/>
  <c r="J149" i="6" s="1"/>
  <c r="I150" i="6"/>
  <c r="J150" i="6" s="1"/>
  <c r="I151" i="6"/>
  <c r="J151" i="6" s="1"/>
  <c r="I152" i="6"/>
  <c r="J152" i="6" s="1"/>
  <c r="I153" i="6"/>
  <c r="J153" i="6" s="1"/>
  <c r="I154" i="6"/>
  <c r="J154" i="6" s="1"/>
  <c r="I155" i="6"/>
  <c r="J155" i="6" s="1"/>
  <c r="I156" i="6"/>
  <c r="J156" i="6" s="1"/>
  <c r="I157" i="6"/>
  <c r="J157" i="6" s="1"/>
  <c r="I158" i="6"/>
  <c r="J158" i="6" s="1"/>
  <c r="I159" i="6"/>
  <c r="J159" i="6" s="1"/>
  <c r="I160" i="6"/>
  <c r="J160" i="6" s="1"/>
  <c r="I161" i="6"/>
  <c r="J161" i="6" s="1"/>
  <c r="I162" i="6"/>
  <c r="J162" i="6" s="1"/>
  <c r="I163" i="6"/>
  <c r="J163" i="6" s="1"/>
  <c r="I164" i="6"/>
  <c r="J164" i="6" s="1"/>
  <c r="I165" i="6"/>
  <c r="J165" i="6" s="1"/>
  <c r="I166" i="6"/>
  <c r="J166" i="6" s="1"/>
  <c r="I167" i="6"/>
  <c r="J167" i="6" s="1"/>
  <c r="I168" i="6"/>
  <c r="J168" i="6" s="1"/>
  <c r="I169" i="6"/>
  <c r="J169" i="6" s="1"/>
  <c r="I170" i="6"/>
  <c r="J170" i="6" s="1"/>
  <c r="I171" i="6"/>
  <c r="J171" i="6" s="1"/>
  <c r="I172" i="6"/>
  <c r="J172" i="6" s="1"/>
  <c r="I173" i="6"/>
  <c r="J173" i="6" s="1"/>
  <c r="I174" i="6"/>
  <c r="J174" i="6" s="1"/>
  <c r="I175" i="6"/>
  <c r="J175" i="6" s="1"/>
  <c r="I176" i="6"/>
  <c r="J176" i="6" s="1"/>
  <c r="I177" i="6"/>
  <c r="J177" i="6" s="1"/>
  <c r="I178" i="6"/>
  <c r="J178" i="6" s="1"/>
  <c r="I179" i="6"/>
  <c r="J179" i="6" s="1"/>
  <c r="I180" i="6"/>
  <c r="J180" i="6" s="1"/>
  <c r="I181" i="6"/>
  <c r="J181" i="6" s="1"/>
  <c r="I182" i="6"/>
  <c r="J182" i="6" s="1"/>
  <c r="I183" i="6"/>
  <c r="J183" i="6" s="1"/>
  <c r="I184" i="6"/>
  <c r="J184" i="6" s="1"/>
  <c r="P5" i="6"/>
  <c r="O5" i="6"/>
  <c r="P4" i="6"/>
  <c r="O4" i="6"/>
  <c r="O3" i="6"/>
  <c r="O7" i="6" s="1"/>
  <c r="H115" i="2"/>
  <c r="D115" i="2"/>
  <c r="F106" i="1"/>
  <c r="H106" i="1"/>
  <c r="I106" i="1"/>
  <c r="N20" i="6" l="1"/>
  <c r="O6" i="6"/>
</calcChain>
</file>

<file path=xl/connections.xml><?xml version="1.0" encoding="utf-8"?>
<connections xmlns="http://schemas.openxmlformats.org/spreadsheetml/2006/main">
  <connection id="1" keepAlive="1" name="Query - IND_stuff" description="Connection to the 'IND_stuff' query in the workbook." type="5" refreshedVersion="0" background="1">
    <dbPr connection="Provider=Microsoft.Mashup.OleDb.1;Data Source=$Workbook$;Location=IND_stuff;Extended Properties=&quot;&quot;" command="SELECT * FROM [IND_stuff]"/>
  </connection>
  <connection id="2" keepAlive="1" name="Query - NZ_stuff" description="Connection to the 'NZ_stuff' query in the workbook." type="5" refreshedVersion="0" background="1">
    <dbPr connection="Provider=Microsoft.Mashup.OleDb.1;Data Source=$Workbook$;Location=NZ_stuff;Extended Properties=&quot;&quot;" command="SELECT * FROM [NZ_stuff]"/>
  </connection>
  <connection id="3" keepAlive="1" name="Query - Stuff" description="Connection to the 'Stuff' query in the workbook." type="5" refreshedVersion="6" background="1" saveData="1">
    <dbPr connection="Provider=Microsoft.Mashup.OleDb.1;Data Source=$Workbook$;Location=Stuff;Extended Properties=&quot;&quot;" command="SELECT * FROM [Stuff]"/>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chocolate factory-data-file-fixed.xlsx!Stuff" type="102" refreshedVersion="6" minRefreshableVersion="5">
    <extLst>
      <ext xmlns:x15="http://schemas.microsoft.com/office/spreadsheetml/2010/11/main" uri="{DE250136-89BD-433C-8126-D09CA5730AF9}">
        <x15:connection id="Stuff" autoDelete="1">
          <x15:rangePr sourceName="_xlcn.WorksheetConnection_chocolatefactorydatafilefixed.xlsxStuff1"/>
        </x15:connection>
      </ext>
    </extLst>
  </connection>
</connections>
</file>

<file path=xl/sharedStrings.xml><?xml version="1.0" encoding="utf-8"?>
<sst xmlns="http://schemas.openxmlformats.org/spreadsheetml/2006/main" count="1884" uniqueCount="248">
  <si>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</si>
  <si>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</si>
  <si>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</si>
  <si>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</si>
  <si>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</si>
  <si>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</si>
  <si>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</si>
  <si>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</si>
  <si>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</si>
  <si>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</si>
  <si>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</si>
  <si>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</si>
  <si>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</si>
  <si>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</si>
  <si>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</si>
  <si>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</si>
  <si>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</si>
  <si>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</si>
  <si>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</si>
  <si>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</si>
  <si>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</si>
  <si>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</si>
  <si>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</si>
  <si>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</si>
  <si>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</si>
  <si>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</si>
  <si>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</si>
  <si>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</si>
  <si>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</si>
  <si>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</si>
  <si>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</si>
  <si>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</si>
  <si>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</si>
  <si>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</si>
  <si>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</si>
  <si>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</si>
  <si>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</si>
  <si>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</si>
  <si>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</si>
  <si>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</si>
  <si>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</si>
  <si>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</si>
  <si>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</si>
  <si>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</si>
  <si>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</si>
  <si>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</si>
  <si>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</si>
  <si>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</si>
  <si>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</si>
  <si>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</si>
  <si>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</si>
  <si>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</si>
  <si>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</si>
  <si>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</si>
  <si>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</si>
  <si>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</si>
  <si>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</si>
  <si>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</si>
  <si>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</si>
  <si>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</si>
  <si>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</si>
  <si>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</si>
  <si>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</si>
  <si>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</si>
  <si>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</si>
  <si>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</si>
  <si>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</si>
  <si>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</si>
  <si>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</si>
  <si>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</si>
  <si>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</si>
  <si>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</si>
  <si>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</si>
  <si>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</si>
  <si>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</si>
  <si>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</si>
  <si>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</si>
  <si>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</si>
  <si>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</si>
  <si>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</si>
  <si>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</si>
  <si>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</si>
  <si>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</si>
  <si>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</si>
  <si>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</si>
  <si>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</si>
  <si>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</si>
  <si>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</si>
  <si>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</si>
  <si>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</si>
  <si>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</si>
  <si>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</si>
  <si>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</si>
  <si>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</si>
  <si>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</si>
  <si>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</si>
  <si>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</si>
  <si>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</si>
  <si>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</si>
  <si>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</si>
  <si>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</si>
  <si>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</si>
  <si>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</si>
  <si>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</si>
  <si>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</si>
  <si>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</si>
  <si>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</si>
  <si>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</si>
  <si>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</si>
  <si>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</si>
  <si>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</si>
  <si>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</si>
  <si>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</si>
  <si>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</si>
  <si>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</si>
  <si>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</si>
  <si>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</si>
  <si>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</si>
  <si>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</si>
  <si>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</si>
  <si>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</si>
  <si>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</si>
  <si>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</si>
  <si>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</si>
  <si>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</si>
  <si>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</si>
  <si>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</si>
  <si>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</si>
  <si>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</si>
  <si>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</si>
  <si>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</si>
  <si>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</si>
  <si>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</si>
  <si>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</si>
  <si>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</si>
  <si>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</si>
  <si>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</si>
  <si>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</si>
  <si>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</si>
  <si>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</si>
  <si>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</si>
  <si>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</si>
  <si>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</si>
  <si>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</si>
  <si>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</si>
  <si>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</si>
  <si>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</si>
  <si>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</si>
  <si>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</si>
  <si>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</si>
  <si>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</si>
  <si>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</si>
  <si>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</si>
  <si>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</si>
  <si>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</si>
  <si>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</si>
  <si>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</si>
  <si>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</si>
  <si>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</si>
  <si>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</si>
  <si>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</si>
  <si>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</si>
  <si>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</si>
  <si>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</si>
  <si>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</si>
  <si>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</si>
  <si>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</si>
  <si>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</si>
  <si>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</si>
  <si>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</si>
  <si>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</si>
  <si>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</si>
  <si>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</si>
  <si>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</si>
  <si>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</si>
  <si>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</si>
  <si>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</si>
  <si>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</si>
  <si>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</si>
  <si>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</si>
  <si>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</si>
  <si>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</si>
  <si>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</si>
  <si>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</si>
  <si>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</si>
  <si>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</si>
  <si>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</si>
  <si>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</si>
  <si>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</si>
  <si>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</si>
  <si>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</si>
  <si>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</si>
  <si>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</si>
  <si>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</si>
  <si>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</si>
  <si>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</si>
  <si>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</si>
  <si>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</si>
  <si>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</si>
  <si>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</si>
  <si>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</si>
  <si>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</si>
  <si>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</si>
  <si>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</si>
  <si>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</si>
  <si>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NZ</t>
  </si>
  <si>
    <t>Other</t>
  </si>
  <si>
    <t>IND</t>
  </si>
  <si>
    <t>count of employees</t>
  </si>
  <si>
    <t>avg salary</t>
  </si>
  <si>
    <t>avg age</t>
  </si>
  <si>
    <t>avg tenure</t>
  </si>
  <si>
    <t>female ratio %</t>
  </si>
  <si>
    <t>Tenure</t>
  </si>
  <si>
    <t>name</t>
  </si>
  <si>
    <t>Dept. Name</t>
  </si>
  <si>
    <t>No. of people</t>
  </si>
  <si>
    <t>Male vs Female</t>
  </si>
  <si>
    <t>Count of Name</t>
  </si>
  <si>
    <t>Column Labels</t>
  </si>
  <si>
    <t>Grand Total</t>
  </si>
  <si>
    <t>Values</t>
  </si>
  <si>
    <t>Average of Salary</t>
  </si>
  <si>
    <t>Average of Age</t>
  </si>
  <si>
    <t>Average of Tenure</t>
  </si>
  <si>
    <t>Bonus</t>
  </si>
  <si>
    <t>Row Labels</t>
  </si>
  <si>
    <t>Rating as number</t>
  </si>
  <si>
    <t>2020</t>
  </si>
  <si>
    <t>May</t>
  </si>
  <si>
    <t>Jun</t>
  </si>
  <si>
    <t>Jul</t>
  </si>
  <si>
    <t>Aug</t>
  </si>
  <si>
    <t>Sep</t>
  </si>
  <si>
    <t>Oct</t>
  </si>
  <si>
    <t>Nov</t>
  </si>
  <si>
    <t>Dec</t>
  </si>
  <si>
    <t>2021</t>
  </si>
  <si>
    <t>Jan</t>
  </si>
  <si>
    <t>Feb</t>
  </si>
  <si>
    <t>Mar</t>
  </si>
  <si>
    <t>Apr</t>
  </si>
  <si>
    <t>2022</t>
  </si>
  <si>
    <t>2023</t>
  </si>
  <si>
    <t>month</t>
  </si>
  <si>
    <t>headcount</t>
  </si>
  <si>
    <t>running total</t>
  </si>
  <si>
    <t>NZ vs 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</si>
</sst>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quot;$&quot;#,##0.00"/>
    <numFmt numFmtId="165" formatCode="&quot;$&quot;#,##0"/>
    <numFmt numFmtId="166" formatCode="0.0"/>
  </numFmts>
  <fonts count="8"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
      <sz val="18"/>
      <color theme="0"/>
      <name val="Calibri"/>
      <family val="2"/>
      <scheme val="minor"/>
    </font>
    <font>
      <sz val="24"/>
      <color theme="0"/>
      <name val="Calibri"/>
      <family val="2"/>
      <scheme val="minor"/>
    </font>
    <font>
      <sz val="28"/>
      <color theme="0"/>
      <name val="Calibri"/>
      <family val="2"/>
      <scheme val="minor"/>
    </font>
    <font>
      <sz val="36"/>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bgColor theme="9"/>
      </patternFill>
    </fill>
    <fill>
      <patternFill patternType="solid">
        <fgColor rgb="FF00B0F0"/>
        <bgColor indexed="64"/>
      </patternFill>
    </fill>
    <fill>
      <patternFill patternType="solid">
        <fgColor rgb="FFFF0000"/>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0" fontId="0" fillId="0" borderId="0" xfId="0" applyNumberFormat="1"/>
    <xf numFmtId="22" fontId="0" fillId="0" borderId="0" xfId="0" applyNumberFormat="1"/>
    <xf numFmtId="0" fontId="3" fillId="4" borderId="2" xfId="0" applyNumberFormat="1" applyFont="1" applyFill="1" applyBorder="1"/>
    <xf numFmtId="0" fontId="0" fillId="0" borderId="1" xfId="0" applyNumberFormat="1" applyFont="1" applyBorder="1"/>
    <xf numFmtId="164" fontId="0" fillId="0" borderId="0" xfId="0" applyNumberFormat="1"/>
    <xf numFmtId="164" fontId="3" fillId="4" borderId="2" xfId="0" applyNumberFormat="1" applyFont="1" applyFill="1" applyBorder="1"/>
    <xf numFmtId="0" fontId="3" fillId="4" borderId="3" xfId="0" applyFont="1" applyFill="1" applyBorder="1"/>
    <xf numFmtId="2" fontId="0" fillId="0" borderId="0" xfId="0" applyNumberFormat="1"/>
    <xf numFmtId="9" fontId="0" fillId="0" borderId="0" xfId="2" applyFont="1"/>
    <xf numFmtId="0" fontId="3" fillId="4" borderId="0" xfId="0" applyFont="1" applyFill="1" applyBorder="1"/>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right"/>
    </xf>
    <xf numFmtId="165" fontId="0" fillId="0" borderId="0" xfId="1" applyNumberFormat="1" applyFont="1" applyAlignment="1">
      <alignment horizontal="right"/>
    </xf>
    <xf numFmtId="2" fontId="0" fillId="0" borderId="0" xfId="0" applyNumberFormat="1" applyAlignment="1">
      <alignment horizontal="right"/>
    </xf>
    <xf numFmtId="0" fontId="0" fillId="0" borderId="0" xfId="0" pivotButton="1"/>
    <xf numFmtId="165" fontId="0" fillId="0" borderId="0" xfId="0" applyNumberFormat="1"/>
    <xf numFmtId="166" fontId="0" fillId="0" borderId="0" xfId="0" applyNumberFormat="1"/>
    <xf numFmtId="22" fontId="0" fillId="0" borderId="0" xfId="0" applyNumberFormat="1" applyAlignment="1">
      <alignment horizontal="left" indent="1"/>
    </xf>
    <xf numFmtId="17" fontId="0" fillId="0" borderId="0" xfId="0" applyNumberFormat="1"/>
    <xf numFmtId="0" fontId="6" fillId="5" borderId="0" xfId="0" applyFont="1" applyFill="1" applyAlignment="1">
      <alignment horizontal="center" vertical="center"/>
    </xf>
    <xf numFmtId="9" fontId="5" fillId="5" borderId="0" xfId="2" applyFont="1" applyFill="1" applyAlignment="1">
      <alignment horizontal="center" vertical="center"/>
    </xf>
    <xf numFmtId="165" fontId="4" fillId="5" borderId="0" xfId="1" applyNumberFormat="1" applyFont="1" applyFill="1" applyAlignment="1">
      <alignment horizontal="center" vertical="center"/>
    </xf>
    <xf numFmtId="0" fontId="6" fillId="6" borderId="0" xfId="0" applyFont="1" applyFill="1" applyAlignment="1">
      <alignment horizontal="center" vertical="center"/>
    </xf>
    <xf numFmtId="9" fontId="5" fillId="6" borderId="0" xfId="2" applyFont="1" applyFill="1" applyAlignment="1">
      <alignment horizontal="center" vertical="center"/>
    </xf>
    <xf numFmtId="165" fontId="4" fillId="6" borderId="0" xfId="1" applyNumberFormat="1" applyFont="1" applyFill="1" applyAlignment="1">
      <alignment horizontal="center" vertical="center"/>
    </xf>
    <xf numFmtId="0" fontId="7" fillId="0" borderId="0" xfId="0" applyFont="1" applyAlignment="1">
      <alignment horizontal="center" vertical="center"/>
    </xf>
  </cellXfs>
  <cellStyles count="3">
    <cellStyle name="Currency" xfId="1" builtinId="4"/>
    <cellStyle name="Normal" xfId="0" builtinId="0"/>
    <cellStyle name="Percent" xfId="2" builtinId="5"/>
  </cellStyles>
  <dxfs count="15">
    <dxf>
      <numFmt numFmtId="22" formatCode="mmm/yy"/>
    </dxf>
    <dxf>
      <numFmt numFmtId="0" formatCode="General"/>
    </dxf>
    <dxf>
      <numFmt numFmtId="0" formatCode="General"/>
    </dxf>
    <dxf>
      <numFmt numFmtId="2" formatCode="0.00"/>
    </dxf>
    <dxf>
      <numFmt numFmtId="164" formatCode="&quot;$&quot;#,##0.00"/>
    </dxf>
    <dxf>
      <numFmt numFmtId="27" formatCode="dd/mm/yy\ h:mm"/>
    </dxf>
    <dxf>
      <numFmt numFmtId="12" formatCode="&quot;$&quot;#,##0.00_);[Red]\(&quot;$&quot;#,##0.00\)"/>
    </dxf>
    <dxf>
      <numFmt numFmtId="12" formatCode="&quot;$&quot;#,##0.00_);[Red]\(&quot;$&quot;#,##0.00\)"/>
    </dxf>
    <dxf>
      <numFmt numFmtId="20" formatCode="dd/mmm/yy"/>
    </dxf>
    <dxf>
      <font>
        <color rgb="FF9C0006"/>
      </font>
      <fill>
        <patternFill>
          <bgColor rgb="FFFFC7CE"/>
        </patternFill>
      </fill>
    </dxf>
    <dxf>
      <numFmt numFmtId="12" formatCode="&quot;$&quot;#,##0.00_);[Red]\(&quot;$&quot;#,##0.00\)"/>
    </dxf>
    <dxf>
      <numFmt numFmtId="12" formatCode="&quot;$&quot;#,##0.00_);[Red]\(&quot;$&quot;#,##0.00\)"/>
    </dxf>
    <dxf>
      <numFmt numFmtId="20" formatCode="dd/mmm/yy"/>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Stuff'!$K$1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yVal>
            <c:numRef>
              <c:f>'All Stuff'!$K$2:$K$184</c:f>
              <c:numCache>
                <c:formatCode>General</c:formatCode>
                <c:ptCount val="183"/>
                <c:pt idx="0">
                  <c:v>4</c:v>
                </c:pt>
                <c:pt idx="1">
                  <c:v>3</c:v>
                </c:pt>
                <c:pt idx="2">
                  <c:v>3</c:v>
                </c:pt>
                <c:pt idx="3">
                  <c:v>2</c:v>
                </c:pt>
                <c:pt idx="4">
                  <c:v>3</c:v>
                </c:pt>
                <c:pt idx="5">
                  <c:v>3</c:v>
                </c:pt>
                <c:pt idx="6">
                  <c:v>4</c:v>
                </c:pt>
                <c:pt idx="7">
                  <c:v>3</c:v>
                </c:pt>
                <c:pt idx="8">
                  <c:v>3</c:v>
                </c:pt>
                <c:pt idx="9">
                  <c:v>3</c:v>
                </c:pt>
                <c:pt idx="10">
                  <c:v>2</c:v>
                </c:pt>
                <c:pt idx="11">
                  <c:v>3</c:v>
                </c:pt>
                <c:pt idx="12">
                  <c:v>3</c:v>
                </c:pt>
                <c:pt idx="13">
                  <c:v>3</c:v>
                </c:pt>
                <c:pt idx="14">
                  <c:v>4</c:v>
                </c:pt>
                <c:pt idx="15">
                  <c:v>3</c:v>
                </c:pt>
                <c:pt idx="16">
                  <c:v>3</c:v>
                </c:pt>
                <c:pt idx="17">
                  <c:v>3</c:v>
                </c:pt>
                <c:pt idx="18">
                  <c:v>3</c:v>
                </c:pt>
                <c:pt idx="19">
                  <c:v>3</c:v>
                </c:pt>
                <c:pt idx="20">
                  <c:v>3</c:v>
                </c:pt>
                <c:pt idx="21">
                  <c:v>2</c:v>
                </c:pt>
                <c:pt idx="22">
                  <c:v>3</c:v>
                </c:pt>
                <c:pt idx="23">
                  <c:v>3</c:v>
                </c:pt>
                <c:pt idx="24">
                  <c:v>3</c:v>
                </c:pt>
                <c:pt idx="25">
                  <c:v>5</c:v>
                </c:pt>
                <c:pt idx="26">
                  <c:v>3</c:v>
                </c:pt>
                <c:pt idx="27">
                  <c:v>3</c:v>
                </c:pt>
                <c:pt idx="28">
                  <c:v>3</c:v>
                </c:pt>
                <c:pt idx="29">
                  <c:v>3</c:v>
                </c:pt>
                <c:pt idx="30">
                  <c:v>1</c:v>
                </c:pt>
                <c:pt idx="31">
                  <c:v>3</c:v>
                </c:pt>
                <c:pt idx="32">
                  <c:v>3</c:v>
                </c:pt>
                <c:pt idx="33">
                  <c:v>4</c:v>
                </c:pt>
                <c:pt idx="34">
                  <c:v>2</c:v>
                </c:pt>
                <c:pt idx="35">
                  <c:v>3</c:v>
                </c:pt>
                <c:pt idx="36">
                  <c:v>3</c:v>
                </c:pt>
                <c:pt idx="37">
                  <c:v>3</c:v>
                </c:pt>
                <c:pt idx="38">
                  <c:v>3</c:v>
                </c:pt>
                <c:pt idx="39">
                  <c:v>2</c:v>
                </c:pt>
                <c:pt idx="40">
                  <c:v>3</c:v>
                </c:pt>
                <c:pt idx="41">
                  <c:v>3</c:v>
                </c:pt>
                <c:pt idx="42">
                  <c:v>3</c:v>
                </c:pt>
                <c:pt idx="43">
                  <c:v>3</c:v>
                </c:pt>
                <c:pt idx="44">
                  <c:v>3</c:v>
                </c:pt>
                <c:pt idx="45">
                  <c:v>3</c:v>
                </c:pt>
                <c:pt idx="46">
                  <c:v>2</c:v>
                </c:pt>
                <c:pt idx="47">
                  <c:v>4</c:v>
                </c:pt>
                <c:pt idx="48">
                  <c:v>3</c:v>
                </c:pt>
                <c:pt idx="49">
                  <c:v>3</c:v>
                </c:pt>
                <c:pt idx="50">
                  <c:v>4</c:v>
                </c:pt>
                <c:pt idx="51">
                  <c:v>3</c:v>
                </c:pt>
                <c:pt idx="52">
                  <c:v>3</c:v>
                </c:pt>
                <c:pt idx="53">
                  <c:v>3</c:v>
                </c:pt>
                <c:pt idx="54">
                  <c:v>3</c:v>
                </c:pt>
                <c:pt idx="55">
                  <c:v>5</c:v>
                </c:pt>
                <c:pt idx="56">
                  <c:v>1</c:v>
                </c:pt>
                <c:pt idx="57">
                  <c:v>3</c:v>
                </c:pt>
                <c:pt idx="58">
                  <c:v>3</c:v>
                </c:pt>
                <c:pt idx="59">
                  <c:v>4</c:v>
                </c:pt>
                <c:pt idx="60">
                  <c:v>3</c:v>
                </c:pt>
                <c:pt idx="61">
                  <c:v>3</c:v>
                </c:pt>
                <c:pt idx="62">
                  <c:v>3</c:v>
                </c:pt>
                <c:pt idx="63">
                  <c:v>3</c:v>
                </c:pt>
                <c:pt idx="64">
                  <c:v>4</c:v>
                </c:pt>
                <c:pt idx="65">
                  <c:v>4</c:v>
                </c:pt>
                <c:pt idx="66">
                  <c:v>3</c:v>
                </c:pt>
                <c:pt idx="67">
                  <c:v>3</c:v>
                </c:pt>
                <c:pt idx="68">
                  <c:v>3</c:v>
                </c:pt>
                <c:pt idx="69">
                  <c:v>3</c:v>
                </c:pt>
                <c:pt idx="70">
                  <c:v>3</c:v>
                </c:pt>
                <c:pt idx="71">
                  <c:v>2</c:v>
                </c:pt>
                <c:pt idx="72">
                  <c:v>3</c:v>
                </c:pt>
                <c:pt idx="73">
                  <c:v>3</c:v>
                </c:pt>
                <c:pt idx="74">
                  <c:v>3</c:v>
                </c:pt>
                <c:pt idx="75">
                  <c:v>3</c:v>
                </c:pt>
                <c:pt idx="76">
                  <c:v>3</c:v>
                </c:pt>
                <c:pt idx="77">
                  <c:v>4</c:v>
                </c:pt>
                <c:pt idx="78">
                  <c:v>3</c:v>
                </c:pt>
                <c:pt idx="79">
                  <c:v>3</c:v>
                </c:pt>
                <c:pt idx="80">
                  <c:v>3</c:v>
                </c:pt>
                <c:pt idx="81">
                  <c:v>3</c:v>
                </c:pt>
                <c:pt idx="82">
                  <c:v>1</c:v>
                </c:pt>
                <c:pt idx="83">
                  <c:v>3</c:v>
                </c:pt>
                <c:pt idx="84">
                  <c:v>3</c:v>
                </c:pt>
                <c:pt idx="85">
                  <c:v>3</c:v>
                </c:pt>
                <c:pt idx="86">
                  <c:v>3</c:v>
                </c:pt>
                <c:pt idx="87">
                  <c:v>3</c:v>
                </c:pt>
                <c:pt idx="88">
                  <c:v>3</c:v>
                </c:pt>
                <c:pt idx="89">
                  <c:v>2</c:v>
                </c:pt>
                <c:pt idx="90">
                  <c:v>3</c:v>
                </c:pt>
                <c:pt idx="91">
                  <c:v>3</c:v>
                </c:pt>
                <c:pt idx="92">
                  <c:v>4</c:v>
                </c:pt>
                <c:pt idx="93">
                  <c:v>3</c:v>
                </c:pt>
                <c:pt idx="94">
                  <c:v>3</c:v>
                </c:pt>
                <c:pt idx="95">
                  <c:v>2</c:v>
                </c:pt>
                <c:pt idx="96">
                  <c:v>4</c:v>
                </c:pt>
                <c:pt idx="97">
                  <c:v>3</c:v>
                </c:pt>
                <c:pt idx="98">
                  <c:v>3</c:v>
                </c:pt>
                <c:pt idx="99">
                  <c:v>3</c:v>
                </c:pt>
                <c:pt idx="100">
                  <c:v>4</c:v>
                </c:pt>
                <c:pt idx="101">
                  <c:v>3</c:v>
                </c:pt>
                <c:pt idx="102">
                  <c:v>3</c:v>
                </c:pt>
                <c:pt idx="103">
                  <c:v>4</c:v>
                </c:pt>
                <c:pt idx="104">
                  <c:v>3</c:v>
                </c:pt>
                <c:pt idx="105">
                  <c:v>3</c:v>
                </c:pt>
                <c:pt idx="106">
                  <c:v>2</c:v>
                </c:pt>
                <c:pt idx="107">
                  <c:v>3</c:v>
                </c:pt>
                <c:pt idx="108">
                  <c:v>3</c:v>
                </c:pt>
                <c:pt idx="109">
                  <c:v>3</c:v>
                </c:pt>
                <c:pt idx="110">
                  <c:v>4</c:v>
                </c:pt>
                <c:pt idx="111">
                  <c:v>3</c:v>
                </c:pt>
                <c:pt idx="112">
                  <c:v>2</c:v>
                </c:pt>
                <c:pt idx="113">
                  <c:v>3</c:v>
                </c:pt>
                <c:pt idx="114">
                  <c:v>5</c:v>
                </c:pt>
                <c:pt idx="115">
                  <c:v>3</c:v>
                </c:pt>
                <c:pt idx="116">
                  <c:v>3</c:v>
                </c:pt>
                <c:pt idx="117">
                  <c:v>3</c:v>
                </c:pt>
                <c:pt idx="118">
                  <c:v>3</c:v>
                </c:pt>
                <c:pt idx="119">
                  <c:v>3</c:v>
                </c:pt>
                <c:pt idx="120">
                  <c:v>3</c:v>
                </c:pt>
                <c:pt idx="121">
                  <c:v>3</c:v>
                </c:pt>
                <c:pt idx="122">
                  <c:v>3</c:v>
                </c:pt>
                <c:pt idx="123">
                  <c:v>3</c:v>
                </c:pt>
                <c:pt idx="124">
                  <c:v>4</c:v>
                </c:pt>
                <c:pt idx="125">
                  <c:v>2</c:v>
                </c:pt>
                <c:pt idx="126">
                  <c:v>2</c:v>
                </c:pt>
                <c:pt idx="127">
                  <c:v>3</c:v>
                </c:pt>
                <c:pt idx="128">
                  <c:v>4</c:v>
                </c:pt>
                <c:pt idx="129">
                  <c:v>3</c:v>
                </c:pt>
                <c:pt idx="130">
                  <c:v>3</c:v>
                </c:pt>
                <c:pt idx="131">
                  <c:v>3</c:v>
                </c:pt>
                <c:pt idx="132">
                  <c:v>3</c:v>
                </c:pt>
                <c:pt idx="133">
                  <c:v>3</c:v>
                </c:pt>
                <c:pt idx="134">
                  <c:v>3</c:v>
                </c:pt>
                <c:pt idx="135">
                  <c:v>3</c:v>
                </c:pt>
                <c:pt idx="136">
                  <c:v>3</c:v>
                </c:pt>
                <c:pt idx="137">
                  <c:v>3</c:v>
                </c:pt>
                <c:pt idx="138">
                  <c:v>3</c:v>
                </c:pt>
                <c:pt idx="139">
                  <c:v>4</c:v>
                </c:pt>
                <c:pt idx="140">
                  <c:v>2</c:v>
                </c:pt>
                <c:pt idx="141">
                  <c:v>3</c:v>
                </c:pt>
                <c:pt idx="142">
                  <c:v>4</c:v>
                </c:pt>
                <c:pt idx="143">
                  <c:v>3</c:v>
                </c:pt>
                <c:pt idx="144">
                  <c:v>3</c:v>
                </c:pt>
                <c:pt idx="145">
                  <c:v>3</c:v>
                </c:pt>
                <c:pt idx="146">
                  <c:v>3</c:v>
                </c:pt>
                <c:pt idx="147">
                  <c:v>3</c:v>
                </c:pt>
                <c:pt idx="148">
                  <c:v>3</c:v>
                </c:pt>
                <c:pt idx="149">
                  <c:v>3</c:v>
                </c:pt>
                <c:pt idx="150">
                  <c:v>3</c:v>
                </c:pt>
                <c:pt idx="151">
                  <c:v>2</c:v>
                </c:pt>
                <c:pt idx="152">
                  <c:v>3</c:v>
                </c:pt>
                <c:pt idx="153">
                  <c:v>1</c:v>
                </c:pt>
                <c:pt idx="154">
                  <c:v>5</c:v>
                </c:pt>
                <c:pt idx="155">
                  <c:v>3</c:v>
                </c:pt>
                <c:pt idx="156">
                  <c:v>3</c:v>
                </c:pt>
                <c:pt idx="157">
                  <c:v>3</c:v>
                </c:pt>
                <c:pt idx="158">
                  <c:v>1</c:v>
                </c:pt>
                <c:pt idx="159">
                  <c:v>3</c:v>
                </c:pt>
                <c:pt idx="160">
                  <c:v>3</c:v>
                </c:pt>
                <c:pt idx="161">
                  <c:v>3</c:v>
                </c:pt>
                <c:pt idx="162">
                  <c:v>2</c:v>
                </c:pt>
                <c:pt idx="163">
                  <c:v>3</c:v>
                </c:pt>
                <c:pt idx="164">
                  <c:v>3</c:v>
                </c:pt>
                <c:pt idx="165">
                  <c:v>3</c:v>
                </c:pt>
                <c:pt idx="166">
                  <c:v>3</c:v>
                </c:pt>
                <c:pt idx="167">
                  <c:v>3</c:v>
                </c:pt>
                <c:pt idx="168">
                  <c:v>3</c:v>
                </c:pt>
                <c:pt idx="169">
                  <c:v>3</c:v>
                </c:pt>
                <c:pt idx="170">
                  <c:v>3</c:v>
                </c:pt>
                <c:pt idx="171">
                  <c:v>3</c:v>
                </c:pt>
                <c:pt idx="172">
                  <c:v>3</c:v>
                </c:pt>
                <c:pt idx="173">
                  <c:v>3</c:v>
                </c:pt>
                <c:pt idx="174">
                  <c:v>3</c:v>
                </c:pt>
                <c:pt idx="175">
                  <c:v>1</c:v>
                </c:pt>
                <c:pt idx="176">
                  <c:v>3</c:v>
                </c:pt>
                <c:pt idx="177">
                  <c:v>3</c:v>
                </c:pt>
                <c:pt idx="178">
                  <c:v>3</c:v>
                </c:pt>
                <c:pt idx="179">
                  <c:v>3</c:v>
                </c:pt>
                <c:pt idx="180">
                  <c:v>3</c:v>
                </c:pt>
                <c:pt idx="181">
                  <c:v>4</c:v>
                </c:pt>
                <c:pt idx="182">
                  <c:v>3</c:v>
                </c:pt>
              </c:numCache>
            </c:numRef>
          </c:yVal>
          <c:smooth val="0"/>
          <c:extLst>
            <c:ext xmlns:c16="http://schemas.microsoft.com/office/drawing/2014/chart" uri="{C3380CC4-5D6E-409C-BE32-E72D297353CC}">
              <c16:uniqueId val="{00000000-DD7E-4F47-B99E-CC6D3CA059FE}"/>
            </c:ext>
          </c:extLst>
        </c:ser>
        <c:dLbls>
          <c:showLegendKey val="0"/>
          <c:showVal val="0"/>
          <c:showCatName val="0"/>
          <c:showSerName val="0"/>
          <c:showPercent val="0"/>
          <c:showBubbleSize val="0"/>
        </c:dLbls>
        <c:axId val="2131094783"/>
        <c:axId val="2131097279"/>
      </c:scatterChart>
      <c:valAx>
        <c:axId val="21310947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97279"/>
        <c:crosses val="autoZero"/>
        <c:crossBetween val="midCat"/>
      </c:valAx>
      <c:valAx>
        <c:axId val="213109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947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factory-data-file-fixed.xlsx]Pivot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growth</a:t>
            </a:r>
            <a:r>
              <a:rPr lang="en-US" baseline="0"/>
              <a:t> by employee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table'!$C$21</c:f>
              <c:strCache>
                <c:ptCount val="1"/>
                <c:pt idx="0">
                  <c:v>Total</c:v>
                </c:pt>
              </c:strCache>
            </c:strRef>
          </c:tx>
          <c:spPr>
            <a:ln w="28575" cap="rnd">
              <a:solidFill>
                <a:schemeClr val="accent1"/>
              </a:solidFill>
              <a:round/>
            </a:ln>
            <a:effectLst/>
          </c:spPr>
          <c:marker>
            <c:symbol val="none"/>
          </c:marker>
          <c:cat>
            <c:multiLvlStrRef>
              <c:f>'Pivot table'!$B$22:$B$58</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'Pivot table'!$C$22:$C$58</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AD47-42FC-9791-B453C58ADB2F}"/>
            </c:ext>
          </c:extLst>
        </c:ser>
        <c:dLbls>
          <c:showLegendKey val="0"/>
          <c:showVal val="0"/>
          <c:showCatName val="0"/>
          <c:showSerName val="0"/>
          <c:showPercent val="0"/>
          <c:showBubbleSize val="0"/>
        </c:dLbls>
        <c:smooth val="0"/>
        <c:axId val="2131044031"/>
        <c:axId val="2131039039"/>
      </c:lineChart>
      <c:catAx>
        <c:axId val="21310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39039"/>
        <c:crosses val="autoZero"/>
        <c:auto val="1"/>
        <c:lblAlgn val="ctr"/>
        <c:lblOffset val="100"/>
        <c:noMultiLvlLbl val="0"/>
      </c:catAx>
      <c:valAx>
        <c:axId val="21310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44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growth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'Pivot table'!$F$22:$F$57</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'Pivot table'!$H$22:$H$57</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AAB1-4661-833C-C320FBAB1DE1}"/>
            </c:ext>
          </c:extLst>
        </c:ser>
        <c:dLbls>
          <c:showLegendKey val="0"/>
          <c:showVal val="0"/>
          <c:showCatName val="0"/>
          <c:showSerName val="0"/>
          <c:showPercent val="0"/>
          <c:showBubbleSize val="0"/>
        </c:dLbls>
        <c:marker val="1"/>
        <c:smooth val="0"/>
        <c:axId val="2131086463"/>
        <c:axId val="2131087711"/>
      </c:lineChart>
      <c:dateAx>
        <c:axId val="213108646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87711"/>
        <c:crosses val="autoZero"/>
        <c:auto val="1"/>
        <c:lblOffset val="100"/>
        <c:baseTimeUnit val="months"/>
      </c:dateAx>
      <c:valAx>
        <c:axId val="213108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86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factory-data-file-fixed.xlsx]Pivot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pivotFmt>
    </c:pivotFmts>
    <c:plotArea>
      <c:layout/>
      <c:barChart>
        <c:barDir val="bar"/>
        <c:grouping val="clustered"/>
        <c:varyColors val="0"/>
        <c:ser>
          <c:idx val="0"/>
          <c:order val="0"/>
          <c:tx>
            <c:strRef>
              <c:f>'Pivot table'!$L$6</c:f>
              <c:strCache>
                <c:ptCount val="1"/>
                <c:pt idx="0">
                  <c:v>Total</c:v>
                </c:pt>
              </c:strCache>
            </c:strRef>
          </c:tx>
          <c:spPr>
            <a:solidFill>
              <a:srgbClr val="FF0000"/>
            </a:solidFill>
            <a:ln>
              <a:noFill/>
            </a:ln>
            <a:effectLst/>
          </c:spPr>
          <c:invertIfNegative val="0"/>
          <c:cat>
            <c:strRef>
              <c:f>'Pivot table'!$K$7:$K$12</c:f>
              <c:strCache>
                <c:ptCount val="5"/>
                <c:pt idx="0">
                  <c:v>HR</c:v>
                </c:pt>
                <c:pt idx="1">
                  <c:v>Sales</c:v>
                </c:pt>
                <c:pt idx="2">
                  <c:v>Finance</c:v>
                </c:pt>
                <c:pt idx="3">
                  <c:v>Website</c:v>
                </c:pt>
                <c:pt idx="4">
                  <c:v>Procurement</c:v>
                </c:pt>
              </c:strCache>
            </c:strRef>
          </c:cat>
          <c:val>
            <c:numRef>
              <c:f>'Pivot table'!$L$7:$L$12</c:f>
              <c:numCache>
                <c:formatCode>General</c:formatCode>
                <c:ptCount val="5"/>
                <c:pt idx="0">
                  <c:v>4</c:v>
                </c:pt>
                <c:pt idx="1">
                  <c:v>14</c:v>
                </c:pt>
                <c:pt idx="2">
                  <c:v>19</c:v>
                </c:pt>
                <c:pt idx="3">
                  <c:v>27</c:v>
                </c:pt>
                <c:pt idx="4">
                  <c:v>28</c:v>
                </c:pt>
              </c:numCache>
            </c:numRef>
          </c:val>
          <c:extLst>
            <c:ext xmlns:c16="http://schemas.microsoft.com/office/drawing/2014/chart" uri="{C3380CC4-5D6E-409C-BE32-E72D297353CC}">
              <c16:uniqueId val="{00000000-8259-4259-88A3-9F0AF80BF0DC}"/>
            </c:ext>
          </c:extLst>
        </c:ser>
        <c:dLbls>
          <c:showLegendKey val="0"/>
          <c:showVal val="0"/>
          <c:showCatName val="0"/>
          <c:showSerName val="0"/>
          <c:showPercent val="0"/>
          <c:showBubbleSize val="0"/>
        </c:dLbls>
        <c:gapWidth val="50"/>
        <c:axId val="2131047775"/>
        <c:axId val="2131049439"/>
      </c:barChart>
      <c:catAx>
        <c:axId val="213104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49439"/>
        <c:crosses val="autoZero"/>
        <c:auto val="1"/>
        <c:lblAlgn val="ctr"/>
        <c:lblOffset val="100"/>
        <c:noMultiLvlLbl val="0"/>
      </c:catAx>
      <c:valAx>
        <c:axId val="2131049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47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factory-data-file-fixed.xlsx]Pivot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table'!$L$19</c:f>
              <c:strCache>
                <c:ptCount val="1"/>
                <c:pt idx="0">
                  <c:v>Total</c:v>
                </c:pt>
              </c:strCache>
            </c:strRef>
          </c:tx>
          <c:spPr>
            <a:solidFill>
              <a:schemeClr val="accent1"/>
            </a:solidFill>
            <a:ln>
              <a:noFill/>
            </a:ln>
            <a:effectLst/>
          </c:spPr>
          <c:invertIfNegative val="0"/>
          <c:cat>
            <c:strRef>
              <c:f>'Pivot table'!$K$20:$K$25</c:f>
              <c:strCache>
                <c:ptCount val="5"/>
                <c:pt idx="0">
                  <c:v>HR</c:v>
                </c:pt>
                <c:pt idx="1">
                  <c:v>Sales</c:v>
                </c:pt>
                <c:pt idx="2">
                  <c:v>Finance</c:v>
                </c:pt>
                <c:pt idx="3">
                  <c:v>Procurement</c:v>
                </c:pt>
                <c:pt idx="4">
                  <c:v>Website</c:v>
                </c:pt>
              </c:strCache>
            </c:strRef>
          </c:cat>
          <c:val>
            <c:numRef>
              <c:f>'Pivot table'!$L$20:$L$25</c:f>
              <c:numCache>
                <c:formatCode>General</c:formatCode>
                <c:ptCount val="5"/>
                <c:pt idx="0">
                  <c:v>4</c:v>
                </c:pt>
                <c:pt idx="1">
                  <c:v>14</c:v>
                </c:pt>
                <c:pt idx="2">
                  <c:v>19</c:v>
                </c:pt>
                <c:pt idx="3">
                  <c:v>27</c:v>
                </c:pt>
                <c:pt idx="4">
                  <c:v>27</c:v>
                </c:pt>
              </c:numCache>
            </c:numRef>
          </c:val>
          <c:extLst>
            <c:ext xmlns:c16="http://schemas.microsoft.com/office/drawing/2014/chart" uri="{C3380CC4-5D6E-409C-BE32-E72D297353CC}">
              <c16:uniqueId val="{00000000-A0EA-43D2-B46F-6F8CCF72A498}"/>
            </c:ext>
          </c:extLst>
        </c:ser>
        <c:dLbls>
          <c:showLegendKey val="0"/>
          <c:showVal val="0"/>
          <c:showCatName val="0"/>
          <c:showSerName val="0"/>
          <c:showPercent val="0"/>
          <c:showBubbleSize val="0"/>
        </c:dLbls>
        <c:gapWidth val="50"/>
        <c:axId val="2131054015"/>
        <c:axId val="2131055679"/>
      </c:barChart>
      <c:catAx>
        <c:axId val="213105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55679"/>
        <c:crosses val="autoZero"/>
        <c:auto val="1"/>
        <c:lblAlgn val="ctr"/>
        <c:lblOffset val="100"/>
        <c:noMultiLvlLbl val="0"/>
      </c:catAx>
      <c:valAx>
        <c:axId val="213105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54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wrap="square" lIns="0" tIns="0" rIns="0" bIns="0" anchor="ctr" anchorCtr="1"/>
          <a:lstStyle/>
          <a:p>
            <a:pPr algn="ctr">
              <a:defRPr/>
            </a:pPr>
            <a:r>
              <a:rPr lang="en-US"/>
              <a:t>salary spread</a:t>
            </a:r>
          </a:p>
        </cx:rich>
      </cx:tx>
    </cx:title>
    <cx:plotArea>
      <cx:plotAreaRegion>
        <cx:series layoutId="clusteredColumn" uniqueId="{8FE57506-26AF-4D0A-959D-2CD415605A00}">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815340</xdr:colOff>
      <xdr:row>2</xdr:row>
      <xdr:rowOff>7621</xdr:rowOff>
    </xdr:from>
    <xdr:to>
      <xdr:col>6</xdr:col>
      <xdr:colOff>998220</xdr:colOff>
      <xdr:row>7</xdr:row>
      <xdr:rowOff>22861</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320540" y="37338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234316</xdr:colOff>
      <xdr:row>0</xdr:row>
      <xdr:rowOff>167640</xdr:rowOff>
    </xdr:from>
    <xdr:to>
      <xdr:col>30</xdr:col>
      <xdr:colOff>428626</xdr:colOff>
      <xdr:row>13</xdr:row>
      <xdr:rowOff>137160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19051</xdr:colOff>
      <xdr:row>1</xdr:row>
      <xdr:rowOff>9525</xdr:rowOff>
    </xdr:from>
    <xdr:to>
      <xdr:col>23</xdr:col>
      <xdr:colOff>228601</xdr:colOff>
      <xdr:row>11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19</xdr:row>
      <xdr:rowOff>32385</xdr:rowOff>
    </xdr:from>
    <xdr:to>
      <xdr:col>15</xdr:col>
      <xdr:colOff>457200</xdr:colOff>
      <xdr:row>34</xdr:row>
      <xdr:rowOff>32385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485775</xdr:colOff>
      <xdr:row>19</xdr:row>
      <xdr:rowOff>22860</xdr:rowOff>
    </xdr:from>
    <xdr:to>
      <xdr:col>27</xdr:col>
      <xdr:colOff>590549</xdr:colOff>
      <xdr:row>34</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xdr:colOff>
      <xdr:row>2</xdr:row>
      <xdr:rowOff>22860</xdr:rowOff>
    </xdr:from>
    <xdr:to>
      <xdr:col>16</xdr:col>
      <xdr:colOff>15240</xdr:colOff>
      <xdr:row>19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xdr:colOff>
      <xdr:row>2</xdr:row>
      <xdr:rowOff>38100</xdr:rowOff>
    </xdr:from>
    <xdr:to>
      <xdr:col>7</xdr:col>
      <xdr:colOff>7620</xdr:colOff>
      <xdr:row>19</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ib Firoz" refreshedDate="45401.050907407407" createdVersion="6" refreshedVersion="6" minRefreshableVersion="3" recordCount="183">
  <cacheSource type="worksheet">
    <worksheetSource name="Stuff"/>
  </cacheSource>
  <cacheFields count="12">
    <cacheField name="Name" numFmtId="0">
      <sharedItems/>
    </cacheField>
    <cacheField name="Gender" numFmtId="0">
      <sharedItems/>
    </cacheField>
    <cacheField name="Department" numFmtId="0">
      <sharedItems count="5">
        <s v="Sales"/>
        <s v="Procurement"/>
        <s v="Finance"/>
        <s v="Website"/>
        <s v="HR"/>
      </sharedItems>
    </cacheField>
    <cacheField name="Age" numFmtId="0">
      <sharedItems containsSemiMixedTypes="0" containsString="0" containsNumber="1" containsInteger="1" minValue="19" maxValue="46"/>
    </cacheField>
    <cacheField name="Date Joined" numFmtId="22">
      <sharedItems containsSemiMixedTypes="0" containsNonDate="0" containsDate="1" containsString="0" minDate="2020-05-07T00:00:00" maxDate="2023-04-30T00:00:00" count="160">
        <d v="2021-09-07T00:00:00"/>
        <d v="2022-07-16T00:00:00"/>
        <d v="2021-06-10T00:00:00"/>
        <d v="2020-11-11T00:00:00"/>
        <d v="2021-09-26T00:00:00"/>
        <d v="2022-10-27T00:00:00"/>
        <d v="2022-05-20T00:00:00"/>
        <d v="2020-11-13T00:00:00"/>
        <d v="2021-11-09T00:00:00"/>
        <d v="2020-10-18T00:00:00"/>
        <d v="2020-12-15T00:00:00"/>
        <d v="2021-07-06T00:00:00"/>
        <d v="2021-09-20T00:00:00"/>
        <d v="2021-06-07T00:00:00"/>
        <d v="2021-03-08T00:00:00"/>
        <d v="2020-09-30T00:00:00"/>
        <d v="2022-07-20T00:00:00"/>
        <d v="2020-11-10T00:00:00"/>
        <d v="2021-02-15T00:00:00"/>
        <d v="2022-04-02T00:00:00"/>
        <d v="2021-07-12T00:00:00"/>
        <d v="2022-04-12T00:00:00"/>
        <d v="2022-01-06T00:00:00"/>
        <d v="2022-02-05T00:00:00"/>
        <d v="2022-08-06T00:00:00"/>
        <d v="2021-05-21T00:00:00"/>
        <d v="2020-07-11T00:00:00"/>
        <d v="2020-12-20T00:00:00"/>
        <d v="2022-02-20T00:00:00"/>
        <d v="2021-06-27T00:00:00"/>
        <d v="2020-11-29T00:00:00"/>
        <d v="2021-10-25T00:00:00"/>
        <d v="2022-06-14T00:00:00"/>
        <d v="2022-06-09T00:00:00"/>
        <d v="2022-03-10T00:00:00"/>
        <d v="2020-12-25T00:00:00"/>
        <d v="2022-06-12T00:00:00"/>
        <d v="2021-11-11T00:00:00"/>
        <d v="2021-08-28T00:00:00"/>
        <d v="2021-11-29T00:00:00"/>
        <d v="2022-09-05T00:00:00"/>
        <d v="2022-05-05T00:00:00"/>
        <d v="2021-09-06T00:00:00"/>
        <d v="2020-12-18T00:00:00"/>
        <d v="2022-07-02T00:00:00"/>
        <d v="2021-12-07T00:00:00"/>
        <d v="2022-05-13T00:00:00"/>
        <d v="2021-03-22T00:00:00"/>
        <d v="2020-07-07T00:00:00"/>
        <d v="2020-07-29T00:00:00"/>
        <d v="2021-07-23T00:00:00"/>
        <d v="2020-09-11T00:00:00"/>
        <d v="2022-10-16T00:00:00"/>
        <d v="2021-05-17T00:00:00"/>
        <d v="2021-06-30T00:00:00"/>
        <d v="2022-02-17T00:00:00"/>
        <d v="2021-03-18T00:00:00"/>
        <d v="2021-09-12T00:00:00"/>
        <d v="2021-09-11T00:00:00"/>
        <d v="2023-04-29T00:00:00"/>
        <d v="2022-08-01T00:00:00"/>
        <d v="2021-10-17T00:00:00"/>
        <d v="2020-10-30T00:00:00"/>
        <d v="2021-03-16T00:00:00"/>
        <d v="2021-05-13T00:00:00"/>
        <d v="2021-01-09T00:00:00"/>
        <d v="2021-05-01T00:00:00"/>
        <d v="2021-01-29T00:00:00"/>
        <d v="2022-04-15T00:00:00"/>
        <d v="2022-03-29T00:00:00"/>
        <d v="2021-05-22T00:00:00"/>
        <d v="2022-04-27T00:00:00"/>
        <d v="2021-09-01T00:00:00"/>
        <d v="2022-06-15T00:00:00"/>
        <d v="2021-02-09T00:00:00"/>
        <d v="2022-02-28T00:00:00"/>
        <d v="2021-07-04T00:00:00"/>
        <d v="2022-02-14T00:00:00"/>
        <d v="2022-09-16T00:00:00"/>
        <d v="2021-02-16T00:00:00"/>
        <d v="2020-08-24T00:00:00"/>
        <d v="2022-02-19T00:00:00"/>
        <d v="2021-04-26T00:00:00"/>
        <d v="2021-07-08T00:00:00"/>
        <d v="2022-06-19T00:00:00"/>
        <d v="2021-08-03T00:00:00"/>
        <d v="2021-04-07T00:00:00"/>
        <d v="2021-05-23T00:00:00"/>
        <d v="2021-03-13T00:00:00"/>
        <d v="2020-11-09T00:00:00"/>
        <d v="2022-06-01T00:00:00"/>
        <d v="2021-05-08T00:00:00"/>
        <d v="2022-04-14T00:00:00"/>
        <d v="2021-05-04T00:00:00"/>
        <d v="2021-12-14T00:00:00"/>
        <d v="2020-05-29T00:00:00"/>
        <d v="2020-07-30T00:00:00"/>
        <d v="2022-03-22T00:00:00"/>
        <d v="2022-04-09T00:00:00"/>
        <d v="2020-05-07T00:00:00"/>
        <d v="2022-08-16T00:00:00"/>
        <d v="2022-05-02T00:00:00"/>
        <d v="2021-07-11T00:00:00"/>
        <d v="2020-08-30T00:00:00"/>
        <d v="2021-12-28T00:00:00"/>
        <d v="2022-06-06T00:00:00"/>
        <d v="2022-03-05T00:00:00"/>
        <d v="2022-02-12T00:00:00"/>
        <d v="2023-02-28T00:00:00"/>
        <d v="2021-12-19T00:00:00"/>
        <d v="2022-08-27T00:00:00"/>
        <d v="2021-03-01T00:00:00"/>
        <d v="2022-01-10T00:00:00"/>
        <d v="2022-03-13T00:00:00"/>
        <d v="2021-06-28T00:00:00"/>
        <d v="2020-10-15T00:00:00"/>
        <d v="2020-08-18T00:00:00"/>
        <d v="2021-07-07T00:00:00"/>
        <d v="2021-11-06T00:00:00"/>
        <d v="2021-04-10T00:00:00"/>
        <d v="2021-07-20T00:00:00"/>
        <d v="2022-02-27T00:00:00"/>
        <d v="2021-02-26T00:00:00"/>
        <d v="2022-02-02T00:00:00"/>
        <d v="2021-08-17T00:00:00"/>
        <d v="2020-12-09T00:00:00"/>
        <d v="2022-04-19T00:00:00"/>
        <d v="2020-10-20T00:00:00"/>
        <d v="2021-01-16T00:00:00"/>
        <d v="2022-02-15T00:00:00"/>
        <d v="2020-09-29T00:00:00"/>
        <d v="2020-06-24T00:00:00"/>
        <d v="2021-12-05T00:00:00"/>
        <d v="2021-03-21T00:00:00"/>
        <d v="2021-10-07T00:00:00"/>
        <d v="2021-07-26T00:00:00"/>
        <d v="2021-04-30T00:00:00"/>
        <d v="2021-01-08T00:00:00"/>
        <d v="2020-09-10T00:00:00"/>
        <d v="2021-03-17T00:00:00"/>
        <d v="2021-12-17T00:00:00"/>
        <d v="2022-07-05T00:00:00"/>
        <d v="2021-06-03T00:00:00"/>
        <d v="2022-03-20T00:00:00"/>
        <d v="2021-05-12T00:00:00"/>
        <d v="2021-01-18T00:00:00"/>
        <d v="2021-12-20T00:00:00"/>
        <d v="2021-07-01T00:00:00"/>
        <d v="2021-09-29T00:00:00"/>
        <d v="2022-01-29T00:00:00"/>
        <d v="2020-05-11T00:00:00"/>
        <d v="2020-09-13T00:00:00"/>
        <d v="2021-05-06T00:00:00"/>
        <d v="2021-04-27T00:00:00"/>
        <d v="2021-09-09T00:00:00"/>
        <d v="2021-08-25T00:00:00"/>
        <d v="2021-01-22T00:00:00"/>
        <d v="2022-05-16T00:00:00"/>
        <d v="2020-12-16T00:00:00"/>
        <d v="2020-10-25T00:00:00"/>
      </sharedItems>
      <fieldGroup par="11" base="4">
        <rangePr groupBy="months" startDate="2020-05-07T00:00:00" endDate="2023-04-30T00:00:00"/>
        <groupItems count="14">
          <s v="&lt;07-05-20"/>
          <s v="Jan"/>
          <s v="Feb"/>
          <s v="Mar"/>
          <s v="Apr"/>
          <s v="May"/>
          <s v="Jun"/>
          <s v="Jul"/>
          <s v="Aug"/>
          <s v="Sep"/>
          <s v="Oct"/>
          <s v="Nov"/>
          <s v="Dec"/>
          <s v="&gt;30-04-23"/>
        </groupItems>
      </fieldGroup>
    </cacheField>
    <cacheField name="Salary" numFmtId="164">
      <sharedItems containsSemiMixedTypes="0" containsString="0" containsNumber="1" containsInteger="1" minValue="33920" maxValue="119110"/>
    </cacheField>
    <cacheField name="Rating" numFmtId="0">
      <sharedItems count="5">
        <s v="Above average"/>
        <s v="Average"/>
        <s v="Poor"/>
        <s v="Exceptional"/>
        <s v="Very poor"/>
      </sharedItems>
    </cacheField>
    <cacheField name="Country" numFmtId="0">
      <sharedItems count="2">
        <s v="NZ"/>
        <s v="IND"/>
      </sharedItems>
    </cacheField>
    <cacheField name="Tenure" numFmtId="2">
      <sharedItems containsSemiMixedTypes="0" containsString="0" containsNumber="1" minValue="0.97534246575342465" maxValue="3.9534246575342467"/>
    </cacheField>
    <cacheField name="Bonus" numFmtId="165">
      <sharedItems containsSemiMixedTypes="0" containsString="0" containsNumber="1" containsInteger="1" minValue="679" maxValue="3574"/>
    </cacheField>
    <cacheField name="Quarters" numFmtId="0" databaseField="0">
      <fieldGroup base="4">
        <rangePr groupBy="quarters" startDate="2020-05-07T00:00:00" endDate="2023-04-30T00:00:00"/>
        <groupItems count="6">
          <s v="&lt;07-05-20"/>
          <s v="Qtr1"/>
          <s v="Qtr2"/>
          <s v="Qtr3"/>
          <s v="Qtr4"/>
          <s v="&gt;30-04-23"/>
        </groupItems>
      </fieldGroup>
    </cacheField>
    <cacheField name="Years" numFmtId="0" databaseField="0">
      <fieldGroup base="4">
        <rangePr groupBy="years" startDate="2020-05-07T00:00:00" endDate="2023-04-30T00:00:00"/>
        <groupItems count="6">
          <s v="&lt;07-05-20"/>
          <s v="2020"/>
          <s v="2021"/>
          <s v="2022"/>
          <s v="2023"/>
          <s v="&gt;30-04-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Rakib Firoz" refreshedDate="45442.039307870371" backgroundQuery="1" createdVersion="6" refreshedVersion="6" minRefreshableVersion="3" recordCount="0" supportSubquery="1" supportAdvancedDrill="1">
  <cacheSource type="external" connectionId="4"/>
  <cacheFields count="6">
    <cacheField name="[Measures].[Count of Name]" caption="Count of Name" numFmtId="0" hierarchy="11" level="32767"/>
    <cacheField name="[Stuff].[Gender].[Gender]" caption="Gender" numFmtId="0" hierarchy="1" level="1">
      <sharedItems count="2">
        <s v="Female"/>
        <s v="Male"/>
      </sharedItems>
    </cacheField>
    <cacheField name="[Measures].[Average of Salary]" caption="Average of Salary" numFmtId="0" hierarchy="15" level="32767"/>
    <cacheField name="[Measures].[Average of Age]" caption="Average of Age" numFmtId="0" hierarchy="16" level="32767"/>
    <cacheField name="[Measures].[Average of Tenure]" caption="Average of Tenure" numFmtId="0" hierarchy="17" level="32767"/>
    <cacheField name="[Stuff].[Country].[Country]" caption="Country" numFmtId="0" hierarchy="7" level="1">
      <sharedItems containsSemiMixedTypes="0" containsNonDate="0" containsString="0"/>
    </cacheField>
  </cacheFields>
  <cacheHierarchies count="18">
    <cacheHierarchy uniqueName="[Stuff].[Name]" caption="Name" attribute="1" defaultMemberUniqueName="[Stuff].[Name].[All]" allUniqueName="[Stuff].[Name].[All]" dimensionUniqueName="[Stuff]" displayFolder="" count="2" memberValueDatatype="130" unbalanced="0"/>
    <cacheHierarchy uniqueName="[Stuff].[Gender]" caption="Gender" attribute="1" defaultMemberUniqueName="[Stuff].[Gender].[All]" allUniqueName="[Stuff].[Gender].[All]" dimensionUniqueName="[Stuff]" displayFolder="" count="2" memberValueDatatype="130" unbalanced="0">
      <fieldsUsage count="2">
        <fieldUsage x="-1"/>
        <fieldUsage x="1"/>
      </fieldsUsage>
    </cacheHierarchy>
    <cacheHierarchy uniqueName="[Stuff].[Department]" caption="Department" attribute="1" defaultMemberUniqueName="[Stuff].[Department].[All]" allUniqueName="[Stuff].[Department].[All]" dimensionUniqueName="[Stuff]" displayFolder="" count="2" memberValueDatatype="130" unbalanced="0"/>
    <cacheHierarchy uniqueName="[Stuff].[Age]" caption="Age" attribute="1" defaultMemberUniqueName="[Stuff].[Age].[All]" allUniqueName="[Stuff].[Age].[All]" dimensionUniqueName="[Stuff]" displayFolder="" count="2" memberValueDatatype="20" unbalanced="0"/>
    <cacheHierarchy uniqueName="[Stuff].[Date Joined]" caption="Date Joined" attribute="1" time="1" defaultMemberUniqueName="[Stuff].[Date Joined].[All]" allUniqueName="[Stuff].[Date Joined].[All]" dimensionUniqueName="[Stuff]" displayFolder="" count="2" memberValueDatatype="7" unbalanced="0"/>
    <cacheHierarchy uniqueName="[Stuff].[Salary]" caption="Salary" attribute="1" defaultMemberUniqueName="[Stuff].[Salary].[All]" allUniqueName="[Stuff].[Salary].[All]" dimensionUniqueName="[Stuff]" displayFolder="" count="2" memberValueDatatype="20" unbalanced="0"/>
    <cacheHierarchy uniqueName="[Stuff].[Rating]" caption="Rating" attribute="1" defaultMemberUniqueName="[Stuff].[Rating].[All]" allUniqueName="[Stuff].[Rating].[All]" dimensionUniqueName="[Stuff]" displayFolder="" count="2" memberValueDatatype="130" unbalanced="0"/>
    <cacheHierarchy uniqueName="[Stuff].[Country]" caption="Country" attribute="1" defaultMemberUniqueName="[Stuff].[Country].[All]" allUniqueName="[Stuff].[Country].[All]" dimensionUniqueName="[Stuff]" displayFolder="" count="2" memberValueDatatype="130" unbalanced="0">
      <fieldsUsage count="2">
        <fieldUsage x="-1"/>
        <fieldUsage x="5"/>
      </fieldsUsage>
    </cacheHierarchy>
    <cacheHierarchy uniqueName="[Stuff].[Tenure]" caption="Tenure" attribute="1" defaultMemberUniqueName="[Stuff].[Tenure].[All]" allUniqueName="[Stuff].[Tenure].[All]" dimensionUniqueName="[Stuff]" displayFolder="" count="2" memberValueDatatype="5" unbalanced="0"/>
    <cacheHierarchy uniqueName="[Measures].[__XL_Count Stuff]" caption="__XL_Count Stuff" measure="1" displayFolder="" measureGroup="Stuff" count="0" hidden="1"/>
    <cacheHierarchy uniqueName="[Measures].[__No measures defined]" caption="__No measures defined" measure="1" displayFolder="" count="0" hidden="1"/>
    <cacheHierarchy uniqueName="[Measures].[Count of Name]" caption="Count of Name" measure="1" displayFolder="" measureGroup="Stuff"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Stuff"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uff"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u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uff"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Age]" caption="Average of Age" measure="1" displayFolder="" measureGroup="Stuff"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Tenure]" caption="Average of Tenure" measure="1" displayFolder="" measureGroup="Stu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uff" uniqueName="[Stuff]" caption="Stuff"/>
  </dimensions>
  <measureGroups count="1">
    <measureGroup name="Stuff" caption="Stu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kib Firoz" refreshedDate="45400.981278125"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18">
    <cacheHierarchy uniqueName="[Stuff].[Name]" caption="Name" attribute="1" defaultMemberUniqueName="[Stuff].[Name].[All]" allUniqueName="[Stuff].[Name].[All]" dimensionUniqueName="[Stuff]" displayFolder="" count="0" memberValueDatatype="130" unbalanced="0"/>
    <cacheHierarchy uniqueName="[Stuff].[Gender]" caption="Gender" attribute="1" defaultMemberUniqueName="[Stuff].[Gender].[All]" allUniqueName="[Stuff].[Gender].[All]" dimensionUniqueName="[Stuff]" displayFolder="" count="0" memberValueDatatype="130" unbalanced="0"/>
    <cacheHierarchy uniqueName="[Stuff].[Department]" caption="Department" attribute="1" defaultMemberUniqueName="[Stuff].[Department].[All]" allUniqueName="[Stuff].[Department].[All]" dimensionUniqueName="[Stuff]" displayFolder="" count="0" memberValueDatatype="130" unbalanced="0"/>
    <cacheHierarchy uniqueName="[Stuff].[Age]" caption="Age" attribute="1" defaultMemberUniqueName="[Stuff].[Age].[All]" allUniqueName="[Stuff].[Age].[All]" dimensionUniqueName="[Stuff]" displayFolder="" count="0" memberValueDatatype="20" unbalanced="0"/>
    <cacheHierarchy uniqueName="[Stuff].[Date Joined]" caption="Date Joined" attribute="1" time="1" defaultMemberUniqueName="[Stuff].[Date Joined].[All]" allUniqueName="[Stuff].[Date Joined].[All]" dimensionUniqueName="[Stuff]" displayFolder="" count="0" memberValueDatatype="7" unbalanced="0"/>
    <cacheHierarchy uniqueName="[Stuff].[Salary]" caption="Salary" attribute="1" defaultMemberUniqueName="[Stuff].[Salary].[All]" allUniqueName="[Stuff].[Salary].[All]" dimensionUniqueName="[Stuff]" displayFolder="" count="0" memberValueDatatype="20" unbalanced="0"/>
    <cacheHierarchy uniqueName="[Stuff].[Rating]" caption="Rating" attribute="1" defaultMemberUniqueName="[Stuff].[Rating].[All]" allUniqueName="[Stuff].[Rating].[All]" dimensionUniqueName="[Stuff]" displayFolder="" count="0" memberValueDatatype="130" unbalanced="0"/>
    <cacheHierarchy uniqueName="[Stuff].[Country]" caption="Country" attribute="1" defaultMemberUniqueName="[Stuff].[Country].[All]" allUniqueName="[Stuff].[Country].[All]" dimensionUniqueName="[Stuff]" displayFolder="" count="2" memberValueDatatype="130" unbalanced="0"/>
    <cacheHierarchy uniqueName="[Stuff].[Tenure]" caption="Tenure" attribute="1" defaultMemberUniqueName="[Stuff].[Tenure].[All]" allUniqueName="[Stuff].[Tenure].[All]" dimensionUniqueName="[Stuff]" displayFolder="" count="0" memberValueDatatype="5" unbalanced="0"/>
    <cacheHierarchy uniqueName="[Measures].[__XL_Count Stuff]" caption="__XL_Count Stuff" measure="1" displayFolder="" measureGroup="Stuff" count="0" hidden="1"/>
    <cacheHierarchy uniqueName="[Measures].[__No measures defined]" caption="__No measures defined" measure="1" displayFolder="" count="0" hidden="1"/>
    <cacheHierarchy uniqueName="[Measures].[Count of Name]" caption="Count of Name" measure="1" displayFolder="" measureGroup="Stuff"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tuff"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uff"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u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uff"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Stuff" count="0" hidden="1">
      <extLst>
        <ext xmlns:x15="http://schemas.microsoft.com/office/spreadsheetml/2010/11/main" uri="{B97F6D7D-B522-45F9-BDA1-12C45D357490}">
          <x15:cacheHierarchy aggregatedColumn="3"/>
        </ext>
      </extLst>
    </cacheHierarchy>
    <cacheHierarchy uniqueName="[Measures].[Average of Tenure]" caption="Average of Tenure" measure="1" displayFolder="" measureGroup="Stu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83">
  <r>
    <s v="Lindy Guillet"/>
    <s v="Male"/>
    <x v="0"/>
    <n v="22"/>
    <x v="0"/>
    <n v="112780"/>
    <x v="0"/>
    <x v="0"/>
    <n v="2.6164383561643834"/>
    <n v="2256"/>
  </r>
  <r>
    <s v="Ambros Murthwaite"/>
    <s v="Male"/>
    <x v="1"/>
    <n v="46"/>
    <x v="1"/>
    <n v="70610"/>
    <x v="1"/>
    <x v="0"/>
    <n v="1.7616438356164383"/>
    <n v="1413"/>
  </r>
  <r>
    <s v="Tatum Hush"/>
    <s v="Female"/>
    <x v="0"/>
    <n v="28"/>
    <x v="2"/>
    <n v="53240"/>
    <x v="1"/>
    <x v="0"/>
    <n v="2.8602739726027395"/>
    <n v="1065"/>
  </r>
  <r>
    <s v="Benny Karolovsky"/>
    <s v="Other"/>
    <x v="2"/>
    <n v="37"/>
    <x v="3"/>
    <n v="115440"/>
    <x v="2"/>
    <x v="0"/>
    <n v="3.4383561643835616"/>
    <n v="3464"/>
  </r>
  <r>
    <s v="Hoyt D'Alesco"/>
    <s v="Male"/>
    <x v="0"/>
    <n v="32"/>
    <x v="4"/>
    <n v="53540"/>
    <x v="1"/>
    <x v="0"/>
    <n v="2.5643835616438357"/>
    <n v="1071"/>
  </r>
  <r>
    <s v="Halimeda Kuscha"/>
    <s v="Female"/>
    <x v="1"/>
    <n v="30"/>
    <x v="5"/>
    <n v="112570"/>
    <x v="1"/>
    <x v="0"/>
    <n v="1.4794520547945205"/>
    <n v="2252"/>
  </r>
  <r>
    <s v="Erin Androsik"/>
    <s v="Male"/>
    <x v="1"/>
    <n v="33"/>
    <x v="6"/>
    <n v="48530"/>
    <x v="0"/>
    <x v="0"/>
    <n v="1.9178082191780821"/>
    <n v="971"/>
  </r>
  <r>
    <s v="Vic Radolf"/>
    <s v="Female"/>
    <x v="3"/>
    <n v="24"/>
    <x v="7"/>
    <n v="62780"/>
    <x v="1"/>
    <x v="0"/>
    <n v="3.4328767123287673"/>
    <n v="1884"/>
  </r>
  <r>
    <s v="William Reeveley"/>
    <s v="Male"/>
    <x v="3"/>
    <n v="33"/>
    <x v="8"/>
    <n v="53870"/>
    <x v="1"/>
    <x v="0"/>
    <n v="2.4438356164383563"/>
    <n v="1078"/>
  </r>
  <r>
    <s v="Ewart Laphorn"/>
    <s v="Female"/>
    <x v="4"/>
    <n v="27"/>
    <x v="9"/>
    <n v="119110"/>
    <x v="1"/>
    <x v="0"/>
    <n v="3.504109589041096"/>
    <n v="3574"/>
  </r>
  <r>
    <s v="Bev Lashley"/>
    <s v="Male"/>
    <x v="3"/>
    <n v="29"/>
    <x v="10"/>
    <n v="112110"/>
    <x v="2"/>
    <x v="0"/>
    <n v="3.3452054794520549"/>
    <n v="3364"/>
  </r>
  <r>
    <s v="Kath Bletsoe"/>
    <s v="Male"/>
    <x v="0"/>
    <n v="25"/>
    <x v="11"/>
    <n v="65700"/>
    <x v="1"/>
    <x v="0"/>
    <n v="2.7890410958904108"/>
    <n v="1314"/>
  </r>
  <r>
    <s v="Murry Dryburgh"/>
    <s v="Male"/>
    <x v="3"/>
    <n v="37"/>
    <x v="6"/>
    <n v="69070"/>
    <x v="1"/>
    <x v="0"/>
    <n v="1.9178082191780821"/>
    <n v="1382"/>
  </r>
  <r>
    <s v="Kaine Padly"/>
    <s v="Male"/>
    <x v="3"/>
    <n v="20"/>
    <x v="12"/>
    <n v="107700"/>
    <x v="1"/>
    <x v="0"/>
    <n v="2.580821917808219"/>
    <n v="2154"/>
  </r>
  <r>
    <s v="Kassi Jonson"/>
    <s v="Female"/>
    <x v="3"/>
    <n v="32"/>
    <x v="13"/>
    <n v="43840"/>
    <x v="0"/>
    <x v="0"/>
    <n v="2.8684931506849316"/>
    <n v="877"/>
  </r>
  <r>
    <s v="Simon Kembery"/>
    <s v="Male"/>
    <x v="1"/>
    <n v="40"/>
    <x v="14"/>
    <n v="99750"/>
    <x v="1"/>
    <x v="0"/>
    <n v="3.117808219178082"/>
    <n v="2993"/>
  </r>
  <r>
    <s v="Orton Livick"/>
    <s v="Male"/>
    <x v="1"/>
    <n v="21"/>
    <x v="15"/>
    <n v="37920"/>
    <x v="1"/>
    <x v="0"/>
    <n v="3.5534246575342467"/>
    <n v="1138"/>
  </r>
  <r>
    <s v="Kelci Walkden"/>
    <s v="Male"/>
    <x v="1"/>
    <n v="21"/>
    <x v="16"/>
    <n v="57090"/>
    <x v="1"/>
    <x v="0"/>
    <n v="1.7506849315068493"/>
    <n v="1142"/>
  </r>
  <r>
    <s v="Dotty Strutley"/>
    <s v="Female"/>
    <x v="3"/>
    <n v="31"/>
    <x v="17"/>
    <n v="41980"/>
    <x v="1"/>
    <x v="0"/>
    <n v="3.441095890410959"/>
    <n v="1260"/>
  </r>
  <r>
    <s v="Shari McNee"/>
    <s v="Male"/>
    <x v="4"/>
    <n v="21"/>
    <x v="18"/>
    <n v="75880"/>
    <x v="1"/>
    <x v="0"/>
    <n v="3.1753424657534248"/>
    <n v="2277"/>
  </r>
  <r>
    <s v="Oby Sorrel"/>
    <s v="Female"/>
    <x v="2"/>
    <n v="34"/>
    <x v="19"/>
    <n v="58940"/>
    <x v="1"/>
    <x v="0"/>
    <n v="2.0493150684931507"/>
    <n v="1179"/>
  </r>
  <r>
    <s v="Husein Augar"/>
    <s v="Female"/>
    <x v="2"/>
    <n v="30"/>
    <x v="20"/>
    <n v="67910"/>
    <x v="2"/>
    <x v="0"/>
    <n v="2.7726027397260276"/>
    <n v="1359"/>
  </r>
  <r>
    <s v="Brien Boise"/>
    <s v="Female"/>
    <x v="3"/>
    <n v="31"/>
    <x v="21"/>
    <n v="58100"/>
    <x v="1"/>
    <x v="0"/>
    <n v="2.021917808219178"/>
    <n v="1162"/>
  </r>
  <r>
    <s v="Esmaria Denecamp"/>
    <s v="Male"/>
    <x v="2"/>
    <n v="27"/>
    <x v="22"/>
    <n v="48980"/>
    <x v="1"/>
    <x v="0"/>
    <n v="2.2849315068493152"/>
    <n v="980"/>
  </r>
  <r>
    <s v="Curtice Advani"/>
    <s v="Other"/>
    <x v="2"/>
    <n v="30"/>
    <x v="23"/>
    <n v="64000"/>
    <x v="1"/>
    <x v="0"/>
    <n v="2.2027397260273971"/>
    <n v="1280"/>
  </r>
  <r>
    <s v="Barr Faughny"/>
    <s v="Female"/>
    <x v="1"/>
    <n v="42"/>
    <x v="24"/>
    <n v="75000"/>
    <x v="3"/>
    <x v="0"/>
    <n v="1.704109589041096"/>
    <n v="1500"/>
  </r>
  <r>
    <s v="Merrilee Plenty"/>
    <s v="Female"/>
    <x v="3"/>
    <n v="40"/>
    <x v="25"/>
    <n v="87620"/>
    <x v="1"/>
    <x v="0"/>
    <n v="2.9150684931506849"/>
    <n v="1753"/>
  </r>
  <r>
    <s v="Niall Selesnick"/>
    <s v="Female"/>
    <x v="3"/>
    <n v="29"/>
    <x v="26"/>
    <n v="34980"/>
    <x v="1"/>
    <x v="0"/>
    <n v="3.7753424657534245"/>
    <n v="1050"/>
  </r>
  <r>
    <s v="Beverie Moffet"/>
    <s v="Female"/>
    <x v="2"/>
    <n v="28"/>
    <x v="27"/>
    <n v="75970"/>
    <x v="1"/>
    <x v="0"/>
    <n v="3.3315068493150686"/>
    <n v="2280"/>
  </r>
  <r>
    <s v="Jehu Rudeforth"/>
    <s v="Female"/>
    <x v="2"/>
    <n v="34"/>
    <x v="28"/>
    <n v="60130"/>
    <x v="1"/>
    <x v="0"/>
    <n v="2.1616438356164385"/>
    <n v="1203"/>
  </r>
  <r>
    <s v="Camilla Castle"/>
    <s v="Female"/>
    <x v="3"/>
    <n v="33"/>
    <x v="29"/>
    <n v="75480"/>
    <x v="4"/>
    <x v="0"/>
    <n v="2.8136986301369862"/>
    <n v="1510"/>
  </r>
  <r>
    <s v="Roddy Speechley"/>
    <s v="Male"/>
    <x v="1"/>
    <n v="33"/>
    <x v="30"/>
    <n v="115920"/>
    <x v="1"/>
    <x v="0"/>
    <n v="3.3890410958904109"/>
    <n v="3478"/>
  </r>
  <r>
    <s v="Gray Seamon"/>
    <s v="Female"/>
    <x v="0"/>
    <n v="36"/>
    <x v="31"/>
    <n v="78540"/>
    <x v="1"/>
    <x v="0"/>
    <n v="2.484931506849315"/>
    <n v="1571"/>
  </r>
  <r>
    <s v="Madelene Upcott"/>
    <s v="Male"/>
    <x v="1"/>
    <n v="25"/>
    <x v="32"/>
    <n v="109190"/>
    <x v="0"/>
    <x v="0"/>
    <n v="1.8493150684931507"/>
    <n v="2184"/>
  </r>
  <r>
    <s v="Violante Courtonne"/>
    <s v="Female"/>
    <x v="0"/>
    <n v="34"/>
    <x v="33"/>
    <n v="49630"/>
    <x v="2"/>
    <x v="0"/>
    <n v="1.8630136986301369"/>
    <n v="993"/>
  </r>
  <r>
    <s v="Bernie Gorges"/>
    <s v="Female"/>
    <x v="1"/>
    <n v="28"/>
    <x v="34"/>
    <n v="99970"/>
    <x v="1"/>
    <x v="0"/>
    <n v="2.1123287671232878"/>
    <n v="2000"/>
  </r>
  <r>
    <s v="Torrance Collier"/>
    <s v="Female"/>
    <x v="3"/>
    <n v="33"/>
    <x v="35"/>
    <n v="96140"/>
    <x v="1"/>
    <x v="0"/>
    <n v="3.3178082191780822"/>
    <n v="2885"/>
  </r>
  <r>
    <s v="Dyna Doucette"/>
    <s v="Male"/>
    <x v="1"/>
    <n v="31"/>
    <x v="36"/>
    <n v="103550"/>
    <x v="1"/>
    <x v="0"/>
    <n v="1.8547945205479452"/>
    <n v="2071"/>
  </r>
  <r>
    <s v="Gunar Cockshoot"/>
    <s v="Male"/>
    <x v="3"/>
    <n v="31"/>
    <x v="37"/>
    <n v="48950"/>
    <x v="1"/>
    <x v="0"/>
    <n v="2.4383561643835616"/>
    <n v="979"/>
  </r>
  <r>
    <s v="Kaye Crocroft"/>
    <s v="Male"/>
    <x v="2"/>
    <n v="24"/>
    <x v="38"/>
    <n v="52610"/>
    <x v="2"/>
    <x v="0"/>
    <n v="2.6438356164383561"/>
    <n v="1053"/>
  </r>
  <r>
    <s v="Allene Gobbet"/>
    <s v="Female"/>
    <x v="1"/>
    <n v="36"/>
    <x v="39"/>
    <n v="78390"/>
    <x v="1"/>
    <x v="0"/>
    <n v="2.3890410958904109"/>
    <n v="1568"/>
  </r>
  <r>
    <s v="Sibyl Dunkirk"/>
    <s v="Female"/>
    <x v="2"/>
    <n v="33"/>
    <x v="40"/>
    <n v="86570"/>
    <x v="1"/>
    <x v="0"/>
    <n v="1.6219178082191781"/>
    <n v="1732"/>
  </r>
  <r>
    <s v="Agnes Collicott"/>
    <s v="Female"/>
    <x v="3"/>
    <n v="27"/>
    <x v="41"/>
    <n v="83750"/>
    <x v="1"/>
    <x v="0"/>
    <n v="1.9589041095890412"/>
    <n v="1675"/>
  </r>
  <r>
    <s v="Leilah Yesinin"/>
    <s v="Female"/>
    <x v="2"/>
    <n v="34"/>
    <x v="42"/>
    <n v="92450"/>
    <x v="1"/>
    <x v="0"/>
    <n v="2.6191780821917807"/>
    <n v="1849"/>
  </r>
  <r>
    <s v="Mollie Hanway"/>
    <s v="Male"/>
    <x v="3"/>
    <n v="20"/>
    <x v="43"/>
    <n v="112650"/>
    <x v="1"/>
    <x v="0"/>
    <n v="3.3369863013698629"/>
    <n v="3380"/>
  </r>
  <r>
    <s v="Kellsie Waby"/>
    <s v="Male"/>
    <x v="1"/>
    <n v="20"/>
    <x v="44"/>
    <n v="79570"/>
    <x v="1"/>
    <x v="0"/>
    <n v="1.8"/>
    <n v="1592"/>
  </r>
  <r>
    <s v="Hyacinthie Braybrooke"/>
    <s v="Female"/>
    <x v="0"/>
    <n v="20"/>
    <x v="45"/>
    <n v="68900"/>
    <x v="2"/>
    <x v="0"/>
    <n v="2.3671232876712329"/>
    <n v="1378"/>
  </r>
  <r>
    <s v="Van Tuxwell"/>
    <s v="Female"/>
    <x v="3"/>
    <n v="25"/>
    <x v="46"/>
    <n v="80700"/>
    <x v="0"/>
    <x v="0"/>
    <n v="1.9369863013698629"/>
    <n v="1614"/>
  </r>
  <r>
    <s v="Lilyan Klimpt"/>
    <s v="Male"/>
    <x v="1"/>
    <n v="19"/>
    <x v="47"/>
    <n v="58960"/>
    <x v="1"/>
    <x v="0"/>
    <n v="3.0794520547945203"/>
    <n v="1769"/>
  </r>
  <r>
    <s v="Tawnya Tickel"/>
    <s v="Male"/>
    <x v="3"/>
    <n v="36"/>
    <x v="48"/>
    <n v="118840"/>
    <x v="1"/>
    <x v="0"/>
    <n v="3.7863013698630139"/>
    <n v="3566"/>
  </r>
  <r>
    <s v="Jan Morforth"/>
    <s v="Male"/>
    <x v="2"/>
    <n v="28"/>
    <x v="49"/>
    <n v="48170"/>
    <x v="0"/>
    <x v="0"/>
    <n v="3.7260273972602738"/>
    <n v="1446"/>
  </r>
  <r>
    <s v="Florinda Crace"/>
    <s v="Female"/>
    <x v="4"/>
    <n v="32"/>
    <x v="50"/>
    <n v="45510"/>
    <x v="1"/>
    <x v="0"/>
    <n v="2.7424657534246575"/>
    <n v="911"/>
  </r>
  <r>
    <s v="Tracy Renad"/>
    <s v="Female"/>
    <x v="1"/>
    <n v="36"/>
    <x v="51"/>
    <n v="114890"/>
    <x v="1"/>
    <x v="0"/>
    <n v="3.6054794520547944"/>
    <n v="3447"/>
  </r>
  <r>
    <s v="Myer McCory"/>
    <s v="Male"/>
    <x v="3"/>
    <n v="30"/>
    <x v="52"/>
    <n v="69710"/>
    <x v="1"/>
    <x v="0"/>
    <n v="1.5095890410958903"/>
    <n v="1395"/>
  </r>
  <r>
    <s v="Bennie Pepis"/>
    <s v="Male"/>
    <x v="2"/>
    <n v="36"/>
    <x v="53"/>
    <n v="71380"/>
    <x v="1"/>
    <x v="0"/>
    <n v="2.9260273972602739"/>
    <n v="1428"/>
  </r>
  <r>
    <s v="Rafaelita Blaksland"/>
    <s v="Female"/>
    <x v="0"/>
    <n v="38"/>
    <x v="54"/>
    <n v="109160"/>
    <x v="3"/>
    <x v="0"/>
    <n v="2.8054794520547945"/>
    <n v="2184"/>
  </r>
  <r>
    <s v="Mahalia Larcher"/>
    <s v="Male"/>
    <x v="1"/>
    <n v="27"/>
    <x v="55"/>
    <n v="113280"/>
    <x v="4"/>
    <x v="0"/>
    <n v="2.1698630136986301"/>
    <n v="2266"/>
  </r>
  <r>
    <s v="Andria Kimpton"/>
    <s v="Male"/>
    <x v="3"/>
    <n v="30"/>
    <x v="56"/>
    <n v="69120"/>
    <x v="1"/>
    <x v="0"/>
    <n v="3.0904109589041098"/>
    <n v="2074"/>
  </r>
  <r>
    <s v="Valentia Etteridge"/>
    <s v="Female"/>
    <x v="4"/>
    <n v="37"/>
    <x v="57"/>
    <n v="118100"/>
    <x v="1"/>
    <x v="0"/>
    <n v="2.6027397260273974"/>
    <n v="2362"/>
  </r>
  <r>
    <s v="Virginia McConville"/>
    <s v="Female"/>
    <x v="1"/>
    <n v="22"/>
    <x v="58"/>
    <n v="76900"/>
    <x v="0"/>
    <x v="0"/>
    <n v="2.6054794520547944"/>
    <n v="1538"/>
  </r>
  <r>
    <s v="Wilone O'Kielt"/>
    <s v="Female"/>
    <x v="3"/>
    <n v="43"/>
    <x v="59"/>
    <n v="114870"/>
    <x v="1"/>
    <x v="0"/>
    <n v="0.97534246575342465"/>
    <n v="2298"/>
  </r>
  <r>
    <s v="Madge McCloughen"/>
    <s v="Other"/>
    <x v="3"/>
    <n v="32"/>
    <x v="60"/>
    <n v="91310"/>
    <x v="1"/>
    <x v="0"/>
    <n v="1.7178082191780821"/>
    <n v="1827"/>
  </r>
  <r>
    <s v="Janene Hairsine"/>
    <s v="Female"/>
    <x v="1"/>
    <n v="28"/>
    <x v="61"/>
    <n v="104770"/>
    <x v="1"/>
    <x v="0"/>
    <n v="2.506849315068493"/>
    <n v="2096"/>
  </r>
  <r>
    <s v="Alta Kaszper"/>
    <s v="Male"/>
    <x v="0"/>
    <n v="27"/>
    <x v="62"/>
    <n v="54970"/>
    <x v="1"/>
    <x v="0"/>
    <n v="3.4712328767123286"/>
    <n v="1650"/>
  </r>
  <r>
    <s v="Dennison Crosswaite"/>
    <s v="Other"/>
    <x v="3"/>
    <n v="26"/>
    <x v="63"/>
    <n v="90700"/>
    <x v="0"/>
    <x v="0"/>
    <n v="3.095890410958904"/>
    <n v="2721"/>
  </r>
  <r>
    <s v="Oran Buxcy"/>
    <s v="Female"/>
    <x v="0"/>
    <n v="38"/>
    <x v="64"/>
    <n v="56870"/>
    <x v="0"/>
    <x v="0"/>
    <n v="2.9369863013698629"/>
    <n v="1138"/>
  </r>
  <r>
    <s v="Hinda Label"/>
    <s v="Female"/>
    <x v="0"/>
    <n v="25"/>
    <x v="65"/>
    <n v="92700"/>
    <x v="1"/>
    <x v="0"/>
    <n v="3.2767123287671232"/>
    <n v="2781"/>
  </r>
  <r>
    <s v="Marney O'Breen"/>
    <s v="Female"/>
    <x v="2"/>
    <n v="21"/>
    <x v="66"/>
    <n v="65920"/>
    <x v="1"/>
    <x v="0"/>
    <n v="2.9698630136986299"/>
    <n v="1319"/>
  </r>
  <r>
    <s v="Dell Molloy"/>
    <s v="Male"/>
    <x v="1"/>
    <n v="26"/>
    <x v="67"/>
    <n v="47360"/>
    <x v="1"/>
    <x v="0"/>
    <n v="3.2219178082191782"/>
    <n v="1421"/>
  </r>
  <r>
    <s v="Mallorie Waber"/>
    <s v="Male"/>
    <x v="1"/>
    <n v="30"/>
    <x v="68"/>
    <n v="60570"/>
    <x v="1"/>
    <x v="0"/>
    <n v="2.0136986301369864"/>
    <n v="1212"/>
  </r>
  <r>
    <s v="Cherlyn Barter"/>
    <s v="Female"/>
    <x v="1"/>
    <n v="28"/>
    <x v="69"/>
    <n v="104120"/>
    <x v="1"/>
    <x v="0"/>
    <n v="2.0602739726027397"/>
    <n v="2083"/>
  </r>
  <r>
    <s v="Ches Bonnell"/>
    <s v="Male"/>
    <x v="3"/>
    <n v="37"/>
    <x v="70"/>
    <n v="88050"/>
    <x v="2"/>
    <x v="0"/>
    <n v="2.9123287671232876"/>
    <n v="1761"/>
  </r>
  <r>
    <s v="Collin Jagson"/>
    <s v="Male"/>
    <x v="3"/>
    <n v="24"/>
    <x v="41"/>
    <n v="100420"/>
    <x v="1"/>
    <x v="0"/>
    <n v="1.9589041095890412"/>
    <n v="2009"/>
  </r>
  <r>
    <s v="Hogan Iles"/>
    <s v="Female"/>
    <x v="1"/>
    <n v="30"/>
    <x v="52"/>
    <n v="114180"/>
    <x v="1"/>
    <x v="0"/>
    <n v="1.5095890410958903"/>
    <n v="2284"/>
  </r>
  <r>
    <s v="Gretchen Callow"/>
    <s v="Female"/>
    <x v="3"/>
    <n v="21"/>
    <x v="71"/>
    <n v="33920"/>
    <x v="1"/>
    <x v="0"/>
    <n v="1.9808219178082191"/>
    <n v="679"/>
  </r>
  <r>
    <s v="Kissiah Maydway"/>
    <s v="Male"/>
    <x v="1"/>
    <n v="23"/>
    <x v="72"/>
    <n v="106460"/>
    <x v="1"/>
    <x v="0"/>
    <n v="2.6328767123287671"/>
    <n v="2130"/>
  </r>
  <r>
    <s v="Archibald Filliskirk"/>
    <s v="Male"/>
    <x v="1"/>
    <n v="35"/>
    <x v="73"/>
    <n v="40400"/>
    <x v="1"/>
    <x v="0"/>
    <n v="1.8465753424657534"/>
    <n v="808"/>
  </r>
  <r>
    <s v="Enoch Dowrey"/>
    <s v="Male"/>
    <x v="2"/>
    <n v="27"/>
    <x v="74"/>
    <n v="91650"/>
    <x v="0"/>
    <x v="0"/>
    <n v="3.1917808219178081"/>
    <n v="2750"/>
  </r>
  <r>
    <s v="Bili Sizey"/>
    <s v="Male"/>
    <x v="0"/>
    <n v="43"/>
    <x v="75"/>
    <n v="36040"/>
    <x v="1"/>
    <x v="0"/>
    <n v="2.1397260273972605"/>
    <n v="721"/>
  </r>
  <r>
    <s v="Caro Chappel"/>
    <s v="Female"/>
    <x v="3"/>
    <n v="40"/>
    <x v="76"/>
    <n v="104410"/>
    <x v="1"/>
    <x v="0"/>
    <n v="2.7945205479452055"/>
    <n v="2089"/>
  </r>
  <r>
    <s v="Constantino Espley"/>
    <s v="Male"/>
    <x v="2"/>
    <n v="30"/>
    <x v="77"/>
    <n v="96800"/>
    <x v="1"/>
    <x v="0"/>
    <n v="2.1780821917808217"/>
    <n v="1936"/>
  </r>
  <r>
    <s v="Karlen McCaffrey"/>
    <s v="Female"/>
    <x v="2"/>
    <n v="34"/>
    <x v="12"/>
    <n v="85000"/>
    <x v="1"/>
    <x v="0"/>
    <n v="2.580821917808219"/>
    <n v="1700"/>
  </r>
  <r>
    <s v="Drusy MacCombe"/>
    <s v="Male"/>
    <x v="0"/>
    <n v="28"/>
    <x v="78"/>
    <n v="43510"/>
    <x v="4"/>
    <x v="0"/>
    <n v="1.5917808219178082"/>
    <n v="871"/>
  </r>
  <r>
    <s v="My Hanscome"/>
    <s v="Male"/>
    <x v="2"/>
    <n v="33"/>
    <x v="79"/>
    <n v="59430"/>
    <x v="1"/>
    <x v="0"/>
    <n v="3.1726027397260275"/>
    <n v="1783"/>
  </r>
  <r>
    <s v="Teressa Udden"/>
    <s v="Female"/>
    <x v="2"/>
    <n v="33"/>
    <x v="80"/>
    <n v="65360"/>
    <x v="1"/>
    <x v="0"/>
    <n v="3.6547945205479451"/>
    <n v="1961"/>
  </r>
  <r>
    <s v="Crissie Cordel"/>
    <s v="Female"/>
    <x v="1"/>
    <n v="32"/>
    <x v="81"/>
    <n v="41570"/>
    <x v="1"/>
    <x v="0"/>
    <n v="2.1643835616438358"/>
    <n v="832"/>
  </r>
  <r>
    <s v="Elia Cockton"/>
    <s v="Female"/>
    <x v="3"/>
    <n v="33"/>
    <x v="82"/>
    <n v="75280"/>
    <x v="1"/>
    <x v="0"/>
    <n v="2.9835616438356163"/>
    <n v="1506"/>
  </r>
  <r>
    <s v="Gigi Bohling"/>
    <s v="Male"/>
    <x v="0"/>
    <n v="33"/>
    <x v="83"/>
    <n v="74550"/>
    <x v="1"/>
    <x v="0"/>
    <n v="2.7835616438356166"/>
    <n v="1491"/>
  </r>
  <r>
    <s v="Ebonee Roxburgh"/>
    <s v="Male"/>
    <x v="1"/>
    <n v="30"/>
    <x v="6"/>
    <n v="67950"/>
    <x v="1"/>
    <x v="0"/>
    <n v="1.9178082191780821"/>
    <n v="1359"/>
  </r>
  <r>
    <s v="Shayne Stegel"/>
    <s v="Male"/>
    <x v="2"/>
    <n v="42"/>
    <x v="84"/>
    <n v="70270"/>
    <x v="2"/>
    <x v="0"/>
    <n v="1.8356164383561644"/>
    <n v="1406"/>
  </r>
  <r>
    <s v="Zach Polon"/>
    <s v="Male"/>
    <x v="1"/>
    <n v="26"/>
    <x v="85"/>
    <n v="53540"/>
    <x v="1"/>
    <x v="0"/>
    <n v="2.7123287671232879"/>
    <n v="1071"/>
  </r>
  <r>
    <s v="Deepali Charan"/>
    <s v="Male"/>
    <x v="3"/>
    <n v="20"/>
    <x v="9"/>
    <n v="112650"/>
    <x v="1"/>
    <x v="1"/>
    <n v="3.504109589041096"/>
    <n v="3380"/>
  </r>
  <r>
    <s v="Yagna Sujeev"/>
    <s v="Female"/>
    <x v="3"/>
    <n v="32"/>
    <x v="86"/>
    <n v="43840"/>
    <x v="0"/>
    <x v="1"/>
    <n v="3.0356164383561643"/>
    <n v="1316"/>
  </r>
  <r>
    <s v="Satyendra Venkatadri"/>
    <s v="Male"/>
    <x v="1"/>
    <n v="31"/>
    <x v="21"/>
    <n v="103550"/>
    <x v="1"/>
    <x v="1"/>
    <n v="2.021917808219178"/>
    <n v="2071"/>
  </r>
  <r>
    <s v="Madhavdas Buhpathi"/>
    <s v="Female"/>
    <x v="4"/>
    <n v="32"/>
    <x v="87"/>
    <n v="45510"/>
    <x v="1"/>
    <x v="1"/>
    <n v="2.9095890410958902"/>
    <n v="911"/>
  </r>
  <r>
    <s v="Sahila Chandrasekhar"/>
    <s v="Other"/>
    <x v="2"/>
    <n v="37"/>
    <x v="51"/>
    <n v="115440"/>
    <x v="2"/>
    <x v="1"/>
    <n v="3.6054794520547944"/>
    <n v="3464"/>
  </r>
  <r>
    <s v="Mirium Seemantini Shivakumar"/>
    <s v="Female"/>
    <x v="0"/>
    <n v="38"/>
    <x v="88"/>
    <n v="56870"/>
    <x v="0"/>
    <x v="1"/>
    <n v="3.1041095890410957"/>
    <n v="1707"/>
  </r>
  <r>
    <s v="Purnendu Vijayarangan"/>
    <s v="Female"/>
    <x v="0"/>
    <n v="25"/>
    <x v="89"/>
    <n v="92700"/>
    <x v="1"/>
    <x v="1"/>
    <n v="3.4438356164383563"/>
    <n v="2781"/>
  </r>
  <r>
    <s v="Rukma Vinita"/>
    <s v="Other"/>
    <x v="3"/>
    <n v="32"/>
    <x v="90"/>
    <n v="91310"/>
    <x v="1"/>
    <x v="1"/>
    <n v="1.8849315068493151"/>
    <n v="1827"/>
  </r>
  <r>
    <s v="Yauvani Tarpa"/>
    <s v="Male"/>
    <x v="0"/>
    <n v="33"/>
    <x v="91"/>
    <n v="74550"/>
    <x v="1"/>
    <x v="1"/>
    <n v="2.9506849315068493"/>
    <n v="1491"/>
  </r>
  <r>
    <s v="Damayanti Thangavadivelu"/>
    <s v="Male"/>
    <x v="1"/>
    <n v="25"/>
    <x v="92"/>
    <n v="109190"/>
    <x v="0"/>
    <x v="1"/>
    <n v="2.0164383561643837"/>
    <n v="2184"/>
  </r>
  <r>
    <s v="Manjusri Ruchi"/>
    <s v="Female"/>
    <x v="3"/>
    <n v="40"/>
    <x v="93"/>
    <n v="104410"/>
    <x v="1"/>
    <x v="1"/>
    <n v="2.9616438356164383"/>
    <n v="2089"/>
  </r>
  <r>
    <s v="Mithil Nadkarni"/>
    <s v="Male"/>
    <x v="2"/>
    <n v="30"/>
    <x v="94"/>
    <n v="96800"/>
    <x v="1"/>
    <x v="1"/>
    <n v="2.3479452054794518"/>
    <n v="1936"/>
  </r>
  <r>
    <s v="Ardhendu Abhichandra Jayakar"/>
    <s v="Male"/>
    <x v="2"/>
    <n v="28"/>
    <x v="95"/>
    <n v="48170"/>
    <x v="0"/>
    <x v="1"/>
    <n v="3.893150684931507"/>
    <n v="1446"/>
  </r>
  <r>
    <s v="Akbar Sorabhjee"/>
    <s v="Male"/>
    <x v="1"/>
    <n v="21"/>
    <x v="96"/>
    <n v="37920"/>
    <x v="1"/>
    <x v="1"/>
    <n v="3.7232876712328768"/>
    <n v="1138"/>
  </r>
  <r>
    <s v="Bandhula Sathyanna"/>
    <s v="Male"/>
    <x v="1"/>
    <n v="34"/>
    <x v="97"/>
    <n v="112650"/>
    <x v="1"/>
    <x v="1"/>
    <n v="2.0794520547945203"/>
    <n v="2253"/>
  </r>
  <r>
    <s v="Daruka Ghazali"/>
    <s v="Female"/>
    <x v="0"/>
    <n v="34"/>
    <x v="98"/>
    <n v="49630"/>
    <x v="2"/>
    <x v="1"/>
    <n v="2.0301369863013701"/>
    <n v="993"/>
  </r>
  <r>
    <s v="Heer Pennathur"/>
    <s v="Male"/>
    <x v="3"/>
    <n v="36"/>
    <x v="99"/>
    <n v="118840"/>
    <x v="1"/>
    <x v="1"/>
    <n v="3.9534246575342467"/>
    <n v="3566"/>
  </r>
  <r>
    <s v="Shekhar Eswara"/>
    <s v="Male"/>
    <x v="3"/>
    <n v="30"/>
    <x v="100"/>
    <n v="69710"/>
    <x v="1"/>
    <x v="1"/>
    <n v="1.6767123287671233"/>
    <n v="1395"/>
  </r>
  <r>
    <s v="Udyan Lanka"/>
    <s v="Male"/>
    <x v="1"/>
    <n v="20"/>
    <x v="101"/>
    <n v="79570"/>
    <x v="1"/>
    <x v="1"/>
    <n v="1.9671232876712328"/>
    <n v="1592"/>
  </r>
  <r>
    <s v="Shreela Ramasubraman"/>
    <s v="Female"/>
    <x v="1"/>
    <n v="22"/>
    <x v="102"/>
    <n v="76900"/>
    <x v="0"/>
    <x v="1"/>
    <n v="2.7753424657534245"/>
    <n v="1538"/>
  </r>
  <r>
    <s v="Sanchali Shirish"/>
    <s v="Male"/>
    <x v="0"/>
    <n v="27"/>
    <x v="103"/>
    <n v="54970"/>
    <x v="1"/>
    <x v="1"/>
    <n v="3.6383561643835618"/>
    <n v="1650"/>
  </r>
  <r>
    <s v="Gangadutt Ragha"/>
    <s v="Male"/>
    <x v="3"/>
    <n v="37"/>
    <x v="47"/>
    <n v="88050"/>
    <x v="2"/>
    <x v="1"/>
    <n v="3.0794520547945203"/>
    <n v="2642"/>
  </r>
  <r>
    <s v="Waheeda Vasuman"/>
    <s v="Male"/>
    <x v="0"/>
    <n v="43"/>
    <x v="104"/>
    <n v="36040"/>
    <x v="1"/>
    <x v="1"/>
    <n v="2.3095890410958906"/>
    <n v="721"/>
  </r>
  <r>
    <s v="Nanak Sapna"/>
    <s v="Female"/>
    <x v="1"/>
    <n v="42"/>
    <x v="105"/>
    <n v="75000"/>
    <x v="3"/>
    <x v="1"/>
    <n v="1.8712328767123287"/>
    <n v="1500"/>
  </r>
  <r>
    <s v="Shobhana Samuel"/>
    <s v="Male"/>
    <x v="1"/>
    <n v="35"/>
    <x v="68"/>
    <n v="40400"/>
    <x v="1"/>
    <x v="1"/>
    <n v="2.0136986301369864"/>
    <n v="808"/>
  </r>
  <r>
    <s v="Amlankusum Rajabhushan"/>
    <s v="Male"/>
    <x v="3"/>
    <n v="24"/>
    <x v="106"/>
    <n v="100420"/>
    <x v="1"/>
    <x v="1"/>
    <n v="2.1260273972602741"/>
    <n v="2009"/>
  </r>
  <r>
    <s v="Pratigya Rema"/>
    <s v="Female"/>
    <x v="3"/>
    <n v="31"/>
    <x v="107"/>
    <n v="58100"/>
    <x v="1"/>
    <x v="1"/>
    <n v="2.1835616438356165"/>
    <n v="1162"/>
  </r>
  <r>
    <s v="Ramnath Ravuri"/>
    <s v="Female"/>
    <x v="3"/>
    <n v="44"/>
    <x v="108"/>
    <n v="114870"/>
    <x v="1"/>
    <x v="1"/>
    <n v="1.1397260273972603"/>
    <n v="2298"/>
  </r>
  <r>
    <s v="Prerana Nishita"/>
    <s v="Female"/>
    <x v="1"/>
    <n v="32"/>
    <x v="109"/>
    <n v="41570"/>
    <x v="1"/>
    <x v="1"/>
    <n v="2.3342465753424659"/>
    <n v="832"/>
  </r>
  <r>
    <s v="Makshi Vinutha"/>
    <s v="Female"/>
    <x v="1"/>
    <n v="30"/>
    <x v="110"/>
    <n v="112570"/>
    <x v="1"/>
    <x v="1"/>
    <n v="1.6465753424657534"/>
    <n v="2252"/>
  </r>
  <r>
    <s v="Shiuli Sapna"/>
    <s v="Male"/>
    <x v="1"/>
    <n v="26"/>
    <x v="30"/>
    <n v="47360"/>
    <x v="1"/>
    <x v="1"/>
    <n v="3.3890410958904109"/>
    <n v="1421"/>
  </r>
  <r>
    <s v="Agrata Rajarama"/>
    <s v="Female"/>
    <x v="2"/>
    <n v="21"/>
    <x v="111"/>
    <n v="65920"/>
    <x v="1"/>
    <x v="1"/>
    <n v="3.1369863013698631"/>
    <n v="1978"/>
  </r>
  <r>
    <s v="Vasu Nandin"/>
    <s v="Female"/>
    <x v="1"/>
    <n v="28"/>
    <x v="112"/>
    <n v="99970"/>
    <x v="1"/>
    <x v="1"/>
    <n v="2.2739726027397262"/>
    <n v="2000"/>
  </r>
  <r>
    <s v="Bhuvan Pals"/>
    <s v="Female"/>
    <x v="3"/>
    <n v="25"/>
    <x v="113"/>
    <n v="80700"/>
    <x v="0"/>
    <x v="1"/>
    <n v="2.1041095890410957"/>
    <n v="1614"/>
  </r>
  <r>
    <s v="Gumwant Veera"/>
    <s v="Male"/>
    <x v="2"/>
    <n v="24"/>
    <x v="114"/>
    <n v="52610"/>
    <x v="2"/>
    <x v="1"/>
    <n v="2.8109589041095893"/>
    <n v="1053"/>
  </r>
  <r>
    <s v="Narois Motiwala"/>
    <s v="Male"/>
    <x v="3"/>
    <n v="29"/>
    <x v="115"/>
    <n v="112110"/>
    <x v="2"/>
    <x v="1"/>
    <n v="3.5123287671232877"/>
    <n v="3364"/>
  </r>
  <r>
    <s v="Anjushri Chandiramani"/>
    <s v="Female"/>
    <x v="4"/>
    <n v="27"/>
    <x v="116"/>
    <n v="119110"/>
    <x v="1"/>
    <x v="1"/>
    <n v="3.6712328767123288"/>
    <n v="3574"/>
  </r>
  <r>
    <s v="Krishnakanta Vellanki"/>
    <s v="Male"/>
    <x v="0"/>
    <n v="22"/>
    <x v="117"/>
    <n v="112780"/>
    <x v="0"/>
    <x v="1"/>
    <n v="2.7863013698630139"/>
    <n v="2256"/>
  </r>
  <r>
    <s v="Dhruv Manjunath"/>
    <s v="Female"/>
    <x v="1"/>
    <n v="36"/>
    <x v="26"/>
    <n v="114890"/>
    <x v="1"/>
    <x v="1"/>
    <n v="3.7753424657534245"/>
    <n v="3447"/>
  </r>
  <r>
    <s v="Vanmala Shriharsha"/>
    <s v="Male"/>
    <x v="2"/>
    <n v="27"/>
    <x v="118"/>
    <n v="48980"/>
    <x v="1"/>
    <x v="1"/>
    <n v="2.452054794520548"/>
    <n v="980"/>
  </r>
  <r>
    <s v="Sameer Shashank Sapra"/>
    <s v="Male"/>
    <x v="4"/>
    <n v="21"/>
    <x v="10"/>
    <n v="75880"/>
    <x v="1"/>
    <x v="1"/>
    <n v="3.3452054794520549"/>
    <n v="2277"/>
  </r>
  <r>
    <s v="Anumati Shyamari Meherhomji"/>
    <s v="Female"/>
    <x v="0"/>
    <n v="28"/>
    <x v="119"/>
    <n v="53240"/>
    <x v="1"/>
    <x v="1"/>
    <n v="3.0273972602739727"/>
    <n v="1598"/>
  </r>
  <r>
    <s v="Tarala Vishaal"/>
    <s v="Female"/>
    <x v="2"/>
    <n v="34"/>
    <x v="120"/>
    <n v="85000"/>
    <x v="1"/>
    <x v="1"/>
    <n v="2.7506849315068491"/>
    <n v="1700"/>
  </r>
  <r>
    <s v="Shubhra Potla"/>
    <s v="Female"/>
    <x v="3"/>
    <n v="21"/>
    <x v="121"/>
    <n v="33920"/>
    <x v="1"/>
    <x v="1"/>
    <n v="2.1424657534246574"/>
    <n v="679"/>
  </r>
  <r>
    <s v="Hemavati Muthiah"/>
    <s v="Female"/>
    <x v="3"/>
    <n v="33"/>
    <x v="122"/>
    <n v="75280"/>
    <x v="1"/>
    <x v="1"/>
    <n v="3.1452054794520548"/>
    <n v="2259"/>
  </r>
  <r>
    <s v="Krittika Gaekwad"/>
    <s v="Female"/>
    <x v="2"/>
    <n v="34"/>
    <x v="123"/>
    <n v="58940"/>
    <x v="1"/>
    <x v="1"/>
    <n v="2.2109589041095892"/>
    <n v="1179"/>
  </r>
  <r>
    <s v="Shevantilal Muppala"/>
    <s v="Female"/>
    <x v="1"/>
    <n v="28"/>
    <x v="124"/>
    <n v="104770"/>
    <x v="1"/>
    <x v="1"/>
    <n v="2.6739726027397261"/>
    <n v="2096"/>
  </r>
  <r>
    <s v="Shattesh Utpat"/>
    <s v="Male"/>
    <x v="1"/>
    <n v="21"/>
    <x v="6"/>
    <n v="57090"/>
    <x v="1"/>
    <x v="1"/>
    <n v="1.9178082191780821"/>
    <n v="1142"/>
  </r>
  <r>
    <s v="Kamalakshi Mukundan"/>
    <s v="Male"/>
    <x v="2"/>
    <n v="27"/>
    <x v="125"/>
    <n v="91650"/>
    <x v="0"/>
    <x v="1"/>
    <n v="3.3616438356164382"/>
    <n v="2750"/>
  </r>
  <r>
    <s v="Chandana Sannidhi Surnilla"/>
    <s v="Male"/>
    <x v="2"/>
    <n v="42"/>
    <x v="126"/>
    <n v="70270"/>
    <x v="2"/>
    <x v="1"/>
    <n v="2.0027397260273974"/>
    <n v="1406"/>
  </r>
  <r>
    <s v="Indu Varada Sumedh"/>
    <s v="Female"/>
    <x v="2"/>
    <n v="28"/>
    <x v="127"/>
    <n v="75970"/>
    <x v="1"/>
    <x v="1"/>
    <n v="3.4986301369863013"/>
    <n v="2280"/>
  </r>
  <r>
    <s v="Karuna Pashupathy"/>
    <s v="Other"/>
    <x v="3"/>
    <n v="27"/>
    <x v="128"/>
    <n v="90700"/>
    <x v="0"/>
    <x v="1"/>
    <n v="3.2575342465753425"/>
    <n v="2721"/>
  </r>
  <r>
    <s v="Mardav Ramaswami"/>
    <s v="Male"/>
    <x v="1"/>
    <n v="30"/>
    <x v="129"/>
    <n v="60570"/>
    <x v="1"/>
    <x v="1"/>
    <n v="2.1753424657534248"/>
    <n v="1212"/>
  </r>
  <r>
    <s v="Sarayu Ragunathan"/>
    <s v="Male"/>
    <x v="1"/>
    <n v="33"/>
    <x v="130"/>
    <n v="115920"/>
    <x v="1"/>
    <x v="1"/>
    <n v="3.5561643835616437"/>
    <n v="3478"/>
  </r>
  <r>
    <s v="Kevalkumar Solanki"/>
    <s v="Female"/>
    <x v="2"/>
    <n v="33"/>
    <x v="131"/>
    <n v="65360"/>
    <x v="1"/>
    <x v="1"/>
    <n v="3.8219178082191783"/>
    <n v="1961"/>
  </r>
  <r>
    <s v="Upendra Swati"/>
    <s v="Other"/>
    <x v="2"/>
    <n v="30"/>
    <x v="132"/>
    <n v="64000"/>
    <x v="1"/>
    <x v="1"/>
    <n v="2.3726027397260272"/>
    <n v="1280"/>
  </r>
  <r>
    <s v="Deepit Ranjana"/>
    <s v="Female"/>
    <x v="2"/>
    <n v="34"/>
    <x v="11"/>
    <n v="92450"/>
    <x v="1"/>
    <x v="1"/>
    <n v="2.7890410958904108"/>
    <n v="1849"/>
  </r>
  <r>
    <s v="Amal Nimesh"/>
    <s v="Male"/>
    <x v="3"/>
    <n v="31"/>
    <x v="58"/>
    <n v="48950"/>
    <x v="1"/>
    <x v="1"/>
    <n v="2.6054794520547944"/>
    <n v="979"/>
  </r>
  <r>
    <s v="Kunja Prashanta Vibha"/>
    <s v="Female"/>
    <x v="3"/>
    <n v="27"/>
    <x v="106"/>
    <n v="83750"/>
    <x v="1"/>
    <x v="1"/>
    <n v="2.1260273972602741"/>
    <n v="1675"/>
  </r>
  <r>
    <s v="Godavari Veena"/>
    <s v="Female"/>
    <x v="3"/>
    <n v="40"/>
    <x v="133"/>
    <n v="87620"/>
    <x v="1"/>
    <x v="1"/>
    <n v="3.0821917808219177"/>
    <n v="2629"/>
  </r>
  <r>
    <s v="Devasree Fullara Saurin"/>
    <s v="Female"/>
    <x v="0"/>
    <n v="20"/>
    <x v="134"/>
    <n v="68900"/>
    <x v="2"/>
    <x v="1"/>
    <n v="2.5342465753424657"/>
    <n v="1378"/>
  </r>
  <r>
    <s v="Geena Raghavanpillai"/>
    <s v="Male"/>
    <x v="0"/>
    <n v="32"/>
    <x v="135"/>
    <n v="53540"/>
    <x v="1"/>
    <x v="1"/>
    <n v="2.7342465753424658"/>
    <n v="1071"/>
  </r>
  <r>
    <s v="Rupak Mehra"/>
    <s v="Male"/>
    <x v="0"/>
    <n v="28"/>
    <x v="1"/>
    <n v="43510"/>
    <x v="4"/>
    <x v="1"/>
    <n v="1.7616438356164383"/>
    <n v="871"/>
  </r>
  <r>
    <s v="Sawini Chandan"/>
    <s v="Female"/>
    <x v="0"/>
    <n v="38"/>
    <x v="136"/>
    <n v="109160"/>
    <x v="3"/>
    <x v="1"/>
    <n v="2.9726027397260273"/>
    <n v="2184"/>
  </r>
  <r>
    <s v="Baruna Ogale"/>
    <s v="Male"/>
    <x v="1"/>
    <n v="40"/>
    <x v="137"/>
    <n v="99750"/>
    <x v="1"/>
    <x v="1"/>
    <n v="3.2794520547945205"/>
    <n v="2993"/>
  </r>
  <r>
    <s v="Jagajeet Viraj"/>
    <s v="Female"/>
    <x v="3"/>
    <n v="31"/>
    <x v="138"/>
    <n v="41980"/>
    <x v="1"/>
    <x v="1"/>
    <n v="3.6082191780821917"/>
    <n v="1260"/>
  </r>
  <r>
    <s v="Kulbhushan Moorthy"/>
    <s v="Male"/>
    <x v="2"/>
    <n v="36"/>
    <x v="139"/>
    <n v="71380"/>
    <x v="1"/>
    <x v="1"/>
    <n v="3.0931506849315067"/>
    <n v="2142"/>
  </r>
  <r>
    <s v="Ilesh Dasgupta"/>
    <s v="Male"/>
    <x v="1"/>
    <n v="27"/>
    <x v="140"/>
    <n v="113280"/>
    <x v="4"/>
    <x v="1"/>
    <n v="2.3397260273972602"/>
    <n v="2266"/>
  </r>
  <r>
    <s v="Madhumati Gazala Soumitra"/>
    <s v="Female"/>
    <x v="2"/>
    <n v="33"/>
    <x v="141"/>
    <n v="86570"/>
    <x v="1"/>
    <x v="1"/>
    <n v="1.7917808219178082"/>
    <n v="1732"/>
  </r>
  <r>
    <s v="Chitrasen Laul"/>
    <s v="Male"/>
    <x v="1"/>
    <n v="26"/>
    <x v="142"/>
    <n v="53540"/>
    <x v="1"/>
    <x v="1"/>
    <n v="2.8794520547945206"/>
    <n v="1071"/>
  </r>
  <r>
    <s v="Jaishree Atasi Yavatkar"/>
    <s v="Male"/>
    <x v="3"/>
    <n v="37"/>
    <x v="143"/>
    <n v="69070"/>
    <x v="1"/>
    <x v="1"/>
    <n v="2.0849315068493151"/>
    <n v="1382"/>
  </r>
  <r>
    <s v="Kantimoy Pritish"/>
    <s v="Female"/>
    <x v="2"/>
    <n v="30"/>
    <x v="144"/>
    <n v="67910"/>
    <x v="2"/>
    <x v="1"/>
    <n v="2.9397260273972603"/>
    <n v="1359"/>
  </r>
  <r>
    <s v="Rameshwari Chikodi"/>
    <s v="Male"/>
    <x v="3"/>
    <n v="30"/>
    <x v="145"/>
    <n v="69120"/>
    <x v="1"/>
    <x v="1"/>
    <n v="3.2520547945205478"/>
    <n v="2074"/>
  </r>
  <r>
    <s v="Lalit Kothari"/>
    <s v="Female"/>
    <x v="2"/>
    <n v="34"/>
    <x v="146"/>
    <n v="60130"/>
    <x v="1"/>
    <x v="1"/>
    <n v="2.3315068493150686"/>
    <n v="1203"/>
  </r>
  <r>
    <s v="Sahas Sanabhi Shrikant"/>
    <s v="Male"/>
    <x v="1"/>
    <n v="23"/>
    <x v="147"/>
    <n v="106460"/>
    <x v="1"/>
    <x v="1"/>
    <n v="2.8027397260273972"/>
    <n v="2130"/>
  </r>
  <r>
    <s v="Kaishori Harathi Kateel"/>
    <s v="Female"/>
    <x v="4"/>
    <n v="37"/>
    <x v="20"/>
    <n v="118100"/>
    <x v="1"/>
    <x v="1"/>
    <n v="2.7726027397260276"/>
    <n v="2362"/>
  </r>
  <r>
    <s v="Rushil Kripa"/>
    <s v="Female"/>
    <x v="1"/>
    <n v="36"/>
    <x v="148"/>
    <n v="78390"/>
    <x v="1"/>
    <x v="1"/>
    <n v="2.5561643835616437"/>
    <n v="1568"/>
  </r>
  <r>
    <s v="Sarojini Naueshwara"/>
    <s v="Female"/>
    <x v="1"/>
    <n v="30"/>
    <x v="100"/>
    <n v="114180"/>
    <x v="1"/>
    <x v="1"/>
    <n v="1.6767123287671233"/>
    <n v="2284"/>
  </r>
  <r>
    <s v="Sartaj Probal"/>
    <s v="Female"/>
    <x v="1"/>
    <n v="28"/>
    <x v="149"/>
    <n v="104120"/>
    <x v="1"/>
    <x v="1"/>
    <n v="2.2219178082191782"/>
    <n v="2083"/>
  </r>
  <r>
    <s v="Mahindra Sreedharan"/>
    <s v="Male"/>
    <x v="1"/>
    <n v="30"/>
    <x v="143"/>
    <n v="67950"/>
    <x v="1"/>
    <x v="1"/>
    <n v="2.0849315068493151"/>
    <n v="1359"/>
  </r>
  <r>
    <s v="Suchira Bhanupriya Tapti"/>
    <s v="Female"/>
    <x v="3"/>
    <n v="29"/>
    <x v="150"/>
    <n v="34980"/>
    <x v="1"/>
    <x v="1"/>
    <n v="3.9424657534246577"/>
    <n v="1050"/>
  </r>
  <r>
    <s v="Fullara Sushanti Mokate"/>
    <s v="Female"/>
    <x v="3"/>
    <n v="24"/>
    <x v="151"/>
    <n v="62780"/>
    <x v="1"/>
    <x v="1"/>
    <n v="3.6"/>
    <n v="1884"/>
  </r>
  <r>
    <s v="Hridaynath Tendulkar"/>
    <s v="Male"/>
    <x v="3"/>
    <n v="20"/>
    <x v="120"/>
    <n v="107700"/>
    <x v="1"/>
    <x v="1"/>
    <n v="2.7506849315068491"/>
    <n v="2154"/>
  </r>
  <r>
    <s v="Abhaya Priyavardhan"/>
    <s v="Male"/>
    <x v="0"/>
    <n v="25"/>
    <x v="152"/>
    <n v="65700"/>
    <x v="1"/>
    <x v="1"/>
    <n v="2.956164383561644"/>
    <n v="1314"/>
  </r>
  <r>
    <s v="Ayog Chakrabarti"/>
    <s v="Female"/>
    <x v="3"/>
    <n v="33"/>
    <x v="153"/>
    <n v="75480"/>
    <x v="4"/>
    <x v="1"/>
    <n v="2.9808219178082194"/>
    <n v="1510"/>
  </r>
  <r>
    <s v="Pragya Nilufar"/>
    <s v="Male"/>
    <x v="3"/>
    <n v="33"/>
    <x v="154"/>
    <n v="53870"/>
    <x v="1"/>
    <x v="1"/>
    <n v="2.6109589041095891"/>
    <n v="1078"/>
  </r>
  <r>
    <s v="Shulabh Qutub Sundaramoorthy"/>
    <s v="Female"/>
    <x v="0"/>
    <n v="36"/>
    <x v="155"/>
    <n v="78540"/>
    <x v="1"/>
    <x v="1"/>
    <n v="2.6520547945205482"/>
    <n v="1571"/>
  </r>
  <r>
    <s v="Vinanti Choudhari"/>
    <s v="Male"/>
    <x v="1"/>
    <n v="19"/>
    <x v="156"/>
    <n v="58960"/>
    <x v="1"/>
    <x v="1"/>
    <n v="3.2410958904109588"/>
    <n v="1769"/>
  </r>
  <r>
    <s v="Ranajay Kailashnath Richa"/>
    <s v="Male"/>
    <x v="1"/>
    <n v="46"/>
    <x v="157"/>
    <n v="70610"/>
    <x v="1"/>
    <x v="1"/>
    <n v="1.9287671232876713"/>
    <n v="1413"/>
  </r>
  <r>
    <s v="Asija Pothireddy"/>
    <s v="Male"/>
    <x v="2"/>
    <n v="33"/>
    <x v="158"/>
    <n v="59430"/>
    <x v="1"/>
    <x v="1"/>
    <n v="3.3424657534246576"/>
    <n v="1783"/>
  </r>
  <r>
    <s v="Piyali Mahanthapa"/>
    <s v="Male"/>
    <x v="1"/>
    <n v="33"/>
    <x v="143"/>
    <n v="48530"/>
    <x v="0"/>
    <x v="1"/>
    <n v="2.0849315068493151"/>
    <n v="971"/>
  </r>
  <r>
    <s v="Sukhdev Nageshwar"/>
    <s v="Female"/>
    <x v="3"/>
    <n v="33"/>
    <x v="159"/>
    <n v="96140"/>
    <x v="1"/>
    <x v="1"/>
    <n v="3.484931506849315"/>
    <n v="28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K19:L25" firstHeaderRow="1" firstDataRow="1" firstDataCol="1" rowPageCount="1" colPageCount="1"/>
  <pivotFields count="12">
    <pivotField dataField="1" showAll="0"/>
    <pivotField showAll="0"/>
    <pivotField axis="axisRow" showAll="0" sortType="ascending">
      <items count="6">
        <item x="2"/>
        <item x="4"/>
        <item x="1"/>
        <item x="0"/>
        <item x="3"/>
        <item t="default"/>
      </items>
      <autoSortScope>
        <pivotArea dataOnly="0" outline="0" fieldPosition="0">
          <references count="1">
            <reference field="4294967294" count="1" selected="0">
              <x v="0"/>
            </reference>
          </references>
        </pivotArea>
      </autoSortScope>
    </pivotField>
    <pivotField showAll="0"/>
    <pivotField numFmtId="22" showAll="0"/>
    <pivotField numFmtId="164" showAll="0"/>
    <pivotField showAll="0"/>
    <pivotField axis="axisPage" showAll="0">
      <items count="3">
        <item x="1"/>
        <item x="0"/>
        <item t="default"/>
      </items>
    </pivotField>
    <pivotField numFmtId="2" showAll="0"/>
    <pivotField numFmtId="165" showAll="0"/>
    <pivotField showAll="0" defaultSubtotal="0"/>
    <pivotField showAll="0" defaultSubtotal="0"/>
  </pivotFields>
  <rowFields count="1">
    <field x="2"/>
  </rowFields>
  <rowItems count="6">
    <i>
      <x v="1"/>
    </i>
    <i>
      <x v="3"/>
    </i>
    <i>
      <x/>
    </i>
    <i>
      <x v="2"/>
    </i>
    <i>
      <x v="4"/>
    </i>
    <i t="grand">
      <x/>
    </i>
  </rowItems>
  <colItems count="1">
    <i/>
  </colItems>
  <pageFields count="1">
    <pageField fld="7" item="1" hier="-1"/>
  </pageFields>
  <dataFields count="1">
    <dataField name="Count of Name" fld="0" subtotal="count"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K6:L12" firstHeaderRow="1" firstDataRow="1" firstDataCol="1" rowPageCount="1" colPageCount="1"/>
  <pivotFields count="12">
    <pivotField dataField="1" showAll="0"/>
    <pivotField showAll="0"/>
    <pivotField axis="axisRow" showAll="0" sortType="ascending">
      <items count="6">
        <item x="2"/>
        <item x="4"/>
        <item x="1"/>
        <item x="0"/>
        <item x="3"/>
        <item t="default"/>
      </items>
      <autoSortScope>
        <pivotArea dataOnly="0" outline="0" fieldPosition="0">
          <references count="1">
            <reference field="4294967294" count="1" selected="0">
              <x v="0"/>
            </reference>
          </references>
        </pivotArea>
      </autoSortScope>
    </pivotField>
    <pivotField showAll="0"/>
    <pivotField numFmtId="22" showAll="0"/>
    <pivotField numFmtId="164" showAll="0"/>
    <pivotField showAll="0"/>
    <pivotField axis="axisPage" showAll="0">
      <items count="3">
        <item x="1"/>
        <item x="0"/>
        <item t="default"/>
      </items>
    </pivotField>
    <pivotField numFmtId="2" showAll="0"/>
    <pivotField numFmtId="165" showAll="0"/>
    <pivotField showAll="0" defaultSubtotal="0"/>
    <pivotField showAll="0" defaultSubtotal="0"/>
  </pivotFields>
  <rowFields count="1">
    <field x="2"/>
  </rowFields>
  <rowItems count="6">
    <i>
      <x v="1"/>
    </i>
    <i>
      <x v="3"/>
    </i>
    <i>
      <x/>
    </i>
    <i>
      <x v="4"/>
    </i>
    <i>
      <x v="2"/>
    </i>
    <i t="grand">
      <x/>
    </i>
  </rowItems>
  <colItems count="1">
    <i/>
  </colItems>
  <pageFields count="1">
    <pageField fld="7" item="0" hier="-1"/>
  </pageFields>
  <dataFields count="1">
    <dataField name="Count of Name" fld="0" subtotal="count" baseField="0" baseItem="0"/>
  </dataField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1:C58" firstHeaderRow="1" firstDataRow="1" firstDataCol="1"/>
  <pivotFields count="12">
    <pivotField dataField="1"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numFmtId="164" showAll="0"/>
    <pivotField showAll="0"/>
    <pivotField showAll="0"/>
    <pivotField numFmtId="2" showAll="0"/>
    <pivotField numFmtId="165" showAll="0"/>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1"/>
    <field x="4"/>
  </rowFields>
  <rowItems count="37">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x v="4"/>
    </i>
    <i r="1">
      <x v="2"/>
    </i>
    <i r="1">
      <x v="4"/>
    </i>
    <i t="grand">
      <x/>
    </i>
  </rowItems>
  <colItems count="1">
    <i/>
  </colItems>
  <dataFields count="1">
    <dataField name="Count of Name" fld="0" subtotal="count" showDataAs="runTotal" baseField="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D18" firstHeaderRow="0" firstDataRow="1" firstDataCol="1"/>
  <pivotFields count="12">
    <pivotField dataField="1" showAll="0"/>
    <pivotField showAll="0"/>
    <pivotField showAll="0"/>
    <pivotField showAll="0"/>
    <pivotField numFmtId="22" showAll="0">
      <items count="15">
        <item x="0"/>
        <item x="1"/>
        <item x="2"/>
        <item x="3"/>
        <item x="4"/>
        <item x="5"/>
        <item x="6"/>
        <item x="7"/>
        <item x="8"/>
        <item x="9"/>
        <item x="10"/>
        <item x="11"/>
        <item x="12"/>
        <item x="13"/>
        <item t="default"/>
      </items>
    </pivotField>
    <pivotField dataField="1" numFmtId="164" showAll="0"/>
    <pivotField axis="axisRow" showAll="0">
      <items count="6">
        <item x="3"/>
        <item x="0"/>
        <item x="1"/>
        <item x="2"/>
        <item x="4"/>
        <item t="default"/>
      </items>
    </pivotField>
    <pivotField showAll="0"/>
    <pivotField numFmtId="2" showAll="0"/>
    <pivotField numFmtId="165" showAll="0"/>
    <pivotField showAll="0" defaultSubtotal="0">
      <items count="6">
        <item x="0"/>
        <item x="1"/>
        <item x="2"/>
        <item x="3"/>
        <item x="4"/>
        <item x="5"/>
      </items>
    </pivotField>
    <pivotField showAll="0" defaultSubtotal="0">
      <items count="6">
        <item x="0"/>
        <item x="1"/>
        <item x="2"/>
        <item x="3"/>
        <item x="4"/>
        <item x="5"/>
      </items>
    </pivotField>
  </pivotFields>
  <rowFields count="1">
    <field x="6"/>
  </rowFields>
  <rowItems count="6">
    <i>
      <x/>
    </i>
    <i>
      <x v="1"/>
    </i>
    <i>
      <x v="2"/>
    </i>
    <i>
      <x v="3"/>
    </i>
    <i>
      <x v="4"/>
    </i>
    <i t="grand">
      <x/>
    </i>
  </rowItems>
  <colFields count="1">
    <field x="-2"/>
  </colFields>
  <colItems count="2">
    <i>
      <x/>
    </i>
    <i i="1">
      <x v="1"/>
    </i>
  </colItems>
  <dataFields count="2">
    <dataField name="Count of Name" fld="0" subtotal="count" baseField="0" baseItem="0"/>
    <dataField name="Average of Salary" fld="5" subtotal="average" baseField="6"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8" firstHeaderRow="1" firstDataRow="2" firstDataCol="1"/>
  <pivotFields count="6">
    <pivotField dataField="1" showAll="0"/>
    <pivotField axis="axisCol" allDrilled="1" showAll="0" dataSourceSort="1" defaultAttributeDrillState="1">
      <items count="3">
        <item s="1" x="0"/>
        <item s="1" x="1"/>
        <item t="default"/>
      </items>
    </pivotField>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1"/>
  </colFields>
  <colItems count="2">
    <i>
      <x/>
    </i>
    <i>
      <x v="1"/>
    </i>
  </colItems>
  <dataFields count="4">
    <dataField name="Count of Name" fld="0" subtotal="count" baseField="0" baseItem="0"/>
    <dataField name="Average of Salary" fld="2" subtotal="average" baseField="0" baseItem="0" numFmtId="165"/>
    <dataField name="Average of Age" fld="3" subtotal="average" baseField="0" baseItem="0" numFmtId="166"/>
    <dataField name="Average of Tenure" fld="4" subtotal="average" baseField="0" baseItem="0" numFmtId="2"/>
  </dataFields>
  <pivotHierarchies count="18">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uff].[Country].&amp;[IND]"/>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 factory-data-file-fixed.xlsx!Stuff">
        <x15:activeTabTopLevelEntity name="[Stuff]"/>
      </x15:pivotTableUISettings>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2" unboundColumnsRight="3">
    <queryTableFields count="11">
      <queryTableField id="1" name="Name" tableColumnId="17"/>
      <queryTableField id="2" name="Gender" tableColumnId="18"/>
      <queryTableField id="3" name="Department" tableColumnId="19"/>
      <queryTableField id="4" name="Age" tableColumnId="20"/>
      <queryTableField id="5" name="Date Joined" tableColumnId="21"/>
      <queryTableField id="6" name="Salary" tableColumnId="22"/>
      <queryTableField id="7" name="Rating" tableColumnId="23"/>
      <queryTableField id="8" name="Country" tableColumnId="24"/>
      <queryTableField id="9" dataBound="0" tableColumnId="25"/>
      <queryTableField id="10" dataBound="0" tableColumnId="26"/>
      <queryTableField id="11" dataBound="0"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uff].[Country]">
  <pivotTables>
    <pivotTable tabId="4" name="PivotTable1"/>
  </pivotTables>
  <data>
    <olap pivotCacheId="1">
      <levels count="2">
        <level uniqueName="[Stuff].[Country].[(All)]" sourceCaption="(All)" count="0"/>
        <level uniqueName="[Stuff].[Country].[Country]" sourceCaption="Country" count="2">
          <ranges>
            <range startItem="0">
              <i n="[Stuff].[Country].&amp;[IND]" c="IND"/>
              <i n="[Stuff].[Country].&amp;[NZ]" c="NZ"/>
            </range>
          </ranges>
        </level>
      </levels>
      <selections count="1">
        <selection n="[Stuff].[Country].&amp;[I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Z_table" displayName="NZ_table" ref="C5:I106" totalsRowCount="1">
  <autoFilter ref="C5:I105"/>
  <tableColumns count="7">
    <tableColumn id="1" name="Name" totalsRowLabel="Total"/>
    <tableColumn id="2" name="Gender"/>
    <tableColumn id="3" name="Department"/>
    <tableColumn id="4" name="Age" totalsRowFunction="average"/>
    <tableColumn id="5" name="Date Joined" dataDxfId="12"/>
    <tableColumn id="6" name="Salary" totalsRowFunction="average" dataDxfId="11" totalsRowDxfId="10"/>
    <tableColumn id="7" name="Rating" totalsRowFunction="count"/>
  </tableColumns>
  <tableStyleInfo name="TableStyleMedium6" showFirstColumn="0" showLastColumn="0" showRowStripes="1" showColumnStripes="0"/>
</table>
</file>

<file path=xl/tables/table2.xml><?xml version="1.0" encoding="utf-8"?>
<table xmlns="http://schemas.openxmlformats.org/spreadsheetml/2006/main" id="2" name="IND_table" displayName="IND_table" ref="B2:H115" totalsRowCount="1">
  <autoFilter ref="B2:H114"/>
  <tableColumns count="7">
    <tableColumn id="1" name="Name" totalsRowLabel="Total"/>
    <tableColumn id="2" name="Gender"/>
    <tableColumn id="3" name="Age" totalsRowFunction="average"/>
    <tableColumn id="4" name="Rating"/>
    <tableColumn id="5" name="Date Joined" dataDxfId="8"/>
    <tableColumn id="6" name="Department"/>
    <tableColumn id="7" name="Salary" totalsRowFunction="average" dataDxfId="7" totalsRowDxfId="6"/>
  </tableColumns>
  <tableStyleInfo name="TableStyleMedium3" showFirstColumn="0" showLastColumn="0" showRowStripes="1" showColumnStripes="0"/>
</table>
</file>

<file path=xl/tables/table3.xml><?xml version="1.0" encoding="utf-8"?>
<table xmlns="http://schemas.openxmlformats.org/spreadsheetml/2006/main" id="3" name="Stuff" displayName="Stuff" ref="A1:K184" tableType="queryTable" totalsRowShown="0">
  <autoFilter ref="A1:K184"/>
  <tableColumns count="11">
    <tableColumn id="17" uniqueName="17" name="Name" queryTableFieldId="1"/>
    <tableColumn id="18" uniqueName="18" name="Gender" queryTableFieldId="2"/>
    <tableColumn id="19" uniqueName="19" name="Department" queryTableFieldId="3"/>
    <tableColumn id="20" uniqueName="20" name="Age" queryTableFieldId="4"/>
    <tableColumn id="21" uniqueName="21" name="Date Joined" queryTableFieldId="5" dataDxfId="5"/>
    <tableColumn id="22" uniqueName="22" name="Salary" queryTableFieldId="6" dataDxfId="4"/>
    <tableColumn id="23" uniqueName="23" name="Rating" queryTableFieldId="7"/>
    <tableColumn id="24" uniqueName="24" name="Country" queryTableFieldId="8"/>
    <tableColumn id="25" uniqueName="25" name="Tenure" queryTableFieldId="9" dataDxfId="3">
      <calculatedColumnFormula>(TODAY()-Stuff[[#This Row],[Date Joined]])/365</calculatedColumnFormula>
    </tableColumn>
    <tableColumn id="26" uniqueName="26" name="Bonus" queryTableFieldId="10" dataDxfId="2">
      <calculatedColumnFormula>ROUNDUP(IF(Stuff[[#This Row],[Tenure]]&gt;3,3%,2%)*Stuff[[#This Row],[Salary]],0)</calculatedColumnFormula>
    </tableColumn>
    <tableColumn id="27" uniqueName="27" name="Rating as number" queryTableFieldId="11" dataDxfId="1">
      <calculatedColumnFormula>VLOOKUP(Stuff[[#This Row],[Rating]],$M$32:$N$36,2,FALSE)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4" name="Table4" displayName="Table4" ref="F21:H57" totalsRowShown="0">
  <autoFilter ref="F21:H57"/>
  <tableColumns count="3">
    <tableColumn id="1" name="month" dataDxfId="0"/>
    <tableColumn id="2" name="headcount">
      <calculatedColumnFormula>COUNTIFS(Stuff[Date Joined],"&gt;="&amp;'Pivot table'!F22,Stuff[Date Joined],"&lt;="&amp;EOMONTH('Pivot table'!F22,0))</calculatedColumnFormula>
    </tableColumn>
    <tableColumn id="3" name="running total">
      <calculatedColumnFormula>SUM($G$22:G22)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F18" sqref="F18"/>
    </sheetView>
  </sheetViews>
  <sheetFormatPr defaultRowHeight="14.4" x14ac:dyDescent="0.3"/>
  <cols>
    <col min="1" max="1" width="1.6640625" customWidth="1"/>
    <col min="2" max="2" width="3.6640625" customWidth="1"/>
    <col min="3" max="3" width="19.5546875" customWidth="1"/>
    <col min="4" max="4" width="9" customWidth="1"/>
    <col min="5" max="5" width="13" customWidth="1"/>
    <col min="7" max="7" width="12.6640625" customWidth="1"/>
    <col min="8" max="8" width="11.5546875" bestFit="1" customWidth="1"/>
    <col min="9" max="9" width="12.33203125" customWidth="1"/>
  </cols>
  <sheetData>
    <row r="1" spans="1:9" s="2" customFormat="1" ht="52.5" customHeight="1" x14ac:dyDescent="0.3">
      <c r="A1" s="1"/>
      <c r="C1" s="3" t="s">
        <v>110</v>
      </c>
    </row>
    <row r="5" spans="1:9" x14ac:dyDescent="0.3">
      <c r="C5" t="s">
        <v>0</v>
      </c>
      <c r="D5" t="s">
        <v>1</v>
      </c>
      <c r="E5" t="s">
        <v>2</v>
      </c>
      <c r="F5" t="s">
        <v>3</v>
      </c>
      <c r="G5" s="4" t="s">
        <v>4</v>
      </c>
      <c r="H5" s="5" t="s">
        <v>5</v>
      </c>
      <c r="I5" t="s">
        <v>6</v>
      </c>
    </row>
    <row r="6" spans="1:9" x14ac:dyDescent="0.3">
      <c r="C6" t="s">
        <v>58</v>
      </c>
      <c r="D6" t="s">
        <v>15</v>
      </c>
      <c r="E6" t="s">
        <v>19</v>
      </c>
      <c r="F6">
        <v>22</v>
      </c>
      <c r="G6" s="4">
        <v>44446</v>
      </c>
      <c r="H6" s="5">
        <v>112780</v>
      </c>
      <c r="I6" t="s">
        <v>13</v>
      </c>
    </row>
    <row r="7" spans="1:9" x14ac:dyDescent="0.3">
      <c r="C7" t="s">
        <v>70</v>
      </c>
      <c r="D7" t="s">
        <v>15</v>
      </c>
      <c r="E7" t="s">
        <v>9</v>
      </c>
      <c r="F7">
        <v>46</v>
      </c>
      <c r="G7" s="4">
        <v>44758</v>
      </c>
      <c r="H7" s="5">
        <v>70610</v>
      </c>
      <c r="I7" t="s">
        <v>16</v>
      </c>
    </row>
    <row r="8" spans="1:9" x14ac:dyDescent="0.3">
      <c r="C8" t="s">
        <v>75</v>
      </c>
      <c r="D8" t="s">
        <v>8</v>
      </c>
      <c r="E8" t="s">
        <v>19</v>
      </c>
      <c r="F8">
        <v>28</v>
      </c>
      <c r="G8" s="4">
        <v>44357</v>
      </c>
      <c r="H8" s="5">
        <v>53240</v>
      </c>
      <c r="I8" t="s">
        <v>16</v>
      </c>
    </row>
    <row r="9" spans="1:9" x14ac:dyDescent="0.3">
      <c r="C9" t="s">
        <v>49</v>
      </c>
      <c r="E9" t="s">
        <v>21</v>
      </c>
      <c r="F9">
        <v>37</v>
      </c>
      <c r="G9" s="4">
        <v>44146</v>
      </c>
      <c r="H9" s="5">
        <v>115440</v>
      </c>
      <c r="I9" t="s">
        <v>24</v>
      </c>
    </row>
    <row r="10" spans="1:9" x14ac:dyDescent="0.3">
      <c r="C10" t="s">
        <v>65</v>
      </c>
      <c r="D10" t="s">
        <v>15</v>
      </c>
      <c r="E10" t="s">
        <v>19</v>
      </c>
      <c r="F10">
        <v>32</v>
      </c>
      <c r="G10" s="4">
        <v>44465</v>
      </c>
      <c r="H10" s="5">
        <v>53540</v>
      </c>
      <c r="I10" t="s">
        <v>16</v>
      </c>
    </row>
    <row r="11" spans="1:9" x14ac:dyDescent="0.3">
      <c r="C11" t="s">
        <v>81</v>
      </c>
      <c r="D11" t="s">
        <v>8</v>
      </c>
      <c r="E11" t="s">
        <v>9</v>
      </c>
      <c r="F11">
        <v>30</v>
      </c>
      <c r="G11" s="4">
        <v>44861</v>
      </c>
      <c r="H11" s="5">
        <v>112570</v>
      </c>
      <c r="I11" t="s">
        <v>16</v>
      </c>
    </row>
    <row r="12" spans="1:9" x14ac:dyDescent="0.3">
      <c r="C12" t="s">
        <v>51</v>
      </c>
      <c r="D12" t="s">
        <v>15</v>
      </c>
      <c r="E12" t="s">
        <v>9</v>
      </c>
      <c r="F12">
        <v>33</v>
      </c>
      <c r="G12" s="4">
        <v>44701</v>
      </c>
      <c r="H12" s="5">
        <v>48530</v>
      </c>
      <c r="I12" t="s">
        <v>13</v>
      </c>
    </row>
    <row r="13" spans="1:9" x14ac:dyDescent="0.3">
      <c r="C13" t="s">
        <v>61</v>
      </c>
      <c r="D13" t="s">
        <v>8</v>
      </c>
      <c r="E13" t="s">
        <v>12</v>
      </c>
      <c r="F13">
        <v>24</v>
      </c>
      <c r="G13" s="4">
        <v>44148</v>
      </c>
      <c r="H13" s="5">
        <v>62780</v>
      </c>
      <c r="I13" t="s">
        <v>16</v>
      </c>
    </row>
    <row r="14" spans="1:9" x14ac:dyDescent="0.3">
      <c r="C14" t="s">
        <v>82</v>
      </c>
      <c r="D14" t="s">
        <v>15</v>
      </c>
      <c r="E14" t="s">
        <v>12</v>
      </c>
      <c r="F14">
        <v>33</v>
      </c>
      <c r="G14" s="4">
        <v>44509</v>
      </c>
      <c r="H14" s="5">
        <v>53870</v>
      </c>
      <c r="I14" t="s">
        <v>16</v>
      </c>
    </row>
    <row r="15" spans="1:9" x14ac:dyDescent="0.3">
      <c r="C15" t="s">
        <v>60</v>
      </c>
      <c r="D15" t="s">
        <v>8</v>
      </c>
      <c r="E15" t="s">
        <v>56</v>
      </c>
      <c r="F15">
        <v>27</v>
      </c>
      <c r="G15" s="4">
        <v>44122</v>
      </c>
      <c r="H15" s="5">
        <v>119110</v>
      </c>
      <c r="I15" t="s">
        <v>16</v>
      </c>
    </row>
    <row r="16" spans="1:9" x14ac:dyDescent="0.3">
      <c r="C16" t="s">
        <v>87</v>
      </c>
      <c r="D16" t="s">
        <v>15</v>
      </c>
      <c r="E16" t="s">
        <v>12</v>
      </c>
      <c r="F16">
        <v>29</v>
      </c>
      <c r="G16" s="4">
        <v>44180</v>
      </c>
      <c r="H16" s="5">
        <v>112110</v>
      </c>
      <c r="I16" t="s">
        <v>24</v>
      </c>
    </row>
    <row r="17" spans="3:9" x14ac:dyDescent="0.3">
      <c r="C17" t="s">
        <v>76</v>
      </c>
      <c r="D17" t="s">
        <v>15</v>
      </c>
      <c r="E17" t="s">
        <v>19</v>
      </c>
      <c r="F17">
        <v>25</v>
      </c>
      <c r="G17" s="4">
        <v>44383</v>
      </c>
      <c r="H17" s="5">
        <v>65700</v>
      </c>
      <c r="I17" t="s">
        <v>16</v>
      </c>
    </row>
    <row r="18" spans="3:9" x14ac:dyDescent="0.3">
      <c r="C18" t="s">
        <v>97</v>
      </c>
      <c r="D18" t="s">
        <v>15</v>
      </c>
      <c r="E18" t="s">
        <v>12</v>
      </c>
      <c r="F18">
        <v>37</v>
      </c>
      <c r="G18" s="4">
        <v>44701</v>
      </c>
      <c r="H18" s="5">
        <v>69070</v>
      </c>
      <c r="I18" t="s">
        <v>16</v>
      </c>
    </row>
    <row r="19" spans="3:9" x14ac:dyDescent="0.3">
      <c r="C19" t="s">
        <v>22</v>
      </c>
      <c r="D19" t="s">
        <v>15</v>
      </c>
      <c r="E19" t="s">
        <v>12</v>
      </c>
      <c r="F19">
        <v>20</v>
      </c>
      <c r="G19" s="4">
        <v>44459</v>
      </c>
      <c r="H19" s="5">
        <v>107700</v>
      </c>
      <c r="I19" t="s">
        <v>16</v>
      </c>
    </row>
    <row r="20" spans="3:9" x14ac:dyDescent="0.3">
      <c r="C20" t="s">
        <v>84</v>
      </c>
      <c r="D20" t="s">
        <v>8</v>
      </c>
      <c r="E20" t="s">
        <v>12</v>
      </c>
      <c r="F20">
        <v>32</v>
      </c>
      <c r="G20" s="4">
        <v>44354</v>
      </c>
      <c r="H20" s="5">
        <v>43840</v>
      </c>
      <c r="I20" t="s">
        <v>13</v>
      </c>
    </row>
    <row r="21" spans="3:9" x14ac:dyDescent="0.3">
      <c r="C21" t="s">
        <v>105</v>
      </c>
      <c r="D21" t="s">
        <v>15</v>
      </c>
      <c r="E21" t="s">
        <v>9</v>
      </c>
      <c r="F21">
        <v>40</v>
      </c>
      <c r="G21" s="4">
        <v>44263</v>
      </c>
      <c r="H21" s="5">
        <v>99750</v>
      </c>
      <c r="I21" t="s">
        <v>16</v>
      </c>
    </row>
    <row r="22" spans="3:9" x14ac:dyDescent="0.3">
      <c r="C22" t="s">
        <v>47</v>
      </c>
      <c r="D22" t="s">
        <v>15</v>
      </c>
      <c r="E22" t="s">
        <v>9</v>
      </c>
      <c r="F22">
        <v>21</v>
      </c>
      <c r="G22" s="4">
        <v>44104</v>
      </c>
      <c r="H22" s="5">
        <v>37920</v>
      </c>
      <c r="I22" t="s">
        <v>16</v>
      </c>
    </row>
    <row r="23" spans="3:9" x14ac:dyDescent="0.3">
      <c r="C23" t="s">
        <v>31</v>
      </c>
      <c r="D23" t="s">
        <v>15</v>
      </c>
      <c r="E23" t="s">
        <v>9</v>
      </c>
      <c r="F23">
        <v>21</v>
      </c>
      <c r="G23" s="4">
        <v>44762</v>
      </c>
      <c r="H23" s="5">
        <v>57090</v>
      </c>
      <c r="I23" t="s">
        <v>16</v>
      </c>
    </row>
    <row r="24" spans="3:9" x14ac:dyDescent="0.3">
      <c r="C24" t="s">
        <v>30</v>
      </c>
      <c r="D24" t="s">
        <v>8</v>
      </c>
      <c r="E24" t="s">
        <v>12</v>
      </c>
      <c r="F24">
        <v>31</v>
      </c>
      <c r="G24" s="4">
        <v>44145</v>
      </c>
      <c r="H24" s="5">
        <v>41980</v>
      </c>
      <c r="I24" t="s">
        <v>16</v>
      </c>
    </row>
    <row r="25" spans="3:9" x14ac:dyDescent="0.3">
      <c r="C25" t="s">
        <v>78</v>
      </c>
      <c r="D25" t="s">
        <v>15</v>
      </c>
      <c r="E25" t="s">
        <v>56</v>
      </c>
      <c r="F25">
        <v>21</v>
      </c>
      <c r="G25" s="4">
        <v>44242</v>
      </c>
      <c r="H25" s="5">
        <v>75880</v>
      </c>
      <c r="I25" t="s">
        <v>16</v>
      </c>
    </row>
    <row r="26" spans="3:9" x14ac:dyDescent="0.3">
      <c r="C26" t="s">
        <v>36</v>
      </c>
      <c r="D26" t="s">
        <v>8</v>
      </c>
      <c r="E26" t="s">
        <v>21</v>
      </c>
      <c r="F26">
        <v>34</v>
      </c>
      <c r="G26" s="4">
        <v>44653</v>
      </c>
      <c r="H26" s="5">
        <v>58940</v>
      </c>
      <c r="I26" t="s">
        <v>16</v>
      </c>
    </row>
    <row r="27" spans="3:9" x14ac:dyDescent="0.3">
      <c r="C27" t="s">
        <v>27</v>
      </c>
      <c r="D27" t="s">
        <v>8</v>
      </c>
      <c r="E27" t="s">
        <v>21</v>
      </c>
      <c r="F27">
        <v>30</v>
      </c>
      <c r="G27" s="4">
        <v>44389</v>
      </c>
      <c r="H27" s="5">
        <v>67910</v>
      </c>
      <c r="I27" t="s">
        <v>24</v>
      </c>
    </row>
    <row r="28" spans="3:9" x14ac:dyDescent="0.3">
      <c r="C28" t="s">
        <v>26</v>
      </c>
      <c r="D28" t="s">
        <v>8</v>
      </c>
      <c r="E28" t="s">
        <v>12</v>
      </c>
      <c r="F28">
        <v>31</v>
      </c>
      <c r="G28" s="4">
        <v>44663</v>
      </c>
      <c r="H28" s="5">
        <v>58100</v>
      </c>
      <c r="I28" t="s">
        <v>16</v>
      </c>
    </row>
    <row r="29" spans="3:9" x14ac:dyDescent="0.3">
      <c r="C29" t="s">
        <v>53</v>
      </c>
      <c r="D29" t="s">
        <v>15</v>
      </c>
      <c r="E29" t="s">
        <v>21</v>
      </c>
      <c r="F29">
        <v>27</v>
      </c>
      <c r="G29" s="4">
        <v>44567</v>
      </c>
      <c r="H29" s="5">
        <v>48980</v>
      </c>
      <c r="I29" t="s">
        <v>16</v>
      </c>
    </row>
    <row r="30" spans="3:9" x14ac:dyDescent="0.3">
      <c r="C30" t="s">
        <v>20</v>
      </c>
      <c r="E30" t="s">
        <v>21</v>
      </c>
      <c r="F30">
        <v>30</v>
      </c>
      <c r="G30" s="4">
        <v>44597</v>
      </c>
      <c r="H30" s="5">
        <v>64000</v>
      </c>
      <c r="I30" t="s">
        <v>16</v>
      </c>
    </row>
    <row r="31" spans="3:9" x14ac:dyDescent="0.3">
      <c r="C31" t="s">
        <v>7</v>
      </c>
      <c r="D31" t="s">
        <v>8</v>
      </c>
      <c r="E31" t="s">
        <v>9</v>
      </c>
      <c r="F31">
        <v>42</v>
      </c>
      <c r="G31" s="4">
        <v>44779</v>
      </c>
      <c r="H31" s="5">
        <v>75000</v>
      </c>
      <c r="I31" t="s">
        <v>10</v>
      </c>
    </row>
    <row r="32" spans="3:9" x14ac:dyDescent="0.3">
      <c r="C32" t="s">
        <v>74</v>
      </c>
      <c r="D32" t="s">
        <v>8</v>
      </c>
      <c r="E32" t="s">
        <v>12</v>
      </c>
      <c r="F32">
        <v>40</v>
      </c>
      <c r="G32" s="4">
        <v>44337</v>
      </c>
      <c r="H32" s="5">
        <v>87620</v>
      </c>
      <c r="I32" t="s">
        <v>16</v>
      </c>
    </row>
    <row r="33" spans="3:9" x14ac:dyDescent="0.3">
      <c r="C33" t="s">
        <v>44</v>
      </c>
      <c r="D33" t="s">
        <v>8</v>
      </c>
      <c r="E33" t="s">
        <v>12</v>
      </c>
      <c r="F33">
        <v>29</v>
      </c>
      <c r="G33" s="4">
        <v>44023</v>
      </c>
      <c r="H33" s="5">
        <v>34980</v>
      </c>
      <c r="I33" t="s">
        <v>16</v>
      </c>
    </row>
    <row r="34" spans="3:9" x14ac:dyDescent="0.3">
      <c r="C34" t="s">
        <v>35</v>
      </c>
      <c r="D34" t="s">
        <v>8</v>
      </c>
      <c r="E34" t="s">
        <v>21</v>
      </c>
      <c r="F34">
        <v>28</v>
      </c>
      <c r="G34" s="4">
        <v>44185</v>
      </c>
      <c r="H34" s="5">
        <v>75970</v>
      </c>
      <c r="I34" t="s">
        <v>16</v>
      </c>
    </row>
    <row r="35" spans="3:9" x14ac:dyDescent="0.3">
      <c r="C35" t="s">
        <v>38</v>
      </c>
      <c r="D35" t="s">
        <v>8</v>
      </c>
      <c r="E35" t="s">
        <v>21</v>
      </c>
      <c r="F35">
        <v>34</v>
      </c>
      <c r="G35" s="4">
        <v>44612</v>
      </c>
      <c r="H35" s="5">
        <v>60130</v>
      </c>
      <c r="I35" t="s">
        <v>16</v>
      </c>
    </row>
    <row r="36" spans="3:9" x14ac:dyDescent="0.3">
      <c r="C36" t="s">
        <v>41</v>
      </c>
      <c r="D36" t="s">
        <v>8</v>
      </c>
      <c r="E36" t="s">
        <v>12</v>
      </c>
      <c r="F36">
        <v>33</v>
      </c>
      <c r="G36" s="4">
        <v>44374</v>
      </c>
      <c r="H36" s="5">
        <v>75480</v>
      </c>
      <c r="I36" t="s">
        <v>42</v>
      </c>
    </row>
    <row r="37" spans="3:9" x14ac:dyDescent="0.3">
      <c r="C37" t="s">
        <v>40</v>
      </c>
      <c r="D37" t="s">
        <v>15</v>
      </c>
      <c r="E37" t="s">
        <v>9</v>
      </c>
      <c r="F37">
        <v>33</v>
      </c>
      <c r="G37" s="4">
        <v>44164</v>
      </c>
      <c r="H37" s="5">
        <v>115920</v>
      </c>
      <c r="I37" t="s">
        <v>16</v>
      </c>
    </row>
    <row r="38" spans="3:9" x14ac:dyDescent="0.3">
      <c r="C38" t="s">
        <v>48</v>
      </c>
      <c r="D38" t="s">
        <v>8</v>
      </c>
      <c r="E38" t="s">
        <v>19</v>
      </c>
      <c r="F38">
        <v>36</v>
      </c>
      <c r="G38" s="4">
        <v>44494</v>
      </c>
      <c r="H38" s="5">
        <v>78540</v>
      </c>
      <c r="I38" t="s">
        <v>16</v>
      </c>
    </row>
    <row r="39" spans="3:9" x14ac:dyDescent="0.3">
      <c r="C39" t="s">
        <v>34</v>
      </c>
      <c r="D39" t="s">
        <v>15</v>
      </c>
      <c r="E39" t="s">
        <v>9</v>
      </c>
      <c r="F39">
        <v>25</v>
      </c>
      <c r="G39" s="4">
        <v>44726</v>
      </c>
      <c r="H39" s="5">
        <v>109190</v>
      </c>
      <c r="I39" t="s">
        <v>13</v>
      </c>
    </row>
    <row r="40" spans="3:9" x14ac:dyDescent="0.3">
      <c r="C40" t="s">
        <v>73</v>
      </c>
      <c r="D40" t="s">
        <v>8</v>
      </c>
      <c r="E40" t="s">
        <v>19</v>
      </c>
      <c r="F40">
        <v>34</v>
      </c>
      <c r="G40" s="4">
        <v>44721</v>
      </c>
      <c r="H40" s="5">
        <v>49630</v>
      </c>
      <c r="I40" t="s">
        <v>24</v>
      </c>
    </row>
    <row r="41" spans="3:9" x14ac:dyDescent="0.3">
      <c r="C41" t="s">
        <v>107</v>
      </c>
      <c r="D41" t="s">
        <v>8</v>
      </c>
      <c r="E41" t="s">
        <v>9</v>
      </c>
      <c r="F41">
        <v>28</v>
      </c>
      <c r="G41" s="4">
        <v>44630</v>
      </c>
      <c r="H41" s="5">
        <v>99970</v>
      </c>
      <c r="I41" t="s">
        <v>16</v>
      </c>
    </row>
    <row r="42" spans="3:9" x14ac:dyDescent="0.3">
      <c r="C42" t="s">
        <v>71</v>
      </c>
      <c r="D42" t="s">
        <v>8</v>
      </c>
      <c r="E42" t="s">
        <v>12</v>
      </c>
      <c r="F42">
        <v>33</v>
      </c>
      <c r="G42" s="4">
        <v>44190</v>
      </c>
      <c r="H42" s="5">
        <v>96140</v>
      </c>
      <c r="I42" t="s">
        <v>16</v>
      </c>
    </row>
    <row r="43" spans="3:9" x14ac:dyDescent="0.3">
      <c r="C43" t="s">
        <v>50</v>
      </c>
      <c r="D43" t="s">
        <v>15</v>
      </c>
      <c r="E43" t="s">
        <v>9</v>
      </c>
      <c r="F43">
        <v>31</v>
      </c>
      <c r="G43" s="4">
        <v>44724</v>
      </c>
      <c r="H43" s="5">
        <v>103550</v>
      </c>
      <c r="I43" t="s">
        <v>16</v>
      </c>
    </row>
    <row r="44" spans="3:9" x14ac:dyDescent="0.3">
      <c r="C44" t="s">
        <v>14</v>
      </c>
      <c r="D44" t="s">
        <v>15</v>
      </c>
      <c r="E44" t="s">
        <v>12</v>
      </c>
      <c r="F44">
        <v>31</v>
      </c>
      <c r="G44" s="4">
        <v>44511</v>
      </c>
      <c r="H44" s="5">
        <v>48950</v>
      </c>
      <c r="I44" t="s">
        <v>16</v>
      </c>
    </row>
    <row r="45" spans="3:9" x14ac:dyDescent="0.3">
      <c r="C45" t="s">
        <v>63</v>
      </c>
      <c r="D45" t="s">
        <v>15</v>
      </c>
      <c r="E45" t="s">
        <v>21</v>
      </c>
      <c r="F45">
        <v>24</v>
      </c>
      <c r="G45" s="4">
        <v>44436</v>
      </c>
      <c r="H45" s="5">
        <v>52610</v>
      </c>
      <c r="I45" t="s">
        <v>24</v>
      </c>
    </row>
    <row r="46" spans="3:9" x14ac:dyDescent="0.3">
      <c r="C46" t="s">
        <v>72</v>
      </c>
      <c r="D46" t="s">
        <v>8</v>
      </c>
      <c r="E46" t="s">
        <v>9</v>
      </c>
      <c r="F46">
        <v>36</v>
      </c>
      <c r="G46" s="4">
        <v>44529</v>
      </c>
      <c r="H46" s="5">
        <v>78390</v>
      </c>
      <c r="I46" t="s">
        <v>16</v>
      </c>
    </row>
    <row r="47" spans="3:9" x14ac:dyDescent="0.3">
      <c r="C47" t="s">
        <v>88</v>
      </c>
      <c r="D47" t="s">
        <v>8</v>
      </c>
      <c r="E47" t="s">
        <v>21</v>
      </c>
      <c r="F47">
        <v>33</v>
      </c>
      <c r="G47" s="4">
        <v>44809</v>
      </c>
      <c r="H47" s="5">
        <v>86570</v>
      </c>
      <c r="I47" t="s">
        <v>16</v>
      </c>
    </row>
    <row r="48" spans="3:9" x14ac:dyDescent="0.3">
      <c r="C48" t="s">
        <v>92</v>
      </c>
      <c r="D48" t="s">
        <v>8</v>
      </c>
      <c r="E48" t="s">
        <v>12</v>
      </c>
      <c r="F48">
        <v>27</v>
      </c>
      <c r="G48" s="4">
        <v>44686</v>
      </c>
      <c r="H48" s="5">
        <v>83750</v>
      </c>
      <c r="I48" t="s">
        <v>16</v>
      </c>
    </row>
    <row r="49" spans="3:9" x14ac:dyDescent="0.3">
      <c r="C49" t="s">
        <v>102</v>
      </c>
      <c r="D49" t="s">
        <v>8</v>
      </c>
      <c r="E49" t="s">
        <v>21</v>
      </c>
      <c r="F49">
        <v>34</v>
      </c>
      <c r="G49" s="4">
        <v>44445</v>
      </c>
      <c r="H49" s="5">
        <v>92450</v>
      </c>
      <c r="I49" t="s">
        <v>16</v>
      </c>
    </row>
    <row r="50" spans="3:9" x14ac:dyDescent="0.3">
      <c r="C50" t="s">
        <v>64</v>
      </c>
      <c r="D50" t="s">
        <v>15</v>
      </c>
      <c r="E50" t="s">
        <v>12</v>
      </c>
      <c r="F50">
        <v>20</v>
      </c>
      <c r="G50" s="4">
        <v>44183</v>
      </c>
      <c r="H50" s="5">
        <v>112650</v>
      </c>
      <c r="I50" t="s">
        <v>16</v>
      </c>
    </row>
    <row r="51" spans="3:9" x14ac:dyDescent="0.3">
      <c r="C51" t="s">
        <v>104</v>
      </c>
      <c r="D51" t="s">
        <v>15</v>
      </c>
      <c r="E51" t="s">
        <v>9</v>
      </c>
      <c r="F51">
        <v>20</v>
      </c>
      <c r="G51" s="4">
        <v>44744</v>
      </c>
      <c r="H51" s="5">
        <v>79570</v>
      </c>
      <c r="I51" t="s">
        <v>16</v>
      </c>
    </row>
    <row r="52" spans="3:9" x14ac:dyDescent="0.3">
      <c r="C52" t="s">
        <v>91</v>
      </c>
      <c r="D52" t="s">
        <v>8</v>
      </c>
      <c r="E52" t="s">
        <v>19</v>
      </c>
      <c r="F52">
        <v>20</v>
      </c>
      <c r="G52" s="4">
        <v>44537</v>
      </c>
      <c r="H52" s="5">
        <v>68900</v>
      </c>
      <c r="I52" t="s">
        <v>24</v>
      </c>
    </row>
    <row r="53" spans="3:9" x14ac:dyDescent="0.3">
      <c r="C53" t="s">
        <v>39</v>
      </c>
      <c r="D53" t="s">
        <v>8</v>
      </c>
      <c r="E53" t="s">
        <v>12</v>
      </c>
      <c r="F53">
        <v>25</v>
      </c>
      <c r="G53" s="4">
        <v>44694</v>
      </c>
      <c r="H53" s="5">
        <v>80700</v>
      </c>
      <c r="I53" t="s">
        <v>13</v>
      </c>
    </row>
    <row r="54" spans="3:9" x14ac:dyDescent="0.3">
      <c r="C54" t="s">
        <v>100</v>
      </c>
      <c r="D54" t="s">
        <v>15</v>
      </c>
      <c r="E54" t="s">
        <v>9</v>
      </c>
      <c r="F54">
        <v>19</v>
      </c>
      <c r="G54" s="4">
        <v>44277</v>
      </c>
      <c r="H54" s="5">
        <v>58960</v>
      </c>
      <c r="I54" t="s">
        <v>16</v>
      </c>
    </row>
    <row r="55" spans="3:9" x14ac:dyDescent="0.3">
      <c r="C55" t="s">
        <v>106</v>
      </c>
      <c r="D55" t="s">
        <v>15</v>
      </c>
      <c r="E55" t="s">
        <v>12</v>
      </c>
      <c r="F55">
        <v>36</v>
      </c>
      <c r="G55" s="4">
        <v>44019</v>
      </c>
      <c r="H55" s="5">
        <v>118840</v>
      </c>
      <c r="I55" t="s">
        <v>16</v>
      </c>
    </row>
    <row r="56" spans="3:9" x14ac:dyDescent="0.3">
      <c r="C56" t="s">
        <v>29</v>
      </c>
      <c r="D56" t="s">
        <v>15</v>
      </c>
      <c r="E56" t="s">
        <v>21</v>
      </c>
      <c r="F56">
        <v>28</v>
      </c>
      <c r="G56" s="4">
        <v>44041</v>
      </c>
      <c r="H56" s="5">
        <v>48170</v>
      </c>
      <c r="I56" t="s">
        <v>13</v>
      </c>
    </row>
    <row r="57" spans="3:9" x14ac:dyDescent="0.3">
      <c r="C57" t="s">
        <v>108</v>
      </c>
      <c r="D57" t="s">
        <v>8</v>
      </c>
      <c r="E57" t="s">
        <v>56</v>
      </c>
      <c r="F57">
        <v>32</v>
      </c>
      <c r="G57" s="4">
        <v>44400</v>
      </c>
      <c r="H57" s="5">
        <v>45510</v>
      </c>
      <c r="I57" t="s">
        <v>16</v>
      </c>
    </row>
    <row r="58" spans="3:9" x14ac:dyDescent="0.3">
      <c r="C58" t="s">
        <v>64</v>
      </c>
      <c r="D58" t="s">
        <v>15</v>
      </c>
      <c r="E58" t="s">
        <v>9</v>
      </c>
      <c r="F58">
        <v>34</v>
      </c>
      <c r="G58" s="4">
        <v>44703</v>
      </c>
      <c r="H58" s="5">
        <v>112650</v>
      </c>
      <c r="I58" t="s">
        <v>16</v>
      </c>
    </row>
    <row r="59" spans="3:9" x14ac:dyDescent="0.3">
      <c r="C59" t="s">
        <v>83</v>
      </c>
      <c r="D59" t="s">
        <v>8</v>
      </c>
      <c r="E59" t="s">
        <v>9</v>
      </c>
      <c r="F59">
        <v>36</v>
      </c>
      <c r="G59" s="4">
        <v>44085</v>
      </c>
      <c r="H59" s="5">
        <v>114890</v>
      </c>
      <c r="I59" t="s">
        <v>16</v>
      </c>
    </row>
    <row r="60" spans="3:9" x14ac:dyDescent="0.3">
      <c r="C60" t="s">
        <v>67</v>
      </c>
      <c r="D60" t="s">
        <v>15</v>
      </c>
      <c r="E60" t="s">
        <v>12</v>
      </c>
      <c r="F60">
        <v>30</v>
      </c>
      <c r="G60" s="4">
        <v>44850</v>
      </c>
      <c r="H60" s="5">
        <v>69710</v>
      </c>
      <c r="I60" t="s">
        <v>16</v>
      </c>
    </row>
    <row r="61" spans="3:9" x14ac:dyDescent="0.3">
      <c r="C61" t="s">
        <v>94</v>
      </c>
      <c r="D61" t="s">
        <v>15</v>
      </c>
      <c r="E61" t="s">
        <v>21</v>
      </c>
      <c r="F61">
        <v>36</v>
      </c>
      <c r="G61" s="4">
        <v>44333</v>
      </c>
      <c r="H61" s="5">
        <v>71380</v>
      </c>
      <c r="I61" t="s">
        <v>16</v>
      </c>
    </row>
    <row r="62" spans="3:9" x14ac:dyDescent="0.3">
      <c r="C62" t="s">
        <v>33</v>
      </c>
      <c r="D62" t="s">
        <v>8</v>
      </c>
      <c r="E62" t="s">
        <v>19</v>
      </c>
      <c r="F62">
        <v>38</v>
      </c>
      <c r="G62" s="4">
        <v>44377</v>
      </c>
      <c r="H62" s="5">
        <v>109160</v>
      </c>
      <c r="I62" t="s">
        <v>10</v>
      </c>
    </row>
    <row r="63" spans="3:9" x14ac:dyDescent="0.3">
      <c r="C63" t="s">
        <v>98</v>
      </c>
      <c r="D63" t="s">
        <v>15</v>
      </c>
      <c r="E63" t="s">
        <v>9</v>
      </c>
      <c r="F63">
        <v>27</v>
      </c>
      <c r="G63" s="4">
        <v>44609</v>
      </c>
      <c r="H63" s="5">
        <v>113280</v>
      </c>
      <c r="I63" t="s">
        <v>42</v>
      </c>
    </row>
    <row r="64" spans="3:9" x14ac:dyDescent="0.3">
      <c r="C64" t="s">
        <v>25</v>
      </c>
      <c r="D64" t="s">
        <v>15</v>
      </c>
      <c r="E64" t="s">
        <v>12</v>
      </c>
      <c r="F64">
        <v>30</v>
      </c>
      <c r="G64" s="4">
        <v>44273</v>
      </c>
      <c r="H64" s="5">
        <v>69120</v>
      </c>
      <c r="I64" t="s">
        <v>16</v>
      </c>
    </row>
    <row r="65" spans="3:9" x14ac:dyDescent="0.3">
      <c r="C65" t="s">
        <v>55</v>
      </c>
      <c r="D65" t="s">
        <v>8</v>
      </c>
      <c r="E65" t="s">
        <v>56</v>
      </c>
      <c r="F65">
        <v>37</v>
      </c>
      <c r="G65" s="4">
        <v>44451</v>
      </c>
      <c r="H65" s="5">
        <v>118100</v>
      </c>
      <c r="I65" t="s">
        <v>16</v>
      </c>
    </row>
    <row r="66" spans="3:9" x14ac:dyDescent="0.3">
      <c r="C66" t="s">
        <v>62</v>
      </c>
      <c r="D66" t="s">
        <v>8</v>
      </c>
      <c r="E66" t="s">
        <v>9</v>
      </c>
      <c r="F66">
        <v>22</v>
      </c>
      <c r="G66" s="4">
        <v>44450</v>
      </c>
      <c r="H66" s="5">
        <v>76900</v>
      </c>
      <c r="I66" t="s">
        <v>13</v>
      </c>
    </row>
    <row r="67" spans="3:9" x14ac:dyDescent="0.3">
      <c r="C67" t="s">
        <v>17</v>
      </c>
      <c r="D67" t="s">
        <v>8</v>
      </c>
      <c r="E67" t="s">
        <v>12</v>
      </c>
      <c r="F67">
        <v>43</v>
      </c>
      <c r="G67" s="4">
        <v>45045</v>
      </c>
      <c r="H67" s="5">
        <v>114870</v>
      </c>
      <c r="I67" t="s">
        <v>16</v>
      </c>
    </row>
    <row r="68" spans="3:9" x14ac:dyDescent="0.3">
      <c r="C68" t="s">
        <v>52</v>
      </c>
      <c r="E68" t="s">
        <v>12</v>
      </c>
      <c r="F68">
        <v>32</v>
      </c>
      <c r="G68" s="4">
        <v>44774</v>
      </c>
      <c r="H68" s="5">
        <v>91310</v>
      </c>
      <c r="I68" t="s">
        <v>16</v>
      </c>
    </row>
    <row r="69" spans="3:9" x14ac:dyDescent="0.3">
      <c r="C69" t="s">
        <v>43</v>
      </c>
      <c r="D69" t="s">
        <v>8</v>
      </c>
      <c r="E69" t="s">
        <v>9</v>
      </c>
      <c r="F69">
        <v>28</v>
      </c>
      <c r="G69" s="4">
        <v>44486</v>
      </c>
      <c r="H69" s="5">
        <v>104770</v>
      </c>
      <c r="I69" t="s">
        <v>16</v>
      </c>
    </row>
    <row r="70" spans="3:9" x14ac:dyDescent="0.3">
      <c r="C70" t="s">
        <v>89</v>
      </c>
      <c r="D70" t="s">
        <v>15</v>
      </c>
      <c r="E70" t="s">
        <v>19</v>
      </c>
      <c r="F70">
        <v>27</v>
      </c>
      <c r="G70" s="4">
        <v>44134</v>
      </c>
      <c r="H70" s="5">
        <v>54970</v>
      </c>
      <c r="I70" t="s">
        <v>16</v>
      </c>
    </row>
    <row r="71" spans="3:9" x14ac:dyDescent="0.3">
      <c r="C71" t="s">
        <v>11</v>
      </c>
      <c r="E71" t="s">
        <v>12</v>
      </c>
      <c r="F71">
        <v>26</v>
      </c>
      <c r="G71" s="4">
        <v>44271</v>
      </c>
      <c r="H71" s="5">
        <v>90700</v>
      </c>
      <c r="I71" t="s">
        <v>13</v>
      </c>
    </row>
    <row r="72" spans="3:9" x14ac:dyDescent="0.3">
      <c r="C72" t="s">
        <v>109</v>
      </c>
      <c r="D72" t="s">
        <v>8</v>
      </c>
      <c r="E72" t="s">
        <v>19</v>
      </c>
      <c r="F72">
        <v>38</v>
      </c>
      <c r="G72" s="4">
        <v>44329</v>
      </c>
      <c r="H72" s="5">
        <v>56870</v>
      </c>
      <c r="I72" t="s">
        <v>13</v>
      </c>
    </row>
    <row r="73" spans="3:9" x14ac:dyDescent="0.3">
      <c r="C73" t="s">
        <v>77</v>
      </c>
      <c r="D73" t="s">
        <v>8</v>
      </c>
      <c r="E73" t="s">
        <v>19</v>
      </c>
      <c r="F73">
        <v>25</v>
      </c>
      <c r="G73" s="4">
        <v>44205</v>
      </c>
      <c r="H73" s="5">
        <v>92700</v>
      </c>
      <c r="I73" t="s">
        <v>16</v>
      </c>
    </row>
    <row r="74" spans="3:9" x14ac:dyDescent="0.3">
      <c r="C74" t="s">
        <v>32</v>
      </c>
      <c r="D74" t="s">
        <v>8</v>
      </c>
      <c r="E74" t="s">
        <v>21</v>
      </c>
      <c r="F74">
        <v>21</v>
      </c>
      <c r="G74" s="4">
        <v>44317</v>
      </c>
      <c r="H74" s="5">
        <v>65920</v>
      </c>
      <c r="I74" t="s">
        <v>16</v>
      </c>
    </row>
    <row r="75" spans="3:9" x14ac:dyDescent="0.3">
      <c r="C75" t="s">
        <v>59</v>
      </c>
      <c r="D75" t="s">
        <v>15</v>
      </c>
      <c r="E75" t="s">
        <v>9</v>
      </c>
      <c r="F75">
        <v>26</v>
      </c>
      <c r="G75" s="4">
        <v>44225</v>
      </c>
      <c r="H75" s="5">
        <v>47360</v>
      </c>
      <c r="I75" t="s">
        <v>16</v>
      </c>
    </row>
    <row r="76" spans="3:9" x14ac:dyDescent="0.3">
      <c r="C76" t="s">
        <v>37</v>
      </c>
      <c r="D76" t="s">
        <v>15</v>
      </c>
      <c r="E76" t="s">
        <v>9</v>
      </c>
      <c r="F76">
        <v>30</v>
      </c>
      <c r="G76" s="4">
        <v>44666</v>
      </c>
      <c r="H76" s="5">
        <v>60570</v>
      </c>
      <c r="I76" t="s">
        <v>16</v>
      </c>
    </row>
    <row r="77" spans="3:9" x14ac:dyDescent="0.3">
      <c r="C77" t="s">
        <v>96</v>
      </c>
      <c r="D77" t="s">
        <v>8</v>
      </c>
      <c r="E77" t="s">
        <v>9</v>
      </c>
      <c r="F77">
        <v>28</v>
      </c>
      <c r="G77" s="4">
        <v>44649</v>
      </c>
      <c r="H77" s="5">
        <v>104120</v>
      </c>
      <c r="I77" t="s">
        <v>16</v>
      </c>
    </row>
    <row r="78" spans="3:9" x14ac:dyDescent="0.3">
      <c r="C78" t="s">
        <v>23</v>
      </c>
      <c r="D78" t="s">
        <v>15</v>
      </c>
      <c r="E78" t="s">
        <v>12</v>
      </c>
      <c r="F78">
        <v>37</v>
      </c>
      <c r="G78" s="4">
        <v>44338</v>
      </c>
      <c r="H78" s="5">
        <v>88050</v>
      </c>
      <c r="I78" t="s">
        <v>24</v>
      </c>
    </row>
    <row r="79" spans="3:9" x14ac:dyDescent="0.3">
      <c r="C79" t="s">
        <v>103</v>
      </c>
      <c r="D79" t="s">
        <v>15</v>
      </c>
      <c r="E79" t="s">
        <v>12</v>
      </c>
      <c r="F79">
        <v>24</v>
      </c>
      <c r="G79" s="4">
        <v>44686</v>
      </c>
      <c r="H79" s="5">
        <v>100420</v>
      </c>
      <c r="I79" t="s">
        <v>16</v>
      </c>
    </row>
    <row r="80" spans="3:9" x14ac:dyDescent="0.3">
      <c r="C80" t="s">
        <v>54</v>
      </c>
      <c r="D80" t="s">
        <v>8</v>
      </c>
      <c r="E80" t="s">
        <v>9</v>
      </c>
      <c r="F80">
        <v>30</v>
      </c>
      <c r="G80" s="4">
        <v>44850</v>
      </c>
      <c r="H80" s="5">
        <v>114180</v>
      </c>
      <c r="I80" t="s">
        <v>16</v>
      </c>
    </row>
    <row r="81" spans="3:9" x14ac:dyDescent="0.3">
      <c r="C81" t="s">
        <v>86</v>
      </c>
      <c r="D81" t="s">
        <v>8</v>
      </c>
      <c r="E81" t="s">
        <v>12</v>
      </c>
      <c r="F81">
        <v>21</v>
      </c>
      <c r="G81" s="4">
        <v>44678</v>
      </c>
      <c r="H81" s="5">
        <v>33920</v>
      </c>
      <c r="I81" t="s">
        <v>16</v>
      </c>
    </row>
    <row r="82" spans="3:9" x14ac:dyDescent="0.3">
      <c r="C82" t="s">
        <v>69</v>
      </c>
      <c r="D82" t="s">
        <v>15</v>
      </c>
      <c r="E82" t="s">
        <v>9</v>
      </c>
      <c r="F82">
        <v>23</v>
      </c>
      <c r="G82" s="4">
        <v>44440</v>
      </c>
      <c r="H82" s="5">
        <v>106460</v>
      </c>
      <c r="I82" t="s">
        <v>16</v>
      </c>
    </row>
    <row r="83" spans="3:9" x14ac:dyDescent="0.3">
      <c r="C83" t="s">
        <v>57</v>
      </c>
      <c r="D83" t="s">
        <v>15</v>
      </c>
      <c r="E83" t="s">
        <v>9</v>
      </c>
      <c r="F83">
        <v>35</v>
      </c>
      <c r="G83" s="4">
        <v>44727</v>
      </c>
      <c r="H83" s="5">
        <v>40400</v>
      </c>
      <c r="I83" t="s">
        <v>16</v>
      </c>
    </row>
    <row r="84" spans="3:9" x14ac:dyDescent="0.3">
      <c r="C84" t="s">
        <v>68</v>
      </c>
      <c r="D84" t="s">
        <v>15</v>
      </c>
      <c r="E84" t="s">
        <v>21</v>
      </c>
      <c r="F84">
        <v>27</v>
      </c>
      <c r="G84" s="4">
        <v>44236</v>
      </c>
      <c r="H84" s="5">
        <v>91650</v>
      </c>
      <c r="I84" t="s">
        <v>13</v>
      </c>
    </row>
    <row r="85" spans="3:9" x14ac:dyDescent="0.3">
      <c r="C85" t="s">
        <v>99</v>
      </c>
      <c r="D85" t="s">
        <v>15</v>
      </c>
      <c r="E85" t="s">
        <v>19</v>
      </c>
      <c r="F85">
        <v>43</v>
      </c>
      <c r="G85" s="4">
        <v>44620</v>
      </c>
      <c r="H85" s="5">
        <v>36040</v>
      </c>
      <c r="I85" t="s">
        <v>16</v>
      </c>
    </row>
    <row r="86" spans="3:9" x14ac:dyDescent="0.3">
      <c r="C86" t="s">
        <v>101</v>
      </c>
      <c r="D86" t="s">
        <v>8</v>
      </c>
      <c r="E86" t="s">
        <v>12</v>
      </c>
      <c r="F86">
        <v>40</v>
      </c>
      <c r="G86" s="4">
        <v>44381</v>
      </c>
      <c r="H86" s="5">
        <v>104410</v>
      </c>
      <c r="I86" t="s">
        <v>16</v>
      </c>
    </row>
    <row r="87" spans="3:9" x14ac:dyDescent="0.3">
      <c r="C87" t="s">
        <v>85</v>
      </c>
      <c r="D87" t="s">
        <v>15</v>
      </c>
      <c r="E87" t="s">
        <v>21</v>
      </c>
      <c r="F87">
        <v>30</v>
      </c>
      <c r="G87" s="4">
        <v>44606</v>
      </c>
      <c r="H87" s="5">
        <v>96800</v>
      </c>
      <c r="I87" t="s">
        <v>16</v>
      </c>
    </row>
    <row r="88" spans="3:9" x14ac:dyDescent="0.3">
      <c r="C88" t="s">
        <v>28</v>
      </c>
      <c r="D88" t="s">
        <v>8</v>
      </c>
      <c r="E88" t="s">
        <v>21</v>
      </c>
      <c r="F88">
        <v>34</v>
      </c>
      <c r="G88" s="4">
        <v>44459</v>
      </c>
      <c r="H88" s="5">
        <v>85000</v>
      </c>
      <c r="I88" t="s">
        <v>16</v>
      </c>
    </row>
    <row r="89" spans="3:9" x14ac:dyDescent="0.3">
      <c r="C89" t="s">
        <v>80</v>
      </c>
      <c r="D89" t="s">
        <v>15</v>
      </c>
      <c r="E89" t="s">
        <v>19</v>
      </c>
      <c r="F89">
        <v>28</v>
      </c>
      <c r="G89" s="4">
        <v>44820</v>
      </c>
      <c r="H89" s="5">
        <v>43510</v>
      </c>
      <c r="I89" t="s">
        <v>42</v>
      </c>
    </row>
    <row r="90" spans="3:9" x14ac:dyDescent="0.3">
      <c r="C90" t="s">
        <v>79</v>
      </c>
      <c r="D90" t="s">
        <v>15</v>
      </c>
      <c r="E90" t="s">
        <v>21</v>
      </c>
      <c r="F90">
        <v>33</v>
      </c>
      <c r="G90" s="4">
        <v>44243</v>
      </c>
      <c r="H90" s="5">
        <v>59430</v>
      </c>
      <c r="I90" t="s">
        <v>16</v>
      </c>
    </row>
    <row r="91" spans="3:9" x14ac:dyDescent="0.3">
      <c r="C91" t="s">
        <v>93</v>
      </c>
      <c r="D91" t="s">
        <v>8</v>
      </c>
      <c r="E91" t="s">
        <v>21</v>
      </c>
      <c r="F91">
        <v>33</v>
      </c>
      <c r="G91" s="4">
        <v>44067</v>
      </c>
      <c r="H91" s="5">
        <v>65360</v>
      </c>
      <c r="I91" t="s">
        <v>16</v>
      </c>
    </row>
    <row r="92" spans="3:9" x14ac:dyDescent="0.3">
      <c r="C92" t="s">
        <v>66</v>
      </c>
      <c r="D92" t="s">
        <v>8</v>
      </c>
      <c r="E92" t="s">
        <v>9</v>
      </c>
      <c r="F92">
        <v>32</v>
      </c>
      <c r="G92" s="4">
        <v>44611</v>
      </c>
      <c r="H92" s="5">
        <v>41570</v>
      </c>
      <c r="I92" t="s">
        <v>16</v>
      </c>
    </row>
    <row r="93" spans="3:9" x14ac:dyDescent="0.3">
      <c r="C93" t="s">
        <v>95</v>
      </c>
      <c r="D93" t="s">
        <v>8</v>
      </c>
      <c r="E93" t="s">
        <v>12</v>
      </c>
      <c r="F93">
        <v>33</v>
      </c>
      <c r="G93" s="4">
        <v>44312</v>
      </c>
      <c r="H93" s="5">
        <v>75280</v>
      </c>
      <c r="I93" t="s">
        <v>16</v>
      </c>
    </row>
    <row r="94" spans="3:9" x14ac:dyDescent="0.3">
      <c r="C94" t="s">
        <v>18</v>
      </c>
      <c r="D94" t="s">
        <v>15</v>
      </c>
      <c r="E94" t="s">
        <v>19</v>
      </c>
      <c r="F94">
        <v>33</v>
      </c>
      <c r="G94" s="4">
        <v>44385</v>
      </c>
      <c r="H94" s="5">
        <v>74550</v>
      </c>
      <c r="I94" t="s">
        <v>16</v>
      </c>
    </row>
    <row r="95" spans="3:9" x14ac:dyDescent="0.3">
      <c r="C95" t="s">
        <v>45</v>
      </c>
      <c r="D95" t="s">
        <v>15</v>
      </c>
      <c r="E95" t="s">
        <v>9</v>
      </c>
      <c r="F95">
        <v>30</v>
      </c>
      <c r="G95" s="4">
        <v>44701</v>
      </c>
      <c r="H95" s="5">
        <v>67950</v>
      </c>
      <c r="I95" t="s">
        <v>16</v>
      </c>
    </row>
    <row r="96" spans="3:9" x14ac:dyDescent="0.3">
      <c r="C96" t="s">
        <v>90</v>
      </c>
      <c r="D96" t="s">
        <v>15</v>
      </c>
      <c r="E96" t="s">
        <v>21</v>
      </c>
      <c r="F96">
        <v>42</v>
      </c>
      <c r="G96" s="4">
        <v>44731</v>
      </c>
      <c r="H96" s="5">
        <v>70270</v>
      </c>
      <c r="I96" t="s">
        <v>24</v>
      </c>
    </row>
    <row r="97" spans="3:9" x14ac:dyDescent="0.3">
      <c r="C97" t="s">
        <v>46</v>
      </c>
      <c r="D97" t="s">
        <v>15</v>
      </c>
      <c r="E97" t="s">
        <v>9</v>
      </c>
      <c r="F97">
        <v>26</v>
      </c>
      <c r="G97" s="4">
        <v>44411</v>
      </c>
      <c r="H97" s="5">
        <v>53540</v>
      </c>
      <c r="I97" t="s">
        <v>16</v>
      </c>
    </row>
    <row r="98" spans="3:9" x14ac:dyDescent="0.3">
      <c r="C98" t="s">
        <v>58</v>
      </c>
      <c r="D98" t="s">
        <v>15</v>
      </c>
      <c r="E98" t="s">
        <v>19</v>
      </c>
      <c r="F98">
        <v>22</v>
      </c>
      <c r="G98" s="4">
        <v>44446</v>
      </c>
      <c r="H98" s="5">
        <v>112780</v>
      </c>
      <c r="I98" t="s">
        <v>13</v>
      </c>
    </row>
    <row r="99" spans="3:9" x14ac:dyDescent="0.3">
      <c r="C99" t="s">
        <v>70</v>
      </c>
      <c r="D99" t="s">
        <v>15</v>
      </c>
      <c r="E99" t="s">
        <v>9</v>
      </c>
      <c r="F99">
        <v>46</v>
      </c>
      <c r="G99" s="4">
        <v>44758</v>
      </c>
      <c r="H99" s="5">
        <v>70610</v>
      </c>
      <c r="I99" t="s">
        <v>16</v>
      </c>
    </row>
    <row r="100" spans="3:9" x14ac:dyDescent="0.3">
      <c r="C100" t="s">
        <v>75</v>
      </c>
      <c r="D100" t="s">
        <v>8</v>
      </c>
      <c r="E100" t="s">
        <v>19</v>
      </c>
      <c r="F100">
        <v>28</v>
      </c>
      <c r="G100" s="4">
        <v>44357</v>
      </c>
      <c r="H100" s="5">
        <v>53240</v>
      </c>
      <c r="I100" t="s">
        <v>16</v>
      </c>
    </row>
    <row r="101" spans="3:9" x14ac:dyDescent="0.3">
      <c r="C101" t="s">
        <v>49</v>
      </c>
      <c r="E101" t="s">
        <v>21</v>
      </c>
      <c r="F101">
        <v>37</v>
      </c>
      <c r="G101" s="4">
        <v>44146</v>
      </c>
      <c r="H101" s="5">
        <v>115440</v>
      </c>
      <c r="I101" t="s">
        <v>24</v>
      </c>
    </row>
    <row r="102" spans="3:9" x14ac:dyDescent="0.3">
      <c r="C102" t="s">
        <v>65</v>
      </c>
      <c r="D102" t="s">
        <v>15</v>
      </c>
      <c r="E102" t="s">
        <v>19</v>
      </c>
      <c r="F102">
        <v>32</v>
      </c>
      <c r="G102" s="4">
        <v>44465</v>
      </c>
      <c r="H102" s="5">
        <v>53540</v>
      </c>
      <c r="I102" t="s">
        <v>16</v>
      </c>
    </row>
    <row r="103" spans="3:9" x14ac:dyDescent="0.3">
      <c r="C103" t="s">
        <v>81</v>
      </c>
      <c r="D103" t="s">
        <v>8</v>
      </c>
      <c r="E103" t="s">
        <v>9</v>
      </c>
      <c r="F103">
        <v>30</v>
      </c>
      <c r="G103" s="4">
        <v>44861</v>
      </c>
      <c r="H103" s="5">
        <v>112570</v>
      </c>
      <c r="I103" t="s">
        <v>16</v>
      </c>
    </row>
    <row r="104" spans="3:9" x14ac:dyDescent="0.3">
      <c r="C104" t="s">
        <v>51</v>
      </c>
      <c r="D104" t="s">
        <v>15</v>
      </c>
      <c r="E104" t="s">
        <v>9</v>
      </c>
      <c r="F104">
        <v>33</v>
      </c>
      <c r="G104" s="4">
        <v>44701</v>
      </c>
      <c r="H104" s="5">
        <v>48530</v>
      </c>
      <c r="I104" t="s">
        <v>13</v>
      </c>
    </row>
    <row r="105" spans="3:9" x14ac:dyDescent="0.3">
      <c r="C105" t="s">
        <v>61</v>
      </c>
      <c r="D105" t="s">
        <v>8</v>
      </c>
      <c r="E105" t="s">
        <v>12</v>
      </c>
      <c r="F105">
        <v>24</v>
      </c>
      <c r="G105" s="4">
        <v>44148</v>
      </c>
      <c r="H105" s="5">
        <v>62780</v>
      </c>
      <c r="I105" t="s">
        <v>16</v>
      </c>
    </row>
    <row r="106" spans="3:9" x14ac:dyDescent="0.3">
      <c r="C106" t="s">
        <v>203</v>
      </c>
      <c r="F106">
        <f>SUBTOTAL(101,NZ_table[Age])</f>
        <v>30.52</v>
      </c>
      <c r="H106" s="5">
        <f>SUBTOTAL(101,NZ_table[Salary])</f>
        <v>77472.100000000006</v>
      </c>
      <c r="I106">
        <f>SUBTOTAL(103,NZ_table[Rating])</f>
        <v>100</v>
      </c>
    </row>
  </sheetData>
  <conditionalFormatting sqref="C9">
    <cfRule type="duplicateValues" dxfId="14" priority="2"/>
  </conditionalFormatting>
  <conditionalFormatting sqref="C6:C105">
    <cfRule type="duplicateValues" dxfId="13" priority="1"/>
  </conditionalFormatting>
  <pageMargins left="0.7" right="0.7" top="0.75" bottom="0.75" header="0.3" footer="0.3"/>
  <pageSetup paperSize="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5"/>
  <sheetViews>
    <sheetView workbookViewId="0">
      <selection activeCell="J16" sqref="J16"/>
    </sheetView>
  </sheetViews>
  <sheetFormatPr defaultRowHeight="14.4" x14ac:dyDescent="0.3"/>
  <cols>
    <col min="2" max="2" width="27.21875" bestFit="1" customWidth="1"/>
    <col min="3" max="5" width="9.44140625" customWidth="1"/>
    <col min="6" max="6" width="12.6640625" style="4" customWidth="1"/>
    <col min="7" max="7" width="13" customWidth="1"/>
    <col min="8" max="8" width="13.44140625" style="5" bestFit="1" customWidth="1"/>
  </cols>
  <sheetData>
    <row r="2" spans="2:8" x14ac:dyDescent="0.3">
      <c r="B2" t="s">
        <v>0</v>
      </c>
      <c r="C2" t="s">
        <v>1</v>
      </c>
      <c r="D2" t="s">
        <v>3</v>
      </c>
      <c r="E2" t="s">
        <v>6</v>
      </c>
      <c r="F2" s="4" t="s">
        <v>4</v>
      </c>
      <c r="G2" t="s">
        <v>2</v>
      </c>
      <c r="H2" s="5" t="s">
        <v>5</v>
      </c>
    </row>
    <row r="3" spans="2:8" x14ac:dyDescent="0.3">
      <c r="B3" t="s">
        <v>156</v>
      </c>
      <c r="C3" t="s">
        <v>15</v>
      </c>
      <c r="D3">
        <v>20</v>
      </c>
      <c r="E3" t="s">
        <v>16</v>
      </c>
      <c r="F3" s="4">
        <v>44122</v>
      </c>
      <c r="G3" t="s">
        <v>12</v>
      </c>
      <c r="H3" s="5">
        <v>112650</v>
      </c>
    </row>
    <row r="4" spans="2:8" x14ac:dyDescent="0.3">
      <c r="B4" t="s">
        <v>176</v>
      </c>
      <c r="C4" t="s">
        <v>8</v>
      </c>
      <c r="D4">
        <v>32</v>
      </c>
      <c r="E4" t="s">
        <v>13</v>
      </c>
      <c r="F4" s="4">
        <v>44293</v>
      </c>
      <c r="G4" t="s">
        <v>12</v>
      </c>
      <c r="H4" s="5">
        <v>43840</v>
      </c>
    </row>
    <row r="5" spans="2:8" x14ac:dyDescent="0.3">
      <c r="B5" t="s">
        <v>143</v>
      </c>
      <c r="C5" t="s">
        <v>15</v>
      </c>
      <c r="D5">
        <v>31</v>
      </c>
      <c r="E5" t="s">
        <v>16</v>
      </c>
      <c r="F5" s="4">
        <v>44663</v>
      </c>
      <c r="G5" t="s">
        <v>9</v>
      </c>
      <c r="H5" s="5">
        <v>103550</v>
      </c>
    </row>
    <row r="6" spans="2:8" x14ac:dyDescent="0.3">
      <c r="B6" t="s">
        <v>201</v>
      </c>
      <c r="C6" t="s">
        <v>8</v>
      </c>
      <c r="D6">
        <v>32</v>
      </c>
      <c r="E6" t="s">
        <v>16</v>
      </c>
      <c r="F6" s="4">
        <v>44339</v>
      </c>
      <c r="G6" t="s">
        <v>56</v>
      </c>
      <c r="H6" s="5">
        <v>45510</v>
      </c>
    </row>
    <row r="7" spans="2:8" x14ac:dyDescent="0.3">
      <c r="B7" t="s">
        <v>142</v>
      </c>
      <c r="D7">
        <v>37</v>
      </c>
      <c r="E7" t="s">
        <v>24</v>
      </c>
      <c r="F7" s="4">
        <v>44085</v>
      </c>
      <c r="G7" t="s">
        <v>21</v>
      </c>
      <c r="H7" s="5">
        <v>115440</v>
      </c>
    </row>
    <row r="8" spans="2:8" x14ac:dyDescent="0.3">
      <c r="B8" t="s">
        <v>202</v>
      </c>
      <c r="C8" t="s">
        <v>8</v>
      </c>
      <c r="D8">
        <v>38</v>
      </c>
      <c r="E8" t="s">
        <v>13</v>
      </c>
      <c r="F8" s="4">
        <v>44268</v>
      </c>
      <c r="G8" t="s">
        <v>19</v>
      </c>
      <c r="H8" s="5">
        <v>56870</v>
      </c>
    </row>
    <row r="9" spans="2:8" x14ac:dyDescent="0.3">
      <c r="B9" t="s">
        <v>169</v>
      </c>
      <c r="C9" t="s">
        <v>8</v>
      </c>
      <c r="D9">
        <v>25</v>
      </c>
      <c r="E9" t="s">
        <v>16</v>
      </c>
      <c r="F9" s="4">
        <v>44144</v>
      </c>
      <c r="G9" t="s">
        <v>19</v>
      </c>
      <c r="H9" s="5">
        <v>92700</v>
      </c>
    </row>
    <row r="10" spans="2:8" x14ac:dyDescent="0.3">
      <c r="B10" t="s">
        <v>145</v>
      </c>
      <c r="D10">
        <v>32</v>
      </c>
      <c r="E10" t="s">
        <v>16</v>
      </c>
      <c r="F10" s="4">
        <v>44713</v>
      </c>
      <c r="G10" t="s">
        <v>12</v>
      </c>
      <c r="H10" s="5">
        <v>91310</v>
      </c>
    </row>
    <row r="11" spans="2:8" x14ac:dyDescent="0.3">
      <c r="B11" t="s">
        <v>115</v>
      </c>
      <c r="C11" t="s">
        <v>15</v>
      </c>
      <c r="D11">
        <v>33</v>
      </c>
      <c r="E11" t="s">
        <v>16</v>
      </c>
      <c r="F11" s="4">
        <v>44324</v>
      </c>
      <c r="G11" t="s">
        <v>19</v>
      </c>
      <c r="H11" s="5">
        <v>74550</v>
      </c>
    </row>
    <row r="12" spans="2:8" x14ac:dyDescent="0.3">
      <c r="B12" t="s">
        <v>128</v>
      </c>
      <c r="C12" t="s">
        <v>15</v>
      </c>
      <c r="D12">
        <v>25</v>
      </c>
      <c r="E12" t="s">
        <v>13</v>
      </c>
      <c r="F12" s="4">
        <v>44665</v>
      </c>
      <c r="G12" t="s">
        <v>9</v>
      </c>
      <c r="H12" s="5">
        <v>109190</v>
      </c>
    </row>
    <row r="13" spans="2:8" x14ac:dyDescent="0.3">
      <c r="B13" t="s">
        <v>194</v>
      </c>
      <c r="C13" t="s">
        <v>8</v>
      </c>
      <c r="D13">
        <v>40</v>
      </c>
      <c r="E13" t="s">
        <v>16</v>
      </c>
      <c r="F13" s="4">
        <v>44320</v>
      </c>
      <c r="G13" t="s">
        <v>12</v>
      </c>
      <c r="H13" s="5">
        <v>104410</v>
      </c>
    </row>
    <row r="14" spans="2:8" x14ac:dyDescent="0.3">
      <c r="B14" t="s">
        <v>177</v>
      </c>
      <c r="C14" t="s">
        <v>15</v>
      </c>
      <c r="D14">
        <v>30</v>
      </c>
      <c r="E14" t="s">
        <v>16</v>
      </c>
      <c r="F14" s="4">
        <v>44544</v>
      </c>
      <c r="G14" t="s">
        <v>21</v>
      </c>
      <c r="H14" s="5">
        <v>96800</v>
      </c>
    </row>
    <row r="15" spans="2:8" x14ac:dyDescent="0.3">
      <c r="B15" t="s">
        <v>123</v>
      </c>
      <c r="C15" t="s">
        <v>15</v>
      </c>
      <c r="D15">
        <v>28</v>
      </c>
      <c r="E15" t="s">
        <v>13</v>
      </c>
      <c r="F15" s="4">
        <v>43980</v>
      </c>
      <c r="G15" t="s">
        <v>21</v>
      </c>
      <c r="H15" s="5">
        <v>48170</v>
      </c>
    </row>
    <row r="16" spans="2:8" x14ac:dyDescent="0.3">
      <c r="B16" t="s">
        <v>140</v>
      </c>
      <c r="C16" t="s">
        <v>15</v>
      </c>
      <c r="D16">
        <v>21</v>
      </c>
      <c r="E16" t="s">
        <v>16</v>
      </c>
      <c r="F16" s="4">
        <v>44042</v>
      </c>
      <c r="G16" t="s">
        <v>9</v>
      </c>
      <c r="H16" s="5">
        <v>37920</v>
      </c>
    </row>
    <row r="17" spans="2:8" x14ac:dyDescent="0.3">
      <c r="B17" t="s">
        <v>178</v>
      </c>
      <c r="C17" t="s">
        <v>15</v>
      </c>
      <c r="D17">
        <v>34</v>
      </c>
      <c r="E17" t="s">
        <v>16</v>
      </c>
      <c r="F17" s="4">
        <v>44642</v>
      </c>
      <c r="G17" t="s">
        <v>9</v>
      </c>
      <c r="H17" s="5">
        <v>112650</v>
      </c>
    </row>
    <row r="18" spans="2:8" x14ac:dyDescent="0.3">
      <c r="B18" t="s">
        <v>165</v>
      </c>
      <c r="C18" t="s">
        <v>8</v>
      </c>
      <c r="D18">
        <v>34</v>
      </c>
      <c r="E18" t="s">
        <v>24</v>
      </c>
      <c r="F18" s="4">
        <v>44660</v>
      </c>
      <c r="G18" t="s">
        <v>19</v>
      </c>
      <c r="H18" s="5">
        <v>49630</v>
      </c>
    </row>
    <row r="19" spans="2:8" x14ac:dyDescent="0.3">
      <c r="B19" t="s">
        <v>199</v>
      </c>
      <c r="C19" t="s">
        <v>15</v>
      </c>
      <c r="D19">
        <v>36</v>
      </c>
      <c r="E19" t="s">
        <v>16</v>
      </c>
      <c r="F19" s="4">
        <v>43958</v>
      </c>
      <c r="G19" t="s">
        <v>12</v>
      </c>
      <c r="H19" s="5">
        <v>118840</v>
      </c>
    </row>
    <row r="20" spans="2:8" x14ac:dyDescent="0.3">
      <c r="B20" t="s">
        <v>159</v>
      </c>
      <c r="C20" t="s">
        <v>15</v>
      </c>
      <c r="D20">
        <v>30</v>
      </c>
      <c r="E20" t="s">
        <v>16</v>
      </c>
      <c r="F20" s="4">
        <v>44789</v>
      </c>
      <c r="G20" t="s">
        <v>12</v>
      </c>
      <c r="H20" s="5">
        <v>69710</v>
      </c>
    </row>
    <row r="21" spans="2:8" x14ac:dyDescent="0.3">
      <c r="B21" t="s">
        <v>197</v>
      </c>
      <c r="C21" t="s">
        <v>15</v>
      </c>
      <c r="D21">
        <v>20</v>
      </c>
      <c r="E21" t="s">
        <v>16</v>
      </c>
      <c r="F21" s="4">
        <v>44683</v>
      </c>
      <c r="G21" t="s">
        <v>9</v>
      </c>
      <c r="H21" s="5">
        <v>79570</v>
      </c>
    </row>
    <row r="22" spans="2:8" x14ac:dyDescent="0.3">
      <c r="B22" t="s">
        <v>154</v>
      </c>
      <c r="C22" t="s">
        <v>8</v>
      </c>
      <c r="D22">
        <v>22</v>
      </c>
      <c r="E22" t="s">
        <v>13</v>
      </c>
      <c r="F22" s="4">
        <v>44388</v>
      </c>
      <c r="G22" t="s">
        <v>9</v>
      </c>
      <c r="H22" s="5">
        <v>76900</v>
      </c>
    </row>
    <row r="23" spans="2:8" x14ac:dyDescent="0.3">
      <c r="B23" t="s">
        <v>182</v>
      </c>
      <c r="C23" t="s">
        <v>15</v>
      </c>
      <c r="D23">
        <v>27</v>
      </c>
      <c r="E23" t="s">
        <v>16</v>
      </c>
      <c r="F23" s="4">
        <v>44073</v>
      </c>
      <c r="G23" t="s">
        <v>19</v>
      </c>
      <c r="H23" s="5">
        <v>54970</v>
      </c>
    </row>
    <row r="24" spans="2:8" x14ac:dyDescent="0.3">
      <c r="B24" t="s">
        <v>118</v>
      </c>
      <c r="C24" t="s">
        <v>15</v>
      </c>
      <c r="D24">
        <v>37</v>
      </c>
      <c r="E24" t="s">
        <v>24</v>
      </c>
      <c r="F24" s="4">
        <v>44277</v>
      </c>
      <c r="G24" t="s">
        <v>12</v>
      </c>
      <c r="H24" s="5">
        <v>88050</v>
      </c>
    </row>
    <row r="25" spans="2:8" x14ac:dyDescent="0.3">
      <c r="B25" t="s">
        <v>192</v>
      </c>
      <c r="C25" t="s">
        <v>15</v>
      </c>
      <c r="D25">
        <v>43</v>
      </c>
      <c r="E25" t="s">
        <v>16</v>
      </c>
      <c r="F25" s="4">
        <v>44558</v>
      </c>
      <c r="G25" t="s">
        <v>19</v>
      </c>
      <c r="H25" s="5">
        <v>36040</v>
      </c>
    </row>
    <row r="26" spans="2:8" x14ac:dyDescent="0.3">
      <c r="B26" t="s">
        <v>111</v>
      </c>
      <c r="C26" t="s">
        <v>8</v>
      </c>
      <c r="D26">
        <v>42</v>
      </c>
      <c r="E26" t="s">
        <v>10</v>
      </c>
      <c r="F26" s="4">
        <v>44718</v>
      </c>
      <c r="G26" t="s">
        <v>9</v>
      </c>
      <c r="H26" s="5">
        <v>75000</v>
      </c>
    </row>
    <row r="27" spans="2:8" x14ac:dyDescent="0.3">
      <c r="B27" t="s">
        <v>149</v>
      </c>
      <c r="C27" t="s">
        <v>15</v>
      </c>
      <c r="D27">
        <v>35</v>
      </c>
      <c r="E27" t="s">
        <v>16</v>
      </c>
      <c r="F27" s="4">
        <v>44666</v>
      </c>
      <c r="G27" t="s">
        <v>9</v>
      </c>
      <c r="H27" s="5">
        <v>40400</v>
      </c>
    </row>
    <row r="28" spans="2:8" x14ac:dyDescent="0.3">
      <c r="B28" t="s">
        <v>196</v>
      </c>
      <c r="C28" t="s">
        <v>15</v>
      </c>
      <c r="D28">
        <v>24</v>
      </c>
      <c r="E28" t="s">
        <v>16</v>
      </c>
      <c r="F28" s="4">
        <v>44625</v>
      </c>
      <c r="G28" t="s">
        <v>12</v>
      </c>
      <c r="H28" s="5">
        <v>100420</v>
      </c>
    </row>
    <row r="29" spans="2:8" x14ac:dyDescent="0.3">
      <c r="B29" t="s">
        <v>120</v>
      </c>
      <c r="C29" t="s">
        <v>8</v>
      </c>
      <c r="D29">
        <v>31</v>
      </c>
      <c r="E29" t="s">
        <v>16</v>
      </c>
      <c r="F29" s="4">
        <v>44604</v>
      </c>
      <c r="G29" t="s">
        <v>12</v>
      </c>
      <c r="H29" s="5">
        <v>58100</v>
      </c>
    </row>
    <row r="30" spans="2:8" x14ac:dyDescent="0.3">
      <c r="B30" t="s">
        <v>114</v>
      </c>
      <c r="C30" t="s">
        <v>8</v>
      </c>
      <c r="D30">
        <v>44</v>
      </c>
      <c r="E30" t="s">
        <v>16</v>
      </c>
      <c r="F30" s="4">
        <v>44985</v>
      </c>
      <c r="G30" t="s">
        <v>12</v>
      </c>
      <c r="H30" s="5">
        <v>114870</v>
      </c>
    </row>
    <row r="31" spans="2:8" x14ac:dyDescent="0.3">
      <c r="B31" t="s">
        <v>158</v>
      </c>
      <c r="C31" t="s">
        <v>8</v>
      </c>
      <c r="D31">
        <v>32</v>
      </c>
      <c r="E31" t="s">
        <v>16</v>
      </c>
      <c r="F31" s="4">
        <v>44549</v>
      </c>
      <c r="G31" t="s">
        <v>9</v>
      </c>
      <c r="H31" s="5">
        <v>41570</v>
      </c>
    </row>
    <row r="32" spans="2:8" x14ac:dyDescent="0.3">
      <c r="B32" t="s">
        <v>173</v>
      </c>
      <c r="C32" t="s">
        <v>8</v>
      </c>
      <c r="D32">
        <v>30</v>
      </c>
      <c r="E32" t="s">
        <v>16</v>
      </c>
      <c r="F32" s="4">
        <v>44800</v>
      </c>
      <c r="G32" t="s">
        <v>9</v>
      </c>
      <c r="H32" s="5">
        <v>112570</v>
      </c>
    </row>
    <row r="33" spans="2:8" x14ac:dyDescent="0.3">
      <c r="B33" t="s">
        <v>151</v>
      </c>
      <c r="C33" t="s">
        <v>15</v>
      </c>
      <c r="D33">
        <v>26</v>
      </c>
      <c r="E33" t="s">
        <v>16</v>
      </c>
      <c r="F33" s="4">
        <v>44164</v>
      </c>
      <c r="G33" t="s">
        <v>9</v>
      </c>
      <c r="H33" s="5">
        <v>47360</v>
      </c>
    </row>
    <row r="34" spans="2:8" x14ac:dyDescent="0.3">
      <c r="B34" t="s">
        <v>126</v>
      </c>
      <c r="C34" t="s">
        <v>8</v>
      </c>
      <c r="D34">
        <v>21</v>
      </c>
      <c r="E34" t="s">
        <v>16</v>
      </c>
      <c r="F34" s="4">
        <v>44256</v>
      </c>
      <c r="G34" t="s">
        <v>21</v>
      </c>
      <c r="H34" s="5">
        <v>65920</v>
      </c>
    </row>
    <row r="35" spans="2:8" x14ac:dyDescent="0.3">
      <c r="B35" t="s">
        <v>200</v>
      </c>
      <c r="C35" t="s">
        <v>8</v>
      </c>
      <c r="D35">
        <v>28</v>
      </c>
      <c r="E35" t="s">
        <v>16</v>
      </c>
      <c r="F35" s="4">
        <v>44571</v>
      </c>
      <c r="G35" t="s">
        <v>9</v>
      </c>
      <c r="H35" s="5">
        <v>99970</v>
      </c>
    </row>
    <row r="36" spans="2:8" x14ac:dyDescent="0.3">
      <c r="B36" t="s">
        <v>133</v>
      </c>
      <c r="C36" t="s">
        <v>8</v>
      </c>
      <c r="D36">
        <v>25</v>
      </c>
      <c r="E36" t="s">
        <v>13</v>
      </c>
      <c r="F36" s="4">
        <v>44633</v>
      </c>
      <c r="G36" t="s">
        <v>12</v>
      </c>
      <c r="H36" s="5">
        <v>80700</v>
      </c>
    </row>
    <row r="37" spans="2:8" x14ac:dyDescent="0.3">
      <c r="B37" t="s">
        <v>155</v>
      </c>
      <c r="C37" t="s">
        <v>15</v>
      </c>
      <c r="D37">
        <v>24</v>
      </c>
      <c r="E37" t="s">
        <v>24</v>
      </c>
      <c r="F37" s="4">
        <v>44375</v>
      </c>
      <c r="G37" t="s">
        <v>21</v>
      </c>
      <c r="H37" s="5">
        <v>52610</v>
      </c>
    </row>
    <row r="38" spans="2:8" x14ac:dyDescent="0.3">
      <c r="B38" t="s">
        <v>180</v>
      </c>
      <c r="C38" t="s">
        <v>15</v>
      </c>
      <c r="D38">
        <v>29</v>
      </c>
      <c r="E38" t="s">
        <v>24</v>
      </c>
      <c r="F38" s="4">
        <v>44119</v>
      </c>
      <c r="G38" t="s">
        <v>12</v>
      </c>
      <c r="H38" s="5">
        <v>112110</v>
      </c>
    </row>
    <row r="39" spans="2:8" x14ac:dyDescent="0.3">
      <c r="B39" t="s">
        <v>152</v>
      </c>
      <c r="C39" t="s">
        <v>8</v>
      </c>
      <c r="D39">
        <v>27</v>
      </c>
      <c r="E39" t="s">
        <v>16</v>
      </c>
      <c r="F39" s="4">
        <v>44061</v>
      </c>
      <c r="G39" t="s">
        <v>56</v>
      </c>
      <c r="H39" s="5">
        <v>119110</v>
      </c>
    </row>
    <row r="40" spans="2:8" x14ac:dyDescent="0.3">
      <c r="B40" t="s">
        <v>150</v>
      </c>
      <c r="C40" t="s">
        <v>15</v>
      </c>
      <c r="D40">
        <v>22</v>
      </c>
      <c r="E40" t="s">
        <v>13</v>
      </c>
      <c r="F40" s="4">
        <v>44384</v>
      </c>
      <c r="G40" t="s">
        <v>19</v>
      </c>
      <c r="H40" s="5">
        <v>112780</v>
      </c>
    </row>
    <row r="41" spans="2:8" x14ac:dyDescent="0.3">
      <c r="B41" t="s">
        <v>175</v>
      </c>
      <c r="C41" t="s">
        <v>8</v>
      </c>
      <c r="D41">
        <v>36</v>
      </c>
      <c r="E41" t="s">
        <v>16</v>
      </c>
      <c r="F41" s="4">
        <v>44023</v>
      </c>
      <c r="G41" t="s">
        <v>9</v>
      </c>
      <c r="H41" s="5">
        <v>114890</v>
      </c>
    </row>
    <row r="42" spans="2:8" x14ac:dyDescent="0.3">
      <c r="B42" t="s">
        <v>146</v>
      </c>
      <c r="C42" t="s">
        <v>15</v>
      </c>
      <c r="D42">
        <v>27</v>
      </c>
      <c r="E42" t="s">
        <v>16</v>
      </c>
      <c r="F42" s="4">
        <v>44506</v>
      </c>
      <c r="G42" t="s">
        <v>21</v>
      </c>
      <c r="H42" s="5">
        <v>48980</v>
      </c>
    </row>
    <row r="43" spans="2:8" x14ac:dyDescent="0.3">
      <c r="B43" t="s">
        <v>170</v>
      </c>
      <c r="C43" t="s">
        <v>15</v>
      </c>
      <c r="D43">
        <v>21</v>
      </c>
      <c r="E43" t="s">
        <v>16</v>
      </c>
      <c r="F43" s="4">
        <v>44180</v>
      </c>
      <c r="G43" t="s">
        <v>56</v>
      </c>
      <c r="H43" s="5">
        <v>75880</v>
      </c>
    </row>
    <row r="44" spans="2:8" x14ac:dyDescent="0.3">
      <c r="B44" t="s">
        <v>167</v>
      </c>
      <c r="C44" t="s">
        <v>8</v>
      </c>
      <c r="D44">
        <v>28</v>
      </c>
      <c r="E44" t="s">
        <v>16</v>
      </c>
      <c r="F44" s="4">
        <v>44296</v>
      </c>
      <c r="G44" t="s">
        <v>19</v>
      </c>
      <c r="H44" s="5">
        <v>53240</v>
      </c>
    </row>
    <row r="45" spans="2:8" x14ac:dyDescent="0.3">
      <c r="B45" t="s">
        <v>122</v>
      </c>
      <c r="C45" t="s">
        <v>8</v>
      </c>
      <c r="D45">
        <v>34</v>
      </c>
      <c r="E45" t="s">
        <v>16</v>
      </c>
      <c r="F45" s="4">
        <v>44397</v>
      </c>
      <c r="G45" t="s">
        <v>21</v>
      </c>
      <c r="H45" s="5">
        <v>85000</v>
      </c>
    </row>
    <row r="46" spans="2:8" x14ac:dyDescent="0.3">
      <c r="B46" t="s">
        <v>179</v>
      </c>
      <c r="C46" t="s">
        <v>8</v>
      </c>
      <c r="D46">
        <v>21</v>
      </c>
      <c r="E46" t="s">
        <v>16</v>
      </c>
      <c r="F46" s="4">
        <v>44619</v>
      </c>
      <c r="G46" t="s">
        <v>12</v>
      </c>
      <c r="H46" s="5">
        <v>33920</v>
      </c>
    </row>
    <row r="47" spans="2:8" x14ac:dyDescent="0.3">
      <c r="B47" t="s">
        <v>188</v>
      </c>
      <c r="C47" t="s">
        <v>8</v>
      </c>
      <c r="D47">
        <v>33</v>
      </c>
      <c r="E47" t="s">
        <v>16</v>
      </c>
      <c r="F47" s="4">
        <v>44253</v>
      </c>
      <c r="G47" t="s">
        <v>12</v>
      </c>
      <c r="H47" s="5">
        <v>75280</v>
      </c>
    </row>
    <row r="48" spans="2:8" x14ac:dyDescent="0.3">
      <c r="B48" t="s">
        <v>130</v>
      </c>
      <c r="C48" t="s">
        <v>8</v>
      </c>
      <c r="D48">
        <v>34</v>
      </c>
      <c r="E48" t="s">
        <v>16</v>
      </c>
      <c r="F48" s="4">
        <v>44594</v>
      </c>
      <c r="G48" t="s">
        <v>21</v>
      </c>
      <c r="H48" s="5">
        <v>58940</v>
      </c>
    </row>
    <row r="49" spans="2:8" x14ac:dyDescent="0.3">
      <c r="B49" t="s">
        <v>136</v>
      </c>
      <c r="C49" t="s">
        <v>8</v>
      </c>
      <c r="D49">
        <v>28</v>
      </c>
      <c r="E49" t="s">
        <v>16</v>
      </c>
      <c r="F49" s="4">
        <v>44425</v>
      </c>
      <c r="G49" t="s">
        <v>9</v>
      </c>
      <c r="H49" s="5">
        <v>104770</v>
      </c>
    </row>
    <row r="50" spans="2:8" x14ac:dyDescent="0.3">
      <c r="B50" t="s">
        <v>125</v>
      </c>
      <c r="C50" t="s">
        <v>15</v>
      </c>
      <c r="D50">
        <v>21</v>
      </c>
      <c r="E50" t="s">
        <v>16</v>
      </c>
      <c r="F50" s="4">
        <v>44701</v>
      </c>
      <c r="G50" t="s">
        <v>9</v>
      </c>
      <c r="H50" s="5">
        <v>57090</v>
      </c>
    </row>
    <row r="51" spans="2:8" x14ac:dyDescent="0.3">
      <c r="B51" t="s">
        <v>160</v>
      </c>
      <c r="C51" t="s">
        <v>15</v>
      </c>
      <c r="D51">
        <v>27</v>
      </c>
      <c r="E51" t="s">
        <v>13</v>
      </c>
      <c r="F51" s="4">
        <v>44174</v>
      </c>
      <c r="G51" t="s">
        <v>21</v>
      </c>
      <c r="H51" s="5">
        <v>91650</v>
      </c>
    </row>
    <row r="52" spans="2:8" x14ac:dyDescent="0.3">
      <c r="B52" t="s">
        <v>183</v>
      </c>
      <c r="C52" t="s">
        <v>15</v>
      </c>
      <c r="D52">
        <v>42</v>
      </c>
      <c r="E52" t="s">
        <v>24</v>
      </c>
      <c r="F52" s="4">
        <v>44670</v>
      </c>
      <c r="G52" t="s">
        <v>21</v>
      </c>
      <c r="H52" s="5">
        <v>70270</v>
      </c>
    </row>
    <row r="53" spans="2:8" x14ac:dyDescent="0.3">
      <c r="B53" t="s">
        <v>129</v>
      </c>
      <c r="C53" t="s">
        <v>8</v>
      </c>
      <c r="D53">
        <v>28</v>
      </c>
      <c r="E53" t="s">
        <v>16</v>
      </c>
      <c r="F53" s="4">
        <v>44124</v>
      </c>
      <c r="G53" t="s">
        <v>21</v>
      </c>
      <c r="H53" s="5">
        <v>75970</v>
      </c>
    </row>
    <row r="54" spans="2:8" x14ac:dyDescent="0.3">
      <c r="B54" t="s">
        <v>112</v>
      </c>
      <c r="D54">
        <v>27</v>
      </c>
      <c r="E54" t="s">
        <v>13</v>
      </c>
      <c r="F54" s="4">
        <v>44212</v>
      </c>
      <c r="G54" t="s">
        <v>12</v>
      </c>
      <c r="H54" s="5">
        <v>90700</v>
      </c>
    </row>
    <row r="55" spans="2:8" x14ac:dyDescent="0.3">
      <c r="B55" t="s">
        <v>131</v>
      </c>
      <c r="C55" t="s">
        <v>15</v>
      </c>
      <c r="D55">
        <v>30</v>
      </c>
      <c r="E55" t="s">
        <v>16</v>
      </c>
      <c r="F55" s="4">
        <v>44607</v>
      </c>
      <c r="G55" t="s">
        <v>9</v>
      </c>
      <c r="H55" s="5">
        <v>60570</v>
      </c>
    </row>
    <row r="56" spans="2:8" x14ac:dyDescent="0.3">
      <c r="B56" t="s">
        <v>134</v>
      </c>
      <c r="C56" t="s">
        <v>15</v>
      </c>
      <c r="D56">
        <v>33</v>
      </c>
      <c r="E56" t="s">
        <v>16</v>
      </c>
      <c r="F56" s="4">
        <v>44103</v>
      </c>
      <c r="G56" t="s">
        <v>9</v>
      </c>
      <c r="H56" s="5">
        <v>115920</v>
      </c>
    </row>
    <row r="57" spans="2:8" x14ac:dyDescent="0.3">
      <c r="B57" t="s">
        <v>186</v>
      </c>
      <c r="C57" t="s">
        <v>8</v>
      </c>
      <c r="D57">
        <v>33</v>
      </c>
      <c r="E57" t="s">
        <v>16</v>
      </c>
      <c r="F57" s="4">
        <v>44006</v>
      </c>
      <c r="G57" t="s">
        <v>21</v>
      </c>
      <c r="H57" s="5">
        <v>65360</v>
      </c>
    </row>
    <row r="58" spans="2:8" x14ac:dyDescent="0.3">
      <c r="B58" t="s">
        <v>116</v>
      </c>
      <c r="D58">
        <v>30</v>
      </c>
      <c r="E58" t="s">
        <v>16</v>
      </c>
      <c r="F58" s="4">
        <v>44535</v>
      </c>
      <c r="G58" t="s">
        <v>21</v>
      </c>
      <c r="H58" s="5">
        <v>64000</v>
      </c>
    </row>
    <row r="59" spans="2:8" x14ac:dyDescent="0.3">
      <c r="B59" t="s">
        <v>195</v>
      </c>
      <c r="C59" t="s">
        <v>8</v>
      </c>
      <c r="D59">
        <v>34</v>
      </c>
      <c r="E59" t="s">
        <v>16</v>
      </c>
      <c r="F59" s="4">
        <v>44383</v>
      </c>
      <c r="G59" t="s">
        <v>21</v>
      </c>
      <c r="H59" s="5">
        <v>92450</v>
      </c>
    </row>
    <row r="60" spans="2:8" x14ac:dyDescent="0.3">
      <c r="B60" t="s">
        <v>113</v>
      </c>
      <c r="C60" t="s">
        <v>15</v>
      </c>
      <c r="D60">
        <v>31</v>
      </c>
      <c r="E60" t="s">
        <v>16</v>
      </c>
      <c r="F60" s="4">
        <v>44450</v>
      </c>
      <c r="G60" t="s">
        <v>12</v>
      </c>
      <c r="H60" s="5">
        <v>48950</v>
      </c>
    </row>
    <row r="61" spans="2:8" x14ac:dyDescent="0.3">
      <c r="B61" t="s">
        <v>185</v>
      </c>
      <c r="C61" t="s">
        <v>8</v>
      </c>
      <c r="D61">
        <v>27</v>
      </c>
      <c r="E61" t="s">
        <v>16</v>
      </c>
      <c r="F61" s="4">
        <v>44625</v>
      </c>
      <c r="G61" t="s">
        <v>12</v>
      </c>
      <c r="H61" s="5">
        <v>83750</v>
      </c>
    </row>
    <row r="62" spans="2:8" x14ac:dyDescent="0.3">
      <c r="B62" t="s">
        <v>166</v>
      </c>
      <c r="C62" t="s">
        <v>8</v>
      </c>
      <c r="D62">
        <v>40</v>
      </c>
      <c r="E62" t="s">
        <v>16</v>
      </c>
      <c r="F62" s="4">
        <v>44276</v>
      </c>
      <c r="G62" t="s">
        <v>12</v>
      </c>
      <c r="H62" s="5">
        <v>87620</v>
      </c>
    </row>
    <row r="63" spans="2:8" x14ac:dyDescent="0.3">
      <c r="B63" t="s">
        <v>184</v>
      </c>
      <c r="C63" t="s">
        <v>8</v>
      </c>
      <c r="D63">
        <v>20</v>
      </c>
      <c r="E63" t="s">
        <v>24</v>
      </c>
      <c r="F63" s="4">
        <v>44476</v>
      </c>
      <c r="G63" t="s">
        <v>19</v>
      </c>
      <c r="H63" s="5">
        <v>68900</v>
      </c>
    </row>
    <row r="64" spans="2:8" x14ac:dyDescent="0.3">
      <c r="B64" t="s">
        <v>157</v>
      </c>
      <c r="C64" t="s">
        <v>15</v>
      </c>
      <c r="D64">
        <v>32</v>
      </c>
      <c r="E64" t="s">
        <v>16</v>
      </c>
      <c r="F64" s="4">
        <v>44403</v>
      </c>
      <c r="G64" t="s">
        <v>19</v>
      </c>
      <c r="H64" s="5">
        <v>53540</v>
      </c>
    </row>
    <row r="65" spans="2:8" x14ac:dyDescent="0.3">
      <c r="B65" t="s">
        <v>172</v>
      </c>
      <c r="C65" t="s">
        <v>15</v>
      </c>
      <c r="D65">
        <v>28</v>
      </c>
      <c r="E65" t="s">
        <v>42</v>
      </c>
      <c r="F65" s="4">
        <v>44758</v>
      </c>
      <c r="G65" t="s">
        <v>19</v>
      </c>
      <c r="H65" s="5">
        <v>43510</v>
      </c>
    </row>
    <row r="66" spans="2:8" x14ac:dyDescent="0.3">
      <c r="B66" t="s">
        <v>127</v>
      </c>
      <c r="C66" t="s">
        <v>8</v>
      </c>
      <c r="D66">
        <v>38</v>
      </c>
      <c r="E66" t="s">
        <v>10</v>
      </c>
      <c r="F66" s="4">
        <v>44316</v>
      </c>
      <c r="G66" t="s">
        <v>19</v>
      </c>
      <c r="H66" s="5">
        <v>109160</v>
      </c>
    </row>
    <row r="67" spans="2:8" x14ac:dyDescent="0.3">
      <c r="B67" t="s">
        <v>198</v>
      </c>
      <c r="C67" t="s">
        <v>15</v>
      </c>
      <c r="D67">
        <v>40</v>
      </c>
      <c r="E67" t="s">
        <v>16</v>
      </c>
      <c r="F67" s="4">
        <v>44204</v>
      </c>
      <c r="G67" t="s">
        <v>9</v>
      </c>
      <c r="H67" s="5">
        <v>99750</v>
      </c>
    </row>
    <row r="68" spans="2:8" x14ac:dyDescent="0.3">
      <c r="B68" t="s">
        <v>124</v>
      </c>
      <c r="C68" t="s">
        <v>8</v>
      </c>
      <c r="D68">
        <v>31</v>
      </c>
      <c r="E68" t="s">
        <v>16</v>
      </c>
      <c r="F68" s="4">
        <v>44084</v>
      </c>
      <c r="G68" t="s">
        <v>12</v>
      </c>
      <c r="H68" s="5">
        <v>41980</v>
      </c>
    </row>
    <row r="69" spans="2:8" x14ac:dyDescent="0.3">
      <c r="B69" t="s">
        <v>187</v>
      </c>
      <c r="C69" t="s">
        <v>15</v>
      </c>
      <c r="D69">
        <v>36</v>
      </c>
      <c r="E69" t="s">
        <v>16</v>
      </c>
      <c r="F69" s="4">
        <v>44272</v>
      </c>
      <c r="G69" t="s">
        <v>21</v>
      </c>
      <c r="H69" s="5">
        <v>71380</v>
      </c>
    </row>
    <row r="70" spans="2:8" x14ac:dyDescent="0.3">
      <c r="B70" t="s">
        <v>191</v>
      </c>
      <c r="C70" t="s">
        <v>15</v>
      </c>
      <c r="D70">
        <v>27</v>
      </c>
      <c r="E70" t="s">
        <v>42</v>
      </c>
      <c r="F70" s="4">
        <v>44547</v>
      </c>
      <c r="G70" t="s">
        <v>9</v>
      </c>
      <c r="H70" s="5">
        <v>113280</v>
      </c>
    </row>
    <row r="71" spans="2:8" x14ac:dyDescent="0.3">
      <c r="B71" t="s">
        <v>181</v>
      </c>
      <c r="C71" t="s">
        <v>8</v>
      </c>
      <c r="D71">
        <v>33</v>
      </c>
      <c r="E71" t="s">
        <v>16</v>
      </c>
      <c r="F71" s="4">
        <v>44747</v>
      </c>
      <c r="G71" t="s">
        <v>21</v>
      </c>
      <c r="H71" s="5">
        <v>86570</v>
      </c>
    </row>
    <row r="72" spans="2:8" x14ac:dyDescent="0.3">
      <c r="B72" t="s">
        <v>139</v>
      </c>
      <c r="C72" t="s">
        <v>15</v>
      </c>
      <c r="D72">
        <v>26</v>
      </c>
      <c r="E72" t="s">
        <v>16</v>
      </c>
      <c r="F72" s="4">
        <v>44350</v>
      </c>
      <c r="G72" t="s">
        <v>9</v>
      </c>
      <c r="H72" s="5">
        <v>53540</v>
      </c>
    </row>
    <row r="73" spans="2:8" x14ac:dyDescent="0.3">
      <c r="B73" t="s">
        <v>190</v>
      </c>
      <c r="C73" t="s">
        <v>15</v>
      </c>
      <c r="D73">
        <v>37</v>
      </c>
      <c r="E73" t="s">
        <v>16</v>
      </c>
      <c r="F73" s="4">
        <v>44640</v>
      </c>
      <c r="G73" t="s">
        <v>12</v>
      </c>
      <c r="H73" s="5">
        <v>69070</v>
      </c>
    </row>
    <row r="74" spans="2:8" x14ac:dyDescent="0.3">
      <c r="B74" t="s">
        <v>121</v>
      </c>
      <c r="C74" t="s">
        <v>8</v>
      </c>
      <c r="D74">
        <v>30</v>
      </c>
      <c r="E74" t="s">
        <v>24</v>
      </c>
      <c r="F74" s="4">
        <v>44328</v>
      </c>
      <c r="G74" t="s">
        <v>21</v>
      </c>
      <c r="H74" s="5">
        <v>67910</v>
      </c>
    </row>
    <row r="75" spans="2:8" x14ac:dyDescent="0.3">
      <c r="B75" t="s">
        <v>119</v>
      </c>
      <c r="C75" t="s">
        <v>15</v>
      </c>
      <c r="D75">
        <v>30</v>
      </c>
      <c r="E75" t="s">
        <v>16</v>
      </c>
      <c r="F75" s="4">
        <v>44214</v>
      </c>
      <c r="G75" t="s">
        <v>12</v>
      </c>
      <c r="H75" s="5">
        <v>69120</v>
      </c>
    </row>
    <row r="76" spans="2:8" x14ac:dyDescent="0.3">
      <c r="B76" t="s">
        <v>132</v>
      </c>
      <c r="C76" t="s">
        <v>8</v>
      </c>
      <c r="D76">
        <v>34</v>
      </c>
      <c r="E76" t="s">
        <v>16</v>
      </c>
      <c r="F76" s="4">
        <v>44550</v>
      </c>
      <c r="G76" t="s">
        <v>21</v>
      </c>
      <c r="H76" s="5">
        <v>60130</v>
      </c>
    </row>
    <row r="77" spans="2:8" x14ac:dyDescent="0.3">
      <c r="B77" t="s">
        <v>161</v>
      </c>
      <c r="C77" t="s">
        <v>15</v>
      </c>
      <c r="D77">
        <v>23</v>
      </c>
      <c r="E77" t="s">
        <v>16</v>
      </c>
      <c r="F77" s="4">
        <v>44378</v>
      </c>
      <c r="G77" t="s">
        <v>9</v>
      </c>
      <c r="H77" s="5">
        <v>106460</v>
      </c>
    </row>
    <row r="78" spans="2:8" x14ac:dyDescent="0.3">
      <c r="B78" t="s">
        <v>148</v>
      </c>
      <c r="C78" t="s">
        <v>8</v>
      </c>
      <c r="D78">
        <v>37</v>
      </c>
      <c r="E78" t="s">
        <v>16</v>
      </c>
      <c r="F78" s="4">
        <v>44389</v>
      </c>
      <c r="G78" t="s">
        <v>56</v>
      </c>
      <c r="H78" s="5">
        <v>118100</v>
      </c>
    </row>
    <row r="79" spans="2:8" x14ac:dyDescent="0.3">
      <c r="B79" t="s">
        <v>164</v>
      </c>
      <c r="C79" t="s">
        <v>8</v>
      </c>
      <c r="D79">
        <v>36</v>
      </c>
      <c r="E79" t="s">
        <v>16</v>
      </c>
      <c r="F79" s="4">
        <v>44468</v>
      </c>
      <c r="G79" t="s">
        <v>9</v>
      </c>
      <c r="H79" s="5">
        <v>78390</v>
      </c>
    </row>
    <row r="80" spans="2:8" x14ac:dyDescent="0.3">
      <c r="B80" t="s">
        <v>147</v>
      </c>
      <c r="C80" t="s">
        <v>8</v>
      </c>
      <c r="D80">
        <v>30</v>
      </c>
      <c r="E80" t="s">
        <v>16</v>
      </c>
      <c r="F80" s="4">
        <v>44789</v>
      </c>
      <c r="G80" t="s">
        <v>9</v>
      </c>
      <c r="H80" s="5">
        <v>114180</v>
      </c>
    </row>
    <row r="81" spans="2:8" x14ac:dyDescent="0.3">
      <c r="B81" t="s">
        <v>189</v>
      </c>
      <c r="C81" t="s">
        <v>8</v>
      </c>
      <c r="D81">
        <v>28</v>
      </c>
      <c r="E81" t="s">
        <v>16</v>
      </c>
      <c r="F81" s="4">
        <v>44590</v>
      </c>
      <c r="G81" t="s">
        <v>9</v>
      </c>
      <c r="H81" s="5">
        <v>104120</v>
      </c>
    </row>
    <row r="82" spans="2:8" x14ac:dyDescent="0.3">
      <c r="B82" t="s">
        <v>138</v>
      </c>
      <c r="C82" t="s">
        <v>15</v>
      </c>
      <c r="D82">
        <v>30</v>
      </c>
      <c r="E82" t="s">
        <v>16</v>
      </c>
      <c r="F82" s="4">
        <v>44640</v>
      </c>
      <c r="G82" t="s">
        <v>9</v>
      </c>
      <c r="H82" s="5">
        <v>67950</v>
      </c>
    </row>
    <row r="83" spans="2:8" x14ac:dyDescent="0.3">
      <c r="B83" t="s">
        <v>137</v>
      </c>
      <c r="C83" t="s">
        <v>8</v>
      </c>
      <c r="D83">
        <v>29</v>
      </c>
      <c r="E83" t="s">
        <v>16</v>
      </c>
      <c r="F83" s="4">
        <v>43962</v>
      </c>
      <c r="G83" t="s">
        <v>12</v>
      </c>
      <c r="H83" s="5">
        <v>34980</v>
      </c>
    </row>
    <row r="84" spans="2:8" x14ac:dyDescent="0.3">
      <c r="B84" t="s">
        <v>153</v>
      </c>
      <c r="C84" t="s">
        <v>8</v>
      </c>
      <c r="D84">
        <v>24</v>
      </c>
      <c r="E84" t="s">
        <v>16</v>
      </c>
      <c r="F84" s="4">
        <v>44087</v>
      </c>
      <c r="G84" t="s">
        <v>12</v>
      </c>
      <c r="H84" s="5">
        <v>62780</v>
      </c>
    </row>
    <row r="85" spans="2:8" x14ac:dyDescent="0.3">
      <c r="B85" t="s">
        <v>117</v>
      </c>
      <c r="C85" t="s">
        <v>15</v>
      </c>
      <c r="D85">
        <v>20</v>
      </c>
      <c r="E85" t="s">
        <v>16</v>
      </c>
      <c r="F85" s="4">
        <v>44397</v>
      </c>
      <c r="G85" t="s">
        <v>12</v>
      </c>
      <c r="H85" s="5">
        <v>107700</v>
      </c>
    </row>
    <row r="86" spans="2:8" x14ac:dyDescent="0.3">
      <c r="B86" t="s">
        <v>168</v>
      </c>
      <c r="C86" t="s">
        <v>15</v>
      </c>
      <c r="D86">
        <v>25</v>
      </c>
      <c r="E86" t="s">
        <v>16</v>
      </c>
      <c r="F86" s="4">
        <v>44322</v>
      </c>
      <c r="G86" t="s">
        <v>19</v>
      </c>
      <c r="H86" s="5">
        <v>65700</v>
      </c>
    </row>
    <row r="87" spans="2:8" x14ac:dyDescent="0.3">
      <c r="B87" t="s">
        <v>135</v>
      </c>
      <c r="C87" t="s">
        <v>8</v>
      </c>
      <c r="D87">
        <v>33</v>
      </c>
      <c r="E87" t="s">
        <v>42</v>
      </c>
      <c r="F87" s="4">
        <v>44313</v>
      </c>
      <c r="G87" t="s">
        <v>12</v>
      </c>
      <c r="H87" s="5">
        <v>75480</v>
      </c>
    </row>
    <row r="88" spans="2:8" x14ac:dyDescent="0.3">
      <c r="B88" t="s">
        <v>174</v>
      </c>
      <c r="C88" t="s">
        <v>15</v>
      </c>
      <c r="D88">
        <v>33</v>
      </c>
      <c r="E88" t="s">
        <v>16</v>
      </c>
      <c r="F88" s="4">
        <v>44448</v>
      </c>
      <c r="G88" t="s">
        <v>12</v>
      </c>
      <c r="H88" s="5">
        <v>53870</v>
      </c>
    </row>
    <row r="89" spans="2:8" x14ac:dyDescent="0.3">
      <c r="B89" t="s">
        <v>141</v>
      </c>
      <c r="C89" t="s">
        <v>8</v>
      </c>
      <c r="D89">
        <v>36</v>
      </c>
      <c r="E89" t="s">
        <v>16</v>
      </c>
      <c r="F89" s="4">
        <v>44433</v>
      </c>
      <c r="G89" t="s">
        <v>19</v>
      </c>
      <c r="H89" s="5">
        <v>78540</v>
      </c>
    </row>
    <row r="90" spans="2:8" x14ac:dyDescent="0.3">
      <c r="B90" t="s">
        <v>193</v>
      </c>
      <c r="C90" t="s">
        <v>15</v>
      </c>
      <c r="D90">
        <v>19</v>
      </c>
      <c r="E90" t="s">
        <v>16</v>
      </c>
      <c r="F90" s="4">
        <v>44218</v>
      </c>
      <c r="G90" t="s">
        <v>9</v>
      </c>
      <c r="H90" s="5">
        <v>58960</v>
      </c>
    </row>
    <row r="91" spans="2:8" x14ac:dyDescent="0.3">
      <c r="B91" t="s">
        <v>162</v>
      </c>
      <c r="C91" t="s">
        <v>15</v>
      </c>
      <c r="D91">
        <v>46</v>
      </c>
      <c r="E91" t="s">
        <v>16</v>
      </c>
      <c r="F91" s="4">
        <v>44697</v>
      </c>
      <c r="G91" t="s">
        <v>9</v>
      </c>
      <c r="H91" s="5">
        <v>70610</v>
      </c>
    </row>
    <row r="92" spans="2:8" x14ac:dyDescent="0.3">
      <c r="B92" t="s">
        <v>171</v>
      </c>
      <c r="C92" t="s">
        <v>15</v>
      </c>
      <c r="D92">
        <v>33</v>
      </c>
      <c r="E92" t="s">
        <v>16</v>
      </c>
      <c r="F92" s="4">
        <v>44181</v>
      </c>
      <c r="G92" t="s">
        <v>21</v>
      </c>
      <c r="H92" s="5">
        <v>59430</v>
      </c>
    </row>
    <row r="93" spans="2:8" x14ac:dyDescent="0.3">
      <c r="B93" t="s">
        <v>144</v>
      </c>
      <c r="C93" t="s">
        <v>15</v>
      </c>
      <c r="D93">
        <v>33</v>
      </c>
      <c r="E93" t="s">
        <v>13</v>
      </c>
      <c r="F93" s="4">
        <v>44640</v>
      </c>
      <c r="G93" t="s">
        <v>9</v>
      </c>
      <c r="H93" s="5">
        <v>48530</v>
      </c>
    </row>
    <row r="94" spans="2:8" x14ac:dyDescent="0.3">
      <c r="B94" t="s">
        <v>163</v>
      </c>
      <c r="C94" t="s">
        <v>8</v>
      </c>
      <c r="D94">
        <v>33</v>
      </c>
      <c r="E94" t="s">
        <v>16</v>
      </c>
      <c r="F94" s="4">
        <v>44129</v>
      </c>
      <c r="G94" t="s">
        <v>12</v>
      </c>
      <c r="H94" s="5">
        <v>96140</v>
      </c>
    </row>
    <row r="95" spans="2:8" x14ac:dyDescent="0.3">
      <c r="B95" t="s">
        <v>156</v>
      </c>
      <c r="C95" t="s">
        <v>15</v>
      </c>
      <c r="D95">
        <v>20</v>
      </c>
      <c r="E95" t="s">
        <v>16</v>
      </c>
      <c r="F95" s="4">
        <v>44122</v>
      </c>
      <c r="G95" t="s">
        <v>12</v>
      </c>
      <c r="H95" s="5">
        <v>112650</v>
      </c>
    </row>
    <row r="96" spans="2:8" x14ac:dyDescent="0.3">
      <c r="B96" t="s">
        <v>176</v>
      </c>
      <c r="C96" t="s">
        <v>8</v>
      </c>
      <c r="D96">
        <v>32</v>
      </c>
      <c r="E96" t="s">
        <v>13</v>
      </c>
      <c r="F96" s="4">
        <v>44293</v>
      </c>
      <c r="G96" t="s">
        <v>12</v>
      </c>
      <c r="H96" s="5">
        <v>43840</v>
      </c>
    </row>
    <row r="97" spans="2:8" x14ac:dyDescent="0.3">
      <c r="B97" t="s">
        <v>143</v>
      </c>
      <c r="C97" t="s">
        <v>15</v>
      </c>
      <c r="D97">
        <v>31</v>
      </c>
      <c r="E97" t="s">
        <v>16</v>
      </c>
      <c r="F97" s="4">
        <v>44663</v>
      </c>
      <c r="G97" t="s">
        <v>9</v>
      </c>
      <c r="H97" s="5">
        <v>103550</v>
      </c>
    </row>
    <row r="98" spans="2:8" x14ac:dyDescent="0.3">
      <c r="B98" t="s">
        <v>201</v>
      </c>
      <c r="C98" t="s">
        <v>8</v>
      </c>
      <c r="D98">
        <v>32</v>
      </c>
      <c r="E98" t="s">
        <v>16</v>
      </c>
      <c r="F98" s="4">
        <v>44339</v>
      </c>
      <c r="G98" t="s">
        <v>56</v>
      </c>
      <c r="H98" s="5">
        <v>45510</v>
      </c>
    </row>
    <row r="99" spans="2:8" x14ac:dyDescent="0.3">
      <c r="B99" t="s">
        <v>142</v>
      </c>
      <c r="D99">
        <v>37</v>
      </c>
      <c r="E99" t="s">
        <v>24</v>
      </c>
      <c r="F99" s="4">
        <v>44085</v>
      </c>
      <c r="G99" t="s">
        <v>21</v>
      </c>
      <c r="H99" s="5">
        <v>115440</v>
      </c>
    </row>
    <row r="100" spans="2:8" x14ac:dyDescent="0.3">
      <c r="B100" t="s">
        <v>202</v>
      </c>
      <c r="C100" t="s">
        <v>8</v>
      </c>
      <c r="D100">
        <v>38</v>
      </c>
      <c r="E100" t="s">
        <v>13</v>
      </c>
      <c r="F100" s="4">
        <v>44268</v>
      </c>
      <c r="G100" t="s">
        <v>19</v>
      </c>
      <c r="H100" s="5">
        <v>56870</v>
      </c>
    </row>
    <row r="101" spans="2:8" x14ac:dyDescent="0.3">
      <c r="B101" t="s">
        <v>169</v>
      </c>
      <c r="C101" t="s">
        <v>8</v>
      </c>
      <c r="D101">
        <v>25</v>
      </c>
      <c r="E101" t="s">
        <v>16</v>
      </c>
      <c r="F101" s="4">
        <v>44144</v>
      </c>
      <c r="G101" t="s">
        <v>19</v>
      </c>
      <c r="H101" s="5">
        <v>92700</v>
      </c>
    </row>
    <row r="102" spans="2:8" x14ac:dyDescent="0.3">
      <c r="B102" t="s">
        <v>145</v>
      </c>
      <c r="D102">
        <v>32</v>
      </c>
      <c r="E102" t="s">
        <v>16</v>
      </c>
      <c r="F102" s="4">
        <v>44713</v>
      </c>
      <c r="G102" t="s">
        <v>12</v>
      </c>
      <c r="H102" s="5">
        <v>91310</v>
      </c>
    </row>
    <row r="103" spans="2:8" x14ac:dyDescent="0.3">
      <c r="B103" t="s">
        <v>115</v>
      </c>
      <c r="C103" t="s">
        <v>15</v>
      </c>
      <c r="D103">
        <v>33</v>
      </c>
      <c r="E103" t="s">
        <v>16</v>
      </c>
      <c r="F103" s="4">
        <v>44324</v>
      </c>
      <c r="G103" t="s">
        <v>19</v>
      </c>
      <c r="H103" s="5">
        <v>74550</v>
      </c>
    </row>
    <row r="104" spans="2:8" x14ac:dyDescent="0.3">
      <c r="B104" t="s">
        <v>128</v>
      </c>
      <c r="C104" t="s">
        <v>15</v>
      </c>
      <c r="D104">
        <v>25</v>
      </c>
      <c r="E104" t="s">
        <v>13</v>
      </c>
      <c r="F104" s="4">
        <v>44665</v>
      </c>
      <c r="G104" t="s">
        <v>9</v>
      </c>
      <c r="H104" s="5">
        <v>109190</v>
      </c>
    </row>
    <row r="105" spans="2:8" x14ac:dyDescent="0.3">
      <c r="B105" t="s">
        <v>194</v>
      </c>
      <c r="C105" t="s">
        <v>8</v>
      </c>
      <c r="D105">
        <v>40</v>
      </c>
      <c r="E105" t="s">
        <v>16</v>
      </c>
      <c r="F105" s="4">
        <v>44320</v>
      </c>
      <c r="G105" t="s">
        <v>12</v>
      </c>
      <c r="H105" s="5">
        <v>104410</v>
      </c>
    </row>
    <row r="106" spans="2:8" x14ac:dyDescent="0.3">
      <c r="B106" t="s">
        <v>177</v>
      </c>
      <c r="C106" t="s">
        <v>15</v>
      </c>
      <c r="D106">
        <v>30</v>
      </c>
      <c r="E106" t="s">
        <v>16</v>
      </c>
      <c r="F106" s="4">
        <v>44544</v>
      </c>
      <c r="G106" t="s">
        <v>21</v>
      </c>
      <c r="H106" s="5">
        <v>96800</v>
      </c>
    </row>
    <row r="107" spans="2:8" x14ac:dyDescent="0.3">
      <c r="B107" t="s">
        <v>123</v>
      </c>
      <c r="C107" t="s">
        <v>15</v>
      </c>
      <c r="D107">
        <v>28</v>
      </c>
      <c r="E107" t="s">
        <v>13</v>
      </c>
      <c r="F107" s="4">
        <v>43980</v>
      </c>
      <c r="G107" t="s">
        <v>21</v>
      </c>
      <c r="H107" s="5">
        <v>48170</v>
      </c>
    </row>
    <row r="108" spans="2:8" x14ac:dyDescent="0.3">
      <c r="B108" t="s">
        <v>140</v>
      </c>
      <c r="C108" t="s">
        <v>15</v>
      </c>
      <c r="D108">
        <v>21</v>
      </c>
      <c r="E108" t="s">
        <v>16</v>
      </c>
      <c r="F108" s="4">
        <v>44042</v>
      </c>
      <c r="G108" t="s">
        <v>9</v>
      </c>
      <c r="H108" s="5">
        <v>37920</v>
      </c>
    </row>
    <row r="109" spans="2:8" x14ac:dyDescent="0.3">
      <c r="B109" t="s">
        <v>178</v>
      </c>
      <c r="C109" t="s">
        <v>15</v>
      </c>
      <c r="D109">
        <v>34</v>
      </c>
      <c r="E109" t="s">
        <v>16</v>
      </c>
      <c r="F109" s="4">
        <v>44642</v>
      </c>
      <c r="G109" t="s">
        <v>9</v>
      </c>
      <c r="H109" s="5">
        <v>112650</v>
      </c>
    </row>
    <row r="110" spans="2:8" x14ac:dyDescent="0.3">
      <c r="B110" t="s">
        <v>165</v>
      </c>
      <c r="C110" t="s">
        <v>8</v>
      </c>
      <c r="D110">
        <v>34</v>
      </c>
      <c r="E110" t="s">
        <v>24</v>
      </c>
      <c r="F110" s="4">
        <v>44660</v>
      </c>
      <c r="G110" t="s">
        <v>19</v>
      </c>
      <c r="H110" s="5">
        <v>49630</v>
      </c>
    </row>
    <row r="111" spans="2:8" x14ac:dyDescent="0.3">
      <c r="B111" t="s">
        <v>199</v>
      </c>
      <c r="C111" t="s">
        <v>15</v>
      </c>
      <c r="D111">
        <v>36</v>
      </c>
      <c r="E111" t="s">
        <v>16</v>
      </c>
      <c r="F111" s="4">
        <v>43958</v>
      </c>
      <c r="G111" t="s">
        <v>12</v>
      </c>
      <c r="H111" s="5">
        <v>118840</v>
      </c>
    </row>
    <row r="112" spans="2:8" x14ac:dyDescent="0.3">
      <c r="B112" t="s">
        <v>159</v>
      </c>
      <c r="C112" t="s">
        <v>15</v>
      </c>
      <c r="D112">
        <v>30</v>
      </c>
      <c r="E112" t="s">
        <v>16</v>
      </c>
      <c r="F112" s="4">
        <v>44789</v>
      </c>
      <c r="G112" t="s">
        <v>12</v>
      </c>
      <c r="H112" s="5">
        <v>69710</v>
      </c>
    </row>
    <row r="113" spans="2:8" x14ac:dyDescent="0.3">
      <c r="B113" t="s">
        <v>197</v>
      </c>
      <c r="C113" t="s">
        <v>15</v>
      </c>
      <c r="D113">
        <v>20</v>
      </c>
      <c r="E113" t="s">
        <v>16</v>
      </c>
      <c r="F113" s="4">
        <v>44683</v>
      </c>
      <c r="G113" t="s">
        <v>9</v>
      </c>
      <c r="H113" s="5">
        <v>79570</v>
      </c>
    </row>
    <row r="114" spans="2:8" x14ac:dyDescent="0.3">
      <c r="B114" t="s">
        <v>154</v>
      </c>
      <c r="C114" t="s">
        <v>8</v>
      </c>
      <c r="D114">
        <v>22</v>
      </c>
      <c r="E114" t="s">
        <v>13</v>
      </c>
      <c r="F114" s="4">
        <v>44388</v>
      </c>
      <c r="G114" t="s">
        <v>9</v>
      </c>
      <c r="H114" s="5">
        <v>76900</v>
      </c>
    </row>
    <row r="115" spans="2:8" x14ac:dyDescent="0.3">
      <c r="B115" t="s">
        <v>203</v>
      </c>
      <c r="D115">
        <f>SUBTOTAL(101,IND_table[Age])</f>
        <v>30.375</v>
      </c>
      <c r="F115"/>
      <c r="H115" s="5">
        <f>SUBTOTAL(101,IND_table[Salary])</f>
        <v>78195.803571428565</v>
      </c>
    </row>
  </sheetData>
  <conditionalFormatting sqref="B3:B114">
    <cfRule type="duplicateValues" dxfId="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workbookViewId="0">
      <selection activeCell="Q18" sqref="Q18"/>
    </sheetView>
  </sheetViews>
  <sheetFormatPr defaultRowHeight="14.4" x14ac:dyDescent="0.3"/>
  <cols>
    <col min="1" max="1" width="27.21875" bestFit="1" customWidth="1"/>
    <col min="2" max="2" width="9.33203125" bestFit="1" customWidth="1"/>
    <col min="3" max="3" width="13.33203125" bestFit="1" customWidth="1"/>
    <col min="4" max="4" width="6.44140625" bestFit="1" customWidth="1"/>
    <col min="5" max="5" width="13" bestFit="1" customWidth="1"/>
    <col min="6" max="6" width="11" style="10" bestFit="1" customWidth="1"/>
    <col min="7" max="7" width="13.109375" bestFit="1" customWidth="1"/>
    <col min="8" max="8" width="10" bestFit="1" customWidth="1"/>
    <col min="11" max="11" width="18.6640625" customWidth="1"/>
    <col min="13" max="13" width="11.109375" customWidth="1"/>
    <col min="14" max="14" width="17.33203125" bestFit="1" customWidth="1"/>
  </cols>
  <sheetData>
    <row r="1" spans="1:16" x14ac:dyDescent="0.3">
      <c r="A1" s="6" t="s">
        <v>0</v>
      </c>
      <c r="B1" s="6" t="s">
        <v>1</v>
      </c>
      <c r="C1" s="6" t="s">
        <v>2</v>
      </c>
      <c r="D1" s="6" t="s">
        <v>3</v>
      </c>
      <c r="E1" s="6" t="s">
        <v>4</v>
      </c>
      <c r="F1" s="10" t="s">
        <v>5</v>
      </c>
      <c r="G1" s="6" t="s">
        <v>6</v>
      </c>
      <c r="H1" s="6" t="s">
        <v>204</v>
      </c>
      <c r="I1" t="s">
        <v>213</v>
      </c>
      <c r="J1" t="s">
        <v>225</v>
      </c>
      <c r="K1" t="s">
        <v>227</v>
      </c>
    </row>
    <row r="2" spans="1:16" x14ac:dyDescent="0.3">
      <c r="A2" s="6" t="s">
        <v>58</v>
      </c>
      <c r="B2" s="6" t="s">
        <v>15</v>
      </c>
      <c r="C2" s="6" t="s">
        <v>19</v>
      </c>
      <c r="D2" s="6">
        <v>22</v>
      </c>
      <c r="E2" s="7">
        <v>44446</v>
      </c>
      <c r="F2" s="10">
        <v>112780</v>
      </c>
      <c r="G2" s="6" t="s">
        <v>13</v>
      </c>
      <c r="H2" s="6" t="s">
        <v>205</v>
      </c>
      <c r="I2" s="13">
        <f ca="1">(TODAY()-Stuff[[#This Row],[Date Joined]])/365</f>
        <v>2.7287671232876711</v>
      </c>
      <c r="J2" s="22">
        <f ca="1">ROUNDUP(IF(Stuff[[#This Row],[Tenure]]&gt;3,3%,2%)*Stuff[[#This Row],[Salary]],0)</f>
        <v>2256</v>
      </c>
      <c r="K2">
        <f>VLOOKUP(Stuff[[#This Row],[Rating]],$M$32:$N$36,2,FALSE)</f>
        <v>4</v>
      </c>
    </row>
    <row r="3" spans="1:16" x14ac:dyDescent="0.3">
      <c r="A3" s="6" t="s">
        <v>70</v>
      </c>
      <c r="B3" s="6" t="s">
        <v>15</v>
      </c>
      <c r="C3" s="6" t="s">
        <v>9</v>
      </c>
      <c r="D3" s="6">
        <v>46</v>
      </c>
      <c r="E3" s="7">
        <v>44758</v>
      </c>
      <c r="F3" s="10">
        <v>70610</v>
      </c>
      <c r="G3" s="6" t="s">
        <v>16</v>
      </c>
      <c r="H3" s="6" t="s">
        <v>205</v>
      </c>
      <c r="I3" s="13">
        <f ca="1">(TODAY()-Stuff[[#This Row],[Date Joined]])/365</f>
        <v>1.8739726027397261</v>
      </c>
      <c r="J3" s="22">
        <f ca="1">ROUNDUP(IF(Stuff[[#This Row],[Tenure]]&gt;3,3%,2%)*Stuff[[#This Row],[Salary]],0)</f>
        <v>1413</v>
      </c>
      <c r="K3">
        <f>VLOOKUP(Stuff[[#This Row],[Rating]],$M$32:$N$36,2,FALSE)</f>
        <v>3</v>
      </c>
      <c r="N3" t="s">
        <v>208</v>
      </c>
      <c r="O3">
        <f>COUNTA(Stuff[Name])</f>
        <v>183</v>
      </c>
    </row>
    <row r="4" spans="1:16" x14ac:dyDescent="0.3">
      <c r="A4" s="6" t="s">
        <v>75</v>
      </c>
      <c r="B4" s="6" t="s">
        <v>8</v>
      </c>
      <c r="C4" s="6" t="s">
        <v>19</v>
      </c>
      <c r="D4" s="6">
        <v>28</v>
      </c>
      <c r="E4" s="7">
        <v>44357</v>
      </c>
      <c r="F4" s="10">
        <v>53240</v>
      </c>
      <c r="G4" s="6" t="s">
        <v>16</v>
      </c>
      <c r="H4" s="6" t="s">
        <v>205</v>
      </c>
      <c r="I4" s="13">
        <f ca="1">(TODAY()-Stuff[[#This Row],[Date Joined]])/365</f>
        <v>2.9726027397260273</v>
      </c>
      <c r="J4" s="22">
        <f ca="1">ROUNDUP(IF(Stuff[[#This Row],[Tenure]]&gt;3,3%,2%)*Stuff[[#This Row],[Salary]],0)</f>
        <v>1065</v>
      </c>
      <c r="K4">
        <f>VLOOKUP(Stuff[[#This Row],[Rating]],$M$32:$N$36,2,FALSE)</f>
        <v>3</v>
      </c>
      <c r="N4" t="s">
        <v>209</v>
      </c>
      <c r="O4">
        <f>AVERAGE(Stuff[Salary])</f>
        <v>77173.715846994543</v>
      </c>
      <c r="P4">
        <f>MEDIAN(Stuff[Salary])</f>
        <v>75000</v>
      </c>
    </row>
    <row r="5" spans="1:16" x14ac:dyDescent="0.3">
      <c r="A5" s="6" t="s">
        <v>49</v>
      </c>
      <c r="B5" s="6" t="s">
        <v>206</v>
      </c>
      <c r="C5" s="6" t="s">
        <v>21</v>
      </c>
      <c r="D5" s="6">
        <v>37</v>
      </c>
      <c r="E5" s="7">
        <v>44146</v>
      </c>
      <c r="F5" s="10">
        <v>115440</v>
      </c>
      <c r="G5" s="6" t="s">
        <v>24</v>
      </c>
      <c r="H5" s="6" t="s">
        <v>205</v>
      </c>
      <c r="I5" s="13">
        <f ca="1">(TODAY()-Stuff[[#This Row],[Date Joined]])/365</f>
        <v>3.5506849315068494</v>
      </c>
      <c r="J5" s="22">
        <f ca="1">ROUNDUP(IF(Stuff[[#This Row],[Tenure]]&gt;3,3%,2%)*Stuff[[#This Row],[Salary]],0)</f>
        <v>3464</v>
      </c>
      <c r="K5">
        <f>VLOOKUP(Stuff[[#This Row],[Rating]],$M$32:$N$36,2,FALSE)</f>
        <v>2</v>
      </c>
      <c r="N5" t="s">
        <v>210</v>
      </c>
      <c r="O5">
        <f>AVERAGE(Stuff[Age])</f>
        <v>30.42622950819672</v>
      </c>
      <c r="P5">
        <f>MEDIAN(Stuff[Age])</f>
        <v>30</v>
      </c>
    </row>
    <row r="6" spans="1:16" x14ac:dyDescent="0.3">
      <c r="A6" s="6" t="s">
        <v>65</v>
      </c>
      <c r="B6" s="6" t="s">
        <v>15</v>
      </c>
      <c r="C6" s="6" t="s">
        <v>19</v>
      </c>
      <c r="D6" s="6">
        <v>32</v>
      </c>
      <c r="E6" s="7">
        <v>44465</v>
      </c>
      <c r="F6" s="10">
        <v>53540</v>
      </c>
      <c r="G6" s="6" t="s">
        <v>16</v>
      </c>
      <c r="H6" s="6" t="s">
        <v>205</v>
      </c>
      <c r="I6" s="13">
        <f ca="1">(TODAY()-Stuff[[#This Row],[Date Joined]])/365</f>
        <v>2.6767123287671235</v>
      </c>
      <c r="J6" s="22">
        <f ca="1">ROUNDUP(IF(Stuff[[#This Row],[Tenure]]&gt;3,3%,2%)*Stuff[[#This Row],[Salary]],0)</f>
        <v>1071</v>
      </c>
      <c r="K6">
        <f>VLOOKUP(Stuff[[#This Row],[Rating]],$M$32:$N$36,2,FALSE)</f>
        <v>3</v>
      </c>
      <c r="N6" t="s">
        <v>211</v>
      </c>
      <c r="O6">
        <f ca="1">AVERAGE(Stuff[Tenure])</f>
        <v>2.7642937345609697</v>
      </c>
    </row>
    <row r="7" spans="1:16" x14ac:dyDescent="0.3">
      <c r="A7" s="6" t="s">
        <v>81</v>
      </c>
      <c r="B7" s="6" t="s">
        <v>8</v>
      </c>
      <c r="C7" s="6" t="s">
        <v>9</v>
      </c>
      <c r="D7" s="6">
        <v>30</v>
      </c>
      <c r="E7" s="7">
        <v>44861</v>
      </c>
      <c r="F7" s="10">
        <v>112570</v>
      </c>
      <c r="G7" s="6" t="s">
        <v>16</v>
      </c>
      <c r="H7" s="6" t="s">
        <v>205</v>
      </c>
      <c r="I7" s="13">
        <f ca="1">(TODAY()-Stuff[[#This Row],[Date Joined]])/365</f>
        <v>1.5917808219178082</v>
      </c>
      <c r="J7" s="22">
        <f ca="1">ROUNDUP(IF(Stuff[[#This Row],[Tenure]]&gt;3,3%,2%)*Stuff[[#This Row],[Salary]],0)</f>
        <v>2252</v>
      </c>
      <c r="K7">
        <f>VLOOKUP(Stuff[[#This Row],[Rating]],$M$32:$N$36,2,FALSE)</f>
        <v>3</v>
      </c>
      <c r="N7" t="s">
        <v>212</v>
      </c>
      <c r="O7" s="14">
        <f>COUNTIFS(Stuff[Gender],"Female")/O3</f>
        <v>0.46994535519125685</v>
      </c>
    </row>
    <row r="8" spans="1:16" x14ac:dyDescent="0.3">
      <c r="A8" s="6" t="s">
        <v>51</v>
      </c>
      <c r="B8" s="6" t="s">
        <v>15</v>
      </c>
      <c r="C8" s="6" t="s">
        <v>9</v>
      </c>
      <c r="D8" s="6">
        <v>33</v>
      </c>
      <c r="E8" s="7">
        <v>44701</v>
      </c>
      <c r="F8" s="10">
        <v>48530</v>
      </c>
      <c r="G8" s="6" t="s">
        <v>13</v>
      </c>
      <c r="H8" s="6" t="s">
        <v>205</v>
      </c>
      <c r="I8" s="13">
        <f ca="1">(TODAY()-Stuff[[#This Row],[Date Joined]])/365</f>
        <v>2.0301369863013701</v>
      </c>
      <c r="J8" s="22">
        <f ca="1">ROUNDUP(IF(Stuff[[#This Row],[Tenure]]&gt;3,3%,2%)*Stuff[[#This Row],[Salary]],0)</f>
        <v>971</v>
      </c>
      <c r="K8">
        <f>VLOOKUP(Stuff[[#This Row],[Rating]],$M$32:$N$36,2,FALSE)</f>
        <v>4</v>
      </c>
    </row>
    <row r="9" spans="1:16" x14ac:dyDescent="0.3">
      <c r="A9" s="6" t="s">
        <v>61</v>
      </c>
      <c r="B9" s="6" t="s">
        <v>8</v>
      </c>
      <c r="C9" s="6" t="s">
        <v>12</v>
      </c>
      <c r="D9" s="6">
        <v>24</v>
      </c>
      <c r="E9" s="7">
        <v>44148</v>
      </c>
      <c r="F9" s="10">
        <v>62780</v>
      </c>
      <c r="G9" s="6" t="s">
        <v>16</v>
      </c>
      <c r="H9" s="6" t="s">
        <v>205</v>
      </c>
      <c r="I9" s="13">
        <f ca="1">(TODAY()-Stuff[[#This Row],[Date Joined]])/365</f>
        <v>3.5452054794520547</v>
      </c>
      <c r="J9" s="22">
        <f ca="1">ROUNDUP(IF(Stuff[[#This Row],[Tenure]]&gt;3,3%,2%)*Stuff[[#This Row],[Salary]],0)</f>
        <v>1884</v>
      </c>
      <c r="K9">
        <f>VLOOKUP(Stuff[[#This Row],[Rating]],$M$32:$N$36,2,FALSE)</f>
        <v>3</v>
      </c>
    </row>
    <row r="10" spans="1:16" x14ac:dyDescent="0.3">
      <c r="A10" s="6" t="s">
        <v>82</v>
      </c>
      <c r="B10" s="6" t="s">
        <v>15</v>
      </c>
      <c r="C10" s="6" t="s">
        <v>12</v>
      </c>
      <c r="D10" s="6">
        <v>33</v>
      </c>
      <c r="E10" s="7">
        <v>44509</v>
      </c>
      <c r="F10" s="10">
        <v>53870</v>
      </c>
      <c r="G10" s="6" t="s">
        <v>16</v>
      </c>
      <c r="H10" s="6" t="s">
        <v>205</v>
      </c>
      <c r="I10" s="13">
        <f ca="1">(TODAY()-Stuff[[#This Row],[Date Joined]])/365</f>
        <v>2.5561643835616437</v>
      </c>
      <c r="J10" s="22">
        <f ca="1">ROUNDUP(IF(Stuff[[#This Row],[Tenure]]&gt;3,3%,2%)*Stuff[[#This Row],[Salary]],0)</f>
        <v>1078</v>
      </c>
      <c r="K10">
        <f>VLOOKUP(Stuff[[#This Row],[Rating]],$M$32:$N$36,2,FALSE)</f>
        <v>3</v>
      </c>
    </row>
    <row r="11" spans="1:16" x14ac:dyDescent="0.3">
      <c r="A11" s="6" t="s">
        <v>60</v>
      </c>
      <c r="B11" s="6" t="s">
        <v>8</v>
      </c>
      <c r="C11" s="6" t="s">
        <v>56</v>
      </c>
      <c r="D11" s="6">
        <v>27</v>
      </c>
      <c r="E11" s="7">
        <v>44122</v>
      </c>
      <c r="F11" s="10">
        <v>119110</v>
      </c>
      <c r="G11" s="6" t="s">
        <v>16</v>
      </c>
      <c r="H11" s="6" t="s">
        <v>205</v>
      </c>
      <c r="I11" s="13">
        <f ca="1">(TODAY()-Stuff[[#This Row],[Date Joined]])/365</f>
        <v>3.6164383561643834</v>
      </c>
      <c r="J11" s="22">
        <f ca="1">ROUNDUP(IF(Stuff[[#This Row],[Tenure]]&gt;3,3%,2%)*Stuff[[#This Row],[Salary]],0)</f>
        <v>3574</v>
      </c>
      <c r="K11">
        <f>VLOOKUP(Stuff[[#This Row],[Rating]],$M$32:$N$36,2,FALSE)</f>
        <v>3</v>
      </c>
      <c r="M11" t="s">
        <v>214</v>
      </c>
      <c r="N11" s="9" t="s">
        <v>76</v>
      </c>
    </row>
    <row r="12" spans="1:16" x14ac:dyDescent="0.3">
      <c r="A12" s="6" t="s">
        <v>87</v>
      </c>
      <c r="B12" s="6" t="s">
        <v>15</v>
      </c>
      <c r="C12" s="6" t="s">
        <v>12</v>
      </c>
      <c r="D12" s="6">
        <v>29</v>
      </c>
      <c r="E12" s="7">
        <v>44180</v>
      </c>
      <c r="F12" s="10">
        <v>112110</v>
      </c>
      <c r="G12" s="6" t="s">
        <v>24</v>
      </c>
      <c r="H12" s="6" t="s">
        <v>205</v>
      </c>
      <c r="I12" s="13">
        <f ca="1">(TODAY()-Stuff[[#This Row],[Date Joined]])/365</f>
        <v>3.4575342465753423</v>
      </c>
      <c r="J12" s="22">
        <f ca="1">ROUNDUP(IF(Stuff[[#This Row],[Tenure]]&gt;3,3%,2%)*Stuff[[#This Row],[Salary]],0)</f>
        <v>3364</v>
      </c>
      <c r="K12">
        <f>VLOOKUP(Stuff[[#This Row],[Rating]],$M$32:$N$36,2,FALSE)</f>
        <v>2</v>
      </c>
    </row>
    <row r="13" spans="1:16" x14ac:dyDescent="0.3">
      <c r="A13" s="6" t="s">
        <v>76</v>
      </c>
      <c r="B13" s="6" t="s">
        <v>15</v>
      </c>
      <c r="C13" s="6" t="s">
        <v>19</v>
      </c>
      <c r="D13" s="6">
        <v>25</v>
      </c>
      <c r="E13" s="7">
        <v>44383</v>
      </c>
      <c r="F13" s="10">
        <v>65700</v>
      </c>
      <c r="G13" s="6" t="s">
        <v>16</v>
      </c>
      <c r="H13" s="6" t="s">
        <v>205</v>
      </c>
      <c r="I13" s="13">
        <f ca="1">(TODAY()-Stuff[[#This Row],[Date Joined]])/365</f>
        <v>2.9013698630136986</v>
      </c>
      <c r="J13" s="22">
        <f ca="1">ROUNDUP(IF(Stuff[[#This Row],[Tenure]]&gt;3,3%,2%)*Stuff[[#This Row],[Salary]],0)</f>
        <v>1314</v>
      </c>
      <c r="K13">
        <f>VLOOKUP(Stuff[[#This Row],[Rating]],$M$32:$N$36,2,FALSE)</f>
        <v>3</v>
      </c>
      <c r="M13" s="8" t="s">
        <v>1</v>
      </c>
      <c r="N13" s="17" t="str">
        <f>VLOOKUP(N11,Stuff[#All],2,FALSE)</f>
        <v>Male</v>
      </c>
    </row>
    <row r="14" spans="1:16" x14ac:dyDescent="0.3">
      <c r="A14" s="6" t="s">
        <v>97</v>
      </c>
      <c r="B14" s="6" t="s">
        <v>15</v>
      </c>
      <c r="C14" s="6" t="s">
        <v>12</v>
      </c>
      <c r="D14" s="6">
        <v>37</v>
      </c>
      <c r="E14" s="7">
        <v>44701</v>
      </c>
      <c r="F14" s="10">
        <v>69070</v>
      </c>
      <c r="G14" s="6" t="s">
        <v>16</v>
      </c>
      <c r="H14" s="6" t="s">
        <v>205</v>
      </c>
      <c r="I14" s="13">
        <f ca="1">(TODAY()-Stuff[[#This Row],[Date Joined]])/365</f>
        <v>2.0301369863013701</v>
      </c>
      <c r="J14" s="22">
        <f ca="1">ROUNDUP(IF(Stuff[[#This Row],[Tenure]]&gt;3,3%,2%)*Stuff[[#This Row],[Salary]],0)</f>
        <v>1382</v>
      </c>
      <c r="K14">
        <f>VLOOKUP(Stuff[[#This Row],[Rating]],$M$32:$N$36,2,FALSE)</f>
        <v>3</v>
      </c>
      <c r="M14" s="8" t="s">
        <v>2</v>
      </c>
      <c r="N14" s="17" t="str">
        <f>VLOOKUP(N11,Stuff[#All],3,FALSE)</f>
        <v>Sales</v>
      </c>
    </row>
    <row r="15" spans="1:16" x14ac:dyDescent="0.3">
      <c r="A15" s="6" t="s">
        <v>22</v>
      </c>
      <c r="B15" s="6" t="s">
        <v>15</v>
      </c>
      <c r="C15" s="6" t="s">
        <v>12</v>
      </c>
      <c r="D15" s="6">
        <v>20</v>
      </c>
      <c r="E15" s="7">
        <v>44459</v>
      </c>
      <c r="F15" s="10">
        <v>107700</v>
      </c>
      <c r="G15" s="6" t="s">
        <v>16</v>
      </c>
      <c r="H15" s="6" t="s">
        <v>205</v>
      </c>
      <c r="I15" s="13">
        <f ca="1">(TODAY()-Stuff[[#This Row],[Date Joined]])/365</f>
        <v>2.6931506849315068</v>
      </c>
      <c r="J15" s="22">
        <f ca="1">ROUNDUP(IF(Stuff[[#This Row],[Tenure]]&gt;3,3%,2%)*Stuff[[#This Row],[Salary]],0)</f>
        <v>2154</v>
      </c>
      <c r="K15">
        <f>VLOOKUP(Stuff[[#This Row],[Rating]],$M$32:$N$36,2,FALSE)</f>
        <v>3</v>
      </c>
      <c r="M15" s="8" t="s">
        <v>3</v>
      </c>
      <c r="N15" s="17">
        <f>VLOOKUP(N11,Stuff[#All],4,FALSE)</f>
        <v>25</v>
      </c>
    </row>
    <row r="16" spans="1:16" x14ac:dyDescent="0.3">
      <c r="A16" s="6" t="s">
        <v>84</v>
      </c>
      <c r="B16" s="6" t="s">
        <v>8</v>
      </c>
      <c r="C16" s="6" t="s">
        <v>12</v>
      </c>
      <c r="D16" s="6">
        <v>32</v>
      </c>
      <c r="E16" s="7">
        <v>44354</v>
      </c>
      <c r="F16" s="10">
        <v>43840</v>
      </c>
      <c r="G16" s="6" t="s">
        <v>13</v>
      </c>
      <c r="H16" s="6" t="s">
        <v>205</v>
      </c>
      <c r="I16" s="13">
        <f ca="1">(TODAY()-Stuff[[#This Row],[Date Joined]])/365</f>
        <v>2.9808219178082194</v>
      </c>
      <c r="J16" s="22">
        <f ca="1">ROUNDUP(IF(Stuff[[#This Row],[Tenure]]&gt;3,3%,2%)*Stuff[[#This Row],[Salary]],0)</f>
        <v>877</v>
      </c>
      <c r="K16">
        <f>VLOOKUP(Stuff[[#This Row],[Rating]],$M$32:$N$36,2,FALSE)</f>
        <v>4</v>
      </c>
      <c r="M16" s="8" t="s">
        <v>4</v>
      </c>
      <c r="N16" s="18">
        <f>VLOOKUP(N11,Stuff[#All],5,FALSE)</f>
        <v>44383</v>
      </c>
    </row>
    <row r="17" spans="1:14" x14ac:dyDescent="0.3">
      <c r="A17" s="6" t="s">
        <v>105</v>
      </c>
      <c r="B17" s="6" t="s">
        <v>15</v>
      </c>
      <c r="C17" s="6" t="s">
        <v>9</v>
      </c>
      <c r="D17" s="6">
        <v>40</v>
      </c>
      <c r="E17" s="7">
        <v>44263</v>
      </c>
      <c r="F17" s="10">
        <v>99750</v>
      </c>
      <c r="G17" s="6" t="s">
        <v>16</v>
      </c>
      <c r="H17" s="6" t="s">
        <v>205</v>
      </c>
      <c r="I17" s="13">
        <f ca="1">(TODAY()-Stuff[[#This Row],[Date Joined]])/365</f>
        <v>3.2301369863013698</v>
      </c>
      <c r="J17" s="22">
        <f ca="1">ROUNDUP(IF(Stuff[[#This Row],[Tenure]]&gt;3,3%,2%)*Stuff[[#This Row],[Salary]],0)</f>
        <v>2993</v>
      </c>
      <c r="K17">
        <f>VLOOKUP(Stuff[[#This Row],[Rating]],$M$32:$N$36,2,FALSE)</f>
        <v>3</v>
      </c>
      <c r="M17" s="11" t="s">
        <v>5</v>
      </c>
      <c r="N17" s="19">
        <f>VLOOKUP(N11,Stuff[#All],6,FALSE)</f>
        <v>65700</v>
      </c>
    </row>
    <row r="18" spans="1:14" x14ac:dyDescent="0.3">
      <c r="A18" s="6" t="s">
        <v>47</v>
      </c>
      <c r="B18" s="6" t="s">
        <v>15</v>
      </c>
      <c r="C18" s="6" t="s">
        <v>9</v>
      </c>
      <c r="D18" s="6">
        <v>21</v>
      </c>
      <c r="E18" s="7">
        <v>44104</v>
      </c>
      <c r="F18" s="10">
        <v>37920</v>
      </c>
      <c r="G18" s="6" t="s">
        <v>16</v>
      </c>
      <c r="H18" s="6" t="s">
        <v>205</v>
      </c>
      <c r="I18" s="13">
        <f ca="1">(TODAY()-Stuff[[#This Row],[Date Joined]])/365</f>
        <v>3.6657534246575341</v>
      </c>
      <c r="J18" s="22">
        <f ca="1">ROUNDUP(IF(Stuff[[#This Row],[Tenure]]&gt;3,3%,2%)*Stuff[[#This Row],[Salary]],0)</f>
        <v>1138</v>
      </c>
      <c r="K18">
        <f>VLOOKUP(Stuff[[#This Row],[Rating]],$M$32:$N$36,2,FALSE)</f>
        <v>3</v>
      </c>
      <c r="M18" s="8" t="s">
        <v>6</v>
      </c>
      <c r="N18" s="17" t="str">
        <f>VLOOKUP(N11,Stuff[#All],7,FALSE)</f>
        <v>Average</v>
      </c>
    </row>
    <row r="19" spans="1:14" x14ac:dyDescent="0.3">
      <c r="A19" s="6" t="s">
        <v>31</v>
      </c>
      <c r="B19" s="6" t="s">
        <v>15</v>
      </c>
      <c r="C19" s="6" t="s">
        <v>9</v>
      </c>
      <c r="D19" s="6">
        <v>21</v>
      </c>
      <c r="E19" s="7">
        <v>44762</v>
      </c>
      <c r="F19" s="10">
        <v>57090</v>
      </c>
      <c r="G19" s="6" t="s">
        <v>16</v>
      </c>
      <c r="H19" s="6" t="s">
        <v>205</v>
      </c>
      <c r="I19" s="13">
        <f ca="1">(TODAY()-Stuff[[#This Row],[Date Joined]])/365</f>
        <v>1.8630136986301369</v>
      </c>
      <c r="J19" s="22">
        <f ca="1">ROUNDUP(IF(Stuff[[#This Row],[Tenure]]&gt;3,3%,2%)*Stuff[[#This Row],[Salary]],0)</f>
        <v>1142</v>
      </c>
      <c r="K19">
        <f>VLOOKUP(Stuff[[#This Row],[Rating]],$M$32:$N$36,2,FALSE)</f>
        <v>3</v>
      </c>
      <c r="M19" s="8" t="s">
        <v>204</v>
      </c>
      <c r="N19" s="17" t="str">
        <f>VLOOKUP(N11,Stuff[#All],8,FALSE)</f>
        <v>NZ</v>
      </c>
    </row>
    <row r="20" spans="1:14" x14ac:dyDescent="0.3">
      <c r="A20" s="6" t="s">
        <v>30</v>
      </c>
      <c r="B20" s="6" t="s">
        <v>8</v>
      </c>
      <c r="C20" s="6" t="s">
        <v>12</v>
      </c>
      <c r="D20" s="6">
        <v>31</v>
      </c>
      <c r="E20" s="7">
        <v>44145</v>
      </c>
      <c r="F20" s="10">
        <v>41980</v>
      </c>
      <c r="G20" s="6" t="s">
        <v>16</v>
      </c>
      <c r="H20" s="6" t="s">
        <v>205</v>
      </c>
      <c r="I20" s="13">
        <f ca="1">(TODAY()-Stuff[[#This Row],[Date Joined]])/365</f>
        <v>3.5534246575342467</v>
      </c>
      <c r="J20" s="22">
        <f ca="1">ROUNDUP(IF(Stuff[[#This Row],[Tenure]]&gt;3,3%,2%)*Stuff[[#This Row],[Salary]],0)</f>
        <v>1260</v>
      </c>
      <c r="K20">
        <f>VLOOKUP(Stuff[[#This Row],[Rating]],$M$32:$N$36,2,FALSE)</f>
        <v>3</v>
      </c>
      <c r="M20" s="12" t="s">
        <v>213</v>
      </c>
      <c r="N20" s="20">
        <f ca="1">VLOOKUP(N11,Stuff[#All],9,FALSE)</f>
        <v>2.9013698630136986</v>
      </c>
    </row>
    <row r="21" spans="1:14" x14ac:dyDescent="0.3">
      <c r="A21" s="6" t="s">
        <v>78</v>
      </c>
      <c r="B21" s="6" t="s">
        <v>15</v>
      </c>
      <c r="C21" s="6" t="s">
        <v>56</v>
      </c>
      <c r="D21" s="6">
        <v>21</v>
      </c>
      <c r="E21" s="7">
        <v>44242</v>
      </c>
      <c r="F21" s="10">
        <v>75880</v>
      </c>
      <c r="G21" s="6" t="s">
        <v>16</v>
      </c>
      <c r="H21" s="6" t="s">
        <v>205</v>
      </c>
      <c r="I21" s="13">
        <f ca="1">(TODAY()-Stuff[[#This Row],[Date Joined]])/365</f>
        <v>3.2876712328767121</v>
      </c>
      <c r="J21" s="22">
        <f ca="1">ROUNDUP(IF(Stuff[[#This Row],[Tenure]]&gt;3,3%,2%)*Stuff[[#This Row],[Salary]],0)</f>
        <v>2277</v>
      </c>
      <c r="K21">
        <f>VLOOKUP(Stuff[[#This Row],[Rating]],$M$32:$N$36,2,FALSE)</f>
        <v>3</v>
      </c>
    </row>
    <row r="22" spans="1:14" x14ac:dyDescent="0.3">
      <c r="A22" s="6" t="s">
        <v>36</v>
      </c>
      <c r="B22" s="6" t="s">
        <v>8</v>
      </c>
      <c r="C22" s="6" t="s">
        <v>21</v>
      </c>
      <c r="D22" s="6">
        <v>34</v>
      </c>
      <c r="E22" s="7">
        <v>44653</v>
      </c>
      <c r="F22" s="10">
        <v>58940</v>
      </c>
      <c r="G22" s="6" t="s">
        <v>16</v>
      </c>
      <c r="H22" s="6" t="s">
        <v>205</v>
      </c>
      <c r="I22" s="13">
        <f ca="1">(TODAY()-Stuff[[#This Row],[Date Joined]])/365</f>
        <v>2.1616438356164385</v>
      </c>
      <c r="J22" s="22">
        <f ca="1">ROUNDUP(IF(Stuff[[#This Row],[Tenure]]&gt;3,3%,2%)*Stuff[[#This Row],[Salary]],0)</f>
        <v>1179</v>
      </c>
      <c r="K22">
        <f>VLOOKUP(Stuff[[#This Row],[Rating]],$M$32:$N$36,2,FALSE)</f>
        <v>3</v>
      </c>
    </row>
    <row r="23" spans="1:14" x14ac:dyDescent="0.3">
      <c r="A23" s="6" t="s">
        <v>27</v>
      </c>
      <c r="B23" s="6" t="s">
        <v>8</v>
      </c>
      <c r="C23" s="6" t="s">
        <v>21</v>
      </c>
      <c r="D23" s="6">
        <v>30</v>
      </c>
      <c r="E23" s="7">
        <v>44389</v>
      </c>
      <c r="F23" s="10">
        <v>67910</v>
      </c>
      <c r="G23" s="6" t="s">
        <v>24</v>
      </c>
      <c r="H23" s="6" t="s">
        <v>205</v>
      </c>
      <c r="I23" s="13">
        <f ca="1">(TODAY()-Stuff[[#This Row],[Date Joined]])/365</f>
        <v>2.8849315068493149</v>
      </c>
      <c r="J23" s="22">
        <f ca="1">ROUNDUP(IF(Stuff[[#This Row],[Tenure]]&gt;3,3%,2%)*Stuff[[#This Row],[Salary]],0)</f>
        <v>1359</v>
      </c>
      <c r="K23">
        <f>VLOOKUP(Stuff[[#This Row],[Rating]],$M$32:$N$36,2,FALSE)</f>
        <v>2</v>
      </c>
      <c r="M23" s="15" t="s">
        <v>215</v>
      </c>
      <c r="N23" t="s">
        <v>19</v>
      </c>
    </row>
    <row r="24" spans="1:14" x14ac:dyDescent="0.3">
      <c r="A24" s="6" t="s">
        <v>26</v>
      </c>
      <c r="B24" s="6" t="s">
        <v>8</v>
      </c>
      <c r="C24" s="6" t="s">
        <v>12</v>
      </c>
      <c r="D24" s="6">
        <v>31</v>
      </c>
      <c r="E24" s="7">
        <v>44663</v>
      </c>
      <c r="F24" s="10">
        <v>58100</v>
      </c>
      <c r="G24" s="6" t="s">
        <v>16</v>
      </c>
      <c r="H24" s="6" t="s">
        <v>205</v>
      </c>
      <c r="I24" s="13">
        <f ca="1">(TODAY()-Stuff[[#This Row],[Date Joined]])/365</f>
        <v>2.1342465753424658</v>
      </c>
      <c r="J24" s="22">
        <f ca="1">ROUNDUP(IF(Stuff[[#This Row],[Tenure]]&gt;3,3%,2%)*Stuff[[#This Row],[Salary]],0)</f>
        <v>1162</v>
      </c>
      <c r="K24">
        <f>VLOOKUP(Stuff[[#This Row],[Rating]],$M$32:$N$36,2,FALSE)</f>
        <v>3</v>
      </c>
    </row>
    <row r="25" spans="1:14" x14ac:dyDescent="0.3">
      <c r="A25" s="6" t="s">
        <v>53</v>
      </c>
      <c r="B25" s="6" t="s">
        <v>15</v>
      </c>
      <c r="C25" s="6" t="s">
        <v>21</v>
      </c>
      <c r="D25" s="6">
        <v>27</v>
      </c>
      <c r="E25" s="7">
        <v>44567</v>
      </c>
      <c r="F25" s="10">
        <v>48980</v>
      </c>
      <c r="G25" s="6" t="s">
        <v>16</v>
      </c>
      <c r="H25" s="6" t="s">
        <v>205</v>
      </c>
      <c r="I25" s="13">
        <f ca="1">(TODAY()-Stuff[[#This Row],[Date Joined]])/365</f>
        <v>2.3972602739726026</v>
      </c>
      <c r="J25" s="22">
        <f ca="1">ROUNDUP(IF(Stuff[[#This Row],[Tenure]]&gt;3,3%,2%)*Stuff[[#This Row],[Salary]],0)</f>
        <v>980</v>
      </c>
      <c r="K25">
        <f>VLOOKUP(Stuff[[#This Row],[Rating]],$M$32:$N$36,2,FALSE)</f>
        <v>3</v>
      </c>
      <c r="M25" t="s">
        <v>216</v>
      </c>
      <c r="N25">
        <f>COUNTIF(Stuff[Department],N23)</f>
        <v>28</v>
      </c>
    </row>
    <row r="26" spans="1:14" x14ac:dyDescent="0.3">
      <c r="A26" s="6" t="s">
        <v>20</v>
      </c>
      <c r="B26" s="6" t="s">
        <v>206</v>
      </c>
      <c r="C26" s="6" t="s">
        <v>21</v>
      </c>
      <c r="D26" s="6">
        <v>30</v>
      </c>
      <c r="E26" s="7">
        <v>44597</v>
      </c>
      <c r="F26" s="10">
        <v>64000</v>
      </c>
      <c r="G26" s="6" t="s">
        <v>16</v>
      </c>
      <c r="H26" s="6" t="s">
        <v>205</v>
      </c>
      <c r="I26" s="13">
        <f ca="1">(TODAY()-Stuff[[#This Row],[Date Joined]])/365</f>
        <v>2.3150684931506849</v>
      </c>
      <c r="J26" s="22">
        <f ca="1">ROUNDUP(IF(Stuff[[#This Row],[Tenure]]&gt;3,3%,2%)*Stuff[[#This Row],[Salary]],0)</f>
        <v>1280</v>
      </c>
      <c r="K26">
        <f>VLOOKUP(Stuff[[#This Row],[Rating]],$M$32:$N$36,2,FALSE)</f>
        <v>3</v>
      </c>
    </row>
    <row r="27" spans="1:14" x14ac:dyDescent="0.3">
      <c r="A27" s="6" t="s">
        <v>7</v>
      </c>
      <c r="B27" s="6" t="s">
        <v>8</v>
      </c>
      <c r="C27" s="6" t="s">
        <v>9</v>
      </c>
      <c r="D27" s="6">
        <v>42</v>
      </c>
      <c r="E27" s="7">
        <v>44779</v>
      </c>
      <c r="F27" s="10">
        <v>75000</v>
      </c>
      <c r="G27" s="6" t="s">
        <v>10</v>
      </c>
      <c r="H27" s="6" t="s">
        <v>205</v>
      </c>
      <c r="I27" s="13">
        <f ca="1">(TODAY()-Stuff[[#This Row],[Date Joined]])/365</f>
        <v>1.8164383561643835</v>
      </c>
      <c r="J27" s="22">
        <f ca="1">ROUNDUP(IF(Stuff[[#This Row],[Tenure]]&gt;3,3%,2%)*Stuff[[#This Row],[Salary]],0)</f>
        <v>1500</v>
      </c>
      <c r="K27">
        <f>VLOOKUP(Stuff[[#This Row],[Rating]],$M$32:$N$36,2,FALSE)</f>
        <v>5</v>
      </c>
    </row>
    <row r="28" spans="1:14" x14ac:dyDescent="0.3">
      <c r="A28" s="6" t="s">
        <v>74</v>
      </c>
      <c r="B28" s="6" t="s">
        <v>8</v>
      </c>
      <c r="C28" s="6" t="s">
        <v>12</v>
      </c>
      <c r="D28" s="6">
        <v>40</v>
      </c>
      <c r="E28" s="7">
        <v>44337</v>
      </c>
      <c r="F28" s="10">
        <v>87620</v>
      </c>
      <c r="G28" s="6" t="s">
        <v>16</v>
      </c>
      <c r="H28" s="6" t="s">
        <v>205</v>
      </c>
      <c r="I28" s="13">
        <f ca="1">(TODAY()-Stuff[[#This Row],[Date Joined]])/365</f>
        <v>3.0273972602739727</v>
      </c>
      <c r="J28" s="22">
        <f ca="1">ROUNDUP(IF(Stuff[[#This Row],[Tenure]]&gt;3,3%,2%)*Stuff[[#This Row],[Salary]],0)</f>
        <v>2629</v>
      </c>
      <c r="K28">
        <f>VLOOKUP(Stuff[[#This Row],[Rating]],$M$32:$N$36,2,FALSE)</f>
        <v>3</v>
      </c>
    </row>
    <row r="29" spans="1:14" x14ac:dyDescent="0.3">
      <c r="A29" s="6" t="s">
        <v>44</v>
      </c>
      <c r="B29" s="6" t="s">
        <v>8</v>
      </c>
      <c r="C29" s="6" t="s">
        <v>12</v>
      </c>
      <c r="D29" s="6">
        <v>29</v>
      </c>
      <c r="E29" s="7">
        <v>44023</v>
      </c>
      <c r="F29" s="10">
        <v>34980</v>
      </c>
      <c r="G29" s="6" t="s">
        <v>16</v>
      </c>
      <c r="H29" s="6" t="s">
        <v>205</v>
      </c>
      <c r="I29" s="13">
        <f ca="1">(TODAY()-Stuff[[#This Row],[Date Joined]])/365</f>
        <v>3.8876712328767122</v>
      </c>
      <c r="J29" s="22">
        <f ca="1">ROUNDUP(IF(Stuff[[#This Row],[Tenure]]&gt;3,3%,2%)*Stuff[[#This Row],[Salary]],0)</f>
        <v>1050</v>
      </c>
      <c r="K29">
        <f>VLOOKUP(Stuff[[#This Row],[Rating]],$M$32:$N$36,2,FALSE)</f>
        <v>3</v>
      </c>
    </row>
    <row r="30" spans="1:14" x14ac:dyDescent="0.3">
      <c r="A30" s="6" t="s">
        <v>35</v>
      </c>
      <c r="B30" s="6" t="s">
        <v>8</v>
      </c>
      <c r="C30" s="6" t="s">
        <v>21</v>
      </c>
      <c r="D30" s="6">
        <v>28</v>
      </c>
      <c r="E30" s="7">
        <v>44185</v>
      </c>
      <c r="F30" s="10">
        <v>75970</v>
      </c>
      <c r="G30" s="6" t="s">
        <v>16</v>
      </c>
      <c r="H30" s="6" t="s">
        <v>205</v>
      </c>
      <c r="I30" s="13">
        <f ca="1">(TODAY()-Stuff[[#This Row],[Date Joined]])/365</f>
        <v>3.4438356164383563</v>
      </c>
      <c r="J30" s="22">
        <f ca="1">ROUNDUP(IF(Stuff[[#This Row],[Tenure]]&gt;3,3%,2%)*Stuff[[#This Row],[Salary]],0)</f>
        <v>2280</v>
      </c>
      <c r="K30">
        <f>VLOOKUP(Stuff[[#This Row],[Rating]],$M$32:$N$36,2,FALSE)</f>
        <v>3</v>
      </c>
    </row>
    <row r="31" spans="1:14" x14ac:dyDescent="0.3">
      <c r="A31" s="6" t="s">
        <v>38</v>
      </c>
      <c r="B31" s="6" t="s">
        <v>8</v>
      </c>
      <c r="C31" s="6" t="s">
        <v>21</v>
      </c>
      <c r="D31" s="6">
        <v>34</v>
      </c>
      <c r="E31" s="7">
        <v>44612</v>
      </c>
      <c r="F31" s="10">
        <v>60130</v>
      </c>
      <c r="G31" s="6" t="s">
        <v>16</v>
      </c>
      <c r="H31" s="6" t="s">
        <v>205</v>
      </c>
      <c r="I31" s="13">
        <f ca="1">(TODAY()-Stuff[[#This Row],[Date Joined]])/365</f>
        <v>2.2739726027397262</v>
      </c>
      <c r="J31" s="22">
        <f ca="1">ROUNDUP(IF(Stuff[[#This Row],[Tenure]]&gt;3,3%,2%)*Stuff[[#This Row],[Salary]],0)</f>
        <v>1203</v>
      </c>
      <c r="K31">
        <f>VLOOKUP(Stuff[[#This Row],[Rating]],$M$32:$N$36,2,FALSE)</f>
        <v>3</v>
      </c>
    </row>
    <row r="32" spans="1:14" x14ac:dyDescent="0.3">
      <c r="A32" s="6" t="s">
        <v>41</v>
      </c>
      <c r="B32" s="6" t="s">
        <v>8</v>
      </c>
      <c r="C32" s="6" t="s">
        <v>12</v>
      </c>
      <c r="D32" s="6">
        <v>33</v>
      </c>
      <c r="E32" s="7">
        <v>44374</v>
      </c>
      <c r="F32" s="10">
        <v>75480</v>
      </c>
      <c r="G32" s="6" t="s">
        <v>42</v>
      </c>
      <c r="H32" s="6" t="s">
        <v>205</v>
      </c>
      <c r="I32" s="13">
        <f ca="1">(TODAY()-Stuff[[#This Row],[Date Joined]])/365</f>
        <v>2.9260273972602739</v>
      </c>
      <c r="J32" s="22">
        <f ca="1">ROUNDUP(IF(Stuff[[#This Row],[Tenure]]&gt;3,3%,2%)*Stuff[[#This Row],[Salary]],0)</f>
        <v>1510</v>
      </c>
      <c r="K32">
        <f>VLOOKUP(Stuff[[#This Row],[Rating]],$M$32:$N$36,2,FALSE)</f>
        <v>1</v>
      </c>
      <c r="M32" s="16" t="s">
        <v>10</v>
      </c>
      <c r="N32">
        <v>5</v>
      </c>
    </row>
    <row r="33" spans="1:14" x14ac:dyDescent="0.3">
      <c r="A33" s="6" t="s">
        <v>40</v>
      </c>
      <c r="B33" s="6" t="s">
        <v>15</v>
      </c>
      <c r="C33" s="6" t="s">
        <v>9</v>
      </c>
      <c r="D33" s="6">
        <v>33</v>
      </c>
      <c r="E33" s="7">
        <v>44164</v>
      </c>
      <c r="F33" s="10">
        <v>115920</v>
      </c>
      <c r="G33" s="6" t="s">
        <v>16</v>
      </c>
      <c r="H33" s="6" t="s">
        <v>205</v>
      </c>
      <c r="I33" s="13">
        <f ca="1">(TODAY()-Stuff[[#This Row],[Date Joined]])/365</f>
        <v>3.5013698630136987</v>
      </c>
      <c r="J33" s="22">
        <f ca="1">ROUNDUP(IF(Stuff[[#This Row],[Tenure]]&gt;3,3%,2%)*Stuff[[#This Row],[Salary]],0)</f>
        <v>3478</v>
      </c>
      <c r="K33">
        <f>VLOOKUP(Stuff[[#This Row],[Rating]],$M$32:$N$36,2,FALSE)</f>
        <v>3</v>
      </c>
      <c r="M33" s="16" t="s">
        <v>13</v>
      </c>
      <c r="N33">
        <v>4</v>
      </c>
    </row>
    <row r="34" spans="1:14" x14ac:dyDescent="0.3">
      <c r="A34" s="6" t="s">
        <v>48</v>
      </c>
      <c r="B34" s="6" t="s">
        <v>8</v>
      </c>
      <c r="C34" s="6" t="s">
        <v>19</v>
      </c>
      <c r="D34" s="6">
        <v>36</v>
      </c>
      <c r="E34" s="7">
        <v>44494</v>
      </c>
      <c r="F34" s="10">
        <v>78540</v>
      </c>
      <c r="G34" s="6" t="s">
        <v>16</v>
      </c>
      <c r="H34" s="6" t="s">
        <v>205</v>
      </c>
      <c r="I34" s="13">
        <f ca="1">(TODAY()-Stuff[[#This Row],[Date Joined]])/365</f>
        <v>2.5972602739726027</v>
      </c>
      <c r="J34" s="22">
        <f ca="1">ROUNDUP(IF(Stuff[[#This Row],[Tenure]]&gt;3,3%,2%)*Stuff[[#This Row],[Salary]],0)</f>
        <v>1571</v>
      </c>
      <c r="K34">
        <f>VLOOKUP(Stuff[[#This Row],[Rating]],$M$32:$N$36,2,FALSE)</f>
        <v>3</v>
      </c>
      <c r="M34" s="16" t="s">
        <v>16</v>
      </c>
      <c r="N34">
        <v>3</v>
      </c>
    </row>
    <row r="35" spans="1:14" x14ac:dyDescent="0.3">
      <c r="A35" s="6" t="s">
        <v>34</v>
      </c>
      <c r="B35" s="6" t="s">
        <v>15</v>
      </c>
      <c r="C35" s="6" t="s">
        <v>9</v>
      </c>
      <c r="D35" s="6">
        <v>25</v>
      </c>
      <c r="E35" s="7">
        <v>44726</v>
      </c>
      <c r="F35" s="10">
        <v>109190</v>
      </c>
      <c r="G35" s="6" t="s">
        <v>13</v>
      </c>
      <c r="H35" s="6" t="s">
        <v>205</v>
      </c>
      <c r="I35" s="13">
        <f ca="1">(TODAY()-Stuff[[#This Row],[Date Joined]])/365</f>
        <v>1.9616438356164383</v>
      </c>
      <c r="J35" s="22">
        <f ca="1">ROUNDUP(IF(Stuff[[#This Row],[Tenure]]&gt;3,3%,2%)*Stuff[[#This Row],[Salary]],0)</f>
        <v>2184</v>
      </c>
      <c r="K35">
        <f>VLOOKUP(Stuff[[#This Row],[Rating]],$M$32:$N$36,2,FALSE)</f>
        <v>4</v>
      </c>
      <c r="M35" s="16" t="s">
        <v>24</v>
      </c>
      <c r="N35">
        <v>2</v>
      </c>
    </row>
    <row r="36" spans="1:14" x14ac:dyDescent="0.3">
      <c r="A36" s="6" t="s">
        <v>73</v>
      </c>
      <c r="B36" s="6" t="s">
        <v>8</v>
      </c>
      <c r="C36" s="6" t="s">
        <v>19</v>
      </c>
      <c r="D36" s="6">
        <v>34</v>
      </c>
      <c r="E36" s="7">
        <v>44721</v>
      </c>
      <c r="F36" s="10">
        <v>49630</v>
      </c>
      <c r="G36" s="6" t="s">
        <v>24</v>
      </c>
      <c r="H36" s="6" t="s">
        <v>205</v>
      </c>
      <c r="I36" s="13">
        <f ca="1">(TODAY()-Stuff[[#This Row],[Date Joined]])/365</f>
        <v>1.9753424657534246</v>
      </c>
      <c r="J36" s="22">
        <f ca="1">ROUNDUP(IF(Stuff[[#This Row],[Tenure]]&gt;3,3%,2%)*Stuff[[#This Row],[Salary]],0)</f>
        <v>993</v>
      </c>
      <c r="K36">
        <f>VLOOKUP(Stuff[[#This Row],[Rating]],$M$32:$N$36,2,FALSE)</f>
        <v>2</v>
      </c>
      <c r="M36" s="16" t="s">
        <v>42</v>
      </c>
      <c r="N36">
        <v>1</v>
      </c>
    </row>
    <row r="37" spans="1:14" x14ac:dyDescent="0.3">
      <c r="A37" s="6" t="s">
        <v>107</v>
      </c>
      <c r="B37" s="6" t="s">
        <v>8</v>
      </c>
      <c r="C37" s="6" t="s">
        <v>9</v>
      </c>
      <c r="D37" s="6">
        <v>28</v>
      </c>
      <c r="E37" s="7">
        <v>44630</v>
      </c>
      <c r="F37" s="10">
        <v>99970</v>
      </c>
      <c r="G37" s="6" t="s">
        <v>16</v>
      </c>
      <c r="H37" s="6" t="s">
        <v>205</v>
      </c>
      <c r="I37" s="13">
        <f ca="1">(TODAY()-Stuff[[#This Row],[Date Joined]])/365</f>
        <v>2.2246575342465755</v>
      </c>
      <c r="J37" s="22">
        <f ca="1">ROUNDUP(IF(Stuff[[#This Row],[Tenure]]&gt;3,3%,2%)*Stuff[[#This Row],[Salary]],0)</f>
        <v>2000</v>
      </c>
      <c r="K37">
        <f>VLOOKUP(Stuff[[#This Row],[Rating]],$M$32:$N$36,2,FALSE)</f>
        <v>3</v>
      </c>
    </row>
    <row r="38" spans="1:14" x14ac:dyDescent="0.3">
      <c r="A38" s="6" t="s">
        <v>71</v>
      </c>
      <c r="B38" s="6" t="s">
        <v>8</v>
      </c>
      <c r="C38" s="6" t="s">
        <v>12</v>
      </c>
      <c r="D38" s="6">
        <v>33</v>
      </c>
      <c r="E38" s="7">
        <v>44190</v>
      </c>
      <c r="F38" s="10">
        <v>96140</v>
      </c>
      <c r="G38" s="6" t="s">
        <v>16</v>
      </c>
      <c r="H38" s="6" t="s">
        <v>205</v>
      </c>
      <c r="I38" s="13">
        <f ca="1">(TODAY()-Stuff[[#This Row],[Date Joined]])/365</f>
        <v>3.43013698630137</v>
      </c>
      <c r="J38" s="22">
        <f ca="1">ROUNDUP(IF(Stuff[[#This Row],[Tenure]]&gt;3,3%,2%)*Stuff[[#This Row],[Salary]],0)</f>
        <v>2885</v>
      </c>
      <c r="K38">
        <f>VLOOKUP(Stuff[[#This Row],[Rating]],$M$32:$N$36,2,FALSE)</f>
        <v>3</v>
      </c>
    </row>
    <row r="39" spans="1:14" x14ac:dyDescent="0.3">
      <c r="A39" s="6" t="s">
        <v>50</v>
      </c>
      <c r="B39" s="6" t="s">
        <v>15</v>
      </c>
      <c r="C39" s="6" t="s">
        <v>9</v>
      </c>
      <c r="D39" s="6">
        <v>31</v>
      </c>
      <c r="E39" s="7">
        <v>44724</v>
      </c>
      <c r="F39" s="10">
        <v>103550</v>
      </c>
      <c r="G39" s="6" t="s">
        <v>16</v>
      </c>
      <c r="H39" s="6" t="s">
        <v>205</v>
      </c>
      <c r="I39" s="13">
        <f ca="1">(TODAY()-Stuff[[#This Row],[Date Joined]])/365</f>
        <v>1.9671232876712328</v>
      </c>
      <c r="J39" s="22">
        <f ca="1">ROUNDUP(IF(Stuff[[#This Row],[Tenure]]&gt;3,3%,2%)*Stuff[[#This Row],[Salary]],0)</f>
        <v>2071</v>
      </c>
      <c r="K39">
        <f>VLOOKUP(Stuff[[#This Row],[Rating]],$M$32:$N$36,2,FALSE)</f>
        <v>3</v>
      </c>
    </row>
    <row r="40" spans="1:14" x14ac:dyDescent="0.3">
      <c r="A40" s="6" t="s">
        <v>14</v>
      </c>
      <c r="B40" s="6" t="s">
        <v>15</v>
      </c>
      <c r="C40" s="6" t="s">
        <v>12</v>
      </c>
      <c r="D40" s="6">
        <v>31</v>
      </c>
      <c r="E40" s="7">
        <v>44511</v>
      </c>
      <c r="F40" s="10">
        <v>48950</v>
      </c>
      <c r="G40" s="6" t="s">
        <v>16</v>
      </c>
      <c r="H40" s="6" t="s">
        <v>205</v>
      </c>
      <c r="I40" s="13">
        <f ca="1">(TODAY()-Stuff[[#This Row],[Date Joined]])/365</f>
        <v>2.5506849315068494</v>
      </c>
      <c r="J40" s="22">
        <f ca="1">ROUNDUP(IF(Stuff[[#This Row],[Tenure]]&gt;3,3%,2%)*Stuff[[#This Row],[Salary]],0)</f>
        <v>979</v>
      </c>
      <c r="K40">
        <f>VLOOKUP(Stuff[[#This Row],[Rating]],$M$32:$N$36,2,FALSE)</f>
        <v>3</v>
      </c>
    </row>
    <row r="41" spans="1:14" x14ac:dyDescent="0.3">
      <c r="A41" s="6" t="s">
        <v>63</v>
      </c>
      <c r="B41" s="6" t="s">
        <v>15</v>
      </c>
      <c r="C41" s="6" t="s">
        <v>21</v>
      </c>
      <c r="D41" s="6">
        <v>24</v>
      </c>
      <c r="E41" s="7">
        <v>44436</v>
      </c>
      <c r="F41" s="10">
        <v>52610</v>
      </c>
      <c r="G41" s="6" t="s">
        <v>24</v>
      </c>
      <c r="H41" s="6" t="s">
        <v>205</v>
      </c>
      <c r="I41" s="13">
        <f ca="1">(TODAY()-Stuff[[#This Row],[Date Joined]])/365</f>
        <v>2.7561643835616438</v>
      </c>
      <c r="J41" s="22">
        <f ca="1">ROUNDUP(IF(Stuff[[#This Row],[Tenure]]&gt;3,3%,2%)*Stuff[[#This Row],[Salary]],0)</f>
        <v>1053</v>
      </c>
      <c r="K41">
        <f>VLOOKUP(Stuff[[#This Row],[Rating]],$M$32:$N$36,2,FALSE)</f>
        <v>2</v>
      </c>
    </row>
    <row r="42" spans="1:14" x14ac:dyDescent="0.3">
      <c r="A42" s="6" t="s">
        <v>72</v>
      </c>
      <c r="B42" s="6" t="s">
        <v>8</v>
      </c>
      <c r="C42" s="6" t="s">
        <v>9</v>
      </c>
      <c r="D42" s="6">
        <v>36</v>
      </c>
      <c r="E42" s="7">
        <v>44529</v>
      </c>
      <c r="F42" s="10">
        <v>78390</v>
      </c>
      <c r="G42" s="6" t="s">
        <v>16</v>
      </c>
      <c r="H42" s="6" t="s">
        <v>205</v>
      </c>
      <c r="I42" s="13">
        <f ca="1">(TODAY()-Stuff[[#This Row],[Date Joined]])/365</f>
        <v>2.5013698630136987</v>
      </c>
      <c r="J42" s="22">
        <f ca="1">ROUNDUP(IF(Stuff[[#This Row],[Tenure]]&gt;3,3%,2%)*Stuff[[#This Row],[Salary]],0)</f>
        <v>1568</v>
      </c>
      <c r="K42">
        <f>VLOOKUP(Stuff[[#This Row],[Rating]],$M$32:$N$36,2,FALSE)</f>
        <v>3</v>
      </c>
    </row>
    <row r="43" spans="1:14" x14ac:dyDescent="0.3">
      <c r="A43" s="6" t="s">
        <v>88</v>
      </c>
      <c r="B43" s="6" t="s">
        <v>8</v>
      </c>
      <c r="C43" s="6" t="s">
        <v>21</v>
      </c>
      <c r="D43" s="6">
        <v>33</v>
      </c>
      <c r="E43" s="7">
        <v>44809</v>
      </c>
      <c r="F43" s="10">
        <v>86570</v>
      </c>
      <c r="G43" s="6" t="s">
        <v>16</v>
      </c>
      <c r="H43" s="6" t="s">
        <v>205</v>
      </c>
      <c r="I43" s="13">
        <f ca="1">(TODAY()-Stuff[[#This Row],[Date Joined]])/365</f>
        <v>1.7342465753424658</v>
      </c>
      <c r="J43" s="22">
        <f ca="1">ROUNDUP(IF(Stuff[[#This Row],[Tenure]]&gt;3,3%,2%)*Stuff[[#This Row],[Salary]],0)</f>
        <v>1732</v>
      </c>
      <c r="K43">
        <f>VLOOKUP(Stuff[[#This Row],[Rating]],$M$32:$N$36,2,FALSE)</f>
        <v>3</v>
      </c>
    </row>
    <row r="44" spans="1:14" x14ac:dyDescent="0.3">
      <c r="A44" s="6" t="s">
        <v>92</v>
      </c>
      <c r="B44" s="6" t="s">
        <v>8</v>
      </c>
      <c r="C44" s="6" t="s">
        <v>12</v>
      </c>
      <c r="D44" s="6">
        <v>27</v>
      </c>
      <c r="E44" s="7">
        <v>44686</v>
      </c>
      <c r="F44" s="10">
        <v>83750</v>
      </c>
      <c r="G44" s="6" t="s">
        <v>16</v>
      </c>
      <c r="H44" s="6" t="s">
        <v>205</v>
      </c>
      <c r="I44" s="13">
        <f ca="1">(TODAY()-Stuff[[#This Row],[Date Joined]])/365</f>
        <v>2.0712328767123287</v>
      </c>
      <c r="J44" s="22">
        <f ca="1">ROUNDUP(IF(Stuff[[#This Row],[Tenure]]&gt;3,3%,2%)*Stuff[[#This Row],[Salary]],0)</f>
        <v>1675</v>
      </c>
      <c r="K44">
        <f>VLOOKUP(Stuff[[#This Row],[Rating]],$M$32:$N$36,2,FALSE)</f>
        <v>3</v>
      </c>
    </row>
    <row r="45" spans="1:14" x14ac:dyDescent="0.3">
      <c r="A45" s="6" t="s">
        <v>102</v>
      </c>
      <c r="B45" s="6" t="s">
        <v>8</v>
      </c>
      <c r="C45" s="6" t="s">
        <v>21</v>
      </c>
      <c r="D45" s="6">
        <v>34</v>
      </c>
      <c r="E45" s="7">
        <v>44445</v>
      </c>
      <c r="F45" s="10">
        <v>92450</v>
      </c>
      <c r="G45" s="6" t="s">
        <v>16</v>
      </c>
      <c r="H45" s="6" t="s">
        <v>205</v>
      </c>
      <c r="I45" s="13">
        <f ca="1">(TODAY()-Stuff[[#This Row],[Date Joined]])/365</f>
        <v>2.7315068493150685</v>
      </c>
      <c r="J45" s="22">
        <f ca="1">ROUNDUP(IF(Stuff[[#This Row],[Tenure]]&gt;3,3%,2%)*Stuff[[#This Row],[Salary]],0)</f>
        <v>1849</v>
      </c>
      <c r="K45">
        <f>VLOOKUP(Stuff[[#This Row],[Rating]],$M$32:$N$36,2,FALSE)</f>
        <v>3</v>
      </c>
    </row>
    <row r="46" spans="1:14" x14ac:dyDescent="0.3">
      <c r="A46" s="6" t="s">
        <v>64</v>
      </c>
      <c r="B46" s="6" t="s">
        <v>15</v>
      </c>
      <c r="C46" s="6" t="s">
        <v>12</v>
      </c>
      <c r="D46" s="6">
        <v>20</v>
      </c>
      <c r="E46" s="7">
        <v>44183</v>
      </c>
      <c r="F46" s="10">
        <v>112650</v>
      </c>
      <c r="G46" s="6" t="s">
        <v>16</v>
      </c>
      <c r="H46" s="6" t="s">
        <v>205</v>
      </c>
      <c r="I46" s="13">
        <f ca="1">(TODAY()-Stuff[[#This Row],[Date Joined]])/365</f>
        <v>3.4493150684931506</v>
      </c>
      <c r="J46" s="22">
        <f ca="1">ROUNDUP(IF(Stuff[[#This Row],[Tenure]]&gt;3,3%,2%)*Stuff[[#This Row],[Salary]],0)</f>
        <v>3380</v>
      </c>
      <c r="K46">
        <f>VLOOKUP(Stuff[[#This Row],[Rating]],$M$32:$N$36,2,FALSE)</f>
        <v>3</v>
      </c>
    </row>
    <row r="47" spans="1:14" x14ac:dyDescent="0.3">
      <c r="A47" s="6" t="s">
        <v>104</v>
      </c>
      <c r="B47" s="6" t="s">
        <v>15</v>
      </c>
      <c r="C47" s="6" t="s">
        <v>9</v>
      </c>
      <c r="D47" s="6">
        <v>20</v>
      </c>
      <c r="E47" s="7">
        <v>44744</v>
      </c>
      <c r="F47" s="10">
        <v>79570</v>
      </c>
      <c r="G47" s="6" t="s">
        <v>16</v>
      </c>
      <c r="H47" s="6" t="s">
        <v>205</v>
      </c>
      <c r="I47" s="13">
        <f ca="1">(TODAY()-Stuff[[#This Row],[Date Joined]])/365</f>
        <v>1.9123287671232876</v>
      </c>
      <c r="J47" s="22">
        <f ca="1">ROUNDUP(IF(Stuff[[#This Row],[Tenure]]&gt;3,3%,2%)*Stuff[[#This Row],[Salary]],0)</f>
        <v>1592</v>
      </c>
      <c r="K47">
        <f>VLOOKUP(Stuff[[#This Row],[Rating]],$M$32:$N$36,2,FALSE)</f>
        <v>3</v>
      </c>
    </row>
    <row r="48" spans="1:14" x14ac:dyDescent="0.3">
      <c r="A48" s="6" t="s">
        <v>91</v>
      </c>
      <c r="B48" s="6" t="s">
        <v>8</v>
      </c>
      <c r="C48" s="6" t="s">
        <v>19</v>
      </c>
      <c r="D48" s="6">
        <v>20</v>
      </c>
      <c r="E48" s="7">
        <v>44537</v>
      </c>
      <c r="F48" s="10">
        <v>68900</v>
      </c>
      <c r="G48" s="6" t="s">
        <v>24</v>
      </c>
      <c r="H48" s="6" t="s">
        <v>205</v>
      </c>
      <c r="I48" s="13">
        <f ca="1">(TODAY()-Stuff[[#This Row],[Date Joined]])/365</f>
        <v>2.4794520547945207</v>
      </c>
      <c r="J48" s="22">
        <f ca="1">ROUNDUP(IF(Stuff[[#This Row],[Tenure]]&gt;3,3%,2%)*Stuff[[#This Row],[Salary]],0)</f>
        <v>1378</v>
      </c>
      <c r="K48">
        <f>VLOOKUP(Stuff[[#This Row],[Rating]],$M$32:$N$36,2,FALSE)</f>
        <v>2</v>
      </c>
    </row>
    <row r="49" spans="1:11" x14ac:dyDescent="0.3">
      <c r="A49" s="6" t="s">
        <v>39</v>
      </c>
      <c r="B49" s="6" t="s">
        <v>8</v>
      </c>
      <c r="C49" s="6" t="s">
        <v>12</v>
      </c>
      <c r="D49" s="6">
        <v>25</v>
      </c>
      <c r="E49" s="7">
        <v>44694</v>
      </c>
      <c r="F49" s="10">
        <v>80700</v>
      </c>
      <c r="G49" s="6" t="s">
        <v>13</v>
      </c>
      <c r="H49" s="6" t="s">
        <v>205</v>
      </c>
      <c r="I49" s="13">
        <f ca="1">(TODAY()-Stuff[[#This Row],[Date Joined]])/365</f>
        <v>2.0493150684931507</v>
      </c>
      <c r="J49" s="22">
        <f ca="1">ROUNDUP(IF(Stuff[[#This Row],[Tenure]]&gt;3,3%,2%)*Stuff[[#This Row],[Salary]],0)</f>
        <v>1614</v>
      </c>
      <c r="K49">
        <f>VLOOKUP(Stuff[[#This Row],[Rating]],$M$32:$N$36,2,FALSE)</f>
        <v>4</v>
      </c>
    </row>
    <row r="50" spans="1:11" x14ac:dyDescent="0.3">
      <c r="A50" s="6" t="s">
        <v>100</v>
      </c>
      <c r="B50" s="6" t="s">
        <v>15</v>
      </c>
      <c r="C50" s="6" t="s">
        <v>9</v>
      </c>
      <c r="D50" s="6">
        <v>19</v>
      </c>
      <c r="E50" s="7">
        <v>44277</v>
      </c>
      <c r="F50" s="10">
        <v>58960</v>
      </c>
      <c r="G50" s="6" t="s">
        <v>16</v>
      </c>
      <c r="H50" s="6" t="s">
        <v>205</v>
      </c>
      <c r="I50" s="13">
        <f ca="1">(TODAY()-Stuff[[#This Row],[Date Joined]])/365</f>
        <v>3.1917808219178081</v>
      </c>
      <c r="J50" s="22">
        <f ca="1">ROUNDUP(IF(Stuff[[#This Row],[Tenure]]&gt;3,3%,2%)*Stuff[[#This Row],[Salary]],0)</f>
        <v>1769</v>
      </c>
      <c r="K50">
        <f>VLOOKUP(Stuff[[#This Row],[Rating]],$M$32:$N$36,2,FALSE)</f>
        <v>3</v>
      </c>
    </row>
    <row r="51" spans="1:11" x14ac:dyDescent="0.3">
      <c r="A51" s="6" t="s">
        <v>106</v>
      </c>
      <c r="B51" s="6" t="s">
        <v>15</v>
      </c>
      <c r="C51" s="6" t="s">
        <v>12</v>
      </c>
      <c r="D51" s="6">
        <v>36</v>
      </c>
      <c r="E51" s="7">
        <v>44019</v>
      </c>
      <c r="F51" s="10">
        <v>118840</v>
      </c>
      <c r="G51" s="6" t="s">
        <v>16</v>
      </c>
      <c r="H51" s="6" t="s">
        <v>205</v>
      </c>
      <c r="I51" s="13">
        <f ca="1">(TODAY()-Stuff[[#This Row],[Date Joined]])/365</f>
        <v>3.8986301369863012</v>
      </c>
      <c r="J51" s="22">
        <f ca="1">ROUNDUP(IF(Stuff[[#This Row],[Tenure]]&gt;3,3%,2%)*Stuff[[#This Row],[Salary]],0)</f>
        <v>3566</v>
      </c>
      <c r="K51">
        <f>VLOOKUP(Stuff[[#This Row],[Rating]],$M$32:$N$36,2,FALSE)</f>
        <v>3</v>
      </c>
    </row>
    <row r="52" spans="1:11" x14ac:dyDescent="0.3">
      <c r="A52" s="6" t="s">
        <v>29</v>
      </c>
      <c r="B52" s="6" t="s">
        <v>15</v>
      </c>
      <c r="C52" s="6" t="s">
        <v>21</v>
      </c>
      <c r="D52" s="6">
        <v>28</v>
      </c>
      <c r="E52" s="7">
        <v>44041</v>
      </c>
      <c r="F52" s="10">
        <v>48170</v>
      </c>
      <c r="G52" s="6" t="s">
        <v>13</v>
      </c>
      <c r="H52" s="6" t="s">
        <v>205</v>
      </c>
      <c r="I52" s="13">
        <f ca="1">(TODAY()-Stuff[[#This Row],[Date Joined]])/365</f>
        <v>3.8383561643835615</v>
      </c>
      <c r="J52" s="22">
        <f ca="1">ROUNDUP(IF(Stuff[[#This Row],[Tenure]]&gt;3,3%,2%)*Stuff[[#This Row],[Salary]],0)</f>
        <v>1446</v>
      </c>
      <c r="K52">
        <f>VLOOKUP(Stuff[[#This Row],[Rating]],$M$32:$N$36,2,FALSE)</f>
        <v>4</v>
      </c>
    </row>
    <row r="53" spans="1:11" x14ac:dyDescent="0.3">
      <c r="A53" s="6" t="s">
        <v>108</v>
      </c>
      <c r="B53" s="6" t="s">
        <v>8</v>
      </c>
      <c r="C53" s="6" t="s">
        <v>56</v>
      </c>
      <c r="D53" s="6">
        <v>32</v>
      </c>
      <c r="E53" s="7">
        <v>44400</v>
      </c>
      <c r="F53" s="10">
        <v>45510</v>
      </c>
      <c r="G53" s="6" t="s">
        <v>16</v>
      </c>
      <c r="H53" s="6" t="s">
        <v>205</v>
      </c>
      <c r="I53" s="13">
        <f ca="1">(TODAY()-Stuff[[#This Row],[Date Joined]])/365</f>
        <v>2.8547945205479452</v>
      </c>
      <c r="J53" s="22">
        <f ca="1">ROUNDUP(IF(Stuff[[#This Row],[Tenure]]&gt;3,3%,2%)*Stuff[[#This Row],[Salary]],0)</f>
        <v>911</v>
      </c>
      <c r="K53">
        <f>VLOOKUP(Stuff[[#This Row],[Rating]],$M$32:$N$36,2,FALSE)</f>
        <v>3</v>
      </c>
    </row>
    <row r="54" spans="1:11" x14ac:dyDescent="0.3">
      <c r="A54" s="6" t="s">
        <v>83</v>
      </c>
      <c r="B54" s="6" t="s">
        <v>8</v>
      </c>
      <c r="C54" s="6" t="s">
        <v>9</v>
      </c>
      <c r="D54" s="6">
        <v>36</v>
      </c>
      <c r="E54" s="7">
        <v>44085</v>
      </c>
      <c r="F54" s="10">
        <v>114890</v>
      </c>
      <c r="G54" s="6" t="s">
        <v>16</v>
      </c>
      <c r="H54" s="6" t="s">
        <v>205</v>
      </c>
      <c r="I54" s="13">
        <f ca="1">(TODAY()-Stuff[[#This Row],[Date Joined]])/365</f>
        <v>3.7178082191780821</v>
      </c>
      <c r="J54" s="22">
        <f ca="1">ROUNDUP(IF(Stuff[[#This Row],[Tenure]]&gt;3,3%,2%)*Stuff[[#This Row],[Salary]],0)</f>
        <v>3447</v>
      </c>
      <c r="K54">
        <f>VLOOKUP(Stuff[[#This Row],[Rating]],$M$32:$N$36,2,FALSE)</f>
        <v>3</v>
      </c>
    </row>
    <row r="55" spans="1:11" x14ac:dyDescent="0.3">
      <c r="A55" s="6" t="s">
        <v>67</v>
      </c>
      <c r="B55" s="6" t="s">
        <v>15</v>
      </c>
      <c r="C55" s="6" t="s">
        <v>12</v>
      </c>
      <c r="D55" s="6">
        <v>30</v>
      </c>
      <c r="E55" s="7">
        <v>44850</v>
      </c>
      <c r="F55" s="10">
        <v>69710</v>
      </c>
      <c r="G55" s="6" t="s">
        <v>16</v>
      </c>
      <c r="H55" s="6" t="s">
        <v>205</v>
      </c>
      <c r="I55" s="13">
        <f ca="1">(TODAY()-Stuff[[#This Row],[Date Joined]])/365</f>
        <v>1.6219178082191781</v>
      </c>
      <c r="J55" s="22">
        <f ca="1">ROUNDUP(IF(Stuff[[#This Row],[Tenure]]&gt;3,3%,2%)*Stuff[[#This Row],[Salary]],0)</f>
        <v>1395</v>
      </c>
      <c r="K55">
        <f>VLOOKUP(Stuff[[#This Row],[Rating]],$M$32:$N$36,2,FALSE)</f>
        <v>3</v>
      </c>
    </row>
    <row r="56" spans="1:11" x14ac:dyDescent="0.3">
      <c r="A56" s="6" t="s">
        <v>94</v>
      </c>
      <c r="B56" s="6" t="s">
        <v>15</v>
      </c>
      <c r="C56" s="6" t="s">
        <v>21</v>
      </c>
      <c r="D56" s="6">
        <v>36</v>
      </c>
      <c r="E56" s="7">
        <v>44333</v>
      </c>
      <c r="F56" s="10">
        <v>71380</v>
      </c>
      <c r="G56" s="6" t="s">
        <v>16</v>
      </c>
      <c r="H56" s="6" t="s">
        <v>205</v>
      </c>
      <c r="I56" s="13">
        <f ca="1">(TODAY()-Stuff[[#This Row],[Date Joined]])/365</f>
        <v>3.0383561643835617</v>
      </c>
      <c r="J56" s="22">
        <f ca="1">ROUNDUP(IF(Stuff[[#This Row],[Tenure]]&gt;3,3%,2%)*Stuff[[#This Row],[Salary]],0)</f>
        <v>2142</v>
      </c>
      <c r="K56">
        <f>VLOOKUP(Stuff[[#This Row],[Rating]],$M$32:$N$36,2,FALSE)</f>
        <v>3</v>
      </c>
    </row>
    <row r="57" spans="1:11" x14ac:dyDescent="0.3">
      <c r="A57" s="6" t="s">
        <v>33</v>
      </c>
      <c r="B57" s="6" t="s">
        <v>8</v>
      </c>
      <c r="C57" s="6" t="s">
        <v>19</v>
      </c>
      <c r="D57" s="6">
        <v>38</v>
      </c>
      <c r="E57" s="7">
        <v>44377</v>
      </c>
      <c r="F57" s="10">
        <v>109160</v>
      </c>
      <c r="G57" s="6" t="s">
        <v>10</v>
      </c>
      <c r="H57" s="6" t="s">
        <v>205</v>
      </c>
      <c r="I57" s="13">
        <f ca="1">(TODAY()-Stuff[[#This Row],[Date Joined]])/365</f>
        <v>2.9178082191780823</v>
      </c>
      <c r="J57" s="22">
        <f ca="1">ROUNDUP(IF(Stuff[[#This Row],[Tenure]]&gt;3,3%,2%)*Stuff[[#This Row],[Salary]],0)</f>
        <v>2184</v>
      </c>
      <c r="K57">
        <f>VLOOKUP(Stuff[[#This Row],[Rating]],$M$32:$N$36,2,FALSE)</f>
        <v>5</v>
      </c>
    </row>
    <row r="58" spans="1:11" x14ac:dyDescent="0.3">
      <c r="A58" s="6" t="s">
        <v>98</v>
      </c>
      <c r="B58" s="6" t="s">
        <v>15</v>
      </c>
      <c r="C58" s="6" t="s">
        <v>9</v>
      </c>
      <c r="D58" s="6">
        <v>27</v>
      </c>
      <c r="E58" s="7">
        <v>44609</v>
      </c>
      <c r="F58" s="10">
        <v>113280</v>
      </c>
      <c r="G58" s="6" t="s">
        <v>42</v>
      </c>
      <c r="H58" s="6" t="s">
        <v>205</v>
      </c>
      <c r="I58" s="13">
        <f ca="1">(TODAY()-Stuff[[#This Row],[Date Joined]])/365</f>
        <v>2.2821917808219179</v>
      </c>
      <c r="J58" s="22">
        <f ca="1">ROUNDUP(IF(Stuff[[#This Row],[Tenure]]&gt;3,3%,2%)*Stuff[[#This Row],[Salary]],0)</f>
        <v>2266</v>
      </c>
      <c r="K58">
        <f>VLOOKUP(Stuff[[#This Row],[Rating]],$M$32:$N$36,2,FALSE)</f>
        <v>1</v>
      </c>
    </row>
    <row r="59" spans="1:11" x14ac:dyDescent="0.3">
      <c r="A59" s="6" t="s">
        <v>25</v>
      </c>
      <c r="B59" s="6" t="s">
        <v>15</v>
      </c>
      <c r="C59" s="6" t="s">
        <v>12</v>
      </c>
      <c r="D59" s="6">
        <v>30</v>
      </c>
      <c r="E59" s="7">
        <v>44273</v>
      </c>
      <c r="F59" s="10">
        <v>69120</v>
      </c>
      <c r="G59" s="6" t="s">
        <v>16</v>
      </c>
      <c r="H59" s="6" t="s">
        <v>205</v>
      </c>
      <c r="I59" s="13">
        <f ca="1">(TODAY()-Stuff[[#This Row],[Date Joined]])/365</f>
        <v>3.2027397260273971</v>
      </c>
      <c r="J59" s="22">
        <f ca="1">ROUNDUP(IF(Stuff[[#This Row],[Tenure]]&gt;3,3%,2%)*Stuff[[#This Row],[Salary]],0)</f>
        <v>2074</v>
      </c>
      <c r="K59">
        <f>VLOOKUP(Stuff[[#This Row],[Rating]],$M$32:$N$36,2,FALSE)</f>
        <v>3</v>
      </c>
    </row>
    <row r="60" spans="1:11" x14ac:dyDescent="0.3">
      <c r="A60" s="6" t="s">
        <v>55</v>
      </c>
      <c r="B60" s="6" t="s">
        <v>8</v>
      </c>
      <c r="C60" s="6" t="s">
        <v>56</v>
      </c>
      <c r="D60" s="6">
        <v>37</v>
      </c>
      <c r="E60" s="7">
        <v>44451</v>
      </c>
      <c r="F60" s="10">
        <v>118100</v>
      </c>
      <c r="G60" s="6" t="s">
        <v>16</v>
      </c>
      <c r="H60" s="6" t="s">
        <v>205</v>
      </c>
      <c r="I60" s="13">
        <f ca="1">(TODAY()-Stuff[[#This Row],[Date Joined]])/365</f>
        <v>2.7150684931506848</v>
      </c>
      <c r="J60" s="22">
        <f ca="1">ROUNDUP(IF(Stuff[[#This Row],[Tenure]]&gt;3,3%,2%)*Stuff[[#This Row],[Salary]],0)</f>
        <v>2362</v>
      </c>
      <c r="K60">
        <f>VLOOKUP(Stuff[[#This Row],[Rating]],$M$32:$N$36,2,FALSE)</f>
        <v>3</v>
      </c>
    </row>
    <row r="61" spans="1:11" x14ac:dyDescent="0.3">
      <c r="A61" s="6" t="s">
        <v>62</v>
      </c>
      <c r="B61" s="6" t="s">
        <v>8</v>
      </c>
      <c r="C61" s="6" t="s">
        <v>9</v>
      </c>
      <c r="D61" s="6">
        <v>22</v>
      </c>
      <c r="E61" s="7">
        <v>44450</v>
      </c>
      <c r="F61" s="10">
        <v>76900</v>
      </c>
      <c r="G61" s="6" t="s">
        <v>13</v>
      </c>
      <c r="H61" s="6" t="s">
        <v>205</v>
      </c>
      <c r="I61" s="13">
        <f ca="1">(TODAY()-Stuff[[#This Row],[Date Joined]])/365</f>
        <v>2.7178082191780821</v>
      </c>
      <c r="J61" s="22">
        <f ca="1">ROUNDUP(IF(Stuff[[#This Row],[Tenure]]&gt;3,3%,2%)*Stuff[[#This Row],[Salary]],0)</f>
        <v>1538</v>
      </c>
      <c r="K61">
        <f>VLOOKUP(Stuff[[#This Row],[Rating]],$M$32:$N$36,2,FALSE)</f>
        <v>4</v>
      </c>
    </row>
    <row r="62" spans="1:11" x14ac:dyDescent="0.3">
      <c r="A62" s="6" t="s">
        <v>17</v>
      </c>
      <c r="B62" s="6" t="s">
        <v>8</v>
      </c>
      <c r="C62" s="6" t="s">
        <v>12</v>
      </c>
      <c r="D62" s="6">
        <v>43</v>
      </c>
      <c r="E62" s="7">
        <v>45045</v>
      </c>
      <c r="F62" s="10">
        <v>114870</v>
      </c>
      <c r="G62" s="6" t="s">
        <v>16</v>
      </c>
      <c r="H62" s="6" t="s">
        <v>205</v>
      </c>
      <c r="I62" s="13">
        <f ca="1">(TODAY()-Stuff[[#This Row],[Date Joined]])/365</f>
        <v>1.0876712328767124</v>
      </c>
      <c r="J62" s="22">
        <f ca="1">ROUNDUP(IF(Stuff[[#This Row],[Tenure]]&gt;3,3%,2%)*Stuff[[#This Row],[Salary]],0)</f>
        <v>2298</v>
      </c>
      <c r="K62">
        <f>VLOOKUP(Stuff[[#This Row],[Rating]],$M$32:$N$36,2,FALSE)</f>
        <v>3</v>
      </c>
    </row>
    <row r="63" spans="1:11" x14ac:dyDescent="0.3">
      <c r="A63" s="6" t="s">
        <v>52</v>
      </c>
      <c r="B63" s="6" t="s">
        <v>206</v>
      </c>
      <c r="C63" s="6" t="s">
        <v>12</v>
      </c>
      <c r="D63" s="6">
        <v>32</v>
      </c>
      <c r="E63" s="7">
        <v>44774</v>
      </c>
      <c r="F63" s="10">
        <v>91310</v>
      </c>
      <c r="G63" s="6" t="s">
        <v>16</v>
      </c>
      <c r="H63" s="6" t="s">
        <v>205</v>
      </c>
      <c r="I63" s="13">
        <f ca="1">(TODAY()-Stuff[[#This Row],[Date Joined]])/365</f>
        <v>1.8301369863013699</v>
      </c>
      <c r="J63" s="22">
        <f ca="1">ROUNDUP(IF(Stuff[[#This Row],[Tenure]]&gt;3,3%,2%)*Stuff[[#This Row],[Salary]],0)</f>
        <v>1827</v>
      </c>
      <c r="K63">
        <f>VLOOKUP(Stuff[[#This Row],[Rating]],$M$32:$N$36,2,FALSE)</f>
        <v>3</v>
      </c>
    </row>
    <row r="64" spans="1:11" x14ac:dyDescent="0.3">
      <c r="A64" s="6" t="s">
        <v>43</v>
      </c>
      <c r="B64" s="6" t="s">
        <v>8</v>
      </c>
      <c r="C64" s="6" t="s">
        <v>9</v>
      </c>
      <c r="D64" s="6">
        <v>28</v>
      </c>
      <c r="E64" s="7">
        <v>44486</v>
      </c>
      <c r="F64" s="10">
        <v>104770</v>
      </c>
      <c r="G64" s="6" t="s">
        <v>16</v>
      </c>
      <c r="H64" s="6" t="s">
        <v>205</v>
      </c>
      <c r="I64" s="13">
        <f ca="1">(TODAY()-Stuff[[#This Row],[Date Joined]])/365</f>
        <v>2.6191780821917807</v>
      </c>
      <c r="J64" s="22">
        <f ca="1">ROUNDUP(IF(Stuff[[#This Row],[Tenure]]&gt;3,3%,2%)*Stuff[[#This Row],[Salary]],0)</f>
        <v>2096</v>
      </c>
      <c r="K64">
        <f>VLOOKUP(Stuff[[#This Row],[Rating]],$M$32:$N$36,2,FALSE)</f>
        <v>3</v>
      </c>
    </row>
    <row r="65" spans="1:11" x14ac:dyDescent="0.3">
      <c r="A65" s="6" t="s">
        <v>89</v>
      </c>
      <c r="B65" s="6" t="s">
        <v>15</v>
      </c>
      <c r="C65" s="6" t="s">
        <v>19</v>
      </c>
      <c r="D65" s="6">
        <v>27</v>
      </c>
      <c r="E65" s="7">
        <v>44134</v>
      </c>
      <c r="F65" s="10">
        <v>54970</v>
      </c>
      <c r="G65" s="6" t="s">
        <v>16</v>
      </c>
      <c r="H65" s="6" t="s">
        <v>205</v>
      </c>
      <c r="I65" s="13">
        <f ca="1">(TODAY()-Stuff[[#This Row],[Date Joined]])/365</f>
        <v>3.5835616438356164</v>
      </c>
      <c r="J65" s="22">
        <f ca="1">ROUNDUP(IF(Stuff[[#This Row],[Tenure]]&gt;3,3%,2%)*Stuff[[#This Row],[Salary]],0)</f>
        <v>1650</v>
      </c>
      <c r="K65">
        <f>VLOOKUP(Stuff[[#This Row],[Rating]],$M$32:$N$36,2,FALSE)</f>
        <v>3</v>
      </c>
    </row>
    <row r="66" spans="1:11" x14ac:dyDescent="0.3">
      <c r="A66" s="6" t="s">
        <v>11</v>
      </c>
      <c r="B66" s="6" t="s">
        <v>206</v>
      </c>
      <c r="C66" s="6" t="s">
        <v>12</v>
      </c>
      <c r="D66" s="6">
        <v>26</v>
      </c>
      <c r="E66" s="7">
        <v>44271</v>
      </c>
      <c r="F66" s="10">
        <v>90700</v>
      </c>
      <c r="G66" s="6" t="s">
        <v>13</v>
      </c>
      <c r="H66" s="6" t="s">
        <v>205</v>
      </c>
      <c r="I66" s="13">
        <f ca="1">(TODAY()-Stuff[[#This Row],[Date Joined]])/365</f>
        <v>3.2082191780821918</v>
      </c>
      <c r="J66" s="22">
        <f ca="1">ROUNDUP(IF(Stuff[[#This Row],[Tenure]]&gt;3,3%,2%)*Stuff[[#This Row],[Salary]],0)</f>
        <v>2721</v>
      </c>
      <c r="K66">
        <f>VLOOKUP(Stuff[[#This Row],[Rating]],$M$32:$N$36,2,FALSE)</f>
        <v>4</v>
      </c>
    </row>
    <row r="67" spans="1:11" x14ac:dyDescent="0.3">
      <c r="A67" s="6" t="s">
        <v>109</v>
      </c>
      <c r="B67" s="6" t="s">
        <v>8</v>
      </c>
      <c r="C67" s="6" t="s">
        <v>19</v>
      </c>
      <c r="D67" s="6">
        <v>38</v>
      </c>
      <c r="E67" s="7">
        <v>44329</v>
      </c>
      <c r="F67" s="10">
        <v>56870</v>
      </c>
      <c r="G67" s="6" t="s">
        <v>13</v>
      </c>
      <c r="H67" s="6" t="s">
        <v>205</v>
      </c>
      <c r="I67" s="13">
        <f ca="1">(TODAY()-Stuff[[#This Row],[Date Joined]])/365</f>
        <v>3.0493150684931507</v>
      </c>
      <c r="J67" s="22">
        <f ca="1">ROUNDUP(IF(Stuff[[#This Row],[Tenure]]&gt;3,3%,2%)*Stuff[[#This Row],[Salary]],0)</f>
        <v>1707</v>
      </c>
      <c r="K67">
        <f>VLOOKUP(Stuff[[#This Row],[Rating]],$M$32:$N$36,2,FALSE)</f>
        <v>4</v>
      </c>
    </row>
    <row r="68" spans="1:11" x14ac:dyDescent="0.3">
      <c r="A68" s="6" t="s">
        <v>77</v>
      </c>
      <c r="B68" s="6" t="s">
        <v>8</v>
      </c>
      <c r="C68" s="6" t="s">
        <v>19</v>
      </c>
      <c r="D68" s="6">
        <v>25</v>
      </c>
      <c r="E68" s="7">
        <v>44205</v>
      </c>
      <c r="F68" s="10">
        <v>92700</v>
      </c>
      <c r="G68" s="6" t="s">
        <v>16</v>
      </c>
      <c r="H68" s="6" t="s">
        <v>205</v>
      </c>
      <c r="I68" s="13">
        <f ca="1">(TODAY()-Stuff[[#This Row],[Date Joined]])/365</f>
        <v>3.3890410958904109</v>
      </c>
      <c r="J68" s="22">
        <f ca="1">ROUNDUP(IF(Stuff[[#This Row],[Tenure]]&gt;3,3%,2%)*Stuff[[#This Row],[Salary]],0)</f>
        <v>2781</v>
      </c>
      <c r="K68">
        <f>VLOOKUP(Stuff[[#This Row],[Rating]],$M$32:$N$36,2,FALSE)</f>
        <v>3</v>
      </c>
    </row>
    <row r="69" spans="1:11" x14ac:dyDescent="0.3">
      <c r="A69" s="6" t="s">
        <v>32</v>
      </c>
      <c r="B69" s="6" t="s">
        <v>8</v>
      </c>
      <c r="C69" s="6" t="s">
        <v>21</v>
      </c>
      <c r="D69" s="6">
        <v>21</v>
      </c>
      <c r="E69" s="7">
        <v>44317</v>
      </c>
      <c r="F69" s="10">
        <v>65920</v>
      </c>
      <c r="G69" s="6" t="s">
        <v>16</v>
      </c>
      <c r="H69" s="6" t="s">
        <v>205</v>
      </c>
      <c r="I69" s="13">
        <f ca="1">(TODAY()-Stuff[[#This Row],[Date Joined]])/365</f>
        <v>3.0821917808219177</v>
      </c>
      <c r="J69" s="22">
        <f ca="1">ROUNDUP(IF(Stuff[[#This Row],[Tenure]]&gt;3,3%,2%)*Stuff[[#This Row],[Salary]],0)</f>
        <v>1978</v>
      </c>
      <c r="K69">
        <f>VLOOKUP(Stuff[[#This Row],[Rating]],$M$32:$N$36,2,FALSE)</f>
        <v>3</v>
      </c>
    </row>
    <row r="70" spans="1:11" x14ac:dyDescent="0.3">
      <c r="A70" s="6" t="s">
        <v>59</v>
      </c>
      <c r="B70" s="6" t="s">
        <v>15</v>
      </c>
      <c r="C70" s="6" t="s">
        <v>9</v>
      </c>
      <c r="D70" s="6">
        <v>26</v>
      </c>
      <c r="E70" s="7">
        <v>44225</v>
      </c>
      <c r="F70" s="10">
        <v>47360</v>
      </c>
      <c r="G70" s="6" t="s">
        <v>16</v>
      </c>
      <c r="H70" s="6" t="s">
        <v>205</v>
      </c>
      <c r="I70" s="13">
        <f ca="1">(TODAY()-Stuff[[#This Row],[Date Joined]])/365</f>
        <v>3.3342465753424659</v>
      </c>
      <c r="J70" s="22">
        <f ca="1">ROUNDUP(IF(Stuff[[#This Row],[Tenure]]&gt;3,3%,2%)*Stuff[[#This Row],[Salary]],0)</f>
        <v>1421</v>
      </c>
      <c r="K70">
        <f>VLOOKUP(Stuff[[#This Row],[Rating]],$M$32:$N$36,2,FALSE)</f>
        <v>3</v>
      </c>
    </row>
    <row r="71" spans="1:11" x14ac:dyDescent="0.3">
      <c r="A71" s="6" t="s">
        <v>37</v>
      </c>
      <c r="B71" s="6" t="s">
        <v>15</v>
      </c>
      <c r="C71" s="6" t="s">
        <v>9</v>
      </c>
      <c r="D71" s="6">
        <v>30</v>
      </c>
      <c r="E71" s="7">
        <v>44666</v>
      </c>
      <c r="F71" s="10">
        <v>60570</v>
      </c>
      <c r="G71" s="6" t="s">
        <v>16</v>
      </c>
      <c r="H71" s="6" t="s">
        <v>205</v>
      </c>
      <c r="I71" s="13">
        <f ca="1">(TODAY()-Stuff[[#This Row],[Date Joined]])/365</f>
        <v>2.1260273972602741</v>
      </c>
      <c r="J71" s="22">
        <f ca="1">ROUNDUP(IF(Stuff[[#This Row],[Tenure]]&gt;3,3%,2%)*Stuff[[#This Row],[Salary]],0)</f>
        <v>1212</v>
      </c>
      <c r="K71">
        <f>VLOOKUP(Stuff[[#This Row],[Rating]],$M$32:$N$36,2,FALSE)</f>
        <v>3</v>
      </c>
    </row>
    <row r="72" spans="1:11" x14ac:dyDescent="0.3">
      <c r="A72" s="6" t="s">
        <v>96</v>
      </c>
      <c r="B72" s="6" t="s">
        <v>8</v>
      </c>
      <c r="C72" s="6" t="s">
        <v>9</v>
      </c>
      <c r="D72" s="6">
        <v>28</v>
      </c>
      <c r="E72" s="7">
        <v>44649</v>
      </c>
      <c r="F72" s="10">
        <v>104120</v>
      </c>
      <c r="G72" s="6" t="s">
        <v>16</v>
      </c>
      <c r="H72" s="6" t="s">
        <v>205</v>
      </c>
      <c r="I72" s="13">
        <f ca="1">(TODAY()-Stuff[[#This Row],[Date Joined]])/365</f>
        <v>2.1726027397260275</v>
      </c>
      <c r="J72" s="22">
        <f ca="1">ROUNDUP(IF(Stuff[[#This Row],[Tenure]]&gt;3,3%,2%)*Stuff[[#This Row],[Salary]],0)</f>
        <v>2083</v>
      </c>
      <c r="K72">
        <f>VLOOKUP(Stuff[[#This Row],[Rating]],$M$32:$N$36,2,FALSE)</f>
        <v>3</v>
      </c>
    </row>
    <row r="73" spans="1:11" x14ac:dyDescent="0.3">
      <c r="A73" s="6" t="s">
        <v>23</v>
      </c>
      <c r="B73" s="6" t="s">
        <v>15</v>
      </c>
      <c r="C73" s="6" t="s">
        <v>12</v>
      </c>
      <c r="D73" s="6">
        <v>37</v>
      </c>
      <c r="E73" s="7">
        <v>44338</v>
      </c>
      <c r="F73" s="10">
        <v>88050</v>
      </c>
      <c r="G73" s="6" t="s">
        <v>24</v>
      </c>
      <c r="H73" s="6" t="s">
        <v>205</v>
      </c>
      <c r="I73" s="13">
        <f ca="1">(TODAY()-Stuff[[#This Row],[Date Joined]])/365</f>
        <v>3.0246575342465754</v>
      </c>
      <c r="J73" s="22">
        <f ca="1">ROUNDUP(IF(Stuff[[#This Row],[Tenure]]&gt;3,3%,2%)*Stuff[[#This Row],[Salary]],0)</f>
        <v>2642</v>
      </c>
      <c r="K73">
        <f>VLOOKUP(Stuff[[#This Row],[Rating]],$M$32:$N$36,2,FALSE)</f>
        <v>2</v>
      </c>
    </row>
    <row r="74" spans="1:11" x14ac:dyDescent="0.3">
      <c r="A74" s="6" t="s">
        <v>103</v>
      </c>
      <c r="B74" s="6" t="s">
        <v>15</v>
      </c>
      <c r="C74" s="6" t="s">
        <v>12</v>
      </c>
      <c r="D74" s="6">
        <v>24</v>
      </c>
      <c r="E74" s="7">
        <v>44686</v>
      </c>
      <c r="F74" s="10">
        <v>100420</v>
      </c>
      <c r="G74" s="6" t="s">
        <v>16</v>
      </c>
      <c r="H74" s="6" t="s">
        <v>205</v>
      </c>
      <c r="I74" s="13">
        <f ca="1">(TODAY()-Stuff[[#This Row],[Date Joined]])/365</f>
        <v>2.0712328767123287</v>
      </c>
      <c r="J74" s="22">
        <f ca="1">ROUNDUP(IF(Stuff[[#This Row],[Tenure]]&gt;3,3%,2%)*Stuff[[#This Row],[Salary]],0)</f>
        <v>2009</v>
      </c>
      <c r="K74">
        <f>VLOOKUP(Stuff[[#This Row],[Rating]],$M$32:$N$36,2,FALSE)</f>
        <v>3</v>
      </c>
    </row>
    <row r="75" spans="1:11" x14ac:dyDescent="0.3">
      <c r="A75" s="6" t="s">
        <v>54</v>
      </c>
      <c r="B75" s="6" t="s">
        <v>8</v>
      </c>
      <c r="C75" s="6" t="s">
        <v>9</v>
      </c>
      <c r="D75" s="6">
        <v>30</v>
      </c>
      <c r="E75" s="7">
        <v>44850</v>
      </c>
      <c r="F75" s="10">
        <v>114180</v>
      </c>
      <c r="G75" s="6" t="s">
        <v>16</v>
      </c>
      <c r="H75" s="6" t="s">
        <v>205</v>
      </c>
      <c r="I75" s="13">
        <f ca="1">(TODAY()-Stuff[[#This Row],[Date Joined]])/365</f>
        <v>1.6219178082191781</v>
      </c>
      <c r="J75" s="22">
        <f ca="1">ROUNDUP(IF(Stuff[[#This Row],[Tenure]]&gt;3,3%,2%)*Stuff[[#This Row],[Salary]],0)</f>
        <v>2284</v>
      </c>
      <c r="K75">
        <f>VLOOKUP(Stuff[[#This Row],[Rating]],$M$32:$N$36,2,FALSE)</f>
        <v>3</v>
      </c>
    </row>
    <row r="76" spans="1:11" x14ac:dyDescent="0.3">
      <c r="A76" s="6" t="s">
        <v>86</v>
      </c>
      <c r="B76" s="6" t="s">
        <v>8</v>
      </c>
      <c r="C76" s="6" t="s">
        <v>12</v>
      </c>
      <c r="D76" s="6">
        <v>21</v>
      </c>
      <c r="E76" s="7">
        <v>44678</v>
      </c>
      <c r="F76" s="10">
        <v>33920</v>
      </c>
      <c r="G76" s="6" t="s">
        <v>16</v>
      </c>
      <c r="H76" s="6" t="s">
        <v>205</v>
      </c>
      <c r="I76" s="13">
        <f ca="1">(TODAY()-Stuff[[#This Row],[Date Joined]])/365</f>
        <v>2.0931506849315067</v>
      </c>
      <c r="J76" s="22">
        <f ca="1">ROUNDUP(IF(Stuff[[#This Row],[Tenure]]&gt;3,3%,2%)*Stuff[[#This Row],[Salary]],0)</f>
        <v>679</v>
      </c>
      <c r="K76">
        <f>VLOOKUP(Stuff[[#This Row],[Rating]],$M$32:$N$36,2,FALSE)</f>
        <v>3</v>
      </c>
    </row>
    <row r="77" spans="1:11" x14ac:dyDescent="0.3">
      <c r="A77" s="6" t="s">
        <v>69</v>
      </c>
      <c r="B77" s="6" t="s">
        <v>15</v>
      </c>
      <c r="C77" s="6" t="s">
        <v>9</v>
      </c>
      <c r="D77" s="6">
        <v>23</v>
      </c>
      <c r="E77" s="7">
        <v>44440</v>
      </c>
      <c r="F77" s="10">
        <v>106460</v>
      </c>
      <c r="G77" s="6" t="s">
        <v>16</v>
      </c>
      <c r="H77" s="6" t="s">
        <v>205</v>
      </c>
      <c r="I77" s="13">
        <f ca="1">(TODAY()-Stuff[[#This Row],[Date Joined]])/365</f>
        <v>2.7452054794520548</v>
      </c>
      <c r="J77" s="22">
        <f ca="1">ROUNDUP(IF(Stuff[[#This Row],[Tenure]]&gt;3,3%,2%)*Stuff[[#This Row],[Salary]],0)</f>
        <v>2130</v>
      </c>
      <c r="K77">
        <f>VLOOKUP(Stuff[[#This Row],[Rating]],$M$32:$N$36,2,FALSE)</f>
        <v>3</v>
      </c>
    </row>
    <row r="78" spans="1:11" x14ac:dyDescent="0.3">
      <c r="A78" s="6" t="s">
        <v>57</v>
      </c>
      <c r="B78" s="6" t="s">
        <v>15</v>
      </c>
      <c r="C78" s="6" t="s">
        <v>9</v>
      </c>
      <c r="D78" s="6">
        <v>35</v>
      </c>
      <c r="E78" s="7">
        <v>44727</v>
      </c>
      <c r="F78" s="10">
        <v>40400</v>
      </c>
      <c r="G78" s="6" t="s">
        <v>16</v>
      </c>
      <c r="H78" s="6" t="s">
        <v>205</v>
      </c>
      <c r="I78" s="13">
        <f ca="1">(TODAY()-Stuff[[#This Row],[Date Joined]])/365</f>
        <v>1.9589041095890412</v>
      </c>
      <c r="J78" s="22">
        <f ca="1">ROUNDUP(IF(Stuff[[#This Row],[Tenure]]&gt;3,3%,2%)*Stuff[[#This Row],[Salary]],0)</f>
        <v>808</v>
      </c>
      <c r="K78">
        <f>VLOOKUP(Stuff[[#This Row],[Rating]],$M$32:$N$36,2,FALSE)</f>
        <v>3</v>
      </c>
    </row>
    <row r="79" spans="1:11" x14ac:dyDescent="0.3">
      <c r="A79" s="6" t="s">
        <v>68</v>
      </c>
      <c r="B79" s="6" t="s">
        <v>15</v>
      </c>
      <c r="C79" s="6" t="s">
        <v>21</v>
      </c>
      <c r="D79" s="6">
        <v>27</v>
      </c>
      <c r="E79" s="7">
        <v>44236</v>
      </c>
      <c r="F79" s="10">
        <v>91650</v>
      </c>
      <c r="G79" s="6" t="s">
        <v>13</v>
      </c>
      <c r="H79" s="6" t="s">
        <v>205</v>
      </c>
      <c r="I79" s="13">
        <f ca="1">(TODAY()-Stuff[[#This Row],[Date Joined]])/365</f>
        <v>3.3041095890410959</v>
      </c>
      <c r="J79" s="22">
        <f ca="1">ROUNDUP(IF(Stuff[[#This Row],[Tenure]]&gt;3,3%,2%)*Stuff[[#This Row],[Salary]],0)</f>
        <v>2750</v>
      </c>
      <c r="K79">
        <f>VLOOKUP(Stuff[[#This Row],[Rating]],$M$32:$N$36,2,FALSE)</f>
        <v>4</v>
      </c>
    </row>
    <row r="80" spans="1:11" x14ac:dyDescent="0.3">
      <c r="A80" s="6" t="s">
        <v>99</v>
      </c>
      <c r="B80" s="6" t="s">
        <v>15</v>
      </c>
      <c r="C80" s="6" t="s">
        <v>19</v>
      </c>
      <c r="D80" s="6">
        <v>43</v>
      </c>
      <c r="E80" s="7">
        <v>44620</v>
      </c>
      <c r="F80" s="10">
        <v>36040</v>
      </c>
      <c r="G80" s="6" t="s">
        <v>16</v>
      </c>
      <c r="H80" s="6" t="s">
        <v>205</v>
      </c>
      <c r="I80" s="13">
        <f ca="1">(TODAY()-Stuff[[#This Row],[Date Joined]])/365</f>
        <v>2.2520547945205478</v>
      </c>
      <c r="J80" s="22">
        <f ca="1">ROUNDUP(IF(Stuff[[#This Row],[Tenure]]&gt;3,3%,2%)*Stuff[[#This Row],[Salary]],0)</f>
        <v>721</v>
      </c>
      <c r="K80">
        <f>VLOOKUP(Stuff[[#This Row],[Rating]],$M$32:$N$36,2,FALSE)</f>
        <v>3</v>
      </c>
    </row>
    <row r="81" spans="1:11" x14ac:dyDescent="0.3">
      <c r="A81" s="6" t="s">
        <v>101</v>
      </c>
      <c r="B81" s="6" t="s">
        <v>8</v>
      </c>
      <c r="C81" s="6" t="s">
        <v>12</v>
      </c>
      <c r="D81" s="6">
        <v>40</v>
      </c>
      <c r="E81" s="7">
        <v>44381</v>
      </c>
      <c r="F81" s="10">
        <v>104410</v>
      </c>
      <c r="G81" s="6" t="s">
        <v>16</v>
      </c>
      <c r="H81" s="6" t="s">
        <v>205</v>
      </c>
      <c r="I81" s="13">
        <f ca="1">(TODAY()-Stuff[[#This Row],[Date Joined]])/365</f>
        <v>2.9068493150684933</v>
      </c>
      <c r="J81" s="22">
        <f ca="1">ROUNDUP(IF(Stuff[[#This Row],[Tenure]]&gt;3,3%,2%)*Stuff[[#This Row],[Salary]],0)</f>
        <v>2089</v>
      </c>
      <c r="K81">
        <f>VLOOKUP(Stuff[[#This Row],[Rating]],$M$32:$N$36,2,FALSE)</f>
        <v>3</v>
      </c>
    </row>
    <row r="82" spans="1:11" x14ac:dyDescent="0.3">
      <c r="A82" s="6" t="s">
        <v>85</v>
      </c>
      <c r="B82" s="6" t="s">
        <v>15</v>
      </c>
      <c r="C82" s="6" t="s">
        <v>21</v>
      </c>
      <c r="D82" s="6">
        <v>30</v>
      </c>
      <c r="E82" s="7">
        <v>44606</v>
      </c>
      <c r="F82" s="10">
        <v>96800</v>
      </c>
      <c r="G82" s="6" t="s">
        <v>16</v>
      </c>
      <c r="H82" s="6" t="s">
        <v>205</v>
      </c>
      <c r="I82" s="13">
        <f ca="1">(TODAY()-Stuff[[#This Row],[Date Joined]])/365</f>
        <v>2.2904109589041095</v>
      </c>
      <c r="J82" s="22">
        <f ca="1">ROUNDUP(IF(Stuff[[#This Row],[Tenure]]&gt;3,3%,2%)*Stuff[[#This Row],[Salary]],0)</f>
        <v>1936</v>
      </c>
      <c r="K82">
        <f>VLOOKUP(Stuff[[#This Row],[Rating]],$M$32:$N$36,2,FALSE)</f>
        <v>3</v>
      </c>
    </row>
    <row r="83" spans="1:11" x14ac:dyDescent="0.3">
      <c r="A83" s="6" t="s">
        <v>28</v>
      </c>
      <c r="B83" s="6" t="s">
        <v>8</v>
      </c>
      <c r="C83" s="6" t="s">
        <v>21</v>
      </c>
      <c r="D83" s="6">
        <v>34</v>
      </c>
      <c r="E83" s="7">
        <v>44459</v>
      </c>
      <c r="F83" s="10">
        <v>85000</v>
      </c>
      <c r="G83" s="6" t="s">
        <v>16</v>
      </c>
      <c r="H83" s="6" t="s">
        <v>205</v>
      </c>
      <c r="I83" s="13">
        <f ca="1">(TODAY()-Stuff[[#This Row],[Date Joined]])/365</f>
        <v>2.6931506849315068</v>
      </c>
      <c r="J83" s="22">
        <f ca="1">ROUNDUP(IF(Stuff[[#This Row],[Tenure]]&gt;3,3%,2%)*Stuff[[#This Row],[Salary]],0)</f>
        <v>1700</v>
      </c>
      <c r="K83">
        <f>VLOOKUP(Stuff[[#This Row],[Rating]],$M$32:$N$36,2,FALSE)</f>
        <v>3</v>
      </c>
    </row>
    <row r="84" spans="1:11" x14ac:dyDescent="0.3">
      <c r="A84" s="6" t="s">
        <v>80</v>
      </c>
      <c r="B84" s="6" t="s">
        <v>15</v>
      </c>
      <c r="C84" s="6" t="s">
        <v>19</v>
      </c>
      <c r="D84" s="6">
        <v>28</v>
      </c>
      <c r="E84" s="7">
        <v>44820</v>
      </c>
      <c r="F84" s="10">
        <v>43510</v>
      </c>
      <c r="G84" s="6" t="s">
        <v>42</v>
      </c>
      <c r="H84" s="6" t="s">
        <v>205</v>
      </c>
      <c r="I84" s="13">
        <f ca="1">(TODAY()-Stuff[[#This Row],[Date Joined]])/365</f>
        <v>1.704109589041096</v>
      </c>
      <c r="J84" s="22">
        <f ca="1">ROUNDUP(IF(Stuff[[#This Row],[Tenure]]&gt;3,3%,2%)*Stuff[[#This Row],[Salary]],0)</f>
        <v>871</v>
      </c>
      <c r="K84">
        <f>VLOOKUP(Stuff[[#This Row],[Rating]],$M$32:$N$36,2,FALSE)</f>
        <v>1</v>
      </c>
    </row>
    <row r="85" spans="1:11" x14ac:dyDescent="0.3">
      <c r="A85" s="6" t="s">
        <v>79</v>
      </c>
      <c r="B85" s="6" t="s">
        <v>15</v>
      </c>
      <c r="C85" s="6" t="s">
        <v>21</v>
      </c>
      <c r="D85" s="6">
        <v>33</v>
      </c>
      <c r="E85" s="7">
        <v>44243</v>
      </c>
      <c r="F85" s="10">
        <v>59430</v>
      </c>
      <c r="G85" s="6" t="s">
        <v>16</v>
      </c>
      <c r="H85" s="6" t="s">
        <v>205</v>
      </c>
      <c r="I85" s="13">
        <f ca="1">(TODAY()-Stuff[[#This Row],[Date Joined]])/365</f>
        <v>3.2849315068493152</v>
      </c>
      <c r="J85" s="22">
        <f ca="1">ROUNDUP(IF(Stuff[[#This Row],[Tenure]]&gt;3,3%,2%)*Stuff[[#This Row],[Salary]],0)</f>
        <v>1783</v>
      </c>
      <c r="K85">
        <f>VLOOKUP(Stuff[[#This Row],[Rating]],$M$32:$N$36,2,FALSE)</f>
        <v>3</v>
      </c>
    </row>
    <row r="86" spans="1:11" x14ac:dyDescent="0.3">
      <c r="A86" s="6" t="s">
        <v>93</v>
      </c>
      <c r="B86" s="6" t="s">
        <v>8</v>
      </c>
      <c r="C86" s="6" t="s">
        <v>21</v>
      </c>
      <c r="D86" s="6">
        <v>33</v>
      </c>
      <c r="E86" s="7">
        <v>44067</v>
      </c>
      <c r="F86" s="10">
        <v>65360</v>
      </c>
      <c r="G86" s="6" t="s">
        <v>16</v>
      </c>
      <c r="H86" s="6" t="s">
        <v>205</v>
      </c>
      <c r="I86" s="13">
        <f ca="1">(TODAY()-Stuff[[#This Row],[Date Joined]])/365</f>
        <v>3.7671232876712328</v>
      </c>
      <c r="J86" s="22">
        <f ca="1">ROUNDUP(IF(Stuff[[#This Row],[Tenure]]&gt;3,3%,2%)*Stuff[[#This Row],[Salary]],0)</f>
        <v>1961</v>
      </c>
      <c r="K86">
        <f>VLOOKUP(Stuff[[#This Row],[Rating]],$M$32:$N$36,2,FALSE)</f>
        <v>3</v>
      </c>
    </row>
    <row r="87" spans="1:11" x14ac:dyDescent="0.3">
      <c r="A87" s="6" t="s">
        <v>66</v>
      </c>
      <c r="B87" s="6" t="s">
        <v>8</v>
      </c>
      <c r="C87" s="6" t="s">
        <v>9</v>
      </c>
      <c r="D87" s="6">
        <v>32</v>
      </c>
      <c r="E87" s="7">
        <v>44611</v>
      </c>
      <c r="F87" s="10">
        <v>41570</v>
      </c>
      <c r="G87" s="6" t="s">
        <v>16</v>
      </c>
      <c r="H87" s="6" t="s">
        <v>205</v>
      </c>
      <c r="I87" s="13">
        <f ca="1">(TODAY()-Stuff[[#This Row],[Date Joined]])/365</f>
        <v>2.2767123287671232</v>
      </c>
      <c r="J87" s="22">
        <f ca="1">ROUNDUP(IF(Stuff[[#This Row],[Tenure]]&gt;3,3%,2%)*Stuff[[#This Row],[Salary]],0)</f>
        <v>832</v>
      </c>
      <c r="K87">
        <f>VLOOKUP(Stuff[[#This Row],[Rating]],$M$32:$N$36,2,FALSE)</f>
        <v>3</v>
      </c>
    </row>
    <row r="88" spans="1:11" x14ac:dyDescent="0.3">
      <c r="A88" s="6" t="s">
        <v>95</v>
      </c>
      <c r="B88" s="6" t="s">
        <v>8</v>
      </c>
      <c r="C88" s="6" t="s">
        <v>12</v>
      </c>
      <c r="D88" s="6">
        <v>33</v>
      </c>
      <c r="E88" s="7">
        <v>44312</v>
      </c>
      <c r="F88" s="10">
        <v>75280</v>
      </c>
      <c r="G88" s="6" t="s">
        <v>16</v>
      </c>
      <c r="H88" s="6" t="s">
        <v>205</v>
      </c>
      <c r="I88" s="13">
        <f ca="1">(TODAY()-Stuff[[#This Row],[Date Joined]])/365</f>
        <v>3.095890410958904</v>
      </c>
      <c r="J88" s="22">
        <f ca="1">ROUNDUP(IF(Stuff[[#This Row],[Tenure]]&gt;3,3%,2%)*Stuff[[#This Row],[Salary]],0)</f>
        <v>2259</v>
      </c>
      <c r="K88">
        <f>VLOOKUP(Stuff[[#This Row],[Rating]],$M$32:$N$36,2,FALSE)</f>
        <v>3</v>
      </c>
    </row>
    <row r="89" spans="1:11" x14ac:dyDescent="0.3">
      <c r="A89" s="6" t="s">
        <v>18</v>
      </c>
      <c r="B89" s="6" t="s">
        <v>15</v>
      </c>
      <c r="C89" s="6" t="s">
        <v>19</v>
      </c>
      <c r="D89" s="6">
        <v>33</v>
      </c>
      <c r="E89" s="7">
        <v>44385</v>
      </c>
      <c r="F89" s="10">
        <v>74550</v>
      </c>
      <c r="G89" s="6" t="s">
        <v>16</v>
      </c>
      <c r="H89" s="6" t="s">
        <v>205</v>
      </c>
      <c r="I89" s="13">
        <f ca="1">(TODAY()-Stuff[[#This Row],[Date Joined]])/365</f>
        <v>2.8958904109589043</v>
      </c>
      <c r="J89" s="22">
        <f ca="1">ROUNDUP(IF(Stuff[[#This Row],[Tenure]]&gt;3,3%,2%)*Stuff[[#This Row],[Salary]],0)</f>
        <v>1491</v>
      </c>
      <c r="K89">
        <f>VLOOKUP(Stuff[[#This Row],[Rating]],$M$32:$N$36,2,FALSE)</f>
        <v>3</v>
      </c>
    </row>
    <row r="90" spans="1:11" x14ac:dyDescent="0.3">
      <c r="A90" s="6" t="s">
        <v>45</v>
      </c>
      <c r="B90" s="6" t="s">
        <v>15</v>
      </c>
      <c r="C90" s="6" t="s">
        <v>9</v>
      </c>
      <c r="D90" s="6">
        <v>30</v>
      </c>
      <c r="E90" s="7">
        <v>44701</v>
      </c>
      <c r="F90" s="10">
        <v>67950</v>
      </c>
      <c r="G90" s="6" t="s">
        <v>16</v>
      </c>
      <c r="H90" s="6" t="s">
        <v>205</v>
      </c>
      <c r="I90" s="13">
        <f ca="1">(TODAY()-Stuff[[#This Row],[Date Joined]])/365</f>
        <v>2.0301369863013701</v>
      </c>
      <c r="J90" s="22">
        <f ca="1">ROUNDUP(IF(Stuff[[#This Row],[Tenure]]&gt;3,3%,2%)*Stuff[[#This Row],[Salary]],0)</f>
        <v>1359</v>
      </c>
      <c r="K90">
        <f>VLOOKUP(Stuff[[#This Row],[Rating]],$M$32:$N$36,2,FALSE)</f>
        <v>3</v>
      </c>
    </row>
    <row r="91" spans="1:11" x14ac:dyDescent="0.3">
      <c r="A91" s="6" t="s">
        <v>90</v>
      </c>
      <c r="B91" s="6" t="s">
        <v>15</v>
      </c>
      <c r="C91" s="6" t="s">
        <v>21</v>
      </c>
      <c r="D91" s="6">
        <v>42</v>
      </c>
      <c r="E91" s="7">
        <v>44731</v>
      </c>
      <c r="F91" s="10">
        <v>70270</v>
      </c>
      <c r="G91" s="6" t="s">
        <v>24</v>
      </c>
      <c r="H91" s="6" t="s">
        <v>205</v>
      </c>
      <c r="I91" s="13">
        <f ca="1">(TODAY()-Stuff[[#This Row],[Date Joined]])/365</f>
        <v>1.9479452054794522</v>
      </c>
      <c r="J91" s="22">
        <f ca="1">ROUNDUP(IF(Stuff[[#This Row],[Tenure]]&gt;3,3%,2%)*Stuff[[#This Row],[Salary]],0)</f>
        <v>1406</v>
      </c>
      <c r="K91">
        <f>VLOOKUP(Stuff[[#This Row],[Rating]],$M$32:$N$36,2,FALSE)</f>
        <v>2</v>
      </c>
    </row>
    <row r="92" spans="1:11" x14ac:dyDescent="0.3">
      <c r="A92" s="6" t="s">
        <v>46</v>
      </c>
      <c r="B92" s="6" t="s">
        <v>15</v>
      </c>
      <c r="C92" s="6" t="s">
        <v>9</v>
      </c>
      <c r="D92" s="6">
        <v>26</v>
      </c>
      <c r="E92" s="7">
        <v>44411</v>
      </c>
      <c r="F92" s="10">
        <v>53540</v>
      </c>
      <c r="G92" s="6" t="s">
        <v>16</v>
      </c>
      <c r="H92" s="6" t="s">
        <v>205</v>
      </c>
      <c r="I92" s="13">
        <f ca="1">(TODAY()-Stuff[[#This Row],[Date Joined]])/365</f>
        <v>2.8246575342465752</v>
      </c>
      <c r="J92" s="22">
        <f ca="1">ROUNDUP(IF(Stuff[[#This Row],[Tenure]]&gt;3,3%,2%)*Stuff[[#This Row],[Salary]],0)</f>
        <v>1071</v>
      </c>
      <c r="K92">
        <f>VLOOKUP(Stuff[[#This Row],[Rating]],$M$32:$N$36,2,FALSE)</f>
        <v>3</v>
      </c>
    </row>
    <row r="93" spans="1:11" x14ac:dyDescent="0.3">
      <c r="A93" s="6" t="s">
        <v>156</v>
      </c>
      <c r="B93" s="6" t="s">
        <v>15</v>
      </c>
      <c r="C93" s="6" t="s">
        <v>12</v>
      </c>
      <c r="D93" s="6">
        <v>20</v>
      </c>
      <c r="E93" s="7">
        <v>44122</v>
      </c>
      <c r="F93" s="10">
        <v>112650</v>
      </c>
      <c r="G93" s="6" t="s">
        <v>16</v>
      </c>
      <c r="H93" s="6" t="s">
        <v>207</v>
      </c>
      <c r="I93" s="13">
        <f ca="1">(TODAY()-Stuff[[#This Row],[Date Joined]])/365</f>
        <v>3.6164383561643834</v>
      </c>
      <c r="J93" s="22">
        <f ca="1">ROUNDUP(IF(Stuff[[#This Row],[Tenure]]&gt;3,3%,2%)*Stuff[[#This Row],[Salary]],0)</f>
        <v>3380</v>
      </c>
      <c r="K93">
        <f>VLOOKUP(Stuff[[#This Row],[Rating]],$M$32:$N$36,2,FALSE)</f>
        <v>3</v>
      </c>
    </row>
    <row r="94" spans="1:11" x14ac:dyDescent="0.3">
      <c r="A94" s="6" t="s">
        <v>176</v>
      </c>
      <c r="B94" s="6" t="s">
        <v>8</v>
      </c>
      <c r="C94" s="6" t="s">
        <v>12</v>
      </c>
      <c r="D94" s="6">
        <v>32</v>
      </c>
      <c r="E94" s="7">
        <v>44293</v>
      </c>
      <c r="F94" s="10">
        <v>43840</v>
      </c>
      <c r="G94" s="6" t="s">
        <v>13</v>
      </c>
      <c r="H94" s="6" t="s">
        <v>207</v>
      </c>
      <c r="I94" s="13">
        <f ca="1">(TODAY()-Stuff[[#This Row],[Date Joined]])/365</f>
        <v>3.1479452054794521</v>
      </c>
      <c r="J94" s="22">
        <f ca="1">ROUNDUP(IF(Stuff[[#This Row],[Tenure]]&gt;3,3%,2%)*Stuff[[#This Row],[Salary]],0)</f>
        <v>1316</v>
      </c>
      <c r="K94">
        <f>VLOOKUP(Stuff[[#This Row],[Rating]],$M$32:$N$36,2,FALSE)</f>
        <v>4</v>
      </c>
    </row>
    <row r="95" spans="1:11" x14ac:dyDescent="0.3">
      <c r="A95" s="6" t="s">
        <v>143</v>
      </c>
      <c r="B95" s="6" t="s">
        <v>15</v>
      </c>
      <c r="C95" s="6" t="s">
        <v>9</v>
      </c>
      <c r="D95" s="6">
        <v>31</v>
      </c>
      <c r="E95" s="7">
        <v>44663</v>
      </c>
      <c r="F95" s="10">
        <v>103550</v>
      </c>
      <c r="G95" s="6" t="s">
        <v>16</v>
      </c>
      <c r="H95" s="6" t="s">
        <v>207</v>
      </c>
      <c r="I95" s="13">
        <f ca="1">(TODAY()-Stuff[[#This Row],[Date Joined]])/365</f>
        <v>2.1342465753424658</v>
      </c>
      <c r="J95" s="22">
        <f ca="1">ROUNDUP(IF(Stuff[[#This Row],[Tenure]]&gt;3,3%,2%)*Stuff[[#This Row],[Salary]],0)</f>
        <v>2071</v>
      </c>
      <c r="K95">
        <f>VLOOKUP(Stuff[[#This Row],[Rating]],$M$32:$N$36,2,FALSE)</f>
        <v>3</v>
      </c>
    </row>
    <row r="96" spans="1:11" x14ac:dyDescent="0.3">
      <c r="A96" s="6" t="s">
        <v>201</v>
      </c>
      <c r="B96" s="6" t="s">
        <v>8</v>
      </c>
      <c r="C96" s="6" t="s">
        <v>56</v>
      </c>
      <c r="D96" s="6">
        <v>32</v>
      </c>
      <c r="E96" s="7">
        <v>44339</v>
      </c>
      <c r="F96" s="10">
        <v>45510</v>
      </c>
      <c r="G96" s="6" t="s">
        <v>16</v>
      </c>
      <c r="H96" s="6" t="s">
        <v>207</v>
      </c>
      <c r="I96" s="13">
        <f ca="1">(TODAY()-Stuff[[#This Row],[Date Joined]])/365</f>
        <v>3.021917808219178</v>
      </c>
      <c r="J96" s="22">
        <f ca="1">ROUNDUP(IF(Stuff[[#This Row],[Tenure]]&gt;3,3%,2%)*Stuff[[#This Row],[Salary]],0)</f>
        <v>1366</v>
      </c>
      <c r="K96">
        <f>VLOOKUP(Stuff[[#This Row],[Rating]],$M$32:$N$36,2,FALSE)</f>
        <v>3</v>
      </c>
    </row>
    <row r="97" spans="1:11" x14ac:dyDescent="0.3">
      <c r="A97" s="6" t="s">
        <v>142</v>
      </c>
      <c r="B97" s="6" t="s">
        <v>206</v>
      </c>
      <c r="C97" s="6" t="s">
        <v>21</v>
      </c>
      <c r="D97" s="6">
        <v>37</v>
      </c>
      <c r="E97" s="7">
        <v>44085</v>
      </c>
      <c r="F97" s="10">
        <v>115440</v>
      </c>
      <c r="G97" s="6" t="s">
        <v>24</v>
      </c>
      <c r="H97" s="6" t="s">
        <v>207</v>
      </c>
      <c r="I97" s="13">
        <f ca="1">(TODAY()-Stuff[[#This Row],[Date Joined]])/365</f>
        <v>3.7178082191780821</v>
      </c>
      <c r="J97" s="22">
        <f ca="1">ROUNDUP(IF(Stuff[[#This Row],[Tenure]]&gt;3,3%,2%)*Stuff[[#This Row],[Salary]],0)</f>
        <v>3464</v>
      </c>
      <c r="K97">
        <f>VLOOKUP(Stuff[[#This Row],[Rating]],$M$32:$N$36,2,FALSE)</f>
        <v>2</v>
      </c>
    </row>
    <row r="98" spans="1:11" x14ac:dyDescent="0.3">
      <c r="A98" s="6" t="s">
        <v>202</v>
      </c>
      <c r="B98" s="6" t="s">
        <v>8</v>
      </c>
      <c r="C98" s="6" t="s">
        <v>19</v>
      </c>
      <c r="D98" s="6">
        <v>38</v>
      </c>
      <c r="E98" s="7">
        <v>44268</v>
      </c>
      <c r="F98" s="10">
        <v>56870</v>
      </c>
      <c r="G98" s="6" t="s">
        <v>13</v>
      </c>
      <c r="H98" s="6" t="s">
        <v>207</v>
      </c>
      <c r="I98" s="13">
        <f ca="1">(TODAY()-Stuff[[#This Row],[Date Joined]])/365</f>
        <v>3.2164383561643834</v>
      </c>
      <c r="J98" s="22">
        <f ca="1">ROUNDUP(IF(Stuff[[#This Row],[Tenure]]&gt;3,3%,2%)*Stuff[[#This Row],[Salary]],0)</f>
        <v>1707</v>
      </c>
      <c r="K98">
        <f>VLOOKUP(Stuff[[#This Row],[Rating]],$M$32:$N$36,2,FALSE)</f>
        <v>4</v>
      </c>
    </row>
    <row r="99" spans="1:11" x14ac:dyDescent="0.3">
      <c r="A99" s="6" t="s">
        <v>169</v>
      </c>
      <c r="B99" s="6" t="s">
        <v>8</v>
      </c>
      <c r="C99" s="6" t="s">
        <v>19</v>
      </c>
      <c r="D99" s="6">
        <v>25</v>
      </c>
      <c r="E99" s="7">
        <v>44144</v>
      </c>
      <c r="F99" s="10">
        <v>92700</v>
      </c>
      <c r="G99" s="6" t="s">
        <v>16</v>
      </c>
      <c r="H99" s="6" t="s">
        <v>207</v>
      </c>
      <c r="I99" s="13">
        <f ca="1">(TODAY()-Stuff[[#This Row],[Date Joined]])/365</f>
        <v>3.5561643835616437</v>
      </c>
      <c r="J99" s="22">
        <f ca="1">ROUNDUP(IF(Stuff[[#This Row],[Tenure]]&gt;3,3%,2%)*Stuff[[#This Row],[Salary]],0)</f>
        <v>2781</v>
      </c>
      <c r="K99">
        <f>VLOOKUP(Stuff[[#This Row],[Rating]],$M$32:$N$36,2,FALSE)</f>
        <v>3</v>
      </c>
    </row>
    <row r="100" spans="1:11" x14ac:dyDescent="0.3">
      <c r="A100" s="6" t="s">
        <v>145</v>
      </c>
      <c r="B100" s="6" t="s">
        <v>206</v>
      </c>
      <c r="C100" s="6" t="s">
        <v>12</v>
      </c>
      <c r="D100" s="6">
        <v>32</v>
      </c>
      <c r="E100" s="7">
        <v>44713</v>
      </c>
      <c r="F100" s="10">
        <v>91310</v>
      </c>
      <c r="G100" s="6" t="s">
        <v>16</v>
      </c>
      <c r="H100" s="6" t="s">
        <v>207</v>
      </c>
      <c r="I100" s="13">
        <f ca="1">(TODAY()-Stuff[[#This Row],[Date Joined]])/365</f>
        <v>1.9972602739726026</v>
      </c>
      <c r="J100" s="22">
        <f ca="1">ROUNDUP(IF(Stuff[[#This Row],[Tenure]]&gt;3,3%,2%)*Stuff[[#This Row],[Salary]],0)</f>
        <v>1827</v>
      </c>
      <c r="K100">
        <f>VLOOKUP(Stuff[[#This Row],[Rating]],$M$32:$N$36,2,FALSE)</f>
        <v>3</v>
      </c>
    </row>
    <row r="101" spans="1:11" x14ac:dyDescent="0.3">
      <c r="A101" s="6" t="s">
        <v>115</v>
      </c>
      <c r="B101" s="6" t="s">
        <v>15</v>
      </c>
      <c r="C101" s="6" t="s">
        <v>19</v>
      </c>
      <c r="D101" s="6">
        <v>33</v>
      </c>
      <c r="E101" s="7">
        <v>44324</v>
      </c>
      <c r="F101" s="10">
        <v>74550</v>
      </c>
      <c r="G101" s="6" t="s">
        <v>16</v>
      </c>
      <c r="H101" s="6" t="s">
        <v>207</v>
      </c>
      <c r="I101" s="13">
        <f ca="1">(TODAY()-Stuff[[#This Row],[Date Joined]])/365</f>
        <v>3.0630136986301371</v>
      </c>
      <c r="J101" s="22">
        <f ca="1">ROUNDUP(IF(Stuff[[#This Row],[Tenure]]&gt;3,3%,2%)*Stuff[[#This Row],[Salary]],0)</f>
        <v>2237</v>
      </c>
      <c r="K101">
        <f>VLOOKUP(Stuff[[#This Row],[Rating]],$M$32:$N$36,2,FALSE)</f>
        <v>3</v>
      </c>
    </row>
    <row r="102" spans="1:11" x14ac:dyDescent="0.3">
      <c r="A102" s="6" t="s">
        <v>128</v>
      </c>
      <c r="B102" s="6" t="s">
        <v>15</v>
      </c>
      <c r="C102" s="6" t="s">
        <v>9</v>
      </c>
      <c r="D102" s="6">
        <v>25</v>
      </c>
      <c r="E102" s="7">
        <v>44665</v>
      </c>
      <c r="F102" s="10">
        <v>109190</v>
      </c>
      <c r="G102" s="6" t="s">
        <v>13</v>
      </c>
      <c r="H102" s="6" t="s">
        <v>207</v>
      </c>
      <c r="I102" s="13">
        <f ca="1">(TODAY()-Stuff[[#This Row],[Date Joined]])/365</f>
        <v>2.128767123287671</v>
      </c>
      <c r="J102" s="22">
        <f ca="1">ROUNDUP(IF(Stuff[[#This Row],[Tenure]]&gt;3,3%,2%)*Stuff[[#This Row],[Salary]],0)</f>
        <v>2184</v>
      </c>
      <c r="K102">
        <f>VLOOKUP(Stuff[[#This Row],[Rating]],$M$32:$N$36,2,FALSE)</f>
        <v>4</v>
      </c>
    </row>
    <row r="103" spans="1:11" x14ac:dyDescent="0.3">
      <c r="A103" s="6" t="s">
        <v>194</v>
      </c>
      <c r="B103" s="6" t="s">
        <v>8</v>
      </c>
      <c r="C103" s="6" t="s">
        <v>12</v>
      </c>
      <c r="D103" s="6">
        <v>40</v>
      </c>
      <c r="E103" s="7">
        <v>44320</v>
      </c>
      <c r="F103" s="10">
        <v>104410</v>
      </c>
      <c r="G103" s="6" t="s">
        <v>16</v>
      </c>
      <c r="H103" s="6" t="s">
        <v>207</v>
      </c>
      <c r="I103" s="13">
        <f ca="1">(TODAY()-Stuff[[#This Row],[Date Joined]])/365</f>
        <v>3.0739726027397261</v>
      </c>
      <c r="J103" s="22">
        <f ca="1">ROUNDUP(IF(Stuff[[#This Row],[Tenure]]&gt;3,3%,2%)*Stuff[[#This Row],[Salary]],0)</f>
        <v>3133</v>
      </c>
      <c r="K103">
        <f>VLOOKUP(Stuff[[#This Row],[Rating]],$M$32:$N$36,2,FALSE)</f>
        <v>3</v>
      </c>
    </row>
    <row r="104" spans="1:11" x14ac:dyDescent="0.3">
      <c r="A104" s="6" t="s">
        <v>177</v>
      </c>
      <c r="B104" s="6" t="s">
        <v>15</v>
      </c>
      <c r="C104" s="6" t="s">
        <v>21</v>
      </c>
      <c r="D104" s="6">
        <v>30</v>
      </c>
      <c r="E104" s="7">
        <v>44544</v>
      </c>
      <c r="F104" s="10">
        <v>96800</v>
      </c>
      <c r="G104" s="6" t="s">
        <v>16</v>
      </c>
      <c r="H104" s="6" t="s">
        <v>207</v>
      </c>
      <c r="I104" s="13">
        <f ca="1">(TODAY()-Stuff[[#This Row],[Date Joined]])/365</f>
        <v>2.4602739726027396</v>
      </c>
      <c r="J104" s="22">
        <f ca="1">ROUNDUP(IF(Stuff[[#This Row],[Tenure]]&gt;3,3%,2%)*Stuff[[#This Row],[Salary]],0)</f>
        <v>1936</v>
      </c>
      <c r="K104">
        <f>VLOOKUP(Stuff[[#This Row],[Rating]],$M$32:$N$36,2,FALSE)</f>
        <v>3</v>
      </c>
    </row>
    <row r="105" spans="1:11" x14ac:dyDescent="0.3">
      <c r="A105" s="6" t="s">
        <v>123</v>
      </c>
      <c r="B105" s="6" t="s">
        <v>15</v>
      </c>
      <c r="C105" s="6" t="s">
        <v>21</v>
      </c>
      <c r="D105" s="6">
        <v>28</v>
      </c>
      <c r="E105" s="7">
        <v>43980</v>
      </c>
      <c r="F105" s="10">
        <v>48170</v>
      </c>
      <c r="G105" s="6" t="s">
        <v>13</v>
      </c>
      <c r="H105" s="6" t="s">
        <v>207</v>
      </c>
      <c r="I105" s="13">
        <f ca="1">(TODAY()-Stuff[[#This Row],[Date Joined]])/365</f>
        <v>4.0054794520547947</v>
      </c>
      <c r="J105" s="22">
        <f ca="1">ROUNDUP(IF(Stuff[[#This Row],[Tenure]]&gt;3,3%,2%)*Stuff[[#This Row],[Salary]],0)</f>
        <v>1446</v>
      </c>
      <c r="K105">
        <f>VLOOKUP(Stuff[[#This Row],[Rating]],$M$32:$N$36,2,FALSE)</f>
        <v>4</v>
      </c>
    </row>
    <row r="106" spans="1:11" x14ac:dyDescent="0.3">
      <c r="A106" s="6" t="s">
        <v>140</v>
      </c>
      <c r="B106" s="6" t="s">
        <v>15</v>
      </c>
      <c r="C106" s="6" t="s">
        <v>9</v>
      </c>
      <c r="D106" s="6">
        <v>21</v>
      </c>
      <c r="E106" s="7">
        <v>44042</v>
      </c>
      <c r="F106" s="10">
        <v>37920</v>
      </c>
      <c r="G106" s="6" t="s">
        <v>16</v>
      </c>
      <c r="H106" s="6" t="s">
        <v>207</v>
      </c>
      <c r="I106" s="13">
        <f ca="1">(TODAY()-Stuff[[#This Row],[Date Joined]])/365</f>
        <v>3.8356164383561642</v>
      </c>
      <c r="J106" s="22">
        <f ca="1">ROUNDUP(IF(Stuff[[#This Row],[Tenure]]&gt;3,3%,2%)*Stuff[[#This Row],[Salary]],0)</f>
        <v>1138</v>
      </c>
      <c r="K106">
        <f>VLOOKUP(Stuff[[#This Row],[Rating]],$M$32:$N$36,2,FALSE)</f>
        <v>3</v>
      </c>
    </row>
    <row r="107" spans="1:11" x14ac:dyDescent="0.3">
      <c r="A107" s="6" t="s">
        <v>178</v>
      </c>
      <c r="B107" s="6" t="s">
        <v>15</v>
      </c>
      <c r="C107" s="6" t="s">
        <v>9</v>
      </c>
      <c r="D107" s="6">
        <v>34</v>
      </c>
      <c r="E107" s="7">
        <v>44642</v>
      </c>
      <c r="F107" s="10">
        <v>112650</v>
      </c>
      <c r="G107" s="6" t="s">
        <v>16</v>
      </c>
      <c r="H107" s="6" t="s">
        <v>207</v>
      </c>
      <c r="I107" s="13">
        <f ca="1">(TODAY()-Stuff[[#This Row],[Date Joined]])/365</f>
        <v>2.1917808219178081</v>
      </c>
      <c r="J107" s="22">
        <f ca="1">ROUNDUP(IF(Stuff[[#This Row],[Tenure]]&gt;3,3%,2%)*Stuff[[#This Row],[Salary]],0)</f>
        <v>2253</v>
      </c>
      <c r="K107">
        <f>VLOOKUP(Stuff[[#This Row],[Rating]],$M$32:$N$36,2,FALSE)</f>
        <v>3</v>
      </c>
    </row>
    <row r="108" spans="1:11" x14ac:dyDescent="0.3">
      <c r="A108" s="6" t="s">
        <v>165</v>
      </c>
      <c r="B108" s="6" t="s">
        <v>8</v>
      </c>
      <c r="C108" s="6" t="s">
        <v>19</v>
      </c>
      <c r="D108" s="6">
        <v>34</v>
      </c>
      <c r="E108" s="7">
        <v>44660</v>
      </c>
      <c r="F108" s="10">
        <v>49630</v>
      </c>
      <c r="G108" s="6" t="s">
        <v>24</v>
      </c>
      <c r="H108" s="6" t="s">
        <v>207</v>
      </c>
      <c r="I108" s="13">
        <f ca="1">(TODAY()-Stuff[[#This Row],[Date Joined]])/365</f>
        <v>2.1424657534246574</v>
      </c>
      <c r="J108" s="22">
        <f ca="1">ROUNDUP(IF(Stuff[[#This Row],[Tenure]]&gt;3,3%,2%)*Stuff[[#This Row],[Salary]],0)</f>
        <v>993</v>
      </c>
      <c r="K108">
        <f>VLOOKUP(Stuff[[#This Row],[Rating]],$M$32:$N$36,2,FALSE)</f>
        <v>2</v>
      </c>
    </row>
    <row r="109" spans="1:11" x14ac:dyDescent="0.3">
      <c r="A109" s="6" t="s">
        <v>199</v>
      </c>
      <c r="B109" s="6" t="s">
        <v>15</v>
      </c>
      <c r="C109" s="6" t="s">
        <v>12</v>
      </c>
      <c r="D109" s="6">
        <v>36</v>
      </c>
      <c r="E109" s="7">
        <v>43958</v>
      </c>
      <c r="F109" s="10">
        <v>118840</v>
      </c>
      <c r="G109" s="6" t="s">
        <v>16</v>
      </c>
      <c r="H109" s="6" t="s">
        <v>207</v>
      </c>
      <c r="I109" s="13">
        <f ca="1">(TODAY()-Stuff[[#This Row],[Date Joined]])/365</f>
        <v>4.065753424657534</v>
      </c>
      <c r="J109" s="22">
        <f ca="1">ROUNDUP(IF(Stuff[[#This Row],[Tenure]]&gt;3,3%,2%)*Stuff[[#This Row],[Salary]],0)</f>
        <v>3566</v>
      </c>
      <c r="K109">
        <f>VLOOKUP(Stuff[[#This Row],[Rating]],$M$32:$N$36,2,FALSE)</f>
        <v>3</v>
      </c>
    </row>
    <row r="110" spans="1:11" x14ac:dyDescent="0.3">
      <c r="A110" s="6" t="s">
        <v>159</v>
      </c>
      <c r="B110" s="6" t="s">
        <v>15</v>
      </c>
      <c r="C110" s="6" t="s">
        <v>12</v>
      </c>
      <c r="D110" s="6">
        <v>30</v>
      </c>
      <c r="E110" s="7">
        <v>44789</v>
      </c>
      <c r="F110" s="10">
        <v>69710</v>
      </c>
      <c r="G110" s="6" t="s">
        <v>16</v>
      </c>
      <c r="H110" s="6" t="s">
        <v>207</v>
      </c>
      <c r="I110" s="13">
        <f ca="1">(TODAY()-Stuff[[#This Row],[Date Joined]])/365</f>
        <v>1.789041095890411</v>
      </c>
      <c r="J110" s="22">
        <f ca="1">ROUNDUP(IF(Stuff[[#This Row],[Tenure]]&gt;3,3%,2%)*Stuff[[#This Row],[Salary]],0)</f>
        <v>1395</v>
      </c>
      <c r="K110">
        <f>VLOOKUP(Stuff[[#This Row],[Rating]],$M$32:$N$36,2,FALSE)</f>
        <v>3</v>
      </c>
    </row>
    <row r="111" spans="1:11" x14ac:dyDescent="0.3">
      <c r="A111" s="6" t="s">
        <v>197</v>
      </c>
      <c r="B111" s="6" t="s">
        <v>15</v>
      </c>
      <c r="C111" s="6" t="s">
        <v>9</v>
      </c>
      <c r="D111" s="6">
        <v>20</v>
      </c>
      <c r="E111" s="7">
        <v>44683</v>
      </c>
      <c r="F111" s="10">
        <v>79570</v>
      </c>
      <c r="G111" s="6" t="s">
        <v>16</v>
      </c>
      <c r="H111" s="6" t="s">
        <v>207</v>
      </c>
      <c r="I111" s="13">
        <f ca="1">(TODAY()-Stuff[[#This Row],[Date Joined]])/365</f>
        <v>2.0794520547945203</v>
      </c>
      <c r="J111" s="22">
        <f ca="1">ROUNDUP(IF(Stuff[[#This Row],[Tenure]]&gt;3,3%,2%)*Stuff[[#This Row],[Salary]],0)</f>
        <v>1592</v>
      </c>
      <c r="K111">
        <f>VLOOKUP(Stuff[[#This Row],[Rating]],$M$32:$N$36,2,FALSE)</f>
        <v>3</v>
      </c>
    </row>
    <row r="112" spans="1:11" x14ac:dyDescent="0.3">
      <c r="A112" s="6" t="s">
        <v>154</v>
      </c>
      <c r="B112" s="6" t="s">
        <v>8</v>
      </c>
      <c r="C112" s="6" t="s">
        <v>9</v>
      </c>
      <c r="D112" s="6">
        <v>22</v>
      </c>
      <c r="E112" s="7">
        <v>44388</v>
      </c>
      <c r="F112" s="10">
        <v>76900</v>
      </c>
      <c r="G112" s="6" t="s">
        <v>13</v>
      </c>
      <c r="H112" s="6" t="s">
        <v>207</v>
      </c>
      <c r="I112" s="13">
        <f ca="1">(TODAY()-Stuff[[#This Row],[Date Joined]])/365</f>
        <v>2.8876712328767122</v>
      </c>
      <c r="J112" s="22">
        <f ca="1">ROUNDUP(IF(Stuff[[#This Row],[Tenure]]&gt;3,3%,2%)*Stuff[[#This Row],[Salary]],0)</f>
        <v>1538</v>
      </c>
      <c r="K112">
        <f>VLOOKUP(Stuff[[#This Row],[Rating]],$M$32:$N$36,2,FALSE)</f>
        <v>4</v>
      </c>
    </row>
    <row r="113" spans="1:11" x14ac:dyDescent="0.3">
      <c r="A113" s="6" t="s">
        <v>182</v>
      </c>
      <c r="B113" s="6" t="s">
        <v>15</v>
      </c>
      <c r="C113" s="6" t="s">
        <v>19</v>
      </c>
      <c r="D113" s="6">
        <v>27</v>
      </c>
      <c r="E113" s="7">
        <v>44073</v>
      </c>
      <c r="F113" s="10">
        <v>54970</v>
      </c>
      <c r="G113" s="6" t="s">
        <v>16</v>
      </c>
      <c r="H113" s="6" t="s">
        <v>207</v>
      </c>
      <c r="I113" s="13">
        <f ca="1">(TODAY()-Stuff[[#This Row],[Date Joined]])/365</f>
        <v>3.7506849315068491</v>
      </c>
      <c r="J113" s="22">
        <f ca="1">ROUNDUP(IF(Stuff[[#This Row],[Tenure]]&gt;3,3%,2%)*Stuff[[#This Row],[Salary]],0)</f>
        <v>1650</v>
      </c>
      <c r="K113">
        <f>VLOOKUP(Stuff[[#This Row],[Rating]],$M$32:$N$36,2,FALSE)</f>
        <v>3</v>
      </c>
    </row>
    <row r="114" spans="1:11" x14ac:dyDescent="0.3">
      <c r="A114" s="6" t="s">
        <v>118</v>
      </c>
      <c r="B114" s="6" t="s">
        <v>15</v>
      </c>
      <c r="C114" s="6" t="s">
        <v>12</v>
      </c>
      <c r="D114" s="6">
        <v>37</v>
      </c>
      <c r="E114" s="7">
        <v>44277</v>
      </c>
      <c r="F114" s="10">
        <v>88050</v>
      </c>
      <c r="G114" s="6" t="s">
        <v>24</v>
      </c>
      <c r="H114" s="6" t="s">
        <v>207</v>
      </c>
      <c r="I114" s="13">
        <f ca="1">(TODAY()-Stuff[[#This Row],[Date Joined]])/365</f>
        <v>3.1917808219178081</v>
      </c>
      <c r="J114" s="22">
        <f ca="1">ROUNDUP(IF(Stuff[[#This Row],[Tenure]]&gt;3,3%,2%)*Stuff[[#This Row],[Salary]],0)</f>
        <v>2642</v>
      </c>
      <c r="K114">
        <f>VLOOKUP(Stuff[[#This Row],[Rating]],$M$32:$N$36,2,FALSE)</f>
        <v>2</v>
      </c>
    </row>
    <row r="115" spans="1:11" x14ac:dyDescent="0.3">
      <c r="A115" s="6" t="s">
        <v>192</v>
      </c>
      <c r="B115" s="6" t="s">
        <v>15</v>
      </c>
      <c r="C115" s="6" t="s">
        <v>19</v>
      </c>
      <c r="D115" s="6">
        <v>43</v>
      </c>
      <c r="E115" s="7">
        <v>44558</v>
      </c>
      <c r="F115" s="10">
        <v>36040</v>
      </c>
      <c r="G115" s="6" t="s">
        <v>16</v>
      </c>
      <c r="H115" s="6" t="s">
        <v>207</v>
      </c>
      <c r="I115" s="13">
        <f ca="1">(TODAY()-Stuff[[#This Row],[Date Joined]])/365</f>
        <v>2.4219178082191779</v>
      </c>
      <c r="J115" s="22">
        <f ca="1">ROUNDUP(IF(Stuff[[#This Row],[Tenure]]&gt;3,3%,2%)*Stuff[[#This Row],[Salary]],0)</f>
        <v>721</v>
      </c>
      <c r="K115">
        <f>VLOOKUP(Stuff[[#This Row],[Rating]],$M$32:$N$36,2,FALSE)</f>
        <v>3</v>
      </c>
    </row>
    <row r="116" spans="1:11" x14ac:dyDescent="0.3">
      <c r="A116" s="6" t="s">
        <v>111</v>
      </c>
      <c r="B116" s="6" t="s">
        <v>8</v>
      </c>
      <c r="C116" s="6" t="s">
        <v>9</v>
      </c>
      <c r="D116" s="6">
        <v>42</v>
      </c>
      <c r="E116" s="7">
        <v>44718</v>
      </c>
      <c r="F116" s="10">
        <v>75000</v>
      </c>
      <c r="G116" s="6" t="s">
        <v>10</v>
      </c>
      <c r="H116" s="6" t="s">
        <v>207</v>
      </c>
      <c r="I116" s="13">
        <f ca="1">(TODAY()-Stuff[[#This Row],[Date Joined]])/365</f>
        <v>1.9835616438356165</v>
      </c>
      <c r="J116" s="22">
        <f ca="1">ROUNDUP(IF(Stuff[[#This Row],[Tenure]]&gt;3,3%,2%)*Stuff[[#This Row],[Salary]],0)</f>
        <v>1500</v>
      </c>
      <c r="K116">
        <f>VLOOKUP(Stuff[[#This Row],[Rating]],$M$32:$N$36,2,FALSE)</f>
        <v>5</v>
      </c>
    </row>
    <row r="117" spans="1:11" x14ac:dyDescent="0.3">
      <c r="A117" s="6" t="s">
        <v>149</v>
      </c>
      <c r="B117" s="6" t="s">
        <v>15</v>
      </c>
      <c r="C117" s="6" t="s">
        <v>9</v>
      </c>
      <c r="D117" s="6">
        <v>35</v>
      </c>
      <c r="E117" s="7">
        <v>44666</v>
      </c>
      <c r="F117" s="10">
        <v>40400</v>
      </c>
      <c r="G117" s="6" t="s">
        <v>16</v>
      </c>
      <c r="H117" s="6" t="s">
        <v>207</v>
      </c>
      <c r="I117" s="13">
        <f ca="1">(TODAY()-Stuff[[#This Row],[Date Joined]])/365</f>
        <v>2.1260273972602741</v>
      </c>
      <c r="J117" s="22">
        <f ca="1">ROUNDUP(IF(Stuff[[#This Row],[Tenure]]&gt;3,3%,2%)*Stuff[[#This Row],[Salary]],0)</f>
        <v>808</v>
      </c>
      <c r="K117">
        <f>VLOOKUP(Stuff[[#This Row],[Rating]],$M$32:$N$36,2,FALSE)</f>
        <v>3</v>
      </c>
    </row>
    <row r="118" spans="1:11" x14ac:dyDescent="0.3">
      <c r="A118" s="6" t="s">
        <v>196</v>
      </c>
      <c r="B118" s="6" t="s">
        <v>15</v>
      </c>
      <c r="C118" s="6" t="s">
        <v>12</v>
      </c>
      <c r="D118" s="6">
        <v>24</v>
      </c>
      <c r="E118" s="7">
        <v>44625</v>
      </c>
      <c r="F118" s="10">
        <v>100420</v>
      </c>
      <c r="G118" s="6" t="s">
        <v>16</v>
      </c>
      <c r="H118" s="6" t="s">
        <v>207</v>
      </c>
      <c r="I118" s="13">
        <f ca="1">(TODAY()-Stuff[[#This Row],[Date Joined]])/365</f>
        <v>2.2383561643835614</v>
      </c>
      <c r="J118" s="22">
        <f ca="1">ROUNDUP(IF(Stuff[[#This Row],[Tenure]]&gt;3,3%,2%)*Stuff[[#This Row],[Salary]],0)</f>
        <v>2009</v>
      </c>
      <c r="K118">
        <f>VLOOKUP(Stuff[[#This Row],[Rating]],$M$32:$N$36,2,FALSE)</f>
        <v>3</v>
      </c>
    </row>
    <row r="119" spans="1:11" x14ac:dyDescent="0.3">
      <c r="A119" s="6" t="s">
        <v>120</v>
      </c>
      <c r="B119" s="6" t="s">
        <v>8</v>
      </c>
      <c r="C119" s="6" t="s">
        <v>12</v>
      </c>
      <c r="D119" s="6">
        <v>31</v>
      </c>
      <c r="E119" s="7">
        <v>44604</v>
      </c>
      <c r="F119" s="10">
        <v>58100</v>
      </c>
      <c r="G119" s="6" t="s">
        <v>16</v>
      </c>
      <c r="H119" s="6" t="s">
        <v>207</v>
      </c>
      <c r="I119" s="13">
        <f ca="1">(TODAY()-Stuff[[#This Row],[Date Joined]])/365</f>
        <v>2.2958904109589042</v>
      </c>
      <c r="J119" s="22">
        <f ca="1">ROUNDUP(IF(Stuff[[#This Row],[Tenure]]&gt;3,3%,2%)*Stuff[[#This Row],[Salary]],0)</f>
        <v>1162</v>
      </c>
      <c r="K119">
        <f>VLOOKUP(Stuff[[#This Row],[Rating]],$M$32:$N$36,2,FALSE)</f>
        <v>3</v>
      </c>
    </row>
    <row r="120" spans="1:11" x14ac:dyDescent="0.3">
      <c r="A120" s="6" t="s">
        <v>114</v>
      </c>
      <c r="B120" s="6" t="s">
        <v>8</v>
      </c>
      <c r="C120" s="6" t="s">
        <v>12</v>
      </c>
      <c r="D120" s="6">
        <v>44</v>
      </c>
      <c r="E120" s="7">
        <v>44985</v>
      </c>
      <c r="F120" s="10">
        <v>114870</v>
      </c>
      <c r="G120" s="6" t="s">
        <v>16</v>
      </c>
      <c r="H120" s="6" t="s">
        <v>207</v>
      </c>
      <c r="I120" s="13">
        <f ca="1">(TODAY()-Stuff[[#This Row],[Date Joined]])/365</f>
        <v>1.252054794520548</v>
      </c>
      <c r="J120" s="22">
        <f ca="1">ROUNDUP(IF(Stuff[[#This Row],[Tenure]]&gt;3,3%,2%)*Stuff[[#This Row],[Salary]],0)</f>
        <v>2298</v>
      </c>
      <c r="K120">
        <f>VLOOKUP(Stuff[[#This Row],[Rating]],$M$32:$N$36,2,FALSE)</f>
        <v>3</v>
      </c>
    </row>
    <row r="121" spans="1:11" x14ac:dyDescent="0.3">
      <c r="A121" s="6" t="s">
        <v>158</v>
      </c>
      <c r="B121" s="6" t="s">
        <v>8</v>
      </c>
      <c r="C121" s="6" t="s">
        <v>9</v>
      </c>
      <c r="D121" s="6">
        <v>32</v>
      </c>
      <c r="E121" s="7">
        <v>44549</v>
      </c>
      <c r="F121" s="10">
        <v>41570</v>
      </c>
      <c r="G121" s="6" t="s">
        <v>16</v>
      </c>
      <c r="H121" s="6" t="s">
        <v>207</v>
      </c>
      <c r="I121" s="13">
        <f ca="1">(TODAY()-Stuff[[#This Row],[Date Joined]])/365</f>
        <v>2.4465753424657533</v>
      </c>
      <c r="J121" s="22">
        <f ca="1">ROUNDUP(IF(Stuff[[#This Row],[Tenure]]&gt;3,3%,2%)*Stuff[[#This Row],[Salary]],0)</f>
        <v>832</v>
      </c>
      <c r="K121">
        <f>VLOOKUP(Stuff[[#This Row],[Rating]],$M$32:$N$36,2,FALSE)</f>
        <v>3</v>
      </c>
    </row>
    <row r="122" spans="1:11" x14ac:dyDescent="0.3">
      <c r="A122" s="6" t="s">
        <v>173</v>
      </c>
      <c r="B122" s="6" t="s">
        <v>8</v>
      </c>
      <c r="C122" s="6" t="s">
        <v>9</v>
      </c>
      <c r="D122" s="6">
        <v>30</v>
      </c>
      <c r="E122" s="7">
        <v>44800</v>
      </c>
      <c r="F122" s="10">
        <v>112570</v>
      </c>
      <c r="G122" s="6" t="s">
        <v>16</v>
      </c>
      <c r="H122" s="6" t="s">
        <v>207</v>
      </c>
      <c r="I122" s="13">
        <f ca="1">(TODAY()-Stuff[[#This Row],[Date Joined]])/365</f>
        <v>1.7589041095890412</v>
      </c>
      <c r="J122" s="22">
        <f ca="1">ROUNDUP(IF(Stuff[[#This Row],[Tenure]]&gt;3,3%,2%)*Stuff[[#This Row],[Salary]],0)</f>
        <v>2252</v>
      </c>
      <c r="K122">
        <f>VLOOKUP(Stuff[[#This Row],[Rating]],$M$32:$N$36,2,FALSE)</f>
        <v>3</v>
      </c>
    </row>
    <row r="123" spans="1:11" x14ac:dyDescent="0.3">
      <c r="A123" s="6" t="s">
        <v>151</v>
      </c>
      <c r="B123" s="6" t="s">
        <v>15</v>
      </c>
      <c r="C123" s="6" t="s">
        <v>9</v>
      </c>
      <c r="D123" s="6">
        <v>26</v>
      </c>
      <c r="E123" s="7">
        <v>44164</v>
      </c>
      <c r="F123" s="10">
        <v>47360</v>
      </c>
      <c r="G123" s="6" t="s">
        <v>16</v>
      </c>
      <c r="H123" s="6" t="s">
        <v>207</v>
      </c>
      <c r="I123" s="13">
        <f ca="1">(TODAY()-Stuff[[#This Row],[Date Joined]])/365</f>
        <v>3.5013698630136987</v>
      </c>
      <c r="J123" s="22">
        <f ca="1">ROUNDUP(IF(Stuff[[#This Row],[Tenure]]&gt;3,3%,2%)*Stuff[[#This Row],[Salary]],0)</f>
        <v>1421</v>
      </c>
      <c r="K123">
        <f>VLOOKUP(Stuff[[#This Row],[Rating]],$M$32:$N$36,2,FALSE)</f>
        <v>3</v>
      </c>
    </row>
    <row r="124" spans="1:11" x14ac:dyDescent="0.3">
      <c r="A124" s="6" t="s">
        <v>126</v>
      </c>
      <c r="B124" s="6" t="s">
        <v>8</v>
      </c>
      <c r="C124" s="6" t="s">
        <v>21</v>
      </c>
      <c r="D124" s="6">
        <v>21</v>
      </c>
      <c r="E124" s="7">
        <v>44256</v>
      </c>
      <c r="F124" s="10">
        <v>65920</v>
      </c>
      <c r="G124" s="6" t="s">
        <v>16</v>
      </c>
      <c r="H124" s="6" t="s">
        <v>207</v>
      </c>
      <c r="I124" s="13">
        <f ca="1">(TODAY()-Stuff[[#This Row],[Date Joined]])/365</f>
        <v>3.2493150684931509</v>
      </c>
      <c r="J124" s="22">
        <f ca="1">ROUNDUP(IF(Stuff[[#This Row],[Tenure]]&gt;3,3%,2%)*Stuff[[#This Row],[Salary]],0)</f>
        <v>1978</v>
      </c>
      <c r="K124">
        <f>VLOOKUP(Stuff[[#This Row],[Rating]],$M$32:$N$36,2,FALSE)</f>
        <v>3</v>
      </c>
    </row>
    <row r="125" spans="1:11" x14ac:dyDescent="0.3">
      <c r="A125" s="6" t="s">
        <v>200</v>
      </c>
      <c r="B125" s="6" t="s">
        <v>8</v>
      </c>
      <c r="C125" s="6" t="s">
        <v>9</v>
      </c>
      <c r="D125" s="6">
        <v>28</v>
      </c>
      <c r="E125" s="7">
        <v>44571</v>
      </c>
      <c r="F125" s="10">
        <v>99970</v>
      </c>
      <c r="G125" s="6" t="s">
        <v>16</v>
      </c>
      <c r="H125" s="6" t="s">
        <v>207</v>
      </c>
      <c r="I125" s="13">
        <f ca="1">(TODAY()-Stuff[[#This Row],[Date Joined]])/365</f>
        <v>2.3863013698630136</v>
      </c>
      <c r="J125" s="22">
        <f ca="1">ROUNDUP(IF(Stuff[[#This Row],[Tenure]]&gt;3,3%,2%)*Stuff[[#This Row],[Salary]],0)</f>
        <v>2000</v>
      </c>
      <c r="K125">
        <f>VLOOKUP(Stuff[[#This Row],[Rating]],$M$32:$N$36,2,FALSE)</f>
        <v>3</v>
      </c>
    </row>
    <row r="126" spans="1:11" x14ac:dyDescent="0.3">
      <c r="A126" s="6" t="s">
        <v>133</v>
      </c>
      <c r="B126" s="6" t="s">
        <v>8</v>
      </c>
      <c r="C126" s="6" t="s">
        <v>12</v>
      </c>
      <c r="D126" s="6">
        <v>25</v>
      </c>
      <c r="E126" s="7">
        <v>44633</v>
      </c>
      <c r="F126" s="10">
        <v>80700</v>
      </c>
      <c r="G126" s="6" t="s">
        <v>13</v>
      </c>
      <c r="H126" s="6" t="s">
        <v>207</v>
      </c>
      <c r="I126" s="13">
        <f ca="1">(TODAY()-Stuff[[#This Row],[Date Joined]])/365</f>
        <v>2.2164383561643834</v>
      </c>
      <c r="J126" s="22">
        <f ca="1">ROUNDUP(IF(Stuff[[#This Row],[Tenure]]&gt;3,3%,2%)*Stuff[[#This Row],[Salary]],0)</f>
        <v>1614</v>
      </c>
      <c r="K126">
        <f>VLOOKUP(Stuff[[#This Row],[Rating]],$M$32:$N$36,2,FALSE)</f>
        <v>4</v>
      </c>
    </row>
    <row r="127" spans="1:11" x14ac:dyDescent="0.3">
      <c r="A127" s="6" t="s">
        <v>155</v>
      </c>
      <c r="B127" s="6" t="s">
        <v>15</v>
      </c>
      <c r="C127" s="6" t="s">
        <v>21</v>
      </c>
      <c r="D127" s="6">
        <v>24</v>
      </c>
      <c r="E127" s="7">
        <v>44375</v>
      </c>
      <c r="F127" s="10">
        <v>52610</v>
      </c>
      <c r="G127" s="6" t="s">
        <v>24</v>
      </c>
      <c r="H127" s="6" t="s">
        <v>207</v>
      </c>
      <c r="I127" s="13">
        <f ca="1">(TODAY()-Stuff[[#This Row],[Date Joined]])/365</f>
        <v>2.9232876712328766</v>
      </c>
      <c r="J127" s="22">
        <f ca="1">ROUNDUP(IF(Stuff[[#This Row],[Tenure]]&gt;3,3%,2%)*Stuff[[#This Row],[Salary]],0)</f>
        <v>1053</v>
      </c>
      <c r="K127">
        <f>VLOOKUP(Stuff[[#This Row],[Rating]],$M$32:$N$36,2,FALSE)</f>
        <v>2</v>
      </c>
    </row>
    <row r="128" spans="1:11" x14ac:dyDescent="0.3">
      <c r="A128" s="6" t="s">
        <v>180</v>
      </c>
      <c r="B128" s="6" t="s">
        <v>15</v>
      </c>
      <c r="C128" s="6" t="s">
        <v>12</v>
      </c>
      <c r="D128" s="6">
        <v>29</v>
      </c>
      <c r="E128" s="7">
        <v>44119</v>
      </c>
      <c r="F128" s="10">
        <v>112110</v>
      </c>
      <c r="G128" s="6" t="s">
        <v>24</v>
      </c>
      <c r="H128" s="6" t="s">
        <v>207</v>
      </c>
      <c r="I128" s="13">
        <f ca="1">(TODAY()-Stuff[[#This Row],[Date Joined]])/365</f>
        <v>3.6246575342465754</v>
      </c>
      <c r="J128" s="22">
        <f ca="1">ROUNDUP(IF(Stuff[[#This Row],[Tenure]]&gt;3,3%,2%)*Stuff[[#This Row],[Salary]],0)</f>
        <v>3364</v>
      </c>
      <c r="K128">
        <f>VLOOKUP(Stuff[[#This Row],[Rating]],$M$32:$N$36,2,FALSE)</f>
        <v>2</v>
      </c>
    </row>
    <row r="129" spans="1:11" x14ac:dyDescent="0.3">
      <c r="A129" s="6" t="s">
        <v>152</v>
      </c>
      <c r="B129" s="6" t="s">
        <v>8</v>
      </c>
      <c r="C129" s="6" t="s">
        <v>56</v>
      </c>
      <c r="D129" s="6">
        <v>27</v>
      </c>
      <c r="E129" s="7">
        <v>44061</v>
      </c>
      <c r="F129" s="10">
        <v>119110</v>
      </c>
      <c r="G129" s="6" t="s">
        <v>16</v>
      </c>
      <c r="H129" s="6" t="s">
        <v>207</v>
      </c>
      <c r="I129" s="13">
        <f ca="1">(TODAY()-Stuff[[#This Row],[Date Joined]])/365</f>
        <v>3.7835616438356166</v>
      </c>
      <c r="J129" s="22">
        <f ca="1">ROUNDUP(IF(Stuff[[#This Row],[Tenure]]&gt;3,3%,2%)*Stuff[[#This Row],[Salary]],0)</f>
        <v>3574</v>
      </c>
      <c r="K129">
        <f>VLOOKUP(Stuff[[#This Row],[Rating]],$M$32:$N$36,2,FALSE)</f>
        <v>3</v>
      </c>
    </row>
    <row r="130" spans="1:11" x14ac:dyDescent="0.3">
      <c r="A130" s="6" t="s">
        <v>150</v>
      </c>
      <c r="B130" s="6" t="s">
        <v>15</v>
      </c>
      <c r="C130" s="6" t="s">
        <v>19</v>
      </c>
      <c r="D130" s="6">
        <v>22</v>
      </c>
      <c r="E130" s="7">
        <v>44384</v>
      </c>
      <c r="F130" s="10">
        <v>112780</v>
      </c>
      <c r="G130" s="6" t="s">
        <v>13</v>
      </c>
      <c r="H130" s="6" t="s">
        <v>207</v>
      </c>
      <c r="I130" s="13">
        <f ca="1">(TODAY()-Stuff[[#This Row],[Date Joined]])/365</f>
        <v>2.8986301369863012</v>
      </c>
      <c r="J130" s="22">
        <f ca="1">ROUNDUP(IF(Stuff[[#This Row],[Tenure]]&gt;3,3%,2%)*Stuff[[#This Row],[Salary]],0)</f>
        <v>2256</v>
      </c>
      <c r="K130">
        <f>VLOOKUP(Stuff[[#This Row],[Rating]],$M$32:$N$36,2,FALSE)</f>
        <v>4</v>
      </c>
    </row>
    <row r="131" spans="1:11" x14ac:dyDescent="0.3">
      <c r="A131" s="6" t="s">
        <v>175</v>
      </c>
      <c r="B131" s="6" t="s">
        <v>8</v>
      </c>
      <c r="C131" s="6" t="s">
        <v>9</v>
      </c>
      <c r="D131" s="6">
        <v>36</v>
      </c>
      <c r="E131" s="7">
        <v>44023</v>
      </c>
      <c r="F131" s="10">
        <v>114890</v>
      </c>
      <c r="G131" s="6" t="s">
        <v>16</v>
      </c>
      <c r="H131" s="6" t="s">
        <v>207</v>
      </c>
      <c r="I131" s="13">
        <f ca="1">(TODAY()-Stuff[[#This Row],[Date Joined]])/365</f>
        <v>3.8876712328767122</v>
      </c>
      <c r="J131" s="22">
        <f ca="1">ROUNDUP(IF(Stuff[[#This Row],[Tenure]]&gt;3,3%,2%)*Stuff[[#This Row],[Salary]],0)</f>
        <v>3447</v>
      </c>
      <c r="K131">
        <f>VLOOKUP(Stuff[[#This Row],[Rating]],$M$32:$N$36,2,FALSE)</f>
        <v>3</v>
      </c>
    </row>
    <row r="132" spans="1:11" x14ac:dyDescent="0.3">
      <c r="A132" s="6" t="s">
        <v>146</v>
      </c>
      <c r="B132" s="6" t="s">
        <v>15</v>
      </c>
      <c r="C132" s="6" t="s">
        <v>21</v>
      </c>
      <c r="D132" s="6">
        <v>27</v>
      </c>
      <c r="E132" s="7">
        <v>44506</v>
      </c>
      <c r="F132" s="10">
        <v>48980</v>
      </c>
      <c r="G132" s="6" t="s">
        <v>16</v>
      </c>
      <c r="H132" s="6" t="s">
        <v>207</v>
      </c>
      <c r="I132" s="13">
        <f ca="1">(TODAY()-Stuff[[#This Row],[Date Joined]])/365</f>
        <v>2.5643835616438357</v>
      </c>
      <c r="J132" s="22">
        <f ca="1">ROUNDUP(IF(Stuff[[#This Row],[Tenure]]&gt;3,3%,2%)*Stuff[[#This Row],[Salary]],0)</f>
        <v>980</v>
      </c>
      <c r="K132">
        <f>VLOOKUP(Stuff[[#This Row],[Rating]],$M$32:$N$36,2,FALSE)</f>
        <v>3</v>
      </c>
    </row>
    <row r="133" spans="1:11" x14ac:dyDescent="0.3">
      <c r="A133" s="6" t="s">
        <v>170</v>
      </c>
      <c r="B133" s="6" t="s">
        <v>15</v>
      </c>
      <c r="C133" s="6" t="s">
        <v>56</v>
      </c>
      <c r="D133" s="6">
        <v>21</v>
      </c>
      <c r="E133" s="7">
        <v>44180</v>
      </c>
      <c r="F133" s="10">
        <v>75880</v>
      </c>
      <c r="G133" s="6" t="s">
        <v>16</v>
      </c>
      <c r="H133" s="6" t="s">
        <v>207</v>
      </c>
      <c r="I133" s="13">
        <f ca="1">(TODAY()-Stuff[[#This Row],[Date Joined]])/365</f>
        <v>3.4575342465753423</v>
      </c>
      <c r="J133" s="22">
        <f ca="1">ROUNDUP(IF(Stuff[[#This Row],[Tenure]]&gt;3,3%,2%)*Stuff[[#This Row],[Salary]],0)</f>
        <v>2277</v>
      </c>
      <c r="K133">
        <f>VLOOKUP(Stuff[[#This Row],[Rating]],$M$32:$N$36,2,FALSE)</f>
        <v>3</v>
      </c>
    </row>
    <row r="134" spans="1:11" x14ac:dyDescent="0.3">
      <c r="A134" s="6" t="s">
        <v>167</v>
      </c>
      <c r="B134" s="6" t="s">
        <v>8</v>
      </c>
      <c r="C134" s="6" t="s">
        <v>19</v>
      </c>
      <c r="D134" s="6">
        <v>28</v>
      </c>
      <c r="E134" s="7">
        <v>44296</v>
      </c>
      <c r="F134" s="10">
        <v>53240</v>
      </c>
      <c r="G134" s="6" t="s">
        <v>16</v>
      </c>
      <c r="H134" s="6" t="s">
        <v>207</v>
      </c>
      <c r="I134" s="13">
        <f ca="1">(TODAY()-Stuff[[#This Row],[Date Joined]])/365</f>
        <v>3.1397260273972605</v>
      </c>
      <c r="J134" s="22">
        <f ca="1">ROUNDUP(IF(Stuff[[#This Row],[Tenure]]&gt;3,3%,2%)*Stuff[[#This Row],[Salary]],0)</f>
        <v>1598</v>
      </c>
      <c r="K134">
        <f>VLOOKUP(Stuff[[#This Row],[Rating]],$M$32:$N$36,2,FALSE)</f>
        <v>3</v>
      </c>
    </row>
    <row r="135" spans="1:11" x14ac:dyDescent="0.3">
      <c r="A135" s="6" t="s">
        <v>122</v>
      </c>
      <c r="B135" s="6" t="s">
        <v>8</v>
      </c>
      <c r="C135" s="6" t="s">
        <v>21</v>
      </c>
      <c r="D135" s="6">
        <v>34</v>
      </c>
      <c r="E135" s="7">
        <v>44397</v>
      </c>
      <c r="F135" s="10">
        <v>85000</v>
      </c>
      <c r="G135" s="6" t="s">
        <v>16</v>
      </c>
      <c r="H135" s="6" t="s">
        <v>207</v>
      </c>
      <c r="I135" s="13">
        <f ca="1">(TODAY()-Stuff[[#This Row],[Date Joined]])/365</f>
        <v>2.8630136986301369</v>
      </c>
      <c r="J135" s="22">
        <f ca="1">ROUNDUP(IF(Stuff[[#This Row],[Tenure]]&gt;3,3%,2%)*Stuff[[#This Row],[Salary]],0)</f>
        <v>1700</v>
      </c>
      <c r="K135">
        <f>VLOOKUP(Stuff[[#This Row],[Rating]],$M$32:$N$36,2,FALSE)</f>
        <v>3</v>
      </c>
    </row>
    <row r="136" spans="1:11" x14ac:dyDescent="0.3">
      <c r="A136" s="6" t="s">
        <v>179</v>
      </c>
      <c r="B136" s="6" t="s">
        <v>8</v>
      </c>
      <c r="C136" s="6" t="s">
        <v>12</v>
      </c>
      <c r="D136" s="6">
        <v>21</v>
      </c>
      <c r="E136" s="7">
        <v>44619</v>
      </c>
      <c r="F136" s="10">
        <v>33920</v>
      </c>
      <c r="G136" s="6" t="s">
        <v>16</v>
      </c>
      <c r="H136" s="6" t="s">
        <v>207</v>
      </c>
      <c r="I136" s="13">
        <f ca="1">(TODAY()-Stuff[[#This Row],[Date Joined]])/365</f>
        <v>2.2547945205479452</v>
      </c>
      <c r="J136" s="22">
        <f ca="1">ROUNDUP(IF(Stuff[[#This Row],[Tenure]]&gt;3,3%,2%)*Stuff[[#This Row],[Salary]],0)</f>
        <v>679</v>
      </c>
      <c r="K136">
        <f>VLOOKUP(Stuff[[#This Row],[Rating]],$M$32:$N$36,2,FALSE)</f>
        <v>3</v>
      </c>
    </row>
    <row r="137" spans="1:11" x14ac:dyDescent="0.3">
      <c r="A137" s="6" t="s">
        <v>188</v>
      </c>
      <c r="B137" s="6" t="s">
        <v>8</v>
      </c>
      <c r="C137" s="6" t="s">
        <v>12</v>
      </c>
      <c r="D137" s="6">
        <v>33</v>
      </c>
      <c r="E137" s="7">
        <v>44253</v>
      </c>
      <c r="F137" s="10">
        <v>75280</v>
      </c>
      <c r="G137" s="6" t="s">
        <v>16</v>
      </c>
      <c r="H137" s="6" t="s">
        <v>207</v>
      </c>
      <c r="I137" s="13">
        <f ca="1">(TODAY()-Stuff[[#This Row],[Date Joined]])/365</f>
        <v>3.2575342465753425</v>
      </c>
      <c r="J137" s="22">
        <f ca="1">ROUNDUP(IF(Stuff[[#This Row],[Tenure]]&gt;3,3%,2%)*Stuff[[#This Row],[Salary]],0)</f>
        <v>2259</v>
      </c>
      <c r="K137">
        <f>VLOOKUP(Stuff[[#This Row],[Rating]],$M$32:$N$36,2,FALSE)</f>
        <v>3</v>
      </c>
    </row>
    <row r="138" spans="1:11" x14ac:dyDescent="0.3">
      <c r="A138" s="6" t="s">
        <v>130</v>
      </c>
      <c r="B138" s="6" t="s">
        <v>8</v>
      </c>
      <c r="C138" s="6" t="s">
        <v>21</v>
      </c>
      <c r="D138" s="6">
        <v>34</v>
      </c>
      <c r="E138" s="7">
        <v>44594</v>
      </c>
      <c r="F138" s="10">
        <v>58940</v>
      </c>
      <c r="G138" s="6" t="s">
        <v>16</v>
      </c>
      <c r="H138" s="6" t="s">
        <v>207</v>
      </c>
      <c r="I138" s="13">
        <f ca="1">(TODAY()-Stuff[[#This Row],[Date Joined]])/365</f>
        <v>2.3232876712328765</v>
      </c>
      <c r="J138" s="22">
        <f ca="1">ROUNDUP(IF(Stuff[[#This Row],[Tenure]]&gt;3,3%,2%)*Stuff[[#This Row],[Salary]],0)</f>
        <v>1179</v>
      </c>
      <c r="K138">
        <f>VLOOKUP(Stuff[[#This Row],[Rating]],$M$32:$N$36,2,FALSE)</f>
        <v>3</v>
      </c>
    </row>
    <row r="139" spans="1:11" x14ac:dyDescent="0.3">
      <c r="A139" s="6" t="s">
        <v>136</v>
      </c>
      <c r="B139" s="6" t="s">
        <v>8</v>
      </c>
      <c r="C139" s="6" t="s">
        <v>9</v>
      </c>
      <c r="D139" s="6">
        <v>28</v>
      </c>
      <c r="E139" s="7">
        <v>44425</v>
      </c>
      <c r="F139" s="10">
        <v>104770</v>
      </c>
      <c r="G139" s="6" t="s">
        <v>16</v>
      </c>
      <c r="H139" s="6" t="s">
        <v>207</v>
      </c>
      <c r="I139" s="13">
        <f ca="1">(TODAY()-Stuff[[#This Row],[Date Joined]])/365</f>
        <v>2.7863013698630139</v>
      </c>
      <c r="J139" s="22">
        <f ca="1">ROUNDUP(IF(Stuff[[#This Row],[Tenure]]&gt;3,3%,2%)*Stuff[[#This Row],[Salary]],0)</f>
        <v>2096</v>
      </c>
      <c r="K139">
        <f>VLOOKUP(Stuff[[#This Row],[Rating]],$M$32:$N$36,2,FALSE)</f>
        <v>3</v>
      </c>
    </row>
    <row r="140" spans="1:11" x14ac:dyDescent="0.3">
      <c r="A140" s="6" t="s">
        <v>125</v>
      </c>
      <c r="B140" s="6" t="s">
        <v>15</v>
      </c>
      <c r="C140" s="6" t="s">
        <v>9</v>
      </c>
      <c r="D140" s="6">
        <v>21</v>
      </c>
      <c r="E140" s="7">
        <v>44701</v>
      </c>
      <c r="F140" s="10">
        <v>57090</v>
      </c>
      <c r="G140" s="6" t="s">
        <v>16</v>
      </c>
      <c r="H140" s="6" t="s">
        <v>207</v>
      </c>
      <c r="I140" s="13">
        <f ca="1">(TODAY()-Stuff[[#This Row],[Date Joined]])/365</f>
        <v>2.0301369863013701</v>
      </c>
      <c r="J140" s="22">
        <f ca="1">ROUNDUP(IF(Stuff[[#This Row],[Tenure]]&gt;3,3%,2%)*Stuff[[#This Row],[Salary]],0)</f>
        <v>1142</v>
      </c>
      <c r="K140">
        <f>VLOOKUP(Stuff[[#This Row],[Rating]],$M$32:$N$36,2,FALSE)</f>
        <v>3</v>
      </c>
    </row>
    <row r="141" spans="1:11" x14ac:dyDescent="0.3">
      <c r="A141" s="6" t="s">
        <v>160</v>
      </c>
      <c r="B141" s="6" t="s">
        <v>15</v>
      </c>
      <c r="C141" s="6" t="s">
        <v>21</v>
      </c>
      <c r="D141" s="6">
        <v>27</v>
      </c>
      <c r="E141" s="7">
        <v>44174</v>
      </c>
      <c r="F141" s="10">
        <v>91650</v>
      </c>
      <c r="G141" s="6" t="s">
        <v>13</v>
      </c>
      <c r="H141" s="6" t="s">
        <v>207</v>
      </c>
      <c r="I141" s="13">
        <f ca="1">(TODAY()-Stuff[[#This Row],[Date Joined]])/365</f>
        <v>3.473972602739726</v>
      </c>
      <c r="J141" s="22">
        <f ca="1">ROUNDUP(IF(Stuff[[#This Row],[Tenure]]&gt;3,3%,2%)*Stuff[[#This Row],[Salary]],0)</f>
        <v>2750</v>
      </c>
      <c r="K141">
        <f>VLOOKUP(Stuff[[#This Row],[Rating]],$M$32:$N$36,2,FALSE)</f>
        <v>4</v>
      </c>
    </row>
    <row r="142" spans="1:11" x14ac:dyDescent="0.3">
      <c r="A142" s="6" t="s">
        <v>183</v>
      </c>
      <c r="B142" s="6" t="s">
        <v>15</v>
      </c>
      <c r="C142" s="6" t="s">
        <v>21</v>
      </c>
      <c r="D142" s="6">
        <v>42</v>
      </c>
      <c r="E142" s="7">
        <v>44670</v>
      </c>
      <c r="F142" s="10">
        <v>70270</v>
      </c>
      <c r="G142" s="6" t="s">
        <v>24</v>
      </c>
      <c r="H142" s="6" t="s">
        <v>207</v>
      </c>
      <c r="I142" s="13">
        <f ca="1">(TODAY()-Stuff[[#This Row],[Date Joined]])/365</f>
        <v>2.1150684931506851</v>
      </c>
      <c r="J142" s="22">
        <f ca="1">ROUNDUP(IF(Stuff[[#This Row],[Tenure]]&gt;3,3%,2%)*Stuff[[#This Row],[Salary]],0)</f>
        <v>1406</v>
      </c>
      <c r="K142">
        <f>VLOOKUP(Stuff[[#This Row],[Rating]],$M$32:$N$36,2,FALSE)</f>
        <v>2</v>
      </c>
    </row>
    <row r="143" spans="1:11" x14ac:dyDescent="0.3">
      <c r="A143" s="6" t="s">
        <v>129</v>
      </c>
      <c r="B143" s="6" t="s">
        <v>8</v>
      </c>
      <c r="C143" s="6" t="s">
        <v>21</v>
      </c>
      <c r="D143" s="6">
        <v>28</v>
      </c>
      <c r="E143" s="7">
        <v>44124</v>
      </c>
      <c r="F143" s="10">
        <v>75970</v>
      </c>
      <c r="G143" s="6" t="s">
        <v>16</v>
      </c>
      <c r="H143" s="6" t="s">
        <v>207</v>
      </c>
      <c r="I143" s="13">
        <f ca="1">(TODAY()-Stuff[[#This Row],[Date Joined]])/365</f>
        <v>3.6109589041095891</v>
      </c>
      <c r="J143" s="22">
        <f ca="1">ROUNDUP(IF(Stuff[[#This Row],[Tenure]]&gt;3,3%,2%)*Stuff[[#This Row],[Salary]],0)</f>
        <v>2280</v>
      </c>
      <c r="K143">
        <f>VLOOKUP(Stuff[[#This Row],[Rating]],$M$32:$N$36,2,FALSE)</f>
        <v>3</v>
      </c>
    </row>
    <row r="144" spans="1:11" x14ac:dyDescent="0.3">
      <c r="A144" s="6" t="s">
        <v>112</v>
      </c>
      <c r="B144" s="6" t="s">
        <v>206</v>
      </c>
      <c r="C144" s="6" t="s">
        <v>12</v>
      </c>
      <c r="D144" s="6">
        <v>27</v>
      </c>
      <c r="E144" s="7">
        <v>44212</v>
      </c>
      <c r="F144" s="10">
        <v>90700</v>
      </c>
      <c r="G144" s="6" t="s">
        <v>13</v>
      </c>
      <c r="H144" s="6" t="s">
        <v>207</v>
      </c>
      <c r="I144" s="13">
        <f ca="1">(TODAY()-Stuff[[#This Row],[Date Joined]])/365</f>
        <v>3.3698630136986303</v>
      </c>
      <c r="J144" s="22">
        <f ca="1">ROUNDUP(IF(Stuff[[#This Row],[Tenure]]&gt;3,3%,2%)*Stuff[[#This Row],[Salary]],0)</f>
        <v>2721</v>
      </c>
      <c r="K144">
        <f>VLOOKUP(Stuff[[#This Row],[Rating]],$M$32:$N$36,2,FALSE)</f>
        <v>4</v>
      </c>
    </row>
    <row r="145" spans="1:11" x14ac:dyDescent="0.3">
      <c r="A145" s="6" t="s">
        <v>131</v>
      </c>
      <c r="B145" s="6" t="s">
        <v>15</v>
      </c>
      <c r="C145" s="6" t="s">
        <v>9</v>
      </c>
      <c r="D145" s="6">
        <v>30</v>
      </c>
      <c r="E145" s="7">
        <v>44607</v>
      </c>
      <c r="F145" s="10">
        <v>60570</v>
      </c>
      <c r="G145" s="6" t="s">
        <v>16</v>
      </c>
      <c r="H145" s="6" t="s">
        <v>207</v>
      </c>
      <c r="I145" s="13">
        <f ca="1">(TODAY()-Stuff[[#This Row],[Date Joined]])/365</f>
        <v>2.2876712328767121</v>
      </c>
      <c r="J145" s="22">
        <f ca="1">ROUNDUP(IF(Stuff[[#This Row],[Tenure]]&gt;3,3%,2%)*Stuff[[#This Row],[Salary]],0)</f>
        <v>1212</v>
      </c>
      <c r="K145">
        <f>VLOOKUP(Stuff[[#This Row],[Rating]],$M$32:$N$36,2,FALSE)</f>
        <v>3</v>
      </c>
    </row>
    <row r="146" spans="1:11" x14ac:dyDescent="0.3">
      <c r="A146" s="6" t="s">
        <v>134</v>
      </c>
      <c r="B146" s="6" t="s">
        <v>15</v>
      </c>
      <c r="C146" s="6" t="s">
        <v>9</v>
      </c>
      <c r="D146" s="6">
        <v>33</v>
      </c>
      <c r="E146" s="7">
        <v>44103</v>
      </c>
      <c r="F146" s="10">
        <v>115920</v>
      </c>
      <c r="G146" s="6" t="s">
        <v>16</v>
      </c>
      <c r="H146" s="6" t="s">
        <v>207</v>
      </c>
      <c r="I146" s="13">
        <f ca="1">(TODAY()-Stuff[[#This Row],[Date Joined]])/365</f>
        <v>3.6684931506849314</v>
      </c>
      <c r="J146" s="22">
        <f ca="1">ROUNDUP(IF(Stuff[[#This Row],[Tenure]]&gt;3,3%,2%)*Stuff[[#This Row],[Salary]],0)</f>
        <v>3478</v>
      </c>
      <c r="K146">
        <f>VLOOKUP(Stuff[[#This Row],[Rating]],$M$32:$N$36,2,FALSE)</f>
        <v>3</v>
      </c>
    </row>
    <row r="147" spans="1:11" x14ac:dyDescent="0.3">
      <c r="A147" s="6" t="s">
        <v>186</v>
      </c>
      <c r="B147" s="6" t="s">
        <v>8</v>
      </c>
      <c r="C147" s="6" t="s">
        <v>21</v>
      </c>
      <c r="D147" s="6">
        <v>33</v>
      </c>
      <c r="E147" s="7">
        <v>44006</v>
      </c>
      <c r="F147" s="10">
        <v>65360</v>
      </c>
      <c r="G147" s="6" t="s">
        <v>16</v>
      </c>
      <c r="H147" s="6" t="s">
        <v>207</v>
      </c>
      <c r="I147" s="13">
        <f ca="1">(TODAY()-Stuff[[#This Row],[Date Joined]])/365</f>
        <v>3.9342465753424656</v>
      </c>
      <c r="J147" s="22">
        <f ca="1">ROUNDUP(IF(Stuff[[#This Row],[Tenure]]&gt;3,3%,2%)*Stuff[[#This Row],[Salary]],0)</f>
        <v>1961</v>
      </c>
      <c r="K147">
        <f>VLOOKUP(Stuff[[#This Row],[Rating]],$M$32:$N$36,2,FALSE)</f>
        <v>3</v>
      </c>
    </row>
    <row r="148" spans="1:11" x14ac:dyDescent="0.3">
      <c r="A148" s="6" t="s">
        <v>116</v>
      </c>
      <c r="B148" s="6" t="s">
        <v>206</v>
      </c>
      <c r="C148" s="6" t="s">
        <v>21</v>
      </c>
      <c r="D148" s="6">
        <v>30</v>
      </c>
      <c r="E148" s="7">
        <v>44535</v>
      </c>
      <c r="F148" s="10">
        <v>64000</v>
      </c>
      <c r="G148" s="6" t="s">
        <v>16</v>
      </c>
      <c r="H148" s="6" t="s">
        <v>207</v>
      </c>
      <c r="I148" s="13">
        <f ca="1">(TODAY()-Stuff[[#This Row],[Date Joined]])/365</f>
        <v>2.484931506849315</v>
      </c>
      <c r="J148" s="22">
        <f ca="1">ROUNDUP(IF(Stuff[[#This Row],[Tenure]]&gt;3,3%,2%)*Stuff[[#This Row],[Salary]],0)</f>
        <v>1280</v>
      </c>
      <c r="K148">
        <f>VLOOKUP(Stuff[[#This Row],[Rating]],$M$32:$N$36,2,FALSE)</f>
        <v>3</v>
      </c>
    </row>
    <row r="149" spans="1:11" x14ac:dyDescent="0.3">
      <c r="A149" s="6" t="s">
        <v>195</v>
      </c>
      <c r="B149" s="6" t="s">
        <v>8</v>
      </c>
      <c r="C149" s="6" t="s">
        <v>21</v>
      </c>
      <c r="D149" s="6">
        <v>34</v>
      </c>
      <c r="E149" s="7">
        <v>44383</v>
      </c>
      <c r="F149" s="10">
        <v>92450</v>
      </c>
      <c r="G149" s="6" t="s">
        <v>16</v>
      </c>
      <c r="H149" s="6" t="s">
        <v>207</v>
      </c>
      <c r="I149" s="13">
        <f ca="1">(TODAY()-Stuff[[#This Row],[Date Joined]])/365</f>
        <v>2.9013698630136986</v>
      </c>
      <c r="J149" s="22">
        <f ca="1">ROUNDUP(IF(Stuff[[#This Row],[Tenure]]&gt;3,3%,2%)*Stuff[[#This Row],[Salary]],0)</f>
        <v>1849</v>
      </c>
      <c r="K149">
        <f>VLOOKUP(Stuff[[#This Row],[Rating]],$M$32:$N$36,2,FALSE)</f>
        <v>3</v>
      </c>
    </row>
    <row r="150" spans="1:11" x14ac:dyDescent="0.3">
      <c r="A150" s="6" t="s">
        <v>113</v>
      </c>
      <c r="B150" s="6" t="s">
        <v>15</v>
      </c>
      <c r="C150" s="6" t="s">
        <v>12</v>
      </c>
      <c r="D150" s="6">
        <v>31</v>
      </c>
      <c r="E150" s="7">
        <v>44450</v>
      </c>
      <c r="F150" s="10">
        <v>48950</v>
      </c>
      <c r="G150" s="6" t="s">
        <v>16</v>
      </c>
      <c r="H150" s="6" t="s">
        <v>207</v>
      </c>
      <c r="I150" s="13">
        <f ca="1">(TODAY()-Stuff[[#This Row],[Date Joined]])/365</f>
        <v>2.7178082191780821</v>
      </c>
      <c r="J150" s="22">
        <f ca="1">ROUNDUP(IF(Stuff[[#This Row],[Tenure]]&gt;3,3%,2%)*Stuff[[#This Row],[Salary]],0)</f>
        <v>979</v>
      </c>
      <c r="K150">
        <f>VLOOKUP(Stuff[[#This Row],[Rating]],$M$32:$N$36,2,FALSE)</f>
        <v>3</v>
      </c>
    </row>
    <row r="151" spans="1:11" x14ac:dyDescent="0.3">
      <c r="A151" s="6" t="s">
        <v>185</v>
      </c>
      <c r="B151" s="6" t="s">
        <v>8</v>
      </c>
      <c r="C151" s="6" t="s">
        <v>12</v>
      </c>
      <c r="D151" s="6">
        <v>27</v>
      </c>
      <c r="E151" s="7">
        <v>44625</v>
      </c>
      <c r="F151" s="10">
        <v>83750</v>
      </c>
      <c r="G151" s="6" t="s">
        <v>16</v>
      </c>
      <c r="H151" s="6" t="s">
        <v>207</v>
      </c>
      <c r="I151" s="13">
        <f ca="1">(TODAY()-Stuff[[#This Row],[Date Joined]])/365</f>
        <v>2.2383561643835614</v>
      </c>
      <c r="J151" s="22">
        <f ca="1">ROUNDUP(IF(Stuff[[#This Row],[Tenure]]&gt;3,3%,2%)*Stuff[[#This Row],[Salary]],0)</f>
        <v>1675</v>
      </c>
      <c r="K151">
        <f>VLOOKUP(Stuff[[#This Row],[Rating]],$M$32:$N$36,2,FALSE)</f>
        <v>3</v>
      </c>
    </row>
    <row r="152" spans="1:11" x14ac:dyDescent="0.3">
      <c r="A152" s="6" t="s">
        <v>166</v>
      </c>
      <c r="B152" s="6" t="s">
        <v>8</v>
      </c>
      <c r="C152" s="6" t="s">
        <v>12</v>
      </c>
      <c r="D152" s="6">
        <v>40</v>
      </c>
      <c r="E152" s="7">
        <v>44276</v>
      </c>
      <c r="F152" s="10">
        <v>87620</v>
      </c>
      <c r="G152" s="6" t="s">
        <v>16</v>
      </c>
      <c r="H152" s="6" t="s">
        <v>207</v>
      </c>
      <c r="I152" s="13">
        <f ca="1">(TODAY()-Stuff[[#This Row],[Date Joined]])/365</f>
        <v>3.1945205479452055</v>
      </c>
      <c r="J152" s="22">
        <f ca="1">ROUNDUP(IF(Stuff[[#This Row],[Tenure]]&gt;3,3%,2%)*Stuff[[#This Row],[Salary]],0)</f>
        <v>2629</v>
      </c>
      <c r="K152">
        <f>VLOOKUP(Stuff[[#This Row],[Rating]],$M$32:$N$36,2,FALSE)</f>
        <v>3</v>
      </c>
    </row>
    <row r="153" spans="1:11" x14ac:dyDescent="0.3">
      <c r="A153" s="6" t="s">
        <v>184</v>
      </c>
      <c r="B153" s="6" t="s">
        <v>8</v>
      </c>
      <c r="C153" s="6" t="s">
        <v>19</v>
      </c>
      <c r="D153" s="6">
        <v>20</v>
      </c>
      <c r="E153" s="7">
        <v>44476</v>
      </c>
      <c r="F153" s="10">
        <v>68900</v>
      </c>
      <c r="G153" s="6" t="s">
        <v>24</v>
      </c>
      <c r="H153" s="6" t="s">
        <v>207</v>
      </c>
      <c r="I153" s="13">
        <f ca="1">(TODAY()-Stuff[[#This Row],[Date Joined]])/365</f>
        <v>2.6465753424657534</v>
      </c>
      <c r="J153" s="22">
        <f ca="1">ROUNDUP(IF(Stuff[[#This Row],[Tenure]]&gt;3,3%,2%)*Stuff[[#This Row],[Salary]],0)</f>
        <v>1378</v>
      </c>
      <c r="K153">
        <f>VLOOKUP(Stuff[[#This Row],[Rating]],$M$32:$N$36,2,FALSE)</f>
        <v>2</v>
      </c>
    </row>
    <row r="154" spans="1:11" x14ac:dyDescent="0.3">
      <c r="A154" s="6" t="s">
        <v>157</v>
      </c>
      <c r="B154" s="6" t="s">
        <v>15</v>
      </c>
      <c r="C154" s="6" t="s">
        <v>19</v>
      </c>
      <c r="D154" s="6">
        <v>32</v>
      </c>
      <c r="E154" s="7">
        <v>44403</v>
      </c>
      <c r="F154" s="10">
        <v>53540</v>
      </c>
      <c r="G154" s="6" t="s">
        <v>16</v>
      </c>
      <c r="H154" s="6" t="s">
        <v>207</v>
      </c>
      <c r="I154" s="13">
        <f ca="1">(TODAY()-Stuff[[#This Row],[Date Joined]])/365</f>
        <v>2.8465753424657536</v>
      </c>
      <c r="J154" s="22">
        <f ca="1">ROUNDUP(IF(Stuff[[#This Row],[Tenure]]&gt;3,3%,2%)*Stuff[[#This Row],[Salary]],0)</f>
        <v>1071</v>
      </c>
      <c r="K154">
        <f>VLOOKUP(Stuff[[#This Row],[Rating]],$M$32:$N$36,2,FALSE)</f>
        <v>3</v>
      </c>
    </row>
    <row r="155" spans="1:11" x14ac:dyDescent="0.3">
      <c r="A155" s="6" t="s">
        <v>172</v>
      </c>
      <c r="B155" s="6" t="s">
        <v>15</v>
      </c>
      <c r="C155" s="6" t="s">
        <v>19</v>
      </c>
      <c r="D155" s="6">
        <v>28</v>
      </c>
      <c r="E155" s="7">
        <v>44758</v>
      </c>
      <c r="F155" s="10">
        <v>43510</v>
      </c>
      <c r="G155" s="6" t="s">
        <v>42</v>
      </c>
      <c r="H155" s="6" t="s">
        <v>207</v>
      </c>
      <c r="I155" s="13">
        <f ca="1">(TODAY()-Stuff[[#This Row],[Date Joined]])/365</f>
        <v>1.8739726027397261</v>
      </c>
      <c r="J155" s="22">
        <f ca="1">ROUNDUP(IF(Stuff[[#This Row],[Tenure]]&gt;3,3%,2%)*Stuff[[#This Row],[Salary]],0)</f>
        <v>871</v>
      </c>
      <c r="K155">
        <f>VLOOKUP(Stuff[[#This Row],[Rating]],$M$32:$N$36,2,FALSE)</f>
        <v>1</v>
      </c>
    </row>
    <row r="156" spans="1:11" x14ac:dyDescent="0.3">
      <c r="A156" s="6" t="s">
        <v>127</v>
      </c>
      <c r="B156" s="6" t="s">
        <v>8</v>
      </c>
      <c r="C156" s="6" t="s">
        <v>19</v>
      </c>
      <c r="D156" s="6">
        <v>38</v>
      </c>
      <c r="E156" s="7">
        <v>44316</v>
      </c>
      <c r="F156" s="10">
        <v>109160</v>
      </c>
      <c r="G156" s="6" t="s">
        <v>10</v>
      </c>
      <c r="H156" s="6" t="s">
        <v>207</v>
      </c>
      <c r="I156" s="13">
        <f ca="1">(TODAY()-Stuff[[#This Row],[Date Joined]])/365</f>
        <v>3.0849315068493151</v>
      </c>
      <c r="J156" s="22">
        <f ca="1">ROUNDUP(IF(Stuff[[#This Row],[Tenure]]&gt;3,3%,2%)*Stuff[[#This Row],[Salary]],0)</f>
        <v>3275</v>
      </c>
      <c r="K156">
        <f>VLOOKUP(Stuff[[#This Row],[Rating]],$M$32:$N$36,2,FALSE)</f>
        <v>5</v>
      </c>
    </row>
    <row r="157" spans="1:11" x14ac:dyDescent="0.3">
      <c r="A157" s="6" t="s">
        <v>198</v>
      </c>
      <c r="B157" s="6" t="s">
        <v>15</v>
      </c>
      <c r="C157" s="6" t="s">
        <v>9</v>
      </c>
      <c r="D157" s="6">
        <v>40</v>
      </c>
      <c r="E157" s="7">
        <v>44204</v>
      </c>
      <c r="F157" s="10">
        <v>99750</v>
      </c>
      <c r="G157" s="6" t="s">
        <v>16</v>
      </c>
      <c r="H157" s="6" t="s">
        <v>207</v>
      </c>
      <c r="I157" s="13">
        <f ca="1">(TODAY()-Stuff[[#This Row],[Date Joined]])/365</f>
        <v>3.3917808219178083</v>
      </c>
      <c r="J157" s="22">
        <f ca="1">ROUNDUP(IF(Stuff[[#This Row],[Tenure]]&gt;3,3%,2%)*Stuff[[#This Row],[Salary]],0)</f>
        <v>2993</v>
      </c>
      <c r="K157">
        <f>VLOOKUP(Stuff[[#This Row],[Rating]],$M$32:$N$36,2,FALSE)</f>
        <v>3</v>
      </c>
    </row>
    <row r="158" spans="1:11" x14ac:dyDescent="0.3">
      <c r="A158" s="6" t="s">
        <v>124</v>
      </c>
      <c r="B158" s="6" t="s">
        <v>8</v>
      </c>
      <c r="C158" s="6" t="s">
        <v>12</v>
      </c>
      <c r="D158" s="6">
        <v>31</v>
      </c>
      <c r="E158" s="7">
        <v>44084</v>
      </c>
      <c r="F158" s="10">
        <v>41980</v>
      </c>
      <c r="G158" s="6" t="s">
        <v>16</v>
      </c>
      <c r="H158" s="6" t="s">
        <v>207</v>
      </c>
      <c r="I158" s="13">
        <f ca="1">(TODAY()-Stuff[[#This Row],[Date Joined]])/365</f>
        <v>3.7205479452054795</v>
      </c>
      <c r="J158" s="22">
        <f ca="1">ROUNDUP(IF(Stuff[[#This Row],[Tenure]]&gt;3,3%,2%)*Stuff[[#This Row],[Salary]],0)</f>
        <v>1260</v>
      </c>
      <c r="K158">
        <f>VLOOKUP(Stuff[[#This Row],[Rating]],$M$32:$N$36,2,FALSE)</f>
        <v>3</v>
      </c>
    </row>
    <row r="159" spans="1:11" x14ac:dyDescent="0.3">
      <c r="A159" s="6" t="s">
        <v>187</v>
      </c>
      <c r="B159" s="6" t="s">
        <v>15</v>
      </c>
      <c r="C159" s="6" t="s">
        <v>21</v>
      </c>
      <c r="D159" s="6">
        <v>36</v>
      </c>
      <c r="E159" s="7">
        <v>44272</v>
      </c>
      <c r="F159" s="10">
        <v>71380</v>
      </c>
      <c r="G159" s="6" t="s">
        <v>16</v>
      </c>
      <c r="H159" s="6" t="s">
        <v>207</v>
      </c>
      <c r="I159" s="13">
        <f ca="1">(TODAY()-Stuff[[#This Row],[Date Joined]])/365</f>
        <v>3.2054794520547945</v>
      </c>
      <c r="J159" s="22">
        <f ca="1">ROUNDUP(IF(Stuff[[#This Row],[Tenure]]&gt;3,3%,2%)*Stuff[[#This Row],[Salary]],0)</f>
        <v>2142</v>
      </c>
      <c r="K159">
        <f>VLOOKUP(Stuff[[#This Row],[Rating]],$M$32:$N$36,2,FALSE)</f>
        <v>3</v>
      </c>
    </row>
    <row r="160" spans="1:11" x14ac:dyDescent="0.3">
      <c r="A160" s="6" t="s">
        <v>191</v>
      </c>
      <c r="B160" s="6" t="s">
        <v>15</v>
      </c>
      <c r="C160" s="6" t="s">
        <v>9</v>
      </c>
      <c r="D160" s="6">
        <v>27</v>
      </c>
      <c r="E160" s="7">
        <v>44547</v>
      </c>
      <c r="F160" s="10">
        <v>113280</v>
      </c>
      <c r="G160" s="6" t="s">
        <v>42</v>
      </c>
      <c r="H160" s="6" t="s">
        <v>207</v>
      </c>
      <c r="I160" s="13">
        <f ca="1">(TODAY()-Stuff[[#This Row],[Date Joined]])/365</f>
        <v>2.452054794520548</v>
      </c>
      <c r="J160" s="22">
        <f ca="1">ROUNDUP(IF(Stuff[[#This Row],[Tenure]]&gt;3,3%,2%)*Stuff[[#This Row],[Salary]],0)</f>
        <v>2266</v>
      </c>
      <c r="K160">
        <f>VLOOKUP(Stuff[[#This Row],[Rating]],$M$32:$N$36,2,FALSE)</f>
        <v>1</v>
      </c>
    </row>
    <row r="161" spans="1:11" x14ac:dyDescent="0.3">
      <c r="A161" s="6" t="s">
        <v>181</v>
      </c>
      <c r="B161" s="6" t="s">
        <v>8</v>
      </c>
      <c r="C161" s="6" t="s">
        <v>21</v>
      </c>
      <c r="D161" s="6">
        <v>33</v>
      </c>
      <c r="E161" s="7">
        <v>44747</v>
      </c>
      <c r="F161" s="10">
        <v>86570</v>
      </c>
      <c r="G161" s="6" t="s">
        <v>16</v>
      </c>
      <c r="H161" s="6" t="s">
        <v>207</v>
      </c>
      <c r="I161" s="13">
        <f ca="1">(TODAY()-Stuff[[#This Row],[Date Joined]])/365</f>
        <v>1.904109589041096</v>
      </c>
      <c r="J161" s="22">
        <f ca="1">ROUNDUP(IF(Stuff[[#This Row],[Tenure]]&gt;3,3%,2%)*Stuff[[#This Row],[Salary]],0)</f>
        <v>1732</v>
      </c>
      <c r="K161">
        <f>VLOOKUP(Stuff[[#This Row],[Rating]],$M$32:$N$36,2,FALSE)</f>
        <v>3</v>
      </c>
    </row>
    <row r="162" spans="1:11" x14ac:dyDescent="0.3">
      <c r="A162" s="6" t="s">
        <v>139</v>
      </c>
      <c r="B162" s="6" t="s">
        <v>15</v>
      </c>
      <c r="C162" s="6" t="s">
        <v>9</v>
      </c>
      <c r="D162" s="6">
        <v>26</v>
      </c>
      <c r="E162" s="7">
        <v>44350</v>
      </c>
      <c r="F162" s="10">
        <v>53540</v>
      </c>
      <c r="G162" s="6" t="s">
        <v>16</v>
      </c>
      <c r="H162" s="6" t="s">
        <v>207</v>
      </c>
      <c r="I162" s="13">
        <f ca="1">(TODAY()-Stuff[[#This Row],[Date Joined]])/365</f>
        <v>2.9917808219178084</v>
      </c>
      <c r="J162" s="22">
        <f ca="1">ROUNDUP(IF(Stuff[[#This Row],[Tenure]]&gt;3,3%,2%)*Stuff[[#This Row],[Salary]],0)</f>
        <v>1071</v>
      </c>
      <c r="K162">
        <f>VLOOKUP(Stuff[[#This Row],[Rating]],$M$32:$N$36,2,FALSE)</f>
        <v>3</v>
      </c>
    </row>
    <row r="163" spans="1:11" x14ac:dyDescent="0.3">
      <c r="A163" s="6" t="s">
        <v>190</v>
      </c>
      <c r="B163" s="6" t="s">
        <v>15</v>
      </c>
      <c r="C163" s="6" t="s">
        <v>12</v>
      </c>
      <c r="D163" s="6">
        <v>37</v>
      </c>
      <c r="E163" s="7">
        <v>44640</v>
      </c>
      <c r="F163" s="10">
        <v>69070</v>
      </c>
      <c r="G163" s="6" t="s">
        <v>16</v>
      </c>
      <c r="H163" s="6" t="s">
        <v>207</v>
      </c>
      <c r="I163" s="13">
        <f ca="1">(TODAY()-Stuff[[#This Row],[Date Joined]])/365</f>
        <v>2.1972602739726028</v>
      </c>
      <c r="J163" s="22">
        <f ca="1">ROUNDUP(IF(Stuff[[#This Row],[Tenure]]&gt;3,3%,2%)*Stuff[[#This Row],[Salary]],0)</f>
        <v>1382</v>
      </c>
      <c r="K163">
        <f>VLOOKUP(Stuff[[#This Row],[Rating]],$M$32:$N$36,2,FALSE)</f>
        <v>3</v>
      </c>
    </row>
    <row r="164" spans="1:11" x14ac:dyDescent="0.3">
      <c r="A164" s="6" t="s">
        <v>121</v>
      </c>
      <c r="B164" s="6" t="s">
        <v>8</v>
      </c>
      <c r="C164" s="6" t="s">
        <v>21</v>
      </c>
      <c r="D164" s="6">
        <v>30</v>
      </c>
      <c r="E164" s="7">
        <v>44328</v>
      </c>
      <c r="F164" s="10">
        <v>67910</v>
      </c>
      <c r="G164" s="6" t="s">
        <v>24</v>
      </c>
      <c r="H164" s="6" t="s">
        <v>207</v>
      </c>
      <c r="I164" s="13">
        <f ca="1">(TODAY()-Stuff[[#This Row],[Date Joined]])/365</f>
        <v>3.0520547945205481</v>
      </c>
      <c r="J164" s="22">
        <f ca="1">ROUNDUP(IF(Stuff[[#This Row],[Tenure]]&gt;3,3%,2%)*Stuff[[#This Row],[Salary]],0)</f>
        <v>2038</v>
      </c>
      <c r="K164">
        <f>VLOOKUP(Stuff[[#This Row],[Rating]],$M$32:$N$36,2,FALSE)</f>
        <v>2</v>
      </c>
    </row>
    <row r="165" spans="1:11" x14ac:dyDescent="0.3">
      <c r="A165" s="6" t="s">
        <v>119</v>
      </c>
      <c r="B165" s="6" t="s">
        <v>15</v>
      </c>
      <c r="C165" s="6" t="s">
        <v>12</v>
      </c>
      <c r="D165" s="6">
        <v>30</v>
      </c>
      <c r="E165" s="7">
        <v>44214</v>
      </c>
      <c r="F165" s="10">
        <v>69120</v>
      </c>
      <c r="G165" s="6" t="s">
        <v>16</v>
      </c>
      <c r="H165" s="6" t="s">
        <v>207</v>
      </c>
      <c r="I165" s="13">
        <f ca="1">(TODAY()-Stuff[[#This Row],[Date Joined]])/365</f>
        <v>3.3643835616438356</v>
      </c>
      <c r="J165" s="22">
        <f ca="1">ROUNDUP(IF(Stuff[[#This Row],[Tenure]]&gt;3,3%,2%)*Stuff[[#This Row],[Salary]],0)</f>
        <v>2074</v>
      </c>
      <c r="K165">
        <f>VLOOKUP(Stuff[[#This Row],[Rating]],$M$32:$N$36,2,FALSE)</f>
        <v>3</v>
      </c>
    </row>
    <row r="166" spans="1:11" x14ac:dyDescent="0.3">
      <c r="A166" s="6" t="s">
        <v>132</v>
      </c>
      <c r="B166" s="6" t="s">
        <v>8</v>
      </c>
      <c r="C166" s="6" t="s">
        <v>21</v>
      </c>
      <c r="D166" s="6">
        <v>34</v>
      </c>
      <c r="E166" s="7">
        <v>44550</v>
      </c>
      <c r="F166" s="10">
        <v>60130</v>
      </c>
      <c r="G166" s="6" t="s">
        <v>16</v>
      </c>
      <c r="H166" s="6" t="s">
        <v>207</v>
      </c>
      <c r="I166" s="13">
        <f ca="1">(TODAY()-Stuff[[#This Row],[Date Joined]])/365</f>
        <v>2.4438356164383563</v>
      </c>
      <c r="J166" s="22">
        <f ca="1">ROUNDUP(IF(Stuff[[#This Row],[Tenure]]&gt;3,3%,2%)*Stuff[[#This Row],[Salary]],0)</f>
        <v>1203</v>
      </c>
      <c r="K166">
        <f>VLOOKUP(Stuff[[#This Row],[Rating]],$M$32:$N$36,2,FALSE)</f>
        <v>3</v>
      </c>
    </row>
    <row r="167" spans="1:11" x14ac:dyDescent="0.3">
      <c r="A167" s="6" t="s">
        <v>161</v>
      </c>
      <c r="B167" s="6" t="s">
        <v>15</v>
      </c>
      <c r="C167" s="6" t="s">
        <v>9</v>
      </c>
      <c r="D167" s="6">
        <v>23</v>
      </c>
      <c r="E167" s="7">
        <v>44378</v>
      </c>
      <c r="F167" s="10">
        <v>106460</v>
      </c>
      <c r="G167" s="6" t="s">
        <v>16</v>
      </c>
      <c r="H167" s="6" t="s">
        <v>207</v>
      </c>
      <c r="I167" s="13">
        <f ca="1">(TODAY()-Stuff[[#This Row],[Date Joined]])/365</f>
        <v>2.9150684931506849</v>
      </c>
      <c r="J167" s="22">
        <f ca="1">ROUNDUP(IF(Stuff[[#This Row],[Tenure]]&gt;3,3%,2%)*Stuff[[#This Row],[Salary]],0)</f>
        <v>2130</v>
      </c>
      <c r="K167">
        <f>VLOOKUP(Stuff[[#This Row],[Rating]],$M$32:$N$36,2,FALSE)</f>
        <v>3</v>
      </c>
    </row>
    <row r="168" spans="1:11" x14ac:dyDescent="0.3">
      <c r="A168" s="6" t="s">
        <v>148</v>
      </c>
      <c r="B168" s="6" t="s">
        <v>8</v>
      </c>
      <c r="C168" s="6" t="s">
        <v>56</v>
      </c>
      <c r="D168" s="6">
        <v>37</v>
      </c>
      <c r="E168" s="7">
        <v>44389</v>
      </c>
      <c r="F168" s="10">
        <v>118100</v>
      </c>
      <c r="G168" s="6" t="s">
        <v>16</v>
      </c>
      <c r="H168" s="6" t="s">
        <v>207</v>
      </c>
      <c r="I168" s="13">
        <f ca="1">(TODAY()-Stuff[[#This Row],[Date Joined]])/365</f>
        <v>2.8849315068493149</v>
      </c>
      <c r="J168" s="22">
        <f ca="1">ROUNDUP(IF(Stuff[[#This Row],[Tenure]]&gt;3,3%,2%)*Stuff[[#This Row],[Salary]],0)</f>
        <v>2362</v>
      </c>
      <c r="K168">
        <f>VLOOKUP(Stuff[[#This Row],[Rating]],$M$32:$N$36,2,FALSE)</f>
        <v>3</v>
      </c>
    </row>
    <row r="169" spans="1:11" x14ac:dyDescent="0.3">
      <c r="A169" s="6" t="s">
        <v>164</v>
      </c>
      <c r="B169" s="6" t="s">
        <v>8</v>
      </c>
      <c r="C169" s="6" t="s">
        <v>9</v>
      </c>
      <c r="D169" s="6">
        <v>36</v>
      </c>
      <c r="E169" s="7">
        <v>44468</v>
      </c>
      <c r="F169" s="10">
        <v>78390</v>
      </c>
      <c r="G169" s="6" t="s">
        <v>16</v>
      </c>
      <c r="H169" s="6" t="s">
        <v>207</v>
      </c>
      <c r="I169" s="13">
        <f ca="1">(TODAY()-Stuff[[#This Row],[Date Joined]])/365</f>
        <v>2.6684931506849314</v>
      </c>
      <c r="J169" s="22">
        <f ca="1">ROUNDUP(IF(Stuff[[#This Row],[Tenure]]&gt;3,3%,2%)*Stuff[[#This Row],[Salary]],0)</f>
        <v>1568</v>
      </c>
      <c r="K169">
        <f>VLOOKUP(Stuff[[#This Row],[Rating]],$M$32:$N$36,2,FALSE)</f>
        <v>3</v>
      </c>
    </row>
    <row r="170" spans="1:11" x14ac:dyDescent="0.3">
      <c r="A170" s="6" t="s">
        <v>147</v>
      </c>
      <c r="B170" s="6" t="s">
        <v>8</v>
      </c>
      <c r="C170" s="6" t="s">
        <v>9</v>
      </c>
      <c r="D170" s="6">
        <v>30</v>
      </c>
      <c r="E170" s="7">
        <v>44789</v>
      </c>
      <c r="F170" s="10">
        <v>114180</v>
      </c>
      <c r="G170" s="6" t="s">
        <v>16</v>
      </c>
      <c r="H170" s="6" t="s">
        <v>207</v>
      </c>
      <c r="I170" s="13">
        <f ca="1">(TODAY()-Stuff[[#This Row],[Date Joined]])/365</f>
        <v>1.789041095890411</v>
      </c>
      <c r="J170" s="22">
        <f ca="1">ROUNDUP(IF(Stuff[[#This Row],[Tenure]]&gt;3,3%,2%)*Stuff[[#This Row],[Salary]],0)</f>
        <v>2284</v>
      </c>
      <c r="K170">
        <f>VLOOKUP(Stuff[[#This Row],[Rating]],$M$32:$N$36,2,FALSE)</f>
        <v>3</v>
      </c>
    </row>
    <row r="171" spans="1:11" x14ac:dyDescent="0.3">
      <c r="A171" s="6" t="s">
        <v>189</v>
      </c>
      <c r="B171" s="6" t="s">
        <v>8</v>
      </c>
      <c r="C171" s="6" t="s">
        <v>9</v>
      </c>
      <c r="D171" s="6">
        <v>28</v>
      </c>
      <c r="E171" s="7">
        <v>44590</v>
      </c>
      <c r="F171" s="10">
        <v>104120</v>
      </c>
      <c r="G171" s="6" t="s">
        <v>16</v>
      </c>
      <c r="H171" s="6" t="s">
        <v>207</v>
      </c>
      <c r="I171" s="13">
        <f ca="1">(TODAY()-Stuff[[#This Row],[Date Joined]])/365</f>
        <v>2.3342465753424659</v>
      </c>
      <c r="J171" s="22">
        <f ca="1">ROUNDUP(IF(Stuff[[#This Row],[Tenure]]&gt;3,3%,2%)*Stuff[[#This Row],[Salary]],0)</f>
        <v>2083</v>
      </c>
      <c r="K171">
        <f>VLOOKUP(Stuff[[#This Row],[Rating]],$M$32:$N$36,2,FALSE)</f>
        <v>3</v>
      </c>
    </row>
    <row r="172" spans="1:11" x14ac:dyDescent="0.3">
      <c r="A172" s="6" t="s">
        <v>138</v>
      </c>
      <c r="B172" s="6" t="s">
        <v>15</v>
      </c>
      <c r="C172" s="6" t="s">
        <v>9</v>
      </c>
      <c r="D172" s="6">
        <v>30</v>
      </c>
      <c r="E172" s="7">
        <v>44640</v>
      </c>
      <c r="F172" s="10">
        <v>67950</v>
      </c>
      <c r="G172" s="6" t="s">
        <v>16</v>
      </c>
      <c r="H172" s="6" t="s">
        <v>207</v>
      </c>
      <c r="I172" s="13">
        <f ca="1">(TODAY()-Stuff[[#This Row],[Date Joined]])/365</f>
        <v>2.1972602739726028</v>
      </c>
      <c r="J172" s="22">
        <f ca="1">ROUNDUP(IF(Stuff[[#This Row],[Tenure]]&gt;3,3%,2%)*Stuff[[#This Row],[Salary]],0)</f>
        <v>1359</v>
      </c>
      <c r="K172">
        <f>VLOOKUP(Stuff[[#This Row],[Rating]],$M$32:$N$36,2,FALSE)</f>
        <v>3</v>
      </c>
    </row>
    <row r="173" spans="1:11" x14ac:dyDescent="0.3">
      <c r="A173" s="6" t="s">
        <v>137</v>
      </c>
      <c r="B173" s="6" t="s">
        <v>8</v>
      </c>
      <c r="C173" s="6" t="s">
        <v>12</v>
      </c>
      <c r="D173" s="6">
        <v>29</v>
      </c>
      <c r="E173" s="7">
        <v>43962</v>
      </c>
      <c r="F173" s="10">
        <v>34980</v>
      </c>
      <c r="G173" s="6" t="s">
        <v>16</v>
      </c>
      <c r="H173" s="6" t="s">
        <v>207</v>
      </c>
      <c r="I173" s="13">
        <f ca="1">(TODAY()-Stuff[[#This Row],[Date Joined]])/365</f>
        <v>4.0547945205479454</v>
      </c>
      <c r="J173" s="22">
        <f ca="1">ROUNDUP(IF(Stuff[[#This Row],[Tenure]]&gt;3,3%,2%)*Stuff[[#This Row],[Salary]],0)</f>
        <v>1050</v>
      </c>
      <c r="K173">
        <f>VLOOKUP(Stuff[[#This Row],[Rating]],$M$32:$N$36,2,FALSE)</f>
        <v>3</v>
      </c>
    </row>
    <row r="174" spans="1:11" x14ac:dyDescent="0.3">
      <c r="A174" s="6" t="s">
        <v>153</v>
      </c>
      <c r="B174" s="6" t="s">
        <v>8</v>
      </c>
      <c r="C174" s="6" t="s">
        <v>12</v>
      </c>
      <c r="D174" s="6">
        <v>24</v>
      </c>
      <c r="E174" s="7">
        <v>44087</v>
      </c>
      <c r="F174" s="10">
        <v>62780</v>
      </c>
      <c r="G174" s="6" t="s">
        <v>16</v>
      </c>
      <c r="H174" s="6" t="s">
        <v>207</v>
      </c>
      <c r="I174" s="13">
        <f ca="1">(TODAY()-Stuff[[#This Row],[Date Joined]])/365</f>
        <v>3.7123287671232879</v>
      </c>
      <c r="J174" s="22">
        <f ca="1">ROUNDUP(IF(Stuff[[#This Row],[Tenure]]&gt;3,3%,2%)*Stuff[[#This Row],[Salary]],0)</f>
        <v>1884</v>
      </c>
      <c r="K174">
        <f>VLOOKUP(Stuff[[#This Row],[Rating]],$M$32:$N$36,2,FALSE)</f>
        <v>3</v>
      </c>
    </row>
    <row r="175" spans="1:11" x14ac:dyDescent="0.3">
      <c r="A175" s="6" t="s">
        <v>117</v>
      </c>
      <c r="B175" s="6" t="s">
        <v>15</v>
      </c>
      <c r="C175" s="6" t="s">
        <v>12</v>
      </c>
      <c r="D175" s="6">
        <v>20</v>
      </c>
      <c r="E175" s="7">
        <v>44397</v>
      </c>
      <c r="F175" s="10">
        <v>107700</v>
      </c>
      <c r="G175" s="6" t="s">
        <v>16</v>
      </c>
      <c r="H175" s="6" t="s">
        <v>207</v>
      </c>
      <c r="I175" s="13">
        <f ca="1">(TODAY()-Stuff[[#This Row],[Date Joined]])/365</f>
        <v>2.8630136986301369</v>
      </c>
      <c r="J175" s="22">
        <f ca="1">ROUNDUP(IF(Stuff[[#This Row],[Tenure]]&gt;3,3%,2%)*Stuff[[#This Row],[Salary]],0)</f>
        <v>2154</v>
      </c>
      <c r="K175">
        <f>VLOOKUP(Stuff[[#This Row],[Rating]],$M$32:$N$36,2,FALSE)</f>
        <v>3</v>
      </c>
    </row>
    <row r="176" spans="1:11" x14ac:dyDescent="0.3">
      <c r="A176" s="6" t="s">
        <v>168</v>
      </c>
      <c r="B176" s="6" t="s">
        <v>15</v>
      </c>
      <c r="C176" s="6" t="s">
        <v>19</v>
      </c>
      <c r="D176" s="6">
        <v>25</v>
      </c>
      <c r="E176" s="7">
        <v>44322</v>
      </c>
      <c r="F176" s="10">
        <v>65700</v>
      </c>
      <c r="G176" s="6" t="s">
        <v>16</v>
      </c>
      <c r="H176" s="6" t="s">
        <v>207</v>
      </c>
      <c r="I176" s="13">
        <f ca="1">(TODAY()-Stuff[[#This Row],[Date Joined]])/365</f>
        <v>3.0684931506849313</v>
      </c>
      <c r="J176" s="22">
        <f ca="1">ROUNDUP(IF(Stuff[[#This Row],[Tenure]]&gt;3,3%,2%)*Stuff[[#This Row],[Salary]],0)</f>
        <v>1971</v>
      </c>
      <c r="K176">
        <f>VLOOKUP(Stuff[[#This Row],[Rating]],$M$32:$N$36,2,FALSE)</f>
        <v>3</v>
      </c>
    </row>
    <row r="177" spans="1:11" x14ac:dyDescent="0.3">
      <c r="A177" s="6" t="s">
        <v>135</v>
      </c>
      <c r="B177" s="6" t="s">
        <v>8</v>
      </c>
      <c r="C177" s="6" t="s">
        <v>12</v>
      </c>
      <c r="D177" s="6">
        <v>33</v>
      </c>
      <c r="E177" s="7">
        <v>44313</v>
      </c>
      <c r="F177" s="10">
        <v>75480</v>
      </c>
      <c r="G177" s="6" t="s">
        <v>42</v>
      </c>
      <c r="H177" s="6" t="s">
        <v>207</v>
      </c>
      <c r="I177" s="13">
        <f ca="1">(TODAY()-Stuff[[#This Row],[Date Joined]])/365</f>
        <v>3.0931506849315067</v>
      </c>
      <c r="J177" s="22">
        <f ca="1">ROUNDUP(IF(Stuff[[#This Row],[Tenure]]&gt;3,3%,2%)*Stuff[[#This Row],[Salary]],0)</f>
        <v>2265</v>
      </c>
      <c r="K177">
        <f>VLOOKUP(Stuff[[#This Row],[Rating]],$M$32:$N$36,2,FALSE)</f>
        <v>1</v>
      </c>
    </row>
    <row r="178" spans="1:11" x14ac:dyDescent="0.3">
      <c r="A178" s="6" t="s">
        <v>174</v>
      </c>
      <c r="B178" s="6" t="s">
        <v>15</v>
      </c>
      <c r="C178" s="6" t="s">
        <v>12</v>
      </c>
      <c r="D178" s="6">
        <v>33</v>
      </c>
      <c r="E178" s="7">
        <v>44448</v>
      </c>
      <c r="F178" s="10">
        <v>53870</v>
      </c>
      <c r="G178" s="6" t="s">
        <v>16</v>
      </c>
      <c r="H178" s="6" t="s">
        <v>207</v>
      </c>
      <c r="I178" s="13">
        <f ca="1">(TODAY()-Stuff[[#This Row],[Date Joined]])/365</f>
        <v>2.7232876712328768</v>
      </c>
      <c r="J178" s="22">
        <f ca="1">ROUNDUP(IF(Stuff[[#This Row],[Tenure]]&gt;3,3%,2%)*Stuff[[#This Row],[Salary]],0)</f>
        <v>1078</v>
      </c>
      <c r="K178">
        <f>VLOOKUP(Stuff[[#This Row],[Rating]],$M$32:$N$36,2,FALSE)</f>
        <v>3</v>
      </c>
    </row>
    <row r="179" spans="1:11" x14ac:dyDescent="0.3">
      <c r="A179" s="6" t="s">
        <v>141</v>
      </c>
      <c r="B179" s="6" t="s">
        <v>8</v>
      </c>
      <c r="C179" s="6" t="s">
        <v>19</v>
      </c>
      <c r="D179" s="6">
        <v>36</v>
      </c>
      <c r="E179" s="7">
        <v>44433</v>
      </c>
      <c r="F179" s="10">
        <v>78540</v>
      </c>
      <c r="G179" s="6" t="s">
        <v>16</v>
      </c>
      <c r="H179" s="6" t="s">
        <v>207</v>
      </c>
      <c r="I179" s="13">
        <f ca="1">(TODAY()-Stuff[[#This Row],[Date Joined]])/365</f>
        <v>2.7643835616438355</v>
      </c>
      <c r="J179" s="22">
        <f ca="1">ROUNDUP(IF(Stuff[[#This Row],[Tenure]]&gt;3,3%,2%)*Stuff[[#This Row],[Salary]],0)</f>
        <v>1571</v>
      </c>
      <c r="K179">
        <f>VLOOKUP(Stuff[[#This Row],[Rating]],$M$32:$N$36,2,FALSE)</f>
        <v>3</v>
      </c>
    </row>
    <row r="180" spans="1:11" x14ac:dyDescent="0.3">
      <c r="A180" s="6" t="s">
        <v>193</v>
      </c>
      <c r="B180" s="6" t="s">
        <v>15</v>
      </c>
      <c r="C180" s="6" t="s">
        <v>9</v>
      </c>
      <c r="D180" s="6">
        <v>19</v>
      </c>
      <c r="E180" s="7">
        <v>44218</v>
      </c>
      <c r="F180" s="10">
        <v>58960</v>
      </c>
      <c r="G180" s="6" t="s">
        <v>16</v>
      </c>
      <c r="H180" s="6" t="s">
        <v>207</v>
      </c>
      <c r="I180" s="13">
        <f ca="1">(TODAY()-Stuff[[#This Row],[Date Joined]])/365</f>
        <v>3.3534246575342466</v>
      </c>
      <c r="J180" s="22">
        <f ca="1">ROUNDUP(IF(Stuff[[#This Row],[Tenure]]&gt;3,3%,2%)*Stuff[[#This Row],[Salary]],0)</f>
        <v>1769</v>
      </c>
      <c r="K180">
        <f>VLOOKUP(Stuff[[#This Row],[Rating]],$M$32:$N$36,2,FALSE)</f>
        <v>3</v>
      </c>
    </row>
    <row r="181" spans="1:11" x14ac:dyDescent="0.3">
      <c r="A181" s="6" t="s">
        <v>162</v>
      </c>
      <c r="B181" s="6" t="s">
        <v>15</v>
      </c>
      <c r="C181" s="6" t="s">
        <v>9</v>
      </c>
      <c r="D181" s="6">
        <v>46</v>
      </c>
      <c r="E181" s="7">
        <v>44697</v>
      </c>
      <c r="F181" s="10">
        <v>70610</v>
      </c>
      <c r="G181" s="6" t="s">
        <v>16</v>
      </c>
      <c r="H181" s="6" t="s">
        <v>207</v>
      </c>
      <c r="I181" s="13">
        <f ca="1">(TODAY()-Stuff[[#This Row],[Date Joined]])/365</f>
        <v>2.0410958904109591</v>
      </c>
      <c r="J181" s="22">
        <f ca="1">ROUNDUP(IF(Stuff[[#This Row],[Tenure]]&gt;3,3%,2%)*Stuff[[#This Row],[Salary]],0)</f>
        <v>1413</v>
      </c>
      <c r="K181">
        <f>VLOOKUP(Stuff[[#This Row],[Rating]],$M$32:$N$36,2,FALSE)</f>
        <v>3</v>
      </c>
    </row>
    <row r="182" spans="1:11" x14ac:dyDescent="0.3">
      <c r="A182" s="6" t="s">
        <v>171</v>
      </c>
      <c r="B182" s="6" t="s">
        <v>15</v>
      </c>
      <c r="C182" s="6" t="s">
        <v>21</v>
      </c>
      <c r="D182" s="6">
        <v>33</v>
      </c>
      <c r="E182" s="7">
        <v>44181</v>
      </c>
      <c r="F182" s="10">
        <v>59430</v>
      </c>
      <c r="G182" s="6" t="s">
        <v>16</v>
      </c>
      <c r="H182" s="6" t="s">
        <v>207</v>
      </c>
      <c r="I182" s="13">
        <f ca="1">(TODAY()-Stuff[[#This Row],[Date Joined]])/365</f>
        <v>3.4547945205479453</v>
      </c>
      <c r="J182" s="22">
        <f ca="1">ROUNDUP(IF(Stuff[[#This Row],[Tenure]]&gt;3,3%,2%)*Stuff[[#This Row],[Salary]],0)</f>
        <v>1783</v>
      </c>
      <c r="K182">
        <f>VLOOKUP(Stuff[[#This Row],[Rating]],$M$32:$N$36,2,FALSE)</f>
        <v>3</v>
      </c>
    </row>
    <row r="183" spans="1:11" x14ac:dyDescent="0.3">
      <c r="A183" s="6" t="s">
        <v>144</v>
      </c>
      <c r="B183" s="6" t="s">
        <v>15</v>
      </c>
      <c r="C183" s="6" t="s">
        <v>9</v>
      </c>
      <c r="D183" s="6">
        <v>33</v>
      </c>
      <c r="E183" s="7">
        <v>44640</v>
      </c>
      <c r="F183" s="10">
        <v>48530</v>
      </c>
      <c r="G183" s="6" t="s">
        <v>13</v>
      </c>
      <c r="H183" s="6" t="s">
        <v>207</v>
      </c>
      <c r="I183" s="13">
        <f ca="1">(TODAY()-Stuff[[#This Row],[Date Joined]])/365</f>
        <v>2.1972602739726028</v>
      </c>
      <c r="J183" s="22">
        <f ca="1">ROUNDUP(IF(Stuff[[#This Row],[Tenure]]&gt;3,3%,2%)*Stuff[[#This Row],[Salary]],0)</f>
        <v>971</v>
      </c>
      <c r="K183">
        <f>VLOOKUP(Stuff[[#This Row],[Rating]],$M$32:$N$36,2,FALSE)</f>
        <v>4</v>
      </c>
    </row>
    <row r="184" spans="1:11" x14ac:dyDescent="0.3">
      <c r="A184" s="6" t="s">
        <v>163</v>
      </c>
      <c r="B184" s="6" t="s">
        <v>8</v>
      </c>
      <c r="C184" s="6" t="s">
        <v>12</v>
      </c>
      <c r="D184" s="6">
        <v>33</v>
      </c>
      <c r="E184" s="7">
        <v>44129</v>
      </c>
      <c r="F184" s="10">
        <v>96140</v>
      </c>
      <c r="G184" s="6" t="s">
        <v>16</v>
      </c>
      <c r="H184" s="6" t="s">
        <v>207</v>
      </c>
      <c r="I184" s="13">
        <f ca="1">(TODAY()-Stuff[[#This Row],[Date Joined]])/365</f>
        <v>3.5972602739726027</v>
      </c>
      <c r="J184" s="22">
        <f ca="1">ROUNDUP(IF(Stuff[[#This Row],[Tenure]]&gt;3,3%,2%)*Stuff[[#This Row],[Salary]],0)</f>
        <v>2885</v>
      </c>
      <c r="K184">
        <f>VLOOKUP(Stuff[[#This Row],[Rating]],$M$32:$N$36,2,FALSE)</f>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8"/>
  <sheetViews>
    <sheetView workbookViewId="0">
      <selection activeCell="L21" sqref="L21"/>
    </sheetView>
  </sheetViews>
  <sheetFormatPr defaultRowHeight="14.4" x14ac:dyDescent="0.3"/>
  <cols>
    <col min="2" max="2" width="16" customWidth="1"/>
    <col min="3" max="3" width="15.5546875" customWidth="1"/>
    <col min="4" max="4" width="7.44140625" customWidth="1"/>
    <col min="5" max="6" width="12" customWidth="1"/>
    <col min="7" max="7" width="15.5546875" bestFit="1" customWidth="1"/>
    <col min="8" max="8" width="18.6640625" bestFit="1" customWidth="1"/>
    <col min="9" max="9" width="17.44140625" bestFit="1" customWidth="1"/>
    <col min="11" max="11" width="12.5546875" customWidth="1"/>
    <col min="12" max="12" width="13.88671875" bestFit="1" customWidth="1"/>
  </cols>
  <sheetData>
    <row r="2" spans="2:12" x14ac:dyDescent="0.3">
      <c r="B2" t="s">
        <v>217</v>
      </c>
    </row>
    <row r="3" spans="2:12" x14ac:dyDescent="0.3">
      <c r="C3" s="21" t="s">
        <v>219</v>
      </c>
    </row>
    <row r="4" spans="2:12" x14ac:dyDescent="0.3">
      <c r="B4" s="21" t="s">
        <v>221</v>
      </c>
      <c r="C4" t="s">
        <v>8</v>
      </c>
      <c r="D4" t="s">
        <v>15</v>
      </c>
      <c r="K4" s="21" t="s">
        <v>204</v>
      </c>
      <c r="L4" t="s">
        <v>207</v>
      </c>
    </row>
    <row r="5" spans="2:12" x14ac:dyDescent="0.3">
      <c r="B5" s="16" t="s">
        <v>218</v>
      </c>
      <c r="C5" s="6">
        <v>43</v>
      </c>
      <c r="D5" s="6">
        <v>45</v>
      </c>
    </row>
    <row r="6" spans="2:12" x14ac:dyDescent="0.3">
      <c r="B6" s="16" t="s">
        <v>222</v>
      </c>
      <c r="C6" s="22">
        <v>78284.186046511633</v>
      </c>
      <c r="D6" s="22">
        <v>75334.444444444438</v>
      </c>
      <c r="K6" s="21" t="s">
        <v>226</v>
      </c>
      <c r="L6" t="s">
        <v>218</v>
      </c>
    </row>
    <row r="7" spans="2:12" x14ac:dyDescent="0.3">
      <c r="B7" s="16" t="s">
        <v>223</v>
      </c>
      <c r="C7" s="23">
        <v>31.418604651162791</v>
      </c>
      <c r="D7" s="23">
        <v>29.444444444444443</v>
      </c>
      <c r="K7" s="16" t="s">
        <v>56</v>
      </c>
      <c r="L7" s="6">
        <v>4</v>
      </c>
    </row>
    <row r="8" spans="2:12" x14ac:dyDescent="0.3">
      <c r="B8" s="16" t="s">
        <v>224</v>
      </c>
      <c r="C8" s="13">
        <v>2.7352022937241158</v>
      </c>
      <c r="D8" s="13">
        <v>2.7182343987823434</v>
      </c>
      <c r="K8" s="16" t="s">
        <v>19</v>
      </c>
      <c r="L8" s="6">
        <v>14</v>
      </c>
    </row>
    <row r="9" spans="2:12" x14ac:dyDescent="0.3">
      <c r="K9" s="16" t="s">
        <v>21</v>
      </c>
      <c r="L9" s="6">
        <v>19</v>
      </c>
    </row>
    <row r="10" spans="2:12" x14ac:dyDescent="0.3">
      <c r="K10" s="16" t="s">
        <v>12</v>
      </c>
      <c r="L10" s="6">
        <v>27</v>
      </c>
    </row>
    <row r="11" spans="2:12" x14ac:dyDescent="0.3">
      <c r="K11" s="16" t="s">
        <v>9</v>
      </c>
      <c r="L11" s="6">
        <v>28</v>
      </c>
    </row>
    <row r="12" spans="2:12" x14ac:dyDescent="0.3">
      <c r="B12" s="21" t="s">
        <v>226</v>
      </c>
      <c r="C12" t="s">
        <v>218</v>
      </c>
      <c r="D12" t="s">
        <v>222</v>
      </c>
      <c r="K12" s="16" t="s">
        <v>220</v>
      </c>
      <c r="L12" s="6">
        <v>92</v>
      </c>
    </row>
    <row r="13" spans="2:12" x14ac:dyDescent="0.3">
      <c r="B13" s="16" t="s">
        <v>10</v>
      </c>
      <c r="C13" s="6">
        <v>4</v>
      </c>
      <c r="D13" s="22">
        <v>92080</v>
      </c>
    </row>
    <row r="14" spans="2:12" x14ac:dyDescent="0.3">
      <c r="B14" s="16" t="s">
        <v>13</v>
      </c>
      <c r="C14" s="6">
        <v>20</v>
      </c>
      <c r="D14" s="22">
        <v>75933</v>
      </c>
    </row>
    <row r="15" spans="2:12" x14ac:dyDescent="0.3">
      <c r="B15" s="16" t="s">
        <v>16</v>
      </c>
      <c r="C15" s="6">
        <v>137</v>
      </c>
      <c r="D15" s="22">
        <v>76798.759124087592</v>
      </c>
    </row>
    <row r="16" spans="2:12" x14ac:dyDescent="0.3">
      <c r="B16" s="16" t="s">
        <v>24</v>
      </c>
      <c r="C16" s="6">
        <v>16</v>
      </c>
      <c r="D16" s="22">
        <v>78115</v>
      </c>
    </row>
    <row r="17" spans="2:12" x14ac:dyDescent="0.3">
      <c r="B17" s="16" t="s">
        <v>42</v>
      </c>
      <c r="C17" s="6">
        <v>6</v>
      </c>
      <c r="D17" s="22">
        <v>77423.333333333328</v>
      </c>
      <c r="K17" s="21" t="s">
        <v>204</v>
      </c>
      <c r="L17" t="s">
        <v>205</v>
      </c>
    </row>
    <row r="18" spans="2:12" x14ac:dyDescent="0.3">
      <c r="B18" s="16" t="s">
        <v>220</v>
      </c>
      <c r="C18" s="6">
        <v>183</v>
      </c>
      <c r="D18" s="22">
        <v>77173.715846994543</v>
      </c>
    </row>
    <row r="19" spans="2:12" x14ac:dyDescent="0.3">
      <c r="K19" s="21" t="s">
        <v>226</v>
      </c>
      <c r="L19" t="s">
        <v>218</v>
      </c>
    </row>
    <row r="20" spans="2:12" x14ac:dyDescent="0.3">
      <c r="K20" s="16" t="s">
        <v>56</v>
      </c>
      <c r="L20" s="6">
        <v>4</v>
      </c>
    </row>
    <row r="21" spans="2:12" x14ac:dyDescent="0.3">
      <c r="B21" s="21" t="s">
        <v>226</v>
      </c>
      <c r="C21" t="s">
        <v>218</v>
      </c>
      <c r="F21" t="s">
        <v>244</v>
      </c>
      <c r="G21" t="s">
        <v>245</v>
      </c>
      <c r="H21" t="s">
        <v>246</v>
      </c>
      <c r="K21" s="16" t="s">
        <v>19</v>
      </c>
      <c r="L21" s="6">
        <v>14</v>
      </c>
    </row>
    <row r="22" spans="2:12" x14ac:dyDescent="0.3">
      <c r="B22" s="16" t="s">
        <v>228</v>
      </c>
      <c r="C22" s="6"/>
      <c r="F22" s="25">
        <v>43952</v>
      </c>
      <c r="G22">
        <f>COUNTIFS(Stuff[Date Joined],"&gt;="&amp;'Pivot table'!F22,Stuff[Date Joined],"&lt;="&amp;EOMONTH('Pivot table'!F22,0))</f>
        <v>3</v>
      </c>
      <c r="H22">
        <f>SUM($G$22:G22)</f>
        <v>3</v>
      </c>
      <c r="K22" s="16" t="s">
        <v>21</v>
      </c>
      <c r="L22" s="6">
        <v>19</v>
      </c>
    </row>
    <row r="23" spans="2:12" x14ac:dyDescent="0.3">
      <c r="B23" s="24" t="s">
        <v>229</v>
      </c>
      <c r="C23" s="6">
        <v>3</v>
      </c>
      <c r="F23" s="25">
        <v>43983</v>
      </c>
      <c r="G23">
        <f>COUNTIFS(Stuff[Date Joined],"&gt;="&amp;'Pivot table'!F23,Stuff[Date Joined],"&lt;="&amp;EOMONTH('Pivot table'!F23,0))</f>
        <v>1</v>
      </c>
      <c r="H23">
        <f>SUM($G$22:G23)</f>
        <v>4</v>
      </c>
      <c r="K23" s="16" t="s">
        <v>9</v>
      </c>
      <c r="L23" s="6">
        <v>27</v>
      </c>
    </row>
    <row r="24" spans="2:12" x14ac:dyDescent="0.3">
      <c r="B24" s="24" t="s">
        <v>230</v>
      </c>
      <c r="C24" s="6">
        <v>4</v>
      </c>
      <c r="F24" s="25">
        <v>44013</v>
      </c>
      <c r="G24">
        <f>COUNTIFS(Stuff[Date Joined],"&gt;="&amp;'Pivot table'!F24,Stuff[Date Joined],"&lt;="&amp;EOMONTH('Pivot table'!F24,0))</f>
        <v>5</v>
      </c>
      <c r="H24">
        <f>SUM($G$22:G24)</f>
        <v>9</v>
      </c>
      <c r="K24" s="16" t="s">
        <v>12</v>
      </c>
      <c r="L24" s="6">
        <v>27</v>
      </c>
    </row>
    <row r="25" spans="2:12" x14ac:dyDescent="0.3">
      <c r="B25" s="24" t="s">
        <v>231</v>
      </c>
      <c r="C25" s="6">
        <v>9</v>
      </c>
      <c r="F25" s="25">
        <v>44044</v>
      </c>
      <c r="G25">
        <f>COUNTIFS(Stuff[Date Joined],"&gt;="&amp;'Pivot table'!F25,Stuff[Date Joined],"&lt;="&amp;EOMONTH('Pivot table'!F25,0))</f>
        <v>3</v>
      </c>
      <c r="H25">
        <f>SUM($G$22:G25)</f>
        <v>12</v>
      </c>
      <c r="K25" s="16" t="s">
        <v>220</v>
      </c>
      <c r="L25" s="6">
        <v>91</v>
      </c>
    </row>
    <row r="26" spans="2:12" x14ac:dyDescent="0.3">
      <c r="B26" s="24" t="s">
        <v>232</v>
      </c>
      <c r="C26" s="6">
        <v>12</v>
      </c>
      <c r="F26" s="25">
        <v>44075</v>
      </c>
      <c r="G26">
        <f>COUNTIFS(Stuff[Date Joined],"&gt;="&amp;'Pivot table'!F26,Stuff[Date Joined],"&lt;="&amp;EOMONTH('Pivot table'!F26,0))</f>
        <v>6</v>
      </c>
      <c r="H26">
        <f>SUM($G$22:G26)</f>
        <v>18</v>
      </c>
    </row>
    <row r="27" spans="2:12" x14ac:dyDescent="0.3">
      <c r="B27" s="24" t="s">
        <v>233</v>
      </c>
      <c r="C27" s="6">
        <v>18</v>
      </c>
      <c r="F27" s="25">
        <v>44105</v>
      </c>
      <c r="G27">
        <f>COUNTIFS(Stuff[Date Joined],"&gt;="&amp;'Pivot table'!F27,Stuff[Date Joined],"&lt;="&amp;EOMONTH('Pivot table'!F27,0))</f>
        <v>6</v>
      </c>
      <c r="H27">
        <f>SUM($G$22:G27)</f>
        <v>24</v>
      </c>
    </row>
    <row r="28" spans="2:12" x14ac:dyDescent="0.3">
      <c r="B28" s="24" t="s">
        <v>234</v>
      </c>
      <c r="C28" s="6">
        <v>24</v>
      </c>
      <c r="F28" s="25">
        <v>44136</v>
      </c>
      <c r="G28">
        <f>COUNTIFS(Stuff[Date Joined],"&gt;="&amp;'Pivot table'!F28,Stuff[Date Joined],"&lt;="&amp;EOMONTH('Pivot table'!F28,0))</f>
        <v>6</v>
      </c>
      <c r="H28">
        <f>SUM($G$22:G28)</f>
        <v>30</v>
      </c>
    </row>
    <row r="29" spans="2:12" x14ac:dyDescent="0.3">
      <c r="B29" s="24" t="s">
        <v>235</v>
      </c>
      <c r="C29" s="6">
        <v>30</v>
      </c>
      <c r="F29" s="25">
        <v>44166</v>
      </c>
      <c r="G29">
        <f>COUNTIFS(Stuff[Date Joined],"&gt;="&amp;'Pivot table'!F29,Stuff[Date Joined],"&lt;="&amp;EOMONTH('Pivot table'!F29,0))</f>
        <v>7</v>
      </c>
      <c r="H29">
        <f>SUM($G$22:G29)</f>
        <v>37</v>
      </c>
    </row>
    <row r="30" spans="2:12" x14ac:dyDescent="0.3">
      <c r="B30" s="24" t="s">
        <v>236</v>
      </c>
      <c r="C30" s="6">
        <v>37</v>
      </c>
      <c r="F30" s="25">
        <v>44197</v>
      </c>
      <c r="G30">
        <f>COUNTIFS(Stuff[Date Joined],"&gt;="&amp;'Pivot table'!F30,Stuff[Date Joined],"&lt;="&amp;EOMONTH('Pivot table'!F30,0))</f>
        <v>6</v>
      </c>
      <c r="H30">
        <f>SUM($G$22:G30)</f>
        <v>43</v>
      </c>
    </row>
    <row r="31" spans="2:12" x14ac:dyDescent="0.3">
      <c r="B31" s="16" t="s">
        <v>237</v>
      </c>
      <c r="C31" s="6"/>
      <c r="F31" s="25">
        <v>44228</v>
      </c>
      <c r="G31">
        <f>COUNTIFS(Stuff[Date Joined],"&gt;="&amp;'Pivot table'!F31,Stuff[Date Joined],"&lt;="&amp;EOMONTH('Pivot table'!F31,0))</f>
        <v>4</v>
      </c>
      <c r="H31">
        <f>SUM($G$22:G31)</f>
        <v>47</v>
      </c>
    </row>
    <row r="32" spans="2:12" x14ac:dyDescent="0.3">
      <c r="B32" s="24" t="s">
        <v>238</v>
      </c>
      <c r="C32" s="6">
        <v>6</v>
      </c>
      <c r="F32" s="25">
        <v>44256</v>
      </c>
      <c r="G32">
        <f>COUNTIFS(Stuff[Date Joined],"&gt;="&amp;'Pivot table'!F32,Stuff[Date Joined],"&lt;="&amp;EOMONTH('Pivot table'!F32,0))</f>
        <v>9</v>
      </c>
      <c r="H32">
        <f>SUM($G$22:G32)</f>
        <v>56</v>
      </c>
    </row>
    <row r="33" spans="2:8" x14ac:dyDescent="0.3">
      <c r="B33" s="24" t="s">
        <v>239</v>
      </c>
      <c r="C33" s="6">
        <v>10</v>
      </c>
      <c r="F33" s="25">
        <v>44287</v>
      </c>
      <c r="G33">
        <f>COUNTIFS(Stuff[Date Joined],"&gt;="&amp;'Pivot table'!F33,Stuff[Date Joined],"&lt;="&amp;EOMONTH('Pivot table'!F33,0))</f>
        <v>5</v>
      </c>
      <c r="H33">
        <f>SUM($G$22:G33)</f>
        <v>61</v>
      </c>
    </row>
    <row r="34" spans="2:8" x14ac:dyDescent="0.3">
      <c r="B34" s="24" t="s">
        <v>240</v>
      </c>
      <c r="C34" s="6">
        <v>19</v>
      </c>
      <c r="F34" s="25">
        <v>44317</v>
      </c>
      <c r="G34">
        <f>COUNTIFS(Stuff[Date Joined],"&gt;="&amp;'Pivot table'!F34,Stuff[Date Joined],"&lt;="&amp;EOMONTH('Pivot table'!F34,0))</f>
        <v>10</v>
      </c>
      <c r="H34">
        <f>SUM($G$22:G34)</f>
        <v>71</v>
      </c>
    </row>
    <row r="35" spans="2:8" x14ac:dyDescent="0.3">
      <c r="B35" s="24" t="s">
        <v>241</v>
      </c>
      <c r="C35" s="6">
        <v>24</v>
      </c>
      <c r="F35" s="25">
        <v>44348</v>
      </c>
      <c r="G35">
        <f>COUNTIFS(Stuff[Date Joined],"&gt;="&amp;'Pivot table'!F35,Stuff[Date Joined],"&lt;="&amp;EOMONTH('Pivot table'!F35,0))</f>
        <v>6</v>
      </c>
      <c r="H35">
        <f>SUM($G$22:G35)</f>
        <v>77</v>
      </c>
    </row>
    <row r="36" spans="2:8" x14ac:dyDescent="0.3">
      <c r="B36" s="24" t="s">
        <v>229</v>
      </c>
      <c r="C36" s="6">
        <v>34</v>
      </c>
      <c r="F36" s="25">
        <v>44378</v>
      </c>
      <c r="G36">
        <f>COUNTIFS(Stuff[Date Joined],"&gt;="&amp;'Pivot table'!F36,Stuff[Date Joined],"&lt;="&amp;EOMONTH('Pivot table'!F36,0))</f>
        <v>13</v>
      </c>
      <c r="H36">
        <f>SUM($G$22:G36)</f>
        <v>90</v>
      </c>
    </row>
    <row r="37" spans="2:8" x14ac:dyDescent="0.3">
      <c r="B37" s="24" t="s">
        <v>230</v>
      </c>
      <c r="C37" s="6">
        <v>40</v>
      </c>
      <c r="F37" s="25">
        <v>44409</v>
      </c>
      <c r="G37">
        <f>COUNTIFS(Stuff[Date Joined],"&gt;="&amp;'Pivot table'!F37,Stuff[Date Joined],"&lt;="&amp;EOMONTH('Pivot table'!F37,0))</f>
        <v>4</v>
      </c>
      <c r="H37">
        <f>SUM($G$22:G37)</f>
        <v>94</v>
      </c>
    </row>
    <row r="38" spans="2:8" x14ac:dyDescent="0.3">
      <c r="B38" s="24" t="s">
        <v>231</v>
      </c>
      <c r="C38" s="6">
        <v>53</v>
      </c>
      <c r="F38" s="25">
        <v>44440</v>
      </c>
      <c r="G38">
        <f>COUNTIFS(Stuff[Date Joined],"&gt;="&amp;'Pivot table'!F38,Stuff[Date Joined],"&lt;="&amp;EOMONTH('Pivot table'!F38,0))</f>
        <v>11</v>
      </c>
      <c r="H38">
        <f>SUM($G$22:G38)</f>
        <v>105</v>
      </c>
    </row>
    <row r="39" spans="2:8" x14ac:dyDescent="0.3">
      <c r="B39" s="24" t="s">
        <v>232</v>
      </c>
      <c r="C39" s="6">
        <v>57</v>
      </c>
      <c r="F39" s="25">
        <v>44470</v>
      </c>
      <c r="G39">
        <f>COUNTIFS(Stuff[Date Joined],"&gt;="&amp;'Pivot table'!F39,Stuff[Date Joined],"&lt;="&amp;EOMONTH('Pivot table'!F39,0))</f>
        <v>3</v>
      </c>
      <c r="H39">
        <f>SUM($G$22:G39)</f>
        <v>108</v>
      </c>
    </row>
    <row r="40" spans="2:8" x14ac:dyDescent="0.3">
      <c r="B40" s="24" t="s">
        <v>233</v>
      </c>
      <c r="C40" s="6">
        <v>68</v>
      </c>
      <c r="F40" s="25">
        <v>44501</v>
      </c>
      <c r="G40">
        <f>COUNTIFS(Stuff[Date Joined],"&gt;="&amp;'Pivot table'!F40,Stuff[Date Joined],"&lt;="&amp;EOMONTH('Pivot table'!F40,0))</f>
        <v>4</v>
      </c>
      <c r="H40">
        <f>SUM($G$22:G40)</f>
        <v>112</v>
      </c>
    </row>
    <row r="41" spans="2:8" x14ac:dyDescent="0.3">
      <c r="B41" s="24" t="s">
        <v>234</v>
      </c>
      <c r="C41" s="6">
        <v>71</v>
      </c>
      <c r="F41" s="25">
        <v>44531</v>
      </c>
      <c r="G41">
        <f>COUNTIFS(Stuff[Date Joined],"&gt;="&amp;'Pivot table'!F41,Stuff[Date Joined],"&lt;="&amp;EOMONTH('Pivot table'!F41,0))</f>
        <v>7</v>
      </c>
      <c r="H41">
        <f>SUM($G$22:G41)</f>
        <v>119</v>
      </c>
    </row>
    <row r="42" spans="2:8" x14ac:dyDescent="0.3">
      <c r="B42" s="24" t="s">
        <v>235</v>
      </c>
      <c r="C42" s="6">
        <v>75</v>
      </c>
      <c r="F42" s="25">
        <v>44562</v>
      </c>
      <c r="G42">
        <f>COUNTIFS(Stuff[Date Joined],"&gt;="&amp;'Pivot table'!F42,Stuff[Date Joined],"&lt;="&amp;EOMONTH('Pivot table'!F42,0))</f>
        <v>3</v>
      </c>
      <c r="H42">
        <f>SUM($G$22:G42)</f>
        <v>122</v>
      </c>
    </row>
    <row r="43" spans="2:8" x14ac:dyDescent="0.3">
      <c r="B43" s="24" t="s">
        <v>236</v>
      </c>
      <c r="C43" s="6">
        <v>82</v>
      </c>
      <c r="F43" s="25">
        <v>44593</v>
      </c>
      <c r="G43">
        <f>COUNTIFS(Stuff[Date Joined],"&gt;="&amp;'Pivot table'!F43,Stuff[Date Joined],"&lt;="&amp;EOMONTH('Pivot table'!F43,0))</f>
        <v>10</v>
      </c>
      <c r="H43">
        <f>SUM($G$22:G43)</f>
        <v>132</v>
      </c>
    </row>
    <row r="44" spans="2:8" x14ac:dyDescent="0.3">
      <c r="B44" s="16" t="s">
        <v>242</v>
      </c>
      <c r="C44" s="6"/>
      <c r="F44" s="25">
        <v>44621</v>
      </c>
      <c r="G44">
        <f>COUNTIFS(Stuff[Date Joined],"&gt;="&amp;'Pivot table'!F44,Stuff[Date Joined],"&lt;="&amp;EOMONTH('Pivot table'!F44,0))</f>
        <v>9</v>
      </c>
      <c r="H44">
        <f>SUM($G$22:G44)</f>
        <v>141</v>
      </c>
    </row>
    <row r="45" spans="2:8" x14ac:dyDescent="0.3">
      <c r="B45" s="24" t="s">
        <v>238</v>
      </c>
      <c r="C45" s="6">
        <v>3</v>
      </c>
      <c r="F45" s="25">
        <v>44652</v>
      </c>
      <c r="G45">
        <f>COUNTIFS(Stuff[Date Joined],"&gt;="&amp;'Pivot table'!F45,Stuff[Date Joined],"&lt;="&amp;EOMONTH('Pivot table'!F45,0))</f>
        <v>9</v>
      </c>
      <c r="H45">
        <f>SUM($G$22:G45)</f>
        <v>150</v>
      </c>
    </row>
    <row r="46" spans="2:8" x14ac:dyDescent="0.3">
      <c r="B46" s="24" t="s">
        <v>239</v>
      </c>
      <c r="C46" s="6">
        <v>13</v>
      </c>
      <c r="F46" s="25">
        <v>44682</v>
      </c>
      <c r="G46">
        <f>COUNTIFS(Stuff[Date Joined],"&gt;="&amp;'Pivot table'!F46,Stuff[Date Joined],"&lt;="&amp;EOMONTH('Pivot table'!F46,0))</f>
        <v>9</v>
      </c>
      <c r="H46">
        <f>SUM($G$22:G46)</f>
        <v>159</v>
      </c>
    </row>
    <row r="47" spans="2:8" x14ac:dyDescent="0.3">
      <c r="B47" s="24" t="s">
        <v>240</v>
      </c>
      <c r="C47" s="6">
        <v>22</v>
      </c>
      <c r="F47" s="25">
        <v>44713</v>
      </c>
      <c r="G47">
        <f>COUNTIFS(Stuff[Date Joined],"&gt;="&amp;'Pivot table'!F47,Stuff[Date Joined],"&lt;="&amp;EOMONTH('Pivot table'!F47,0))</f>
        <v>7</v>
      </c>
      <c r="H47">
        <f>SUM($G$22:G47)</f>
        <v>166</v>
      </c>
    </row>
    <row r="48" spans="2:8" x14ac:dyDescent="0.3">
      <c r="B48" s="24" t="s">
        <v>241</v>
      </c>
      <c r="C48" s="6">
        <v>31</v>
      </c>
      <c r="F48" s="25">
        <v>44743</v>
      </c>
      <c r="G48">
        <f>COUNTIFS(Stuff[Date Joined],"&gt;="&amp;'Pivot table'!F48,Stuff[Date Joined],"&lt;="&amp;EOMONTH('Pivot table'!F48,0))</f>
        <v>5</v>
      </c>
      <c r="H48">
        <f>SUM($G$22:G48)</f>
        <v>171</v>
      </c>
    </row>
    <row r="49" spans="2:8" x14ac:dyDescent="0.3">
      <c r="B49" s="24" t="s">
        <v>229</v>
      </c>
      <c r="C49" s="6">
        <v>40</v>
      </c>
      <c r="F49" s="25">
        <v>44774</v>
      </c>
      <c r="G49">
        <f>COUNTIFS(Stuff[Date Joined],"&gt;="&amp;'Pivot table'!F49,Stuff[Date Joined],"&lt;="&amp;EOMONTH('Pivot table'!F49,0))</f>
        <v>5</v>
      </c>
      <c r="H49">
        <f>SUM($G$22:G49)</f>
        <v>176</v>
      </c>
    </row>
    <row r="50" spans="2:8" x14ac:dyDescent="0.3">
      <c r="B50" s="24" t="s">
        <v>230</v>
      </c>
      <c r="C50" s="6">
        <v>47</v>
      </c>
      <c r="F50" s="25">
        <v>44805</v>
      </c>
      <c r="G50">
        <f>COUNTIFS(Stuff[Date Joined],"&gt;="&amp;'Pivot table'!F50,Stuff[Date Joined],"&lt;="&amp;EOMONTH('Pivot table'!F50,0))</f>
        <v>2</v>
      </c>
      <c r="H50">
        <f>SUM($G$22:G50)</f>
        <v>178</v>
      </c>
    </row>
    <row r="51" spans="2:8" x14ac:dyDescent="0.3">
      <c r="B51" s="24" t="s">
        <v>231</v>
      </c>
      <c r="C51" s="6">
        <v>52</v>
      </c>
      <c r="F51" s="25">
        <v>44835</v>
      </c>
      <c r="G51">
        <f>COUNTIFS(Stuff[Date Joined],"&gt;="&amp;'Pivot table'!F51,Stuff[Date Joined],"&lt;="&amp;EOMONTH('Pivot table'!F51,0))</f>
        <v>3</v>
      </c>
      <c r="H51">
        <f>SUM($G$22:G51)</f>
        <v>181</v>
      </c>
    </row>
    <row r="52" spans="2:8" x14ac:dyDescent="0.3">
      <c r="B52" s="24" t="s">
        <v>232</v>
      </c>
      <c r="C52" s="6">
        <v>57</v>
      </c>
      <c r="F52" s="25">
        <v>44866</v>
      </c>
      <c r="G52">
        <f>COUNTIFS(Stuff[Date Joined],"&gt;="&amp;'Pivot table'!F52,Stuff[Date Joined],"&lt;="&amp;EOMONTH('Pivot table'!F52,0))</f>
        <v>0</v>
      </c>
      <c r="H52">
        <f>SUM($G$22:G52)</f>
        <v>181</v>
      </c>
    </row>
    <row r="53" spans="2:8" x14ac:dyDescent="0.3">
      <c r="B53" s="24" t="s">
        <v>233</v>
      </c>
      <c r="C53" s="6">
        <v>59</v>
      </c>
      <c r="F53" s="25">
        <v>44896</v>
      </c>
      <c r="G53">
        <f>COUNTIFS(Stuff[Date Joined],"&gt;="&amp;'Pivot table'!F53,Stuff[Date Joined],"&lt;="&amp;EOMONTH('Pivot table'!F53,0))</f>
        <v>0</v>
      </c>
      <c r="H53">
        <f>SUM($G$22:G53)</f>
        <v>181</v>
      </c>
    </row>
    <row r="54" spans="2:8" x14ac:dyDescent="0.3">
      <c r="B54" s="24" t="s">
        <v>234</v>
      </c>
      <c r="C54" s="6">
        <v>62</v>
      </c>
      <c r="F54" s="25">
        <v>44927</v>
      </c>
      <c r="G54">
        <f>COUNTIFS(Stuff[Date Joined],"&gt;="&amp;'Pivot table'!F54,Stuff[Date Joined],"&lt;="&amp;EOMONTH('Pivot table'!F54,0))</f>
        <v>0</v>
      </c>
      <c r="H54">
        <f>SUM($G$22:G54)</f>
        <v>181</v>
      </c>
    </row>
    <row r="55" spans="2:8" x14ac:dyDescent="0.3">
      <c r="B55" s="16" t="s">
        <v>243</v>
      </c>
      <c r="C55" s="6"/>
      <c r="F55" s="25">
        <v>44958</v>
      </c>
      <c r="G55">
        <f>COUNTIFS(Stuff[Date Joined],"&gt;="&amp;'Pivot table'!F55,Stuff[Date Joined],"&lt;="&amp;EOMONTH('Pivot table'!F55,0))</f>
        <v>1</v>
      </c>
      <c r="H55">
        <f>SUM($G$22:G55)</f>
        <v>182</v>
      </c>
    </row>
    <row r="56" spans="2:8" x14ac:dyDescent="0.3">
      <c r="B56" s="24" t="s">
        <v>239</v>
      </c>
      <c r="C56" s="6">
        <v>1</v>
      </c>
      <c r="F56" s="25">
        <v>44986</v>
      </c>
      <c r="G56">
        <f>COUNTIFS(Stuff[Date Joined],"&gt;="&amp;'Pivot table'!F56,Stuff[Date Joined],"&lt;="&amp;EOMONTH('Pivot table'!F56,0))</f>
        <v>0</v>
      </c>
      <c r="H56">
        <f>SUM($G$22:G56)</f>
        <v>182</v>
      </c>
    </row>
    <row r="57" spans="2:8" x14ac:dyDescent="0.3">
      <c r="B57" s="24" t="s">
        <v>241</v>
      </c>
      <c r="C57" s="6">
        <v>2</v>
      </c>
      <c r="F57" s="25">
        <v>45017</v>
      </c>
      <c r="G57">
        <f>COUNTIFS(Stuff[Date Joined],"&gt;="&amp;'Pivot table'!F57,Stuff[Date Joined],"&lt;="&amp;EOMONTH('Pivot table'!F57,0))</f>
        <v>1</v>
      </c>
      <c r="H57">
        <f>SUM($G$22:G57)</f>
        <v>183</v>
      </c>
    </row>
    <row r="58" spans="2:8" x14ac:dyDescent="0.3">
      <c r="B58" s="16" t="s">
        <v>220</v>
      </c>
      <c r="C58" s="6"/>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
  <sheetViews>
    <sheetView tabSelected="1" topLeftCell="C1" zoomScale="80" zoomScaleNormal="80" workbookViewId="0">
      <selection activeCell="L23" sqref="L23"/>
    </sheetView>
  </sheetViews>
  <sheetFormatPr defaultRowHeight="14.4" x14ac:dyDescent="0.3"/>
  <cols>
    <col min="3" max="3" width="13.33203125" customWidth="1"/>
    <col min="4" max="4" width="3.6640625" customWidth="1"/>
    <col min="5" max="5" width="12.33203125" customWidth="1"/>
    <col min="6" max="6" width="3.6640625" customWidth="1"/>
    <col min="7" max="7" width="13.33203125" customWidth="1"/>
    <col min="12" max="12" width="13.33203125" customWidth="1"/>
    <col min="13" max="13" width="3.6640625" customWidth="1"/>
    <col min="14" max="14" width="12.33203125" customWidth="1"/>
    <col min="15" max="15" width="3.6640625" customWidth="1"/>
    <col min="16" max="16" width="13.33203125" customWidth="1"/>
  </cols>
  <sheetData>
    <row r="2" spans="3:16" ht="74.400000000000006" customHeight="1" x14ac:dyDescent="0.3">
      <c r="C2" s="26">
        <f>COUNTIFS('All Stuff'!H:H,"NZ")</f>
        <v>91</v>
      </c>
      <c r="E2" s="27">
        <f>COUNTIFS('All Stuff'!H:H,"NZ",'All Stuff'!B:B,"Female")/Dashboard!C2</f>
        <v>0.47252747252747251</v>
      </c>
      <c r="G2" s="28">
        <f>AVERAGEIFS('All Stuff'!F:F,'All Stuff'!H:H,"NZ")</f>
        <v>76978.791208791212</v>
      </c>
      <c r="H2" s="32" t="s">
        <v>247</v>
      </c>
      <c r="I2" s="32"/>
      <c r="J2" s="32"/>
      <c r="K2" s="32"/>
      <c r="L2" s="29">
        <f>COUNTIFS('All Stuff'!H:H,"IND")</f>
        <v>92</v>
      </c>
      <c r="N2" s="30">
        <f>COUNTIFS('All Stuff'!H:H,"IND",'All Stuff'!B:B,"Female")/Dashboard!C2</f>
        <v>0.47252747252747251</v>
      </c>
      <c r="P2" s="31">
        <f>AVERAGEIFS('All Stuff'!F:F,'All Stuff'!H:H,"IND")</f>
        <v>77366.521739130432</v>
      </c>
    </row>
  </sheetData>
  <mergeCells count="1">
    <mergeCell ref="H2:K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j x G T W J d d D c W m A A A A + A A A A B I A H A B D b 2 5 m a W c v U G F j a 2 F n Z S 5 4 b W w g o h g A K K A U A A A A A A A A A A A A A A A A A A A A A A A A A A A A h Y 8 x D o I w G E a v Q r r T l i q G k J 8 y u E p i Q j S u T a 3 Q C M X Q Y r m b g 0 f y C p I o 6 u b 4 v b z h f Y / b H f K x b Y K r 6 q 3 u T I Y i T F G g j O y O 2 l Q Z G t w p T F D O Y S v k W V Q q m G R j 0 9 E e M 1 Q 7 d 0 k J 8 d 5 j v 8 B d X x F G a U Q O x a a U t W o F + s j 6 v x x q Y 5 0 w U i E O + 1 c M Z z i O 8 D J J Y s x W E Z A Z Q 6 H N V 2 F T M a Z A f i C s h 8 Y N v e L K h L s S y D y B v F / w J 1 B L A w Q U A A I A C A C P E Z 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x G T W H v T 0 B K b A Q A A 2 A Q A A B M A H A B G b 3 J t d W x h c y 9 T Z W N 0 a W 9 u M S 5 t I K I Y A C i g F A A A A A A A A A A A A A A A A A A A A A A A A A A A A O 2 U T W v C Q B C G 7 4 L / Y d l e E l i E n q 0 F i W 1 p D x a M t F C R s i a j B v d D N r O t E v z v n R g / Y r W U 3 p v L w j s 7 8 8 7 M w y a H B D N r W F y d 1 + 1 m o 9 n I 5 9 J B y v p v 7 z n 6 6 Z R 1 m A J s N h h 9 s f U u A V L u V g m o V u S d A 4 O v 1 i 0 m 1 i 6 C s B j 1 p Y Y O p 1 y U E w V 8 v B l F 1 i B d G o u q x B W P 5 t L M y G C 4 X g K n W s P y Z m v o p M m n 1 u n I K q 9 N G c y D y k 8 U B S / r c s G Q Z I a w w o 1 g B X 8 A k 4 I 7 k 3 u w l A 4 1 m Z 6 F u r N D F e P 1 B F y V I B H Y k 8 0 M p P t o S h J m G r b x W C r p 1 h c S B x I z M 9 s H p F l v N u F h z m 6 a 0 p S R z 9 H q 4 5 y k V h M G 3 z Y h G I + s N 7 g 1 A p n M G a 2 R h 8 1 G Z i 5 W r L N 6 7 P f q s P 7 E q s w 9 h / X P 6 o + s a I 0 8 J F a / o Y p / f F O V Z 2 T 1 h I Y L i v 3 7 E 0 e 6 t Y Y H o O 0 H l e v 5 p c o S W k B + b L u X 5 T R q g n s k b I f k J H 2 p Z E L 5 L 1 L 5 G t m d v l W D i y 7 C e K U E f 8 Z 5 S X N 3 3 5 0 k i g P t m u N 9 p h D K B Q z s Z 6 3 X G B T 9 e 0 o t O O t q t 9 p g V G M + Z j e 3 r G w h P H k Z p 9 X b X 1 B L A Q I t A B Q A A g A I A I 8 R k 1 i X X Q 3 F p g A A A P g A A A A S A A A A A A A A A A A A A A A A A A A A A A B D b 2 5 m a W c v U G F j a 2 F n Z S 5 4 b W x Q S w E C L Q A U A A I A C A C P E Z N Y D 8 r p q 6 Q A A A D p A A A A E w A A A A A A A A A A A A A A A A D y A A A A W 0 N v b n R l b n R f V H l w Z X N d L n h t b F B L A Q I t A B Q A A g A I A I 8 R k 1 h 7 0 9 A S m w E A A N g E A A A T A A A A A A A A A A A A A A A A A O M 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V A A A A A A A A q 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a X 3 N 0 d W Z m P C 9 J d G V t U G F 0 a D 4 8 L 0 l 0 Z W 1 M b 2 N h d G l v b j 4 8 U 3 R h Y m x l R W 5 0 c m l l c z 4 8 R W 5 0 c n k g V H l w Z T 0 i S X N Q c m l 2 Y X R l I i B W Y W x 1 Z T 0 i b D A i I C 8 + P E V u d H J 5 I F R 5 c G U 9 I k 5 h b W V V c G R h d G V k Q W Z 0 Z X J G a W x s I i B W Y W x 1 Z T 0 i b D E 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I 0 L T A 0 L T E 4 V D E 2 O j Q 2 O j Q x L j I 1 O D A 2 M D V 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0 5 a X 3 N 0 d W Z m L 1 N v d X J j Z T w v S X R l b V B h d G g + P C 9 J d G V t T G 9 j Y X R p b 2 4 + P F N 0 Y W J s Z U V u d H J p Z X M g L z 4 8 L 0 l 0 Z W 0 + P E l 0 Z W 0 + P E l 0 Z W 1 M b 2 N h d G l v b j 4 8 S X R l b V R 5 c G U + R m 9 y b X V s Y T w v S X R l b V R 5 c G U + P E l 0 Z W 1 Q Y X R o P l N l Y 3 R p b 2 4 x L 0 5 a X 3 N 0 d W Z m L 0 N o Y W 5 n Z W Q l M j B U e X B l P C 9 J d G V t U G F 0 a D 4 8 L 0 l 0 Z W 1 M b 2 N h d G l v b j 4 8 U 3 R h Y m x l R W 5 0 c m l l c y A v P j w v S X R l b T 4 8 S X R l b T 4 8 S X R l b U x v Y 2 F 0 a W 9 u P j x J d G V t V H l w Z T 5 G b 3 J t d W x h P C 9 J d G V t V H l w Z T 4 8 S X R l b V B h d G g + U 2 V j d G l v b j E v T l p f c 3 R 1 Z m Y v Q W R k Z W Q l M j B D d X N 0 b 2 0 8 L 0 l 0 Z W 1 Q Y X R o P j w v S X R l b U x v Y 2 F 0 a W 9 u P j x T d G F i b G V F b n R y a W V z I C 8 + P C 9 J d G V t P j x J d G V t P j x J d G V t T G 9 j Y X R p b 2 4 + P E l 0 Z W 1 U e X B l P k Z v c m 1 1 b G E 8 L 0 l 0 Z W 1 U e X B l P j x J d G V t U G F 0 a D 5 T Z W N 0 a W 9 u M S 9 J T k R f c 3 R 1 Z m Y 8 L 0 l 0 Z W 1 Q Y X R o P j w v S X R l b U x v Y 2 F 0 a W 9 u P j x T d G F i b G V F b n R y a W V z P j x F b n R y e S B U e X B l P S J J c 1 B y a X Z h d G U i I F Z h b H V l P S J s M C I g L z 4 8 R W 5 0 c n k g V H l w Z T 0 i Q W R k Z W R U b 0 R h d G F N b 2 R l b C I g V m F s d W U 9 I m w w I i A v P j x F b n R y e S B U e X B l P S J G a W x s U 3 R h d H V z I i B W Y W x 1 Z T 0 i c 0 N v b X B s Z X R l I i A v P j x F b n R y e S B U e X B l P S J G a W x s R X J y b 3 J D b 2 R l I i B W Y W x 1 Z T 0 i c 1 V u a 2 5 v d 2 4 i I C 8 + P E V u d H J 5 I F R 5 c G U 9 I k Z p b G x M Y X N 0 V X B k Y X R l Z C I g V m F s d W U 9 I m Q y M D I 0 L T A 0 L T E 4 V D E 2 O j Q 2 O j Q x L j Y x N j k 0 M T V a I i A v P j x F b n R y e S B U e X B l P S J O Y W 1 l V X B k Y X R l Z E F m d G V y R m l s b C I g V m F s d W U 9 I m w x I i A v P j x F b n R y e S B U e X B l P S J M b 2 F k Z W R U b 0 F u Y W x 5 c 2 l z U 2 V y d m l j Z X M 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0 l O R F 9 z d H V m Z i 9 T b 3 V y Y 2 U 8 L 0 l 0 Z W 1 Q Y X R o P j w v S X R l b U x v Y 2 F 0 a W 9 u P j x T d G F i b G V F b n R y a W V z I C 8 + P C 9 J d G V t P j x J d G V t P j x J d G V t T G 9 j Y X R p b 2 4 + P E l 0 Z W 1 U e X B l P k Z v c m 1 1 b G E 8 L 0 l 0 Z W 1 U e X B l P j x J d G V t U G F 0 a D 5 T Z W N 0 a W 9 u M S 9 J T k R f c 3 R 1 Z m Y v Q 2 h h b m d l Z C U y M F R 5 c G U 8 L 0 l 0 Z W 1 Q Y X R o P j w v S X R l b U x v Y 2 F 0 a W 9 u P j x T d G F i b G V F b n R y a W V z I C 8 + P C 9 J d G V t P j x J d G V t P j x J d G V t T G 9 j Y X R p b 2 4 + P E l 0 Z W 1 U e X B l P k Z v c m 1 1 b G E 8 L 0 l 0 Z W 1 U e X B l P j x J d G V t U G F 0 a D 5 T Z W N 0 a W 9 u M S 9 J T k R f c 3 R 1 Z m Y v Q W R k Z W Q l M j B D d X N 0 b 2 0 8 L 0 l 0 Z W 1 Q Y X R o P j w v S X R l b U x v Y 2 F 0 a W 9 u P j x T d G F i b G V F b n R y a W V z I C 8 + P C 9 J d G V t P j x J d G V t P j x J d G V t T G 9 j Y X R p b 2 4 + P E l 0 Z W 1 U e X B l P k Z v c m 1 1 b G E 8 L 0 l 0 Z W 1 U e X B l P j x J d G V t U G F 0 a D 5 T Z W N 0 a W 9 u M S 9 T d H V m Z j 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y N C 0 w N C 0 x O F Q x N j o 0 O D o y M y 4 2 M T A 0 O T c z W i I g L z 4 8 R W 5 0 c n k g V H l w Z T 0 i R m l s b E V y c m 9 y Q 2 9 k Z S I g V m F s d W U 9 I n N V b m t u b 3 d u I i A v P j x F b n R y e S B U e X B l P S J G a W x s Q 2 9 s d W 1 u T m F t Z X M i I F Z h b H V l P S J z W y Z x d W 9 0 O 0 5 h b W U m c X V v d D s s J n F 1 b 3 Q 7 R 2 V u Z G V y J n F 1 b 3 Q 7 L C Z x d W 9 0 O 0 R l c G F y d G 1 l b n Q m c X V v d D s s J n F 1 b 3 Q 7 Q W d l J n F 1 b 3 Q 7 L C Z x d W 9 0 O 0 R h d G U g S m 9 p b m V k J n F 1 b 3 Q 7 L C Z x d W 9 0 O 1 N h b G F y e S Z x d W 9 0 O y w m c X V v d D t S Y X R p b m c m c X V v d D s s J n F 1 b 3 Q 7 Q 2 9 1 b n R y e S Z x d W 9 0 O 1 0 i I C 8 + P E V u d H J 5 I F R 5 c G U 9 I k Z p b G x D b 2 x 1 b W 5 U e X B l c y I g V m F s d W U 9 I n N C Z 1 l H Q l F j R k F B Q T 0 i I C 8 + P E V u d H J 5 I F R 5 c G U 9 I k Z p b G x F c n J v c k N v d W 5 0 I i B W Y W x 1 Z T 0 i b D A i I C 8 + P E V u d H J 5 I F R 5 c G U 9 I k Z p b G x D b 3 V u d C I g V m F s d W U 9 I m w x O D M i I C 8 + P E V u d H J 5 I F R 5 c G U 9 I k Z p b G x T d G F 0 d X M i I F Z h b H V l P S J z Q 2 9 t c G x l d G U i I C 8 + P E V u d H J 5 I F R 5 c G U 9 I k Z p b G x U Y X J n Z X Q i I F Z h b H V l P S J z U 3 R 1 Z m Y 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0 F s b C B T d H V m Z i I g L z 4 8 R W 5 0 c n k g V H l w Z T 0 i U m V s Y X R p b 2 5 z a G l w S W 5 m b 0 N v b n R h a W 5 l c i I g V m F s d W U 9 I n N 7 J n F 1 b 3 Q 7 Y 2 9 s d W 1 u Q 2 9 1 b n Q m c X V v d D s 6 O C w m c X V v d D t r Z X l D b 2 x 1 b W 5 O Y W 1 l c y Z x d W 9 0 O z p b J n F 1 b 3 Q 7 T m F t Z S Z x d W 9 0 O 1 0 s J n F 1 b 3 Q 7 c X V l c n l S Z W x h d G l v b n N o a X B z J n F 1 b 3 Q 7 O l t d L C Z x d W 9 0 O 2 N v b H V t b k l k Z W 5 0 a X R p Z X M m c X V v d D s 6 W y Z x d W 9 0 O 1 N l Y 3 R p b 2 4 x L 1 N 0 d W Z m L 1 N v d X J j Z S 5 7 T m F t Z S w w f S Z x d W 9 0 O y w m c X V v d D t T Z W N 0 a W 9 u M S 9 T d H V m Z i 9 S Z X B s Y W N l Z C B W Y W x 1 Z S 5 7 R 2 V u Z G V y L D F 9 J n F 1 b 3 Q 7 L C Z x d W 9 0 O 1 N l Y 3 R p b 2 4 x L 1 N 0 d W Z m L 1 N v d X J j Z S 5 7 R G V w Y X J 0 b W V u d C w y f S Z x d W 9 0 O y w m c X V v d D t T Z W N 0 a W 9 u M S 9 T d H V m Z i 9 T b 3 V y Y 2 U u e 0 F n Z S w z f S Z x d W 9 0 O y w m c X V v d D t T Z W N 0 a W 9 u M S 9 T d H V m Z i 9 T b 3 V y Y 2 U u e 0 R h d G U g S m 9 p b m V k L D R 9 J n F 1 b 3 Q 7 L C Z x d W 9 0 O 1 N l Y 3 R p b 2 4 x L 1 N 0 d W Z m L 1 N v d X J j Z S 5 7 U 2 F s Y X J 5 L D V 9 J n F 1 b 3 Q 7 L C Z x d W 9 0 O 1 N l Y 3 R p b 2 4 x L 1 N 0 d W Z m L 1 N v d X J j Z S 5 7 U m F 0 a W 5 n L D Z 9 J n F 1 b 3 Q 7 L C Z x d W 9 0 O 1 N l Y 3 R p b 2 4 x L 1 N 0 d W Z m L 1 N v d X J j Z S 5 7 Q 2 9 1 b n R y e S w 3 f S Z x d W 9 0 O 1 0 s J n F 1 b 3 Q 7 Q 2 9 s d W 1 u Q 2 9 1 b n Q m c X V v d D s 6 O C w m c X V v d D t L Z X l D b 2 x 1 b W 5 O Y W 1 l c y Z x d W 9 0 O z p b J n F 1 b 3 Q 7 T m F t Z S Z x d W 9 0 O 1 0 s J n F 1 b 3 Q 7 Q 2 9 s d W 1 u S W R l b n R p d G l l c y Z x d W 9 0 O z p b J n F 1 b 3 Q 7 U 2 V j d G l v b j E v U 3 R 1 Z m Y v U 2 9 1 c m N l L n t O Y W 1 l L D B 9 J n F 1 b 3 Q 7 L C Z x d W 9 0 O 1 N l Y 3 R p b 2 4 x L 1 N 0 d W Z m L 1 J l c G x h Y 2 V k I F Z h b H V l L n t H Z W 5 k Z X I s M X 0 m c X V v d D s s J n F 1 b 3 Q 7 U 2 V j d G l v b j E v U 3 R 1 Z m Y v U 2 9 1 c m N l L n t E Z X B h c n R t Z W 5 0 L D J 9 J n F 1 b 3 Q 7 L C Z x d W 9 0 O 1 N l Y 3 R p b 2 4 x L 1 N 0 d W Z m L 1 N v d X J j Z S 5 7 Q W d l L D N 9 J n F 1 b 3 Q 7 L C Z x d W 9 0 O 1 N l Y 3 R p b 2 4 x L 1 N 0 d W Z m L 1 N v d X J j Z S 5 7 R G F 0 Z S B K b 2 l u Z W Q s N H 0 m c X V v d D s s J n F 1 b 3 Q 7 U 2 V j d G l v b j E v U 3 R 1 Z m Y v U 2 9 1 c m N l L n t T Y W x h c n k s N X 0 m c X V v d D s s J n F 1 b 3 Q 7 U 2 V j d G l v b j E v U 3 R 1 Z m Y v U 2 9 1 c m N l L n t S Y X R p b m c s N n 0 m c X V v d D s s J n F 1 b 3 Q 7 U 2 V j d G l v b j E v U 3 R 1 Z m Y v U 2 9 1 c m N l L n t D b 3 V u d H J 5 L D d 9 J n F 1 b 3 Q 7 X S w m c X V v d D t S Z W x h d G l v b n N o a X B J b m Z v J n F 1 b 3 Q 7 O l t d f S I g L z 4 8 L 1 N 0 Y W J s Z U V u d H J p Z X M + P C 9 J d G V t P j x J d G V t P j x J d G V t T G 9 j Y X R p b 2 4 + P E l 0 Z W 1 U e X B l P k Z v c m 1 1 b G E 8 L 0 l 0 Z W 1 U e X B l P j x J d G V t U G F 0 a D 5 T Z W N 0 a W 9 u M S 9 T d H V m Z i 9 T b 3 V y Y 2 U 8 L 0 l 0 Z W 1 Q Y X R o P j w v S X R l b U x v Y 2 F 0 a W 9 u P j x T d G F i b G V F b n R y a W V z I C 8 + P C 9 J d G V t P j x J d G V t P j x J d G V t T G 9 j Y X R p b 2 4 + P E l 0 Z W 1 U e X B l P k Z v c m 1 1 b G E 8 L 0 l 0 Z W 1 U e X B l P j x J d G V t U G F 0 a D 5 T Z W N 0 a W 9 u M S 9 T d H V m Z i 9 S Z W 1 v d m V k J T I w R H V w b G l j Y X R l c z w v S X R l b V B h d G g + P C 9 J d G V t T G 9 j Y X R p b 2 4 + P F N 0 Y W J s Z U V u d H J p Z X M g L z 4 8 L 0 l 0 Z W 0 + P E l 0 Z W 0 + P E l 0 Z W 1 M b 2 N h d G l v b j 4 8 S X R l b V R 5 c G U + R m 9 y b X V s Y T w v S X R l b V R 5 c G U + P E l 0 Z W 1 Q Y X R o P l N l Y 3 R p b 2 4 x L 1 N 0 d W Z m L 1 J l c G x h Y 2 V k J T I w V m F s d W U 8 L 0 l 0 Z W 1 Q Y X R o P j w v S X R l b U x v Y 2 F 0 a W 9 u P j x T d G F i b G V F b n R y a W V z I C 8 + P C 9 J d G V t P j x J d G V t P j x J d G V t T G 9 j Y X R p b 2 4 + P E l 0 Z W 1 U e X B l P k Z v c m 1 1 b G E 8 L 0 l 0 Z W 1 U e X B l P j x J d G V t U G F 0 a D 5 T Z W N 0 a W 9 u M S 9 T d H V m Z i 9 G a W x 0 Z X J l Z C U y M F J v d 3 M 8 L 0 l 0 Z W 1 Q Y X R o P j w v S X R l b U x v Y 2 F 0 a W 9 u P j x T d G F i b G V F b n R y a W V z I C 8 + P C 9 J d G V t P j w v S X R l b X M + P C 9 M b 2 N h b F B h Y 2 t h Z 2 V N Z X R h Z G F 0 Y U Z p b G U + F g A A A F B L B Q Y A A A A A A A A A A A A A A A A A A A A A A A A m A Q A A A Q A A A N C M n d 8 B F d E R j H o A w E / C l + s B A A A A i a O w h 9 t t L E C 7 j M v y 0 H g W 9 g A A A A A C A A A A A A A Q Z g A A A A E A A C A A A A C n t 5 y F O f b w O N f 8 W G O w T a t P 1 L i X F D U t a A S a w U R F i Y B 0 9 g A A A A A O g A A A A A I A A C A A A A A e C m 0 v w 0 / N k / e B D v t i 6 a 6 Q 1 a F C K X a 0 R Z a 4 Y y 7 I 5 6 C i u F A A A A D C 9 T o E h + m + 3 f f o f S F m r U 7 c h w m / A L P j P m N 8 z 7 a X x + i f 7 c 0 q r k b v g C z u m B i e w 6 + X 9 x p H 3 2 Q m d D t n Q y p h E n A 3 6 d h t O z E X q i Y b 6 y 5 g L w z q R y Z 7 v E A A A A D T l d 8 F l T r / X M 1 B X n r 9 y H R J W X F g 7 k S X 4 W b z A F X V z L K C Y F t D f x m Y B 2 h Z H Q R H T l 5 r C q 2 z A T B r J p Q t 8 p Q g u D K w N 7 P W < / D a t a M a s h u p > 
</file>

<file path=customXml/itemProps1.xml><?xml version="1.0" encoding="utf-8"?>
<ds:datastoreItem xmlns:ds="http://schemas.openxmlformats.org/officeDocument/2006/customXml" ds:itemID="{1F41A4DE-503C-4A59-A300-1EDB2AF63B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NZ Staff</vt:lpstr>
      <vt:lpstr>India Staff</vt:lpstr>
      <vt:lpstr>All Stuff</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Rakib Firoz</cp:lastModifiedBy>
  <dcterms:created xsi:type="dcterms:W3CDTF">2021-03-14T20:21:32Z</dcterms:created>
  <dcterms:modified xsi:type="dcterms:W3CDTF">2024-05-29T19:09:34Z</dcterms:modified>
</cp:coreProperties>
</file>