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8fef6e8f50df48/Desktop/Queen Mary/Main Courses/Financial Engineering/Assignment Information/Solution/"/>
    </mc:Choice>
  </mc:AlternateContent>
  <xr:revisionPtr revIDLastSave="428" documentId="13_ncr:1_{3D5C9695-1375-4BBE-A600-D9C9D5898BF7}" xr6:coauthVersionLast="47" xr6:coauthVersionMax="47" xr10:uidLastSave="{461DBEF9-CD80-4A45-BB36-D3E7C82A46AE}"/>
  <bookViews>
    <workbookView xWindow="4658" yWindow="4035" windowWidth="16200" windowHeight="9983" activeTab="1" xr2:uid="{02E8CF80-20E7-47A4-95D0-0FF5859B8D47}"/>
  </bookViews>
  <sheets>
    <sheet name="Bull Put Spread" sheetId="1" r:id="rId1"/>
    <sheet name="Bear Call Spre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U16" i="1"/>
  <c r="S16" i="1"/>
  <c r="R18" i="1"/>
  <c r="R17" i="1"/>
  <c r="O21" i="2"/>
  <c r="O22" i="2"/>
  <c r="P22" i="2"/>
  <c r="P21" i="2"/>
  <c r="P18" i="1"/>
  <c r="P16" i="2"/>
  <c r="P17" i="2"/>
  <c r="P18" i="2"/>
  <c r="P19" i="2"/>
  <c r="P20" i="2"/>
  <c r="P23" i="2"/>
  <c r="P24" i="2"/>
  <c r="P15" i="2"/>
  <c r="O16" i="2"/>
  <c r="O17" i="2"/>
  <c r="O18" i="2"/>
  <c r="O19" i="2"/>
  <c r="O20" i="2"/>
  <c r="O23" i="2"/>
  <c r="O24" i="2"/>
  <c r="O15" i="2"/>
  <c r="L16" i="2"/>
  <c r="L17" i="2"/>
  <c r="L18" i="2"/>
  <c r="L19" i="2"/>
  <c r="L20" i="2"/>
  <c r="L21" i="2"/>
  <c r="L22" i="2"/>
  <c r="L23" i="2"/>
  <c r="L24" i="2"/>
  <c r="L15" i="2"/>
  <c r="I19" i="2"/>
  <c r="K19" i="2" s="1"/>
  <c r="H16" i="2"/>
  <c r="J16" i="2" s="1"/>
  <c r="H17" i="2"/>
  <c r="I17" i="2" s="1"/>
  <c r="K17" i="2" s="1"/>
  <c r="H18" i="2"/>
  <c r="J18" i="2" s="1"/>
  <c r="H19" i="2"/>
  <c r="J19" i="2" s="1"/>
  <c r="H20" i="2"/>
  <c r="I20" i="2" s="1"/>
  <c r="K20" i="2" s="1"/>
  <c r="H21" i="2"/>
  <c r="I21" i="2" s="1"/>
  <c r="K21" i="2" s="1"/>
  <c r="H22" i="2"/>
  <c r="J22" i="2" s="1"/>
  <c r="H23" i="2"/>
  <c r="J23" i="2" s="1"/>
  <c r="H24" i="2"/>
  <c r="J24" i="2" s="1"/>
  <c r="H15" i="2"/>
  <c r="J15" i="2" s="1"/>
  <c r="B16" i="1"/>
  <c r="D16" i="1" s="1"/>
  <c r="F16" i="1" s="1"/>
  <c r="B24" i="2"/>
  <c r="D24" i="2" s="1"/>
  <c r="B17" i="2"/>
  <c r="C17" i="2" s="1"/>
  <c r="E17" i="2" s="1"/>
  <c r="B16" i="2"/>
  <c r="C16" i="2" s="1"/>
  <c r="E16" i="2" s="1"/>
  <c r="B15" i="2"/>
  <c r="D15" i="2" s="1"/>
  <c r="F24" i="2"/>
  <c r="B23" i="2"/>
  <c r="D23" i="2" s="1"/>
  <c r="F16" i="2"/>
  <c r="F17" i="2"/>
  <c r="F18" i="2"/>
  <c r="F19" i="2"/>
  <c r="F20" i="2"/>
  <c r="F21" i="2"/>
  <c r="F22" i="2"/>
  <c r="F23" i="2"/>
  <c r="F15" i="2"/>
  <c r="B18" i="2"/>
  <c r="D18" i="2" s="1"/>
  <c r="B19" i="2"/>
  <c r="D19" i="2" s="1"/>
  <c r="B20" i="2"/>
  <c r="D20" i="2" s="1"/>
  <c r="B21" i="2"/>
  <c r="D21" i="2" s="1"/>
  <c r="B22" i="2"/>
  <c r="C22" i="2" s="1"/>
  <c r="E22" i="2" s="1"/>
  <c r="T17" i="1"/>
  <c r="T18" i="1"/>
  <c r="T19" i="1"/>
  <c r="T20" i="1"/>
  <c r="T21" i="1"/>
  <c r="T22" i="1"/>
  <c r="T23" i="1"/>
  <c r="U23" i="1" s="1"/>
  <c r="T24" i="1"/>
  <c r="T25" i="1"/>
  <c r="U25" i="1" s="1"/>
  <c r="T16" i="1"/>
  <c r="S17" i="1"/>
  <c r="S18" i="1"/>
  <c r="S19" i="1"/>
  <c r="S20" i="1"/>
  <c r="S21" i="1"/>
  <c r="S22" i="1"/>
  <c r="S23" i="1"/>
  <c r="S24" i="1"/>
  <c r="S25" i="1"/>
  <c r="U22" i="1"/>
  <c r="P17" i="1"/>
  <c r="P19" i="1"/>
  <c r="P20" i="1"/>
  <c r="P21" i="1"/>
  <c r="P22" i="1"/>
  <c r="P23" i="1"/>
  <c r="P24" i="1"/>
  <c r="P25" i="1"/>
  <c r="P16" i="1"/>
  <c r="K20" i="1"/>
  <c r="M20" i="1" s="1"/>
  <c r="O20" i="1" s="1"/>
  <c r="J17" i="1"/>
  <c r="L17" i="1" s="1"/>
  <c r="N17" i="1" s="1"/>
  <c r="J18" i="1"/>
  <c r="L18" i="1" s="1"/>
  <c r="N18" i="1" s="1"/>
  <c r="J19" i="1"/>
  <c r="L19" i="1" s="1"/>
  <c r="N19" i="1" s="1"/>
  <c r="J20" i="1"/>
  <c r="L20" i="1" s="1"/>
  <c r="N20" i="1" s="1"/>
  <c r="J21" i="1"/>
  <c r="K21" i="1" s="1"/>
  <c r="M21" i="1" s="1"/>
  <c r="O21" i="1" s="1"/>
  <c r="J22" i="1"/>
  <c r="K22" i="1" s="1"/>
  <c r="M22" i="1" s="1"/>
  <c r="O22" i="1" s="1"/>
  <c r="J23" i="1"/>
  <c r="L23" i="1" s="1"/>
  <c r="N23" i="1" s="1"/>
  <c r="J24" i="1"/>
  <c r="L24" i="1" s="1"/>
  <c r="N24" i="1" s="1"/>
  <c r="J25" i="1"/>
  <c r="L25" i="1" s="1"/>
  <c r="N25" i="1" s="1"/>
  <c r="J16" i="1"/>
  <c r="L16" i="1" s="1"/>
  <c r="N16" i="1" s="1"/>
  <c r="H18" i="1"/>
  <c r="H16" i="1"/>
  <c r="H17" i="1"/>
  <c r="H19" i="1"/>
  <c r="H20" i="1"/>
  <c r="H21" i="1"/>
  <c r="H22" i="1"/>
  <c r="H23" i="1"/>
  <c r="H24" i="1"/>
  <c r="H25" i="1"/>
  <c r="C21" i="1"/>
  <c r="E21" i="1" s="1"/>
  <c r="G21" i="1" s="1"/>
  <c r="C22" i="1"/>
  <c r="E22" i="1" s="1"/>
  <c r="G22" i="1" s="1"/>
  <c r="B17" i="1"/>
  <c r="D17" i="1" s="1"/>
  <c r="F17" i="1" s="1"/>
  <c r="B18" i="1"/>
  <c r="C18" i="1" s="1"/>
  <c r="E18" i="1" s="1"/>
  <c r="G18" i="1" s="1"/>
  <c r="B19" i="1"/>
  <c r="D19" i="1" s="1"/>
  <c r="F19" i="1" s="1"/>
  <c r="B20" i="1"/>
  <c r="C20" i="1" s="1"/>
  <c r="E20" i="1" s="1"/>
  <c r="G20" i="1" s="1"/>
  <c r="B21" i="1"/>
  <c r="D21" i="1" s="1"/>
  <c r="F21" i="1" s="1"/>
  <c r="B22" i="1"/>
  <c r="D22" i="1" s="1"/>
  <c r="F22" i="1" s="1"/>
  <c r="B23" i="1"/>
  <c r="C23" i="1" s="1"/>
  <c r="E23" i="1" s="1"/>
  <c r="G23" i="1" s="1"/>
  <c r="B24" i="1"/>
  <c r="D24" i="1" s="1"/>
  <c r="F24" i="1" s="1"/>
  <c r="B25" i="1"/>
  <c r="D25" i="1" s="1"/>
  <c r="F25" i="1" s="1"/>
  <c r="C21" i="2" l="1"/>
  <c r="E21" i="2" s="1"/>
  <c r="J21" i="2"/>
  <c r="M21" i="2" s="1"/>
  <c r="J20" i="2"/>
  <c r="M20" i="2" s="1"/>
  <c r="M19" i="2"/>
  <c r="I18" i="2"/>
  <c r="K18" i="2" s="1"/>
  <c r="M18" i="2" s="1"/>
  <c r="I24" i="2"/>
  <c r="K24" i="2" s="1"/>
  <c r="M24" i="2" s="1"/>
  <c r="I16" i="2"/>
  <c r="K16" i="2" s="1"/>
  <c r="M16" i="2" s="1"/>
  <c r="I15" i="2"/>
  <c r="K15" i="2" s="1"/>
  <c r="M15" i="2" s="1"/>
  <c r="C20" i="2"/>
  <c r="E20" i="2" s="1"/>
  <c r="G20" i="2" s="1"/>
  <c r="I23" i="2"/>
  <c r="K23" i="2" s="1"/>
  <c r="M23" i="2" s="1"/>
  <c r="J17" i="2"/>
  <c r="M17" i="2" s="1"/>
  <c r="C19" i="2"/>
  <c r="E19" i="2" s="1"/>
  <c r="G19" i="2" s="1"/>
  <c r="I22" i="2"/>
  <c r="K22" i="2" s="1"/>
  <c r="M22" i="2" s="1"/>
  <c r="C18" i="2"/>
  <c r="E18" i="2" s="1"/>
  <c r="G18" i="2" s="1"/>
  <c r="N18" i="2" s="1"/>
  <c r="G21" i="2"/>
  <c r="D22" i="2"/>
  <c r="G22" i="2" s="1"/>
  <c r="C24" i="2"/>
  <c r="E24" i="2" s="1"/>
  <c r="G24" i="2" s="1"/>
  <c r="D17" i="2"/>
  <c r="G17" i="2" s="1"/>
  <c r="N17" i="2" s="1"/>
  <c r="C23" i="2"/>
  <c r="E23" i="2" s="1"/>
  <c r="G23" i="2" s="1"/>
  <c r="D16" i="2"/>
  <c r="G16" i="2" s="1"/>
  <c r="C15" i="2"/>
  <c r="E15" i="2" s="1"/>
  <c r="G15" i="2" s="1"/>
  <c r="U21" i="1"/>
  <c r="U20" i="1"/>
  <c r="U17" i="1"/>
  <c r="U18" i="1"/>
  <c r="U24" i="1"/>
  <c r="U19" i="1"/>
  <c r="I22" i="1"/>
  <c r="L21" i="1"/>
  <c r="N21" i="1" s="1"/>
  <c r="Q21" i="1" s="1"/>
  <c r="R21" i="1" s="1"/>
  <c r="D23" i="1"/>
  <c r="F23" i="1" s="1"/>
  <c r="I23" i="1" s="1"/>
  <c r="K19" i="1"/>
  <c r="M19" i="1" s="1"/>
  <c r="O19" i="1" s="1"/>
  <c r="Q19" i="1" s="1"/>
  <c r="R19" i="1" s="1"/>
  <c r="Q22" i="1"/>
  <c r="R22" i="1" s="1"/>
  <c r="L22" i="1"/>
  <c r="N22" i="1" s="1"/>
  <c r="Q18" i="1"/>
  <c r="I20" i="1"/>
  <c r="Q20" i="1"/>
  <c r="Q17" i="1"/>
  <c r="I21" i="1"/>
  <c r="K16" i="1"/>
  <c r="M16" i="1" s="1"/>
  <c r="O16" i="1" s="1"/>
  <c r="Q16" i="1" s="1"/>
  <c r="K18" i="1"/>
  <c r="M18" i="1" s="1"/>
  <c r="O18" i="1" s="1"/>
  <c r="C19" i="1"/>
  <c r="E19" i="1" s="1"/>
  <c r="G19" i="1" s="1"/>
  <c r="I19" i="1" s="1"/>
  <c r="D20" i="1"/>
  <c r="F20" i="1" s="1"/>
  <c r="K25" i="1"/>
  <c r="M25" i="1" s="1"/>
  <c r="O25" i="1" s="1"/>
  <c r="Q25" i="1" s="1"/>
  <c r="K17" i="1"/>
  <c r="M17" i="1" s="1"/>
  <c r="O17" i="1" s="1"/>
  <c r="C16" i="1"/>
  <c r="E16" i="1" s="1"/>
  <c r="G16" i="1" s="1"/>
  <c r="I16" i="1" s="1"/>
  <c r="C25" i="1"/>
  <c r="E25" i="1" s="1"/>
  <c r="G25" i="1" s="1"/>
  <c r="I25" i="1" s="1"/>
  <c r="C17" i="1"/>
  <c r="E17" i="1" s="1"/>
  <c r="G17" i="1" s="1"/>
  <c r="I17" i="1" s="1"/>
  <c r="D18" i="1"/>
  <c r="F18" i="1" s="1"/>
  <c r="I18" i="1" s="1"/>
  <c r="K23" i="1"/>
  <c r="M23" i="1" s="1"/>
  <c r="O23" i="1" s="1"/>
  <c r="Q23" i="1" s="1"/>
  <c r="K24" i="1"/>
  <c r="M24" i="1" s="1"/>
  <c r="O24" i="1" s="1"/>
  <c r="Q24" i="1" s="1"/>
  <c r="C24" i="1"/>
  <c r="E24" i="1" s="1"/>
  <c r="G24" i="1" s="1"/>
  <c r="I24" i="1" s="1"/>
  <c r="N20" i="2" l="1"/>
  <c r="N19" i="2"/>
  <c r="N24" i="2"/>
  <c r="N23" i="2"/>
  <c r="N22" i="2"/>
  <c r="N21" i="2"/>
  <c r="N15" i="2"/>
  <c r="N16" i="2"/>
  <c r="R25" i="1"/>
  <c r="R24" i="1"/>
  <c r="R23" i="1"/>
  <c r="R20" i="1"/>
  <c r="Q21" i="2" l="1"/>
  <c r="Q22" i="2"/>
  <c r="Q16" i="2"/>
  <c r="Q24" i="2"/>
  <c r="Q19" i="2"/>
  <c r="Q18" i="2" l="1"/>
  <c r="Q17" i="2"/>
  <c r="Q23" i="2"/>
  <c r="Q20" i="2"/>
  <c r="Q15" i="2"/>
</calcChain>
</file>

<file path=xl/sharedStrings.xml><?xml version="1.0" encoding="utf-8"?>
<sst xmlns="http://schemas.openxmlformats.org/spreadsheetml/2006/main" count="68" uniqueCount="34">
  <si>
    <t>INPUTS</t>
  </si>
  <si>
    <t>k</t>
  </si>
  <si>
    <t>Risk free rate</t>
  </si>
  <si>
    <t>Standard deviation</t>
  </si>
  <si>
    <t>Time to maturity (years)</t>
  </si>
  <si>
    <t>d1</t>
  </si>
  <si>
    <t>d2</t>
  </si>
  <si>
    <t>N(d1)</t>
  </si>
  <si>
    <t>N(d2)</t>
  </si>
  <si>
    <t>exp(-rT)</t>
  </si>
  <si>
    <t>St</t>
  </si>
  <si>
    <t>Long Put option</t>
  </si>
  <si>
    <t>Short put option</t>
  </si>
  <si>
    <t>Long Payoff</t>
  </si>
  <si>
    <t>Short Payoff</t>
  </si>
  <si>
    <t>Underlying Prices</t>
  </si>
  <si>
    <t>Neg. d1</t>
  </si>
  <si>
    <t>Neg. d2</t>
  </si>
  <si>
    <t>Exp(-rt)</t>
  </si>
  <si>
    <t>Price of Long Put</t>
  </si>
  <si>
    <t>Price of Short Put</t>
  </si>
  <si>
    <t>Value of the Bull spread</t>
  </si>
  <si>
    <t>Long Put Option</t>
  </si>
  <si>
    <t>Short Put Option</t>
  </si>
  <si>
    <t>Payoff from Short Put</t>
  </si>
  <si>
    <t>Payoff from Long Put</t>
  </si>
  <si>
    <t>Net Payoff</t>
  </si>
  <si>
    <t>Price of Long call</t>
  </si>
  <si>
    <t>Price of Short call</t>
  </si>
  <si>
    <t>Value of the bear spread</t>
  </si>
  <si>
    <t>Short call option</t>
  </si>
  <si>
    <t>Long call option</t>
  </si>
  <si>
    <t>N(-d1)</t>
  </si>
  <si>
    <t>N(-d2)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</si>
</sst>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9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4" xfId="0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0" xfId="0" applyNumberFormat="1"/>
    <xf numFmtId="0" fontId="0" fillId="0" borderId="2" xfId="0" applyBorder="1"/>
    <xf numFmtId="165" fontId="0" fillId="0" borderId="4" xfId="0" applyNumberFormat="1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Bull</a:t>
            </a:r>
            <a:r>
              <a:rPr lang="en-GB" b="1" baseline="0"/>
              <a:t> Put Spread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6.0185185185185182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Net Payoff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'Bull Put Spread'!$A$16:$A$25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cat>
          <c:val>
            <c:numRef>
              <c:f>'Bull Put Spread'!$U$16:$U$25</c:f>
              <c:numCache>
                <c:formatCode>General</c:formatCode>
                <c:ptCount val="1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AD6-9847-F412DB2B22A0}"/>
            </c:ext>
          </c:extLst>
        </c:ser>
        <c:ser>
          <c:idx val="1"/>
          <c:order val="1"/>
          <c:tx>
            <c:strRef>
              <c:f>'Bull Put Spread'!$R$15</c:f>
              <c:strCache>
                <c:ptCount val="1"/>
                <c:pt idx="0">
                  <c:v>Value of the Bull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'Bull Put Spread'!$R$16:$R$25</c:f>
              <c:numCache>
                <c:formatCode>General</c:formatCode>
                <c:ptCount val="10"/>
                <c:pt idx="0">
                  <c:v>3.9404477584122475</c:v>
                </c:pt>
                <c:pt idx="1">
                  <c:v>3.9404477584052771</c:v>
                </c:pt>
                <c:pt idx="2">
                  <c:v>3.94044578249121</c:v>
                </c:pt>
                <c:pt idx="3">
                  <c:v>3.9385728338948383</c:v>
                </c:pt>
                <c:pt idx="4">
                  <c:v>3.8534329148280477</c:v>
                </c:pt>
                <c:pt idx="5">
                  <c:v>3.2382638461920763</c:v>
                </c:pt>
                <c:pt idx="6">
                  <c:v>1.9370890113466217</c:v>
                </c:pt>
                <c:pt idx="7">
                  <c:v>0.77614846390615355</c:v>
                </c:pt>
                <c:pt idx="8">
                  <c:v>0.21777387227156897</c:v>
                </c:pt>
                <c:pt idx="9">
                  <c:v>4.5971800535691942E-2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AD6-9847-F412DB2B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722303"/>
        <c:axId val="550314095"/>
      </c:lineChart>
      <c:catAx>
        <c:axId val="8117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4095"/>
        <c:crosses val="autoZero"/>
        <c:auto val="1"/>
        <c:lblAlgn val="ctr"/>
        <c:lblOffset val="100"/>
        <c:noMultiLvlLbl val="0"/>
      </c:catAx>
      <c:valAx>
        <c:axId val="5503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5048118985126"/>
          <c:y val="5.3275371828521448E-2"/>
          <c:w val="0.88979396325459326"/>
          <c:h val="0.92129629629629628"/>
        </c:manualLayout>
      </c:layout>
      <c:lineChart>
        <c:grouping val="standard"/>
        <c:varyColors val="0"/>
        <c:ser>
          <c:idx val="0"/>
          <c:order val="0"/>
          <c:tx>
            <c:v>Value of the Bear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'Bear Call Spread'!$A$15:$A$24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cat>
          <c:val>
            <c:numRef>
              <c:f>'Bear Call Spread'!$N$15:$N$24</c:f>
              <c:numCache>
                <c:formatCode>0.0</c:formatCode>
                <c:ptCount val="10"/>
                <c:pt idx="0">
                  <c:v>5.0721593727276159E-22</c:v>
                </c:pt>
                <c:pt idx="1">
                  <c:v>1.3664924148122929E-11</c:v>
                </c:pt>
                <c:pt idx="2">
                  <c:v>2.6630461795126858E-6</c:v>
                </c:pt>
                <c:pt idx="3">
                  <c:v>2.1968067410797001E-3</c:v>
                </c:pt>
                <c:pt idx="4">
                  <c:v>9.5071995903775131E-2</c:v>
                </c:pt>
                <c:pt idx="5">
                  <c:v>0.73698006019077766</c:v>
                </c:pt>
                <c:pt idx="6">
                  <c:v>2.0520901398428393</c:v>
                </c:pt>
                <c:pt idx="7">
                  <c:v>3.1963348130231992</c:v>
                </c:pt>
                <c:pt idx="8">
                  <c:v>3.7351260871548249</c:v>
                </c:pt>
                <c:pt idx="9">
                  <c:v>3.8978051474604314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1-4B7F-A043-C4F3A714AA51}"/>
            </c:ext>
          </c:extLst>
        </c:ser>
        <c:ser>
          <c:idx val="1"/>
          <c:order val="1"/>
          <c:tx>
            <c:v>Net Payoff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'Bear Call Spread'!$Q$15:$Q$24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1-4B7F-A043-C4F3A714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32287"/>
        <c:axId val="751767071"/>
      </c:lineChart>
      <c:catAx>
        <c:axId val="1550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7071"/>
        <c:crosses val="autoZero"/>
        <c:auto val="1"/>
        <c:lblAlgn val="ctr"/>
        <c:lblOffset val="100"/>
        <c:noMultiLvlLbl val="0"/>
      </c:catAx>
      <c:valAx>
        <c:axId val="7517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351232</xdr:colOff>
      <xdr:row>29</xdr:row>
      <xdr:rowOff>103691</xdr:rowOff>
    </xdr:from>
    <xdr:to>
      <xdr:col>12</xdr:col>
      <xdr:colOff>546063</xdr:colOff>
      <xdr:row>49</xdr:row>
      <xdr:rowOff>90378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60F2B-830D-15FE-F706-4BA4237B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469108</xdr:colOff>
      <xdr:row>25</xdr:row>
      <xdr:rowOff>157163</xdr:rowOff>
    </xdr:from>
    <xdr:to>
      <xdr:col>9</xdr:col>
      <xdr:colOff>697708</xdr:colOff>
      <xdr:row>41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834C8-B62B-35C7-DA33-821E5EBB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0C97-E77B-4B82-A02C-F2F7B9AFBE7F}">
  <dimension ref="A1:U25"/>
  <sheetViews>
    <sheetView topLeftCell="A13" zoomScale="79" workbookViewId="0">
      <selection activeCell="G28" sqref="G28"/>
    </sheetView>
  </sheetViews>
  <sheetFormatPr defaultRowHeight="14.25" x14ac:dyDescent="0.45"/>
  <cols>
    <col min="1" max="1" width="19.9296875" bestFit="1" customWidth="1"/>
    <col min="2" max="3" width="6.796875" bestFit="1" customWidth="1"/>
    <col min="4" max="5" width="6.796875" customWidth="1"/>
    <col min="6" max="6" width="9.9296875" bestFit="1" customWidth="1"/>
    <col min="7" max="7" width="10.3984375" bestFit="1" customWidth="1"/>
    <col min="8" max="8" width="15.9296875" bestFit="1" customWidth="1"/>
    <col min="9" max="9" width="14.06640625" bestFit="1" customWidth="1"/>
    <col min="10" max="10" width="20.06640625" bestFit="1" customWidth="1"/>
    <col min="13" max="13" width="12.33203125" bestFit="1" customWidth="1"/>
    <col min="17" max="17" width="15" bestFit="1" customWidth="1"/>
    <col min="18" max="18" width="19.59765625" bestFit="1" customWidth="1"/>
    <col min="19" max="19" width="22.59765625" bestFit="1" customWidth="1"/>
    <col min="20" max="20" width="18.265625" bestFit="1" customWidth="1"/>
  </cols>
  <sheetData>
    <row r="1" spans="1:21" x14ac:dyDescent="0.45">
      <c r="A1" s="6" t="s">
        <v>11</v>
      </c>
      <c r="B1" s="2"/>
      <c r="C1" s="2"/>
      <c r="D1" s="2"/>
      <c r="E1" s="2"/>
      <c r="F1" s="2"/>
      <c r="G1" s="2"/>
      <c r="H1" s="2"/>
      <c r="I1" s="2"/>
      <c r="J1" s="6" t="s">
        <v>12</v>
      </c>
      <c r="K1" s="2"/>
      <c r="L1" s="2"/>
      <c r="M1" s="2"/>
      <c r="N1" s="2"/>
    </row>
    <row r="2" spans="1:21" x14ac:dyDescent="0.45">
      <c r="A2" s="2" t="s">
        <v>0</v>
      </c>
      <c r="B2" s="2"/>
      <c r="C2" s="2"/>
      <c r="D2" s="2"/>
      <c r="E2" s="2"/>
      <c r="F2" s="2"/>
      <c r="G2" s="2"/>
      <c r="H2" s="2"/>
      <c r="I2" s="2"/>
      <c r="J2" s="2" t="s">
        <v>0</v>
      </c>
      <c r="K2" s="2"/>
      <c r="L2" s="2"/>
      <c r="M2" s="2"/>
      <c r="N2" s="2"/>
    </row>
    <row r="3" spans="1:21" x14ac:dyDescent="0.45">
      <c r="A3" s="2" t="s">
        <v>10</v>
      </c>
      <c r="B3">
        <v>80</v>
      </c>
      <c r="C3" s="2"/>
      <c r="D3" s="2"/>
      <c r="E3" s="2"/>
      <c r="F3" s="2"/>
      <c r="G3" s="2"/>
      <c r="H3" s="2"/>
      <c r="I3" s="2"/>
      <c r="J3" s="2" t="s">
        <v>10</v>
      </c>
      <c r="K3">
        <v>80</v>
      </c>
      <c r="L3" s="2"/>
      <c r="M3" s="2"/>
      <c r="N3" s="2"/>
    </row>
    <row r="4" spans="1:21" x14ac:dyDescent="0.45">
      <c r="A4" s="2" t="s">
        <v>1</v>
      </c>
      <c r="B4">
        <v>78</v>
      </c>
      <c r="C4" s="2"/>
      <c r="D4" s="2"/>
      <c r="E4" s="2"/>
      <c r="F4" s="2"/>
      <c r="G4" s="2"/>
      <c r="H4" s="2"/>
      <c r="I4" s="2"/>
      <c r="J4" s="2" t="s">
        <v>1</v>
      </c>
      <c r="K4">
        <v>82</v>
      </c>
      <c r="L4" s="2"/>
      <c r="M4" s="2"/>
      <c r="N4" s="2"/>
    </row>
    <row r="5" spans="1:21" x14ac:dyDescent="0.45">
      <c r="A5" s="2" t="s">
        <v>2</v>
      </c>
      <c r="B5" s="2">
        <v>0.03</v>
      </c>
      <c r="C5" s="2"/>
      <c r="D5" s="2"/>
      <c r="E5" s="2"/>
      <c r="F5" s="2"/>
      <c r="G5" s="2"/>
      <c r="H5" s="2"/>
      <c r="I5" s="2"/>
      <c r="J5" s="2" t="s">
        <v>2</v>
      </c>
      <c r="K5" s="2">
        <v>0.03</v>
      </c>
      <c r="L5" s="2"/>
      <c r="M5" s="2"/>
      <c r="N5" s="2"/>
    </row>
    <row r="6" spans="1:21" x14ac:dyDescent="0.45">
      <c r="A6" s="2" t="s">
        <v>3</v>
      </c>
      <c r="B6" s="2">
        <v>0.2</v>
      </c>
      <c r="C6" s="2"/>
      <c r="D6" s="2"/>
      <c r="E6" s="2"/>
      <c r="F6" s="2"/>
      <c r="G6" s="2"/>
      <c r="H6" s="2"/>
      <c r="I6" s="2"/>
      <c r="J6" s="2" t="s">
        <v>3</v>
      </c>
      <c r="K6" s="2">
        <v>0.2</v>
      </c>
      <c r="L6" s="2"/>
      <c r="M6" s="2"/>
      <c r="N6" s="2"/>
    </row>
    <row r="7" spans="1:21" x14ac:dyDescent="0.45">
      <c r="A7" s="2" t="s">
        <v>4</v>
      </c>
      <c r="B7">
        <v>0.5</v>
      </c>
      <c r="C7" s="2"/>
      <c r="D7" s="2"/>
      <c r="E7" s="2"/>
      <c r="F7" s="2"/>
      <c r="G7" s="2"/>
      <c r="H7" s="2"/>
      <c r="I7" s="2"/>
      <c r="J7" s="2" t="s">
        <v>4</v>
      </c>
      <c r="K7">
        <v>0.5</v>
      </c>
      <c r="L7" s="2"/>
      <c r="M7" s="2"/>
      <c r="N7" s="2"/>
    </row>
    <row r="8" spans="1:2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1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1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1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1" ht="14.65" thickBot="1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.65" thickBot="1" x14ac:dyDescent="0.5">
      <c r="B14" s="24" t="s">
        <v>22</v>
      </c>
      <c r="C14" s="25"/>
      <c r="D14" s="25"/>
      <c r="E14" s="25"/>
      <c r="F14" s="25"/>
      <c r="G14" s="25"/>
      <c r="H14" s="25"/>
      <c r="I14" s="26"/>
      <c r="J14" s="24" t="s">
        <v>23</v>
      </c>
      <c r="K14" s="25"/>
      <c r="L14" s="25"/>
      <c r="M14" s="25"/>
      <c r="N14" s="25"/>
      <c r="O14" s="25"/>
      <c r="P14" s="25"/>
      <c r="Q14" s="26"/>
    </row>
    <row r="15" spans="1:21" x14ac:dyDescent="0.45">
      <c r="A15" s="23" t="s">
        <v>15</v>
      </c>
      <c r="B15" s="7" t="s">
        <v>5</v>
      </c>
      <c r="C15" s="8" t="s">
        <v>6</v>
      </c>
      <c r="D15" s="8" t="s">
        <v>16</v>
      </c>
      <c r="E15" s="8" t="s">
        <v>17</v>
      </c>
      <c r="F15" s="8" t="s">
        <v>32</v>
      </c>
      <c r="G15" s="8" t="s">
        <v>33</v>
      </c>
      <c r="H15" s="8" t="s">
        <v>18</v>
      </c>
      <c r="I15" s="9" t="s">
        <v>19</v>
      </c>
      <c r="J15" s="7" t="s">
        <v>5</v>
      </c>
      <c r="K15" s="8" t="s">
        <v>6</v>
      </c>
      <c r="L15" s="8" t="s">
        <v>16</v>
      </c>
      <c r="M15" s="8" t="s">
        <v>17</v>
      </c>
      <c r="N15" s="8" t="s">
        <v>32</v>
      </c>
      <c r="O15" s="8" t="s">
        <v>33</v>
      </c>
      <c r="P15" s="8" t="s">
        <v>18</v>
      </c>
      <c r="Q15" s="9" t="s">
        <v>20</v>
      </c>
      <c r="R15" t="s">
        <v>21</v>
      </c>
      <c r="S15" t="s">
        <v>25</v>
      </c>
      <c r="T15" t="s">
        <v>24</v>
      </c>
      <c r="U15" t="s">
        <v>26</v>
      </c>
    </row>
    <row r="16" spans="1:21" x14ac:dyDescent="0.45">
      <c r="A16">
        <v>20</v>
      </c>
      <c r="B16" s="10">
        <f>(LN(A16/$B$4)+($B$5+($B$6^2/2)*$B$7))/($B$6*SQRT($B$7))</f>
        <v>-9.3407147851061492</v>
      </c>
      <c r="C16" s="3">
        <f>B16-($B$6*SQRT($B$7))</f>
        <v>-9.4821361413434584</v>
      </c>
      <c r="D16" s="3">
        <f>B16*-1</f>
        <v>9.3407147851061492</v>
      </c>
      <c r="E16" s="3">
        <f>C16*-1</f>
        <v>9.4821361413434584</v>
      </c>
      <c r="F16">
        <f>_xlfn.NORM.S.DIST(D16,TRUE)</f>
        <v>1</v>
      </c>
      <c r="G16">
        <f>_xlfn.NORM.S.DIST(E16,TRUE)</f>
        <v>1</v>
      </c>
      <c r="H16">
        <f>EXP(-$B$5*$B$7)</f>
        <v>0.98511193960306265</v>
      </c>
      <c r="I16" s="11">
        <f>(H16*$B$4*G16)-(A16*F16)</f>
        <v>56.83873128903889</v>
      </c>
      <c r="J16" s="16">
        <f>(LN(A16/$K$4)+($K$5+($K$6^2/2))*$K$7)/($K$6*SQRT($K$7))</f>
        <v>-9.8004078774674728</v>
      </c>
      <c r="K16">
        <f>J16-($K$6*SQRT($K$7))</f>
        <v>-9.941829233704782</v>
      </c>
      <c r="L16">
        <f>J16*-1</f>
        <v>9.8004078774674728</v>
      </c>
      <c r="M16">
        <f>K16*-1</f>
        <v>9.941829233704782</v>
      </c>
      <c r="N16">
        <f>_xlfn.NORM.S.DIST(L16,TRUE)</f>
        <v>1</v>
      </c>
      <c r="O16">
        <f>_xlfn.NORM.S.DIST(M16,TRUE)</f>
        <v>1</v>
      </c>
      <c r="P16">
        <f>EXP(-$K$5*$K$7)</f>
        <v>0.98511193960306265</v>
      </c>
      <c r="Q16" s="11">
        <f>(P16*$K$4*O16)-(A16*N16)</f>
        <v>60.779179047451137</v>
      </c>
      <c r="R16">
        <f>Q16-I16</f>
        <v>3.9404477584122475</v>
      </c>
      <c r="S16">
        <f>MAX($B$4-A16,0)</f>
        <v>58</v>
      </c>
      <c r="T16">
        <f>-(MAX($K$4-A16,0))</f>
        <v>-62</v>
      </c>
      <c r="U16">
        <f>S16+T16</f>
        <v>-4</v>
      </c>
    </row>
    <row r="17" spans="1:21" x14ac:dyDescent="0.45">
      <c r="A17">
        <v>30</v>
      </c>
      <c r="B17" s="10">
        <f t="shared" ref="B17:B25" si="0">(LN(A17/$B$4)+($B$5+($B$6^2/2)*$B$7))/($B$6*SQRT($B$7))</f>
        <v>-6.4736435103279524</v>
      </c>
      <c r="C17" s="3">
        <f t="shared" ref="C17:C25" si="1">B17-($B$6*SQRT($B$7))</f>
        <v>-6.6150648665652616</v>
      </c>
      <c r="D17" s="3">
        <f t="shared" ref="D17:D25" si="2">B17*-1</f>
        <v>6.4736435103279524</v>
      </c>
      <c r="E17" s="3">
        <f t="shared" ref="E17:E25" si="3">C17*-1</f>
        <v>6.6150648665652616</v>
      </c>
      <c r="F17">
        <f t="shared" ref="F17:F25" si="4">_xlfn.NORM.S.DIST(D17,TRUE)</f>
        <v>0.99999999995216626</v>
      </c>
      <c r="G17">
        <f t="shared" ref="G17:G25" si="5">_xlfn.NORM.S.DIST(E17,TRUE)</f>
        <v>0.99999999998143052</v>
      </c>
      <c r="H17">
        <f t="shared" ref="H17:H25" si="6">EXP(-$B$5*$B$7)</f>
        <v>0.98511193960306265</v>
      </c>
      <c r="I17" s="11">
        <f t="shared" ref="I17:I25" si="7">(H17*$B$4*G17)-(A17*F17)</f>
        <v>46.838731289047047</v>
      </c>
      <c r="J17" s="16">
        <f t="shared" ref="J17:J25" si="8">(LN(A17/$K$4)+($K$5+($K$6^2/2))*$K$7)/($K$6*SQRT($K$7))</f>
        <v>-6.9333366026892769</v>
      </c>
      <c r="K17">
        <f t="shared" ref="K17:K25" si="9">J17-($K$6*SQRT($K$7))</f>
        <v>-7.0747579589265861</v>
      </c>
      <c r="L17">
        <f t="shared" ref="L17:L25" si="10">J17*-1</f>
        <v>6.9333366026892769</v>
      </c>
      <c r="M17">
        <f t="shared" ref="M17:M25" si="11">K17*-1</f>
        <v>7.0747579589265861</v>
      </c>
      <c r="N17">
        <f t="shared" ref="N17:N25" si="12">_xlfn.NORM.S.DIST(L17,TRUE)</f>
        <v>0.99999999999794487</v>
      </c>
      <c r="O17">
        <f t="shared" ref="O17:O25" si="13">_xlfn.NORM.S.DIST(M17,TRUE)</f>
        <v>0.99999999999925149</v>
      </c>
      <c r="P17">
        <f t="shared" ref="P17:P25" si="14">EXP(-$K$5*$K$7)</f>
        <v>0.98511193960306265</v>
      </c>
      <c r="Q17" s="11">
        <f t="shared" ref="Q17:Q25" si="15">(P17*$K$4*O17)-(A17*N17)</f>
        <v>50.779179047452324</v>
      </c>
      <c r="R17">
        <f>Q17-I17</f>
        <v>3.9404477584052771</v>
      </c>
      <c r="S17">
        <f t="shared" ref="S17:S25" si="16">MAX($B$4-A17,0)</f>
        <v>48</v>
      </c>
      <c r="T17">
        <f t="shared" ref="T17:T25" si="17">-(MAX($K$4-A17,0))</f>
        <v>-52</v>
      </c>
      <c r="U17">
        <f t="shared" ref="U17:U25" si="18">S17+T17</f>
        <v>-4</v>
      </c>
    </row>
    <row r="18" spans="1:21" x14ac:dyDescent="0.45">
      <c r="A18">
        <v>40</v>
      </c>
      <c r="B18" s="10">
        <f t="shared" si="0"/>
        <v>-4.4394240677634143</v>
      </c>
      <c r="C18" s="3">
        <f t="shared" si="1"/>
        <v>-4.5808454240007235</v>
      </c>
      <c r="D18" s="3">
        <f t="shared" si="2"/>
        <v>4.4394240677634143</v>
      </c>
      <c r="E18" s="3">
        <f t="shared" si="3"/>
        <v>4.5808454240007235</v>
      </c>
      <c r="F18">
        <f t="shared" si="4"/>
        <v>0.99999549000344956</v>
      </c>
      <c r="G18">
        <f t="shared" si="5"/>
        <v>0.99999768449978488</v>
      </c>
      <c r="H18">
        <f>EXP(-$B$5*$B$7)</f>
        <v>0.98511193960306265</v>
      </c>
      <c r="I18" s="11">
        <f t="shared" si="7"/>
        <v>36.838733768802072</v>
      </c>
      <c r="J18" s="16">
        <f t="shared" si="8"/>
        <v>-4.8991171601247387</v>
      </c>
      <c r="K18">
        <f t="shared" si="9"/>
        <v>-5.040538516362048</v>
      </c>
      <c r="L18">
        <f t="shared" si="10"/>
        <v>4.8991171601247387</v>
      </c>
      <c r="M18">
        <f t="shared" si="11"/>
        <v>5.040538516362048</v>
      </c>
      <c r="N18">
        <f t="shared" si="12"/>
        <v>0.99999951865884784</v>
      </c>
      <c r="O18">
        <f t="shared" si="13"/>
        <v>0.99999976788815925</v>
      </c>
      <c r="P18">
        <f>EXP(-$K$5*$K$7)</f>
        <v>0.98511193960306265</v>
      </c>
      <c r="Q18" s="11">
        <f t="shared" si="15"/>
        <v>40.779179551293282</v>
      </c>
      <c r="R18">
        <f>Q18-I18</f>
        <v>3.94044578249121</v>
      </c>
      <c r="S18">
        <f t="shared" si="16"/>
        <v>38</v>
      </c>
      <c r="T18">
        <f t="shared" si="17"/>
        <v>-42</v>
      </c>
      <c r="U18">
        <f t="shared" si="18"/>
        <v>-4</v>
      </c>
    </row>
    <row r="19" spans="1:21" x14ac:dyDescent="0.45">
      <c r="A19">
        <v>50</v>
      </c>
      <c r="B19" s="10">
        <f t="shared" si="0"/>
        <v>-2.8615608846401521</v>
      </c>
      <c r="C19" s="3">
        <f t="shared" si="1"/>
        <v>-3.0029822408774618</v>
      </c>
      <c r="D19" s="3">
        <f t="shared" si="2"/>
        <v>2.8615608846401521</v>
      </c>
      <c r="E19" s="3">
        <f t="shared" si="3"/>
        <v>3.0029822408774618</v>
      </c>
      <c r="F19">
        <f t="shared" si="4"/>
        <v>0.99789219737305912</v>
      </c>
      <c r="G19">
        <f t="shared" si="5"/>
        <v>0.99866325984063542</v>
      </c>
      <c r="H19">
        <f t="shared" si="6"/>
        <v>0.98511193960306265</v>
      </c>
      <c r="I19" s="11">
        <f t="shared" si="7"/>
        <v>26.841408002477245</v>
      </c>
      <c r="J19" s="16">
        <f t="shared" si="8"/>
        <v>-3.321253977001478</v>
      </c>
      <c r="K19">
        <f t="shared" si="9"/>
        <v>-3.4626753332387876</v>
      </c>
      <c r="L19">
        <f t="shared" si="10"/>
        <v>3.321253977001478</v>
      </c>
      <c r="M19">
        <f t="shared" si="11"/>
        <v>3.4626753332387876</v>
      </c>
      <c r="N19">
        <f t="shared" si="12"/>
        <v>0.99955193025251832</v>
      </c>
      <c r="O19">
        <f t="shared" si="13"/>
        <v>0.99973258333758941</v>
      </c>
      <c r="P19">
        <f t="shared" si="14"/>
        <v>0.98511193960306265</v>
      </c>
      <c r="Q19" s="11">
        <f t="shared" si="15"/>
        <v>30.779980836372083</v>
      </c>
      <c r="R19">
        <f t="shared" ref="R19:R25" si="19">Q19-I19</f>
        <v>3.9385728338948383</v>
      </c>
      <c r="S19">
        <f t="shared" si="16"/>
        <v>28</v>
      </c>
      <c r="T19">
        <f t="shared" si="17"/>
        <v>-32</v>
      </c>
      <c r="U19">
        <f t="shared" si="18"/>
        <v>-4</v>
      </c>
    </row>
    <row r="20" spans="1:21" x14ac:dyDescent="0.45">
      <c r="A20">
        <v>60</v>
      </c>
      <c r="B20" s="10">
        <f t="shared" si="0"/>
        <v>-1.572352792985217</v>
      </c>
      <c r="C20" s="3">
        <f t="shared" si="1"/>
        <v>-1.7137741492225265</v>
      </c>
      <c r="D20" s="3">
        <f t="shared" si="2"/>
        <v>1.572352792985217</v>
      </c>
      <c r="E20" s="3">
        <f t="shared" si="3"/>
        <v>1.7137741492225265</v>
      </c>
      <c r="F20">
        <f t="shared" si="4"/>
        <v>0.94206562208266542</v>
      </c>
      <c r="G20">
        <f t="shared" si="5"/>
        <v>0.9567148935958244</v>
      </c>
      <c r="H20">
        <f t="shared" si="6"/>
        <v>0.98511193960306265</v>
      </c>
      <c r="I20" s="11">
        <f t="shared" si="7"/>
        <v>16.988821304271063</v>
      </c>
      <c r="J20" s="16">
        <f t="shared" si="8"/>
        <v>-2.0320458853465424</v>
      </c>
      <c r="K20">
        <f t="shared" si="9"/>
        <v>-2.1734672415838521</v>
      </c>
      <c r="L20">
        <f t="shared" si="10"/>
        <v>2.0320458853465424</v>
      </c>
      <c r="M20">
        <f t="shared" si="11"/>
        <v>2.1734672415838521</v>
      </c>
      <c r="N20">
        <f t="shared" si="12"/>
        <v>0.97892549453707778</v>
      </c>
      <c r="O20">
        <f t="shared" si="13"/>
        <v>0.98512741562498873</v>
      </c>
      <c r="P20">
        <f t="shared" si="14"/>
        <v>0.98511193960306265</v>
      </c>
      <c r="Q20" s="11">
        <f t="shared" si="15"/>
        <v>20.842254219099111</v>
      </c>
      <c r="R20">
        <f t="shared" si="19"/>
        <v>3.8534329148280477</v>
      </c>
      <c r="S20">
        <f t="shared" si="16"/>
        <v>18</v>
      </c>
      <c r="T20">
        <f t="shared" si="17"/>
        <v>-22</v>
      </c>
      <c r="U20">
        <f t="shared" si="18"/>
        <v>-4</v>
      </c>
    </row>
    <row r="21" spans="1:21" x14ac:dyDescent="0.45">
      <c r="A21">
        <v>70</v>
      </c>
      <c r="B21" s="10">
        <f t="shared" si="0"/>
        <v>-0.48234288268151071</v>
      </c>
      <c r="C21" s="3">
        <f t="shared" si="1"/>
        <v>-0.62376423891882027</v>
      </c>
      <c r="D21" s="3">
        <f t="shared" si="2"/>
        <v>0.48234288268151071</v>
      </c>
      <c r="E21" s="3">
        <f t="shared" si="3"/>
        <v>0.62376423891882027</v>
      </c>
      <c r="F21">
        <f t="shared" si="4"/>
        <v>0.68521880552885162</v>
      </c>
      <c r="G21">
        <f t="shared" si="5"/>
        <v>0.73360878585582479</v>
      </c>
      <c r="H21">
        <f t="shared" si="6"/>
        <v>0.98511193960306265</v>
      </c>
      <c r="I21" s="11">
        <f t="shared" si="7"/>
        <v>8.4042519806341787</v>
      </c>
      <c r="J21" s="16">
        <f t="shared" si="8"/>
        <v>-0.9420359750428362</v>
      </c>
      <c r="K21">
        <f t="shared" si="9"/>
        <v>-1.0834573312801457</v>
      </c>
      <c r="L21">
        <f t="shared" si="10"/>
        <v>0.9420359750428362</v>
      </c>
      <c r="M21">
        <f t="shared" si="11"/>
        <v>1.0834573312801457</v>
      </c>
      <c r="N21">
        <f t="shared" si="12"/>
        <v>0.82691288910642147</v>
      </c>
      <c r="O21">
        <f t="shared" si="13"/>
        <v>0.86069725991439816</v>
      </c>
      <c r="P21">
        <f t="shared" si="14"/>
        <v>0.98511193960306265</v>
      </c>
      <c r="Q21" s="11">
        <f t="shared" si="15"/>
        <v>11.642515826826255</v>
      </c>
      <c r="R21">
        <f t="shared" si="19"/>
        <v>3.2382638461920763</v>
      </c>
      <c r="S21">
        <f t="shared" si="16"/>
        <v>8</v>
      </c>
      <c r="T21">
        <f t="shared" si="17"/>
        <v>-12</v>
      </c>
      <c r="U21">
        <f t="shared" si="18"/>
        <v>-4</v>
      </c>
    </row>
    <row r="22" spans="1:21" x14ac:dyDescent="0.45">
      <c r="A22">
        <v>80</v>
      </c>
      <c r="B22" s="10">
        <f t="shared" si="0"/>
        <v>0.46186664957932122</v>
      </c>
      <c r="C22" s="3">
        <f t="shared" si="1"/>
        <v>0.32044529334201166</v>
      </c>
      <c r="D22" s="3">
        <f t="shared" si="2"/>
        <v>-0.46186664957932122</v>
      </c>
      <c r="E22" s="3">
        <f t="shared" si="3"/>
        <v>-0.32044529334201166</v>
      </c>
      <c r="F22">
        <f t="shared" si="4"/>
        <v>0.32208847576344563</v>
      </c>
      <c r="G22">
        <f t="shared" si="5"/>
        <v>0.37431539753701226</v>
      </c>
      <c r="H22">
        <f t="shared" si="6"/>
        <v>0.98511193960306265</v>
      </c>
      <c r="I22" s="11">
        <f t="shared" si="7"/>
        <v>2.9948421876206055</v>
      </c>
      <c r="J22" s="16">
        <f t="shared" si="8"/>
        <v>2.1735572179966498E-3</v>
      </c>
      <c r="K22">
        <f t="shared" si="9"/>
        <v>-0.13924779901931289</v>
      </c>
      <c r="L22">
        <f t="shared" si="10"/>
        <v>-2.1735572179966498E-3</v>
      </c>
      <c r="M22">
        <f t="shared" si="11"/>
        <v>0.13924779901931289</v>
      </c>
      <c r="N22">
        <f t="shared" si="12"/>
        <v>0.4991328768096352</v>
      </c>
      <c r="O22">
        <f t="shared" si="13"/>
        <v>0.55537283087990996</v>
      </c>
      <c r="P22">
        <f t="shared" si="14"/>
        <v>0.98511193960306265</v>
      </c>
      <c r="Q22" s="11">
        <f t="shared" si="15"/>
        <v>4.9319311989672272</v>
      </c>
      <c r="R22">
        <f t="shared" si="19"/>
        <v>1.9370890113466217</v>
      </c>
      <c r="S22">
        <f t="shared" si="16"/>
        <v>0</v>
      </c>
      <c r="T22">
        <f t="shared" si="17"/>
        <v>-2</v>
      </c>
      <c r="U22">
        <f t="shared" si="18"/>
        <v>-2</v>
      </c>
    </row>
    <row r="23" spans="1:21" x14ac:dyDescent="0.45">
      <c r="A23">
        <v>90</v>
      </c>
      <c r="B23" s="10">
        <f t="shared" si="0"/>
        <v>1.2947184817929778</v>
      </c>
      <c r="C23" s="3">
        <f t="shared" si="1"/>
        <v>1.1532971255556683</v>
      </c>
      <c r="D23" s="3">
        <f t="shared" si="2"/>
        <v>-1.2947184817929778</v>
      </c>
      <c r="E23" s="3">
        <f t="shared" si="3"/>
        <v>-1.1532971255556683</v>
      </c>
      <c r="F23">
        <f t="shared" si="4"/>
        <v>9.7708680968011927E-2</v>
      </c>
      <c r="G23">
        <f t="shared" si="5"/>
        <v>0.12439422477995968</v>
      </c>
      <c r="H23">
        <f t="shared" si="6"/>
        <v>0.98511193960306265</v>
      </c>
      <c r="I23" s="11">
        <f t="shared" si="7"/>
        <v>0.76451312465455246</v>
      </c>
      <c r="J23" s="16">
        <f t="shared" si="8"/>
        <v>0.83502538943165372</v>
      </c>
      <c r="K23">
        <f t="shared" si="9"/>
        <v>0.69360403319434416</v>
      </c>
      <c r="L23">
        <f t="shared" si="10"/>
        <v>-0.83502538943165372</v>
      </c>
      <c r="M23">
        <f t="shared" si="11"/>
        <v>-0.69360403319434416</v>
      </c>
      <c r="N23">
        <f t="shared" si="12"/>
        <v>0.20185170662872989</v>
      </c>
      <c r="O23">
        <f t="shared" si="13"/>
        <v>0.24396528186514455</v>
      </c>
      <c r="P23">
        <f t="shared" si="14"/>
        <v>0.98511193960306265</v>
      </c>
      <c r="Q23" s="11">
        <f t="shared" si="15"/>
        <v>1.540661588560706</v>
      </c>
      <c r="R23">
        <f t="shared" si="19"/>
        <v>0.77614846390615355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x14ac:dyDescent="0.45">
      <c r="A24">
        <v>100</v>
      </c>
      <c r="B24" s="10">
        <f t="shared" si="0"/>
        <v>2.0397298327025823</v>
      </c>
      <c r="C24" s="3">
        <f t="shared" si="1"/>
        <v>1.8983084764652729</v>
      </c>
      <c r="D24" s="3">
        <f t="shared" si="2"/>
        <v>-2.0397298327025823</v>
      </c>
      <c r="E24" s="3">
        <f t="shared" si="3"/>
        <v>-1.8983084764652729</v>
      </c>
      <c r="F24">
        <f t="shared" si="4"/>
        <v>2.0688620929327373E-2</v>
      </c>
      <c r="G24">
        <f t="shared" si="5"/>
        <v>2.8827729005317319E-2</v>
      </c>
      <c r="H24">
        <f t="shared" si="6"/>
        <v>0.98511193960306265</v>
      </c>
      <c r="I24" s="11">
        <f t="shared" si="7"/>
        <v>0.14622402978007276</v>
      </c>
      <c r="J24" s="16">
        <f t="shared" si="8"/>
        <v>1.580036740341257</v>
      </c>
      <c r="K24">
        <f t="shared" si="9"/>
        <v>1.4386153841039475</v>
      </c>
      <c r="L24">
        <f t="shared" si="10"/>
        <v>-1.580036740341257</v>
      </c>
      <c r="M24">
        <f t="shared" si="11"/>
        <v>-1.4386153841039475</v>
      </c>
      <c r="N24">
        <f t="shared" si="12"/>
        <v>5.7049226414421735E-2</v>
      </c>
      <c r="O24">
        <f t="shared" si="13"/>
        <v>7.5129762583113435E-2</v>
      </c>
      <c r="P24">
        <f t="shared" si="14"/>
        <v>0.98511193960306265</v>
      </c>
      <c r="Q24" s="11">
        <f t="shared" si="15"/>
        <v>0.36399790205164173</v>
      </c>
      <c r="R24">
        <f t="shared" si="19"/>
        <v>0.21777387227156897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4.65" thickBot="1" x14ac:dyDescent="0.5">
      <c r="A25">
        <v>110</v>
      </c>
      <c r="B25" s="12">
        <f t="shared" si="0"/>
        <v>2.7136745772600546</v>
      </c>
      <c r="C25" s="13">
        <f t="shared" si="1"/>
        <v>2.5722532210227449</v>
      </c>
      <c r="D25" s="13">
        <f t="shared" si="2"/>
        <v>-2.7136745772600546</v>
      </c>
      <c r="E25" s="13">
        <f t="shared" si="3"/>
        <v>-2.5722532210227449</v>
      </c>
      <c r="F25" s="14">
        <f t="shared" si="4"/>
        <v>3.3270748466748476E-3</v>
      </c>
      <c r="G25" s="14">
        <f t="shared" si="5"/>
        <v>5.0519480129880374E-3</v>
      </c>
      <c r="H25" s="14">
        <f t="shared" si="6"/>
        <v>0.98511193960306265</v>
      </c>
      <c r="I25" s="15">
        <f t="shared" si="7"/>
        <v>2.2207042721948511E-2</v>
      </c>
      <c r="J25" s="17">
        <f t="shared" si="8"/>
        <v>2.2539814848987301</v>
      </c>
      <c r="K25" s="14">
        <f t="shared" si="9"/>
        <v>2.1125601286614204</v>
      </c>
      <c r="L25" s="14">
        <f t="shared" si="10"/>
        <v>-2.2539814848987301</v>
      </c>
      <c r="M25" s="14">
        <f t="shared" si="11"/>
        <v>-2.1125601286614204</v>
      </c>
      <c r="N25" s="14">
        <f t="shared" si="12"/>
        <v>1.2098666392746531E-2</v>
      </c>
      <c r="O25" s="14">
        <f t="shared" si="13"/>
        <v>1.7319217191325283E-2</v>
      </c>
      <c r="P25" s="14">
        <f t="shared" si="14"/>
        <v>0.98511193960306265</v>
      </c>
      <c r="Q25" s="15">
        <f t="shared" si="15"/>
        <v>6.8178843257640454E-2</v>
      </c>
      <c r="R25">
        <f t="shared" si="19"/>
        <v>4.5971800535691942E-2</v>
      </c>
      <c r="S25">
        <f t="shared" si="16"/>
        <v>0</v>
      </c>
      <c r="T25">
        <f t="shared" si="17"/>
        <v>0</v>
      </c>
      <c r="U25">
        <f t="shared" si="18"/>
        <v>0</v>
      </c>
    </row>
  </sheetData>
  <mergeCells count="2">
    <mergeCell ref="B14:I14"/>
    <mergeCell ref="J14:Q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1906-653E-4DE6-90C2-1B80E8E643A5}">
  <dimension ref="A1:Q24"/>
  <sheetViews>
    <sheetView tabSelected="1" workbookViewId="0">
      <selection sqref="A1:XFD24"/>
    </sheetView>
  </sheetViews>
  <sheetFormatPr defaultRowHeight="14.25" x14ac:dyDescent="0.45"/>
  <cols>
    <col min="1" max="1" width="19.9296875" bestFit="1" customWidth="1"/>
    <col min="4" max="4" width="12.33203125" bestFit="1" customWidth="1"/>
    <col min="5" max="5" width="11.73046875" bestFit="1" customWidth="1"/>
    <col min="6" max="6" width="19.9296875" bestFit="1" customWidth="1"/>
    <col min="7" max="7" width="14.06640625" bestFit="1" customWidth="1"/>
    <col min="8" max="8" width="10.86328125" bestFit="1" customWidth="1"/>
    <col min="9" max="9" width="15.9296875" bestFit="1" customWidth="1"/>
    <col min="10" max="11" width="11.59765625" bestFit="1" customWidth="1"/>
    <col min="13" max="13" width="14.53125" bestFit="1" customWidth="1"/>
    <col min="14" max="14" width="20.1328125" bestFit="1" customWidth="1"/>
    <col min="15" max="15" width="9.9296875" bestFit="1" customWidth="1"/>
    <col min="16" max="16" width="10.3984375" bestFit="1" customWidth="1"/>
  </cols>
  <sheetData>
    <row r="1" spans="1:17" x14ac:dyDescent="0.45">
      <c r="A1" s="6" t="s">
        <v>31</v>
      </c>
      <c r="F1" s="6" t="s">
        <v>30</v>
      </c>
    </row>
    <row r="2" spans="1:17" x14ac:dyDescent="0.45">
      <c r="A2" t="s">
        <v>10</v>
      </c>
      <c r="B2">
        <v>80</v>
      </c>
      <c r="F2" t="s">
        <v>10</v>
      </c>
      <c r="G2">
        <v>80</v>
      </c>
    </row>
    <row r="3" spans="1:17" x14ac:dyDescent="0.45">
      <c r="A3" t="s">
        <v>1</v>
      </c>
      <c r="B3">
        <v>82</v>
      </c>
      <c r="F3" t="s">
        <v>1</v>
      </c>
      <c r="G3">
        <v>78</v>
      </c>
    </row>
    <row r="4" spans="1:17" x14ac:dyDescent="0.45">
      <c r="A4" t="s">
        <v>2</v>
      </c>
      <c r="B4">
        <v>0.03</v>
      </c>
      <c r="F4" t="s">
        <v>2</v>
      </c>
      <c r="G4">
        <v>0.03</v>
      </c>
    </row>
    <row r="5" spans="1:17" x14ac:dyDescent="0.45">
      <c r="A5" t="s">
        <v>3</v>
      </c>
      <c r="B5">
        <v>0.2</v>
      </c>
      <c r="F5" t="s">
        <v>3</v>
      </c>
      <c r="G5">
        <v>0.2</v>
      </c>
    </row>
    <row r="6" spans="1:17" x14ac:dyDescent="0.45">
      <c r="A6" t="s">
        <v>4</v>
      </c>
      <c r="B6">
        <v>0.5</v>
      </c>
      <c r="F6" t="s">
        <v>4</v>
      </c>
      <c r="G6">
        <v>0.5</v>
      </c>
    </row>
    <row r="12" spans="1:17" ht="14.65" thickBot="1" x14ac:dyDescent="0.5"/>
    <row r="13" spans="1:17" ht="14.65" thickBot="1" x14ac:dyDescent="0.5">
      <c r="B13" s="24" t="s">
        <v>31</v>
      </c>
      <c r="C13" s="25"/>
      <c r="D13" s="25"/>
      <c r="E13" s="25"/>
      <c r="F13" s="25"/>
      <c r="G13" s="25"/>
      <c r="H13" s="24" t="s">
        <v>30</v>
      </c>
      <c r="I13" s="25"/>
      <c r="J13" s="25"/>
      <c r="K13" s="25"/>
      <c r="L13" s="25"/>
      <c r="M13" s="26"/>
    </row>
    <row r="14" spans="1:17" x14ac:dyDescent="0.45">
      <c r="A14" s="23" t="s">
        <v>15</v>
      </c>
      <c r="B14" s="1" t="s">
        <v>5</v>
      </c>
      <c r="C14" t="s">
        <v>6</v>
      </c>
      <c r="D14" t="s">
        <v>7</v>
      </c>
      <c r="E14" t="s">
        <v>8</v>
      </c>
      <c r="F14" t="s">
        <v>9</v>
      </c>
      <c r="G14" t="s">
        <v>27</v>
      </c>
      <c r="H14" s="1" t="s">
        <v>5</v>
      </c>
      <c r="I14" t="s">
        <v>6</v>
      </c>
      <c r="J14" t="s">
        <v>7</v>
      </c>
      <c r="K14" t="s">
        <v>8</v>
      </c>
      <c r="L14" t="s">
        <v>9</v>
      </c>
      <c r="M14" s="21" t="s">
        <v>28</v>
      </c>
      <c r="N14" t="s">
        <v>29</v>
      </c>
      <c r="O14" t="s">
        <v>13</v>
      </c>
      <c r="P14" t="s">
        <v>14</v>
      </c>
      <c r="Q14" t="s">
        <v>26</v>
      </c>
    </row>
    <row r="15" spans="1:17" x14ac:dyDescent="0.45">
      <c r="A15">
        <v>20</v>
      </c>
      <c r="B15" s="1">
        <f t="shared" ref="B15:B24" si="0">(LN(A15/$B$3)+($B$4+($B$5^2/2)*$B$6))/($B$5*SQRT($B$6))</f>
        <v>-9.6943418602894909</v>
      </c>
      <c r="C15">
        <f>B15-($B$5*SQRT($B$6))</f>
        <v>-9.8357632165268001</v>
      </c>
      <c r="D15">
        <f>_xlfn.NORM.S.DIST(B15,TRUE)</f>
        <v>1.5934281307396343E-22</v>
      </c>
      <c r="E15">
        <f>_xlfn.NORM.S.DIST(C15,TRUE)</f>
        <v>3.9483280172811008E-23</v>
      </c>
      <c r="F15">
        <f>EXP(-$B$4*$B$6)</f>
        <v>0.98511193960306265</v>
      </c>
      <c r="G15" s="20">
        <f>(D15*A15)-(E15*$B$3*F15)</f>
        <v>-2.570696980909373E-24</v>
      </c>
      <c r="H15" s="1">
        <f>(LN(A15/$G$3)+($G$4+($G$5^2/2))*$G$6)/($G$5*SQRT($G$6))</f>
        <v>-9.4467808022841311</v>
      </c>
      <c r="I15">
        <f>H15-($G$5*SQRT($G$6))</f>
        <v>-9.5882021585214403</v>
      </c>
      <c r="J15">
        <f>_xlfn.NORM.S.DIST(H15,TRUE)</f>
        <v>1.7470574586174597E-21</v>
      </c>
      <c r="K15">
        <f>_xlfn.NORM.S.DIST(I15,TRUE)</f>
        <v>4.4816596206566639E-22</v>
      </c>
      <c r="L15">
        <f>EXP(-$G$4*$G$6)</f>
        <v>0.98511193960306265</v>
      </c>
      <c r="M15" s="18">
        <f>(J15*A15)-(K15*$G$3*L15)</f>
        <v>5.0464524029185222E-22</v>
      </c>
      <c r="N15" s="20">
        <f>M15-G15</f>
        <v>5.0721593727276159E-22</v>
      </c>
      <c r="O15">
        <f>MAX(A15-$B$3,0)</f>
        <v>0</v>
      </c>
      <c r="P15">
        <f>-(MAX(A15-$G$3,0))</f>
        <v>0</v>
      </c>
      <c r="Q15">
        <f>O15+P15</f>
        <v>0</v>
      </c>
    </row>
    <row r="16" spans="1:17" x14ac:dyDescent="0.45">
      <c r="A16">
        <v>30</v>
      </c>
      <c r="B16" s="1">
        <f t="shared" si="0"/>
        <v>-6.827270585511295</v>
      </c>
      <c r="C16">
        <f t="shared" ref="C16:C24" si="1">B16-($B$5*SQRT($B$6))</f>
        <v>-6.9686919417486042</v>
      </c>
      <c r="D16">
        <f t="shared" ref="D16:D24" si="2">_xlfn.NORM.S.DIST(B16,TRUE)</f>
        <v>4.3272683876246739E-12</v>
      </c>
      <c r="E16">
        <f t="shared" ref="E16:E22" si="3">_xlfn.NORM.S.DIST(C16,TRUE)</f>
        <v>1.5995065698773048E-12</v>
      </c>
      <c r="F16">
        <f t="shared" ref="F16:F23" si="4">EXP(-$B$4*$B$6)</f>
        <v>0.98511193960306265</v>
      </c>
      <c r="G16" s="20">
        <f t="shared" ref="G16:G24" si="5">(D16*A16)-(E16*$B$3*F16)</f>
        <v>6.1122403304699697E-13</v>
      </c>
      <c r="H16" s="1">
        <f t="shared" ref="H16:H24" si="6">(LN(A16/$G$3)+($G$4+($G$5^2/2))*$G$6)/($G$5*SQRT($G$6))</f>
        <v>-6.5797095275059343</v>
      </c>
      <c r="I16">
        <f t="shared" ref="I16:I24" si="7">H16-($G$5*SQRT($G$6))</f>
        <v>-6.7211308837432435</v>
      </c>
      <c r="J16">
        <f t="shared" ref="J16:J24" si="8">_xlfn.NORM.S.DIST(H16,TRUE)</f>
        <v>2.3568411171095779E-11</v>
      </c>
      <c r="K16">
        <f t="shared" ref="K16:K24" si="9">_xlfn.NORM.S.DIST(I16,TRUE)</f>
        <v>9.0159763875555884E-12</v>
      </c>
      <c r="L16">
        <f t="shared" ref="L16:L24" si="10">EXP(-$G$4*$G$6)</f>
        <v>0.98511193960306265</v>
      </c>
      <c r="M16" s="18">
        <f t="shared" ref="M16:M24" si="11">(J16*A16)-(K16*$G$3*L16)</f>
        <v>1.4276148181169926E-11</v>
      </c>
      <c r="N16" s="20">
        <f t="shared" ref="N16:N24" si="12">M16-G16</f>
        <v>1.3664924148122929E-11</v>
      </c>
      <c r="O16">
        <f t="shared" ref="O16:O24" si="13">MAX(A16-$B$3,0)</f>
        <v>0</v>
      </c>
      <c r="P16">
        <f t="shared" ref="P16:P24" si="14">-(MAX(A16-$G$3,0))</f>
        <v>0</v>
      </c>
      <c r="Q16">
        <f t="shared" ref="Q16:Q24" si="15">O16+P16</f>
        <v>0</v>
      </c>
    </row>
    <row r="17" spans="1:17" x14ac:dyDescent="0.45">
      <c r="A17">
        <v>40</v>
      </c>
      <c r="B17" s="1">
        <f t="shared" si="0"/>
        <v>-4.7930511429467559</v>
      </c>
      <c r="C17">
        <f t="shared" si="1"/>
        <v>-4.9344724991840652</v>
      </c>
      <c r="D17">
        <f t="shared" si="2"/>
        <v>8.21318639320402E-7</v>
      </c>
      <c r="E17">
        <f t="shared" si="3"/>
        <v>4.0183833969100197E-7</v>
      </c>
      <c r="F17">
        <f t="shared" si="4"/>
        <v>0.98511193960306265</v>
      </c>
      <c r="G17" s="20">
        <f t="shared" si="5"/>
        <v>3.9257438278614471E-7</v>
      </c>
      <c r="H17" s="1">
        <f t="shared" si="6"/>
        <v>-4.5454900849413962</v>
      </c>
      <c r="I17">
        <f t="shared" si="7"/>
        <v>-4.6869114411787054</v>
      </c>
      <c r="J17">
        <f t="shared" si="8"/>
        <v>2.7403788677051623E-6</v>
      </c>
      <c r="K17">
        <f t="shared" si="9"/>
        <v>1.3867945547548164E-6</v>
      </c>
      <c r="L17">
        <f t="shared" si="10"/>
        <v>0.98511193960306265</v>
      </c>
      <c r="M17" s="18">
        <f t="shared" si="11"/>
        <v>3.0556205622988305E-6</v>
      </c>
      <c r="N17" s="20">
        <f t="shared" si="12"/>
        <v>2.6630461795126858E-6</v>
      </c>
      <c r="O17">
        <f t="shared" si="13"/>
        <v>0</v>
      </c>
      <c r="P17">
        <f t="shared" si="14"/>
        <v>0</v>
      </c>
      <c r="Q17">
        <f t="shared" si="15"/>
        <v>0</v>
      </c>
    </row>
    <row r="18" spans="1:17" x14ac:dyDescent="0.45">
      <c r="A18">
        <v>50</v>
      </c>
      <c r="B18" s="1">
        <f t="shared" si="0"/>
        <v>-3.215187959823496</v>
      </c>
      <c r="C18">
        <f t="shared" si="1"/>
        <v>-3.3566093160608057</v>
      </c>
      <c r="D18">
        <f t="shared" si="2"/>
        <v>6.517956767715309E-4</v>
      </c>
      <c r="E18">
        <f t="shared" si="3"/>
        <v>3.9452260862066126E-4</v>
      </c>
      <c r="F18">
        <f t="shared" si="4"/>
        <v>0.98511193960306265</v>
      </c>
      <c r="G18" s="20">
        <f t="shared" si="5"/>
        <v>7.2057139854065505E-4</v>
      </c>
      <c r="H18" s="1">
        <f t="shared" si="6"/>
        <v>-2.967626901818134</v>
      </c>
      <c r="I18">
        <f t="shared" si="7"/>
        <v>-3.1090482580554437</v>
      </c>
      <c r="J18">
        <f t="shared" si="8"/>
        <v>1.5005418501024693E-3</v>
      </c>
      <c r="K18">
        <f t="shared" si="9"/>
        <v>9.3845529664269211E-4</v>
      </c>
      <c r="L18">
        <f t="shared" si="10"/>
        <v>0.98511193960306265</v>
      </c>
      <c r="M18" s="18">
        <f t="shared" si="11"/>
        <v>2.9173781396203552E-3</v>
      </c>
      <c r="N18" s="20">
        <f t="shared" si="12"/>
        <v>2.1968067410797001E-3</v>
      </c>
      <c r="O18">
        <f t="shared" si="13"/>
        <v>0</v>
      </c>
      <c r="P18">
        <f t="shared" si="14"/>
        <v>0</v>
      </c>
      <c r="Q18">
        <f t="shared" si="15"/>
        <v>0</v>
      </c>
    </row>
    <row r="19" spans="1:17" x14ac:dyDescent="0.45">
      <c r="A19">
        <v>60</v>
      </c>
      <c r="B19" s="1">
        <f t="shared" si="0"/>
        <v>-1.9259798681685605</v>
      </c>
      <c r="C19">
        <f t="shared" si="1"/>
        <v>-2.0674012244058702</v>
      </c>
      <c r="D19">
        <f t="shared" si="2"/>
        <v>2.7053443818459269E-2</v>
      </c>
      <c r="E19">
        <f t="shared" si="3"/>
        <v>1.9348181490257021E-2</v>
      </c>
      <c r="F19">
        <f t="shared" si="4"/>
        <v>0.98511193960306265</v>
      </c>
      <c r="G19" s="20">
        <f t="shared" si="5"/>
        <v>6.0276412263504442E-2</v>
      </c>
      <c r="H19" s="1">
        <f t="shared" si="6"/>
        <v>-1.6784188101631994</v>
      </c>
      <c r="I19">
        <f t="shared" si="7"/>
        <v>-1.8198401664005088</v>
      </c>
      <c r="J19">
        <f t="shared" si="8"/>
        <v>4.6632684022036339E-2</v>
      </c>
      <c r="K19">
        <f t="shared" si="9"/>
        <v>3.4391674469667774E-2</v>
      </c>
      <c r="L19">
        <f t="shared" si="10"/>
        <v>0.98511193960306265</v>
      </c>
      <c r="M19" s="18">
        <f t="shared" si="11"/>
        <v>0.15534840816727957</v>
      </c>
      <c r="N19" s="20">
        <f t="shared" si="12"/>
        <v>9.5071995903775131E-2</v>
      </c>
      <c r="O19">
        <f t="shared" si="13"/>
        <v>0</v>
      </c>
      <c r="P19">
        <f t="shared" si="14"/>
        <v>0</v>
      </c>
      <c r="Q19">
        <f t="shared" si="15"/>
        <v>0</v>
      </c>
    </row>
    <row r="20" spans="1:17" x14ac:dyDescent="0.45">
      <c r="A20">
        <v>70</v>
      </c>
      <c r="B20" s="1">
        <f t="shared" si="0"/>
        <v>-0.83596995786485395</v>
      </c>
      <c r="C20">
        <f t="shared" si="1"/>
        <v>-0.97739131410216351</v>
      </c>
      <c r="D20">
        <f t="shared" si="2"/>
        <v>0.20158590203920335</v>
      </c>
      <c r="E20">
        <f t="shared" si="3"/>
        <v>0.1641877307385024</v>
      </c>
      <c r="F20">
        <f t="shared" si="4"/>
        <v>0.98511193960306265</v>
      </c>
      <c r="G20" s="20">
        <f t="shared" si="5"/>
        <v>0.84806304402405175</v>
      </c>
      <c r="H20" s="1">
        <f t="shared" si="6"/>
        <v>-0.58840889985949274</v>
      </c>
      <c r="I20">
        <f t="shared" si="7"/>
        <v>-0.7298302560968023</v>
      </c>
      <c r="J20">
        <f t="shared" si="8"/>
        <v>0.27812893271998235</v>
      </c>
      <c r="K20">
        <f t="shared" si="9"/>
        <v>0.23274697390448848</v>
      </c>
      <c r="L20">
        <f t="shared" si="10"/>
        <v>0.98511193960306265</v>
      </c>
      <c r="M20" s="18">
        <f t="shared" si="11"/>
        <v>1.5850431042148294</v>
      </c>
      <c r="N20" s="20">
        <f t="shared" si="12"/>
        <v>0.73698006019077766</v>
      </c>
      <c r="O20">
        <f t="shared" si="13"/>
        <v>0</v>
      </c>
      <c r="P20">
        <f t="shared" si="14"/>
        <v>0</v>
      </c>
      <c r="Q20">
        <f t="shared" si="15"/>
        <v>0</v>
      </c>
    </row>
    <row r="21" spans="1:17" x14ac:dyDescent="0.45">
      <c r="A21">
        <v>80</v>
      </c>
      <c r="B21" s="1">
        <f t="shared" si="0"/>
        <v>0.10823957439597875</v>
      </c>
      <c r="C21">
        <f t="shared" si="1"/>
        <v>-3.3181781841330776E-2</v>
      </c>
      <c r="D21">
        <f t="shared" si="2"/>
        <v>0.54309717324131279</v>
      </c>
      <c r="E21">
        <f t="shared" si="3"/>
        <v>0.48676481305339814</v>
      </c>
      <c r="F21">
        <f t="shared" si="4"/>
        <v>0.98511193960306265</v>
      </c>
      <c r="G21" s="20">
        <f t="shared" si="5"/>
        <v>4.1273118716654906</v>
      </c>
      <c r="H21" s="1">
        <f t="shared" si="6"/>
        <v>0.35580063240133908</v>
      </c>
      <c r="I21">
        <f t="shared" si="7"/>
        <v>0.21437927616402955</v>
      </c>
      <c r="J21">
        <f t="shared" si="8"/>
        <v>0.63900506227540155</v>
      </c>
      <c r="K21">
        <f t="shared" si="9"/>
        <v>0.58487434938862237</v>
      </c>
      <c r="L21">
        <f t="shared" si="10"/>
        <v>0.98511193960306265</v>
      </c>
      <c r="M21" s="18">
        <f t="shared" si="11"/>
        <v>6.1794020115083299</v>
      </c>
      <c r="N21" s="20">
        <f t="shared" si="12"/>
        <v>2.0520901398428393</v>
      </c>
      <c r="O21">
        <f>MAX(A21-$B$3,0)</f>
        <v>0</v>
      </c>
      <c r="P21">
        <f>-(MAX(A21-$G$3,0))</f>
        <v>-2</v>
      </c>
      <c r="Q21">
        <f t="shared" si="15"/>
        <v>-2</v>
      </c>
    </row>
    <row r="22" spans="1:17" x14ac:dyDescent="0.45">
      <c r="A22">
        <v>90</v>
      </c>
      <c r="B22" s="1">
        <f t="shared" si="0"/>
        <v>0.94109140660963597</v>
      </c>
      <c r="C22">
        <f t="shared" si="1"/>
        <v>0.79967005037232641</v>
      </c>
      <c r="D22">
        <f t="shared" si="2"/>
        <v>0.82667099053562099</v>
      </c>
      <c r="E22">
        <f t="shared" si="3"/>
        <v>0.78804900518214216</v>
      </c>
      <c r="F22">
        <f t="shared" si="4"/>
        <v>0.98511193960306265</v>
      </c>
      <c r="G22" s="20">
        <f t="shared" si="5"/>
        <v>10.742437460431887</v>
      </c>
      <c r="H22" s="1">
        <f t="shared" si="6"/>
        <v>1.1886524646149954</v>
      </c>
      <c r="I22">
        <f t="shared" si="7"/>
        <v>1.047231108377686</v>
      </c>
      <c r="J22">
        <f t="shared" si="8"/>
        <v>0.88271177329051964</v>
      </c>
      <c r="K22">
        <f t="shared" si="9"/>
        <v>0.85250349952142013</v>
      </c>
      <c r="L22">
        <f t="shared" si="10"/>
        <v>0.98511193960306265</v>
      </c>
      <c r="M22" s="18">
        <f t="shared" si="11"/>
        <v>13.938772273455086</v>
      </c>
      <c r="N22" s="20">
        <f t="shared" si="12"/>
        <v>3.1963348130231992</v>
      </c>
      <c r="O22">
        <f>MAX(A22-$B$3,0)</f>
        <v>8</v>
      </c>
      <c r="P22">
        <f>-(MAX(A22-$G$3,0))</f>
        <v>-12</v>
      </c>
      <c r="Q22">
        <f t="shared" si="15"/>
        <v>-4</v>
      </c>
    </row>
    <row r="23" spans="1:17" x14ac:dyDescent="0.45">
      <c r="A23">
        <v>100</v>
      </c>
      <c r="B23" s="1">
        <f t="shared" si="0"/>
        <v>1.6861027575192391</v>
      </c>
      <c r="C23">
        <f t="shared" si="1"/>
        <v>1.5446814012819297</v>
      </c>
      <c r="D23">
        <f t="shared" si="2"/>
        <v>0.95411199551122239</v>
      </c>
      <c r="E23">
        <f>_xlfn.NORM.S.DIST(C23,TRUE)</f>
        <v>0.93878832712986615</v>
      </c>
      <c r="F23">
        <f t="shared" si="4"/>
        <v>0.98511193960306265</v>
      </c>
      <c r="G23" s="20">
        <f t="shared" si="5"/>
        <v>19.576649186241653</v>
      </c>
      <c r="H23" s="1">
        <f t="shared" si="6"/>
        <v>1.9336638155246006</v>
      </c>
      <c r="I23">
        <f t="shared" si="7"/>
        <v>1.7922424592872912</v>
      </c>
      <c r="J23">
        <f t="shared" si="8"/>
        <v>0.97342276224681268</v>
      </c>
      <c r="K23">
        <f t="shared" si="9"/>
        <v>0.96345293199609738</v>
      </c>
      <c r="L23">
        <f t="shared" si="10"/>
        <v>0.98511193960306265</v>
      </c>
      <c r="M23" s="18">
        <f t="shared" si="11"/>
        <v>23.311775273396478</v>
      </c>
      <c r="N23" s="20">
        <f t="shared" si="12"/>
        <v>3.7351260871548249</v>
      </c>
      <c r="O23">
        <f t="shared" si="13"/>
        <v>18</v>
      </c>
      <c r="P23">
        <f t="shared" si="14"/>
        <v>-22</v>
      </c>
      <c r="Q23">
        <f t="shared" si="15"/>
        <v>-4</v>
      </c>
    </row>
    <row r="24" spans="1:17" x14ac:dyDescent="0.45">
      <c r="A24">
        <v>110</v>
      </c>
      <c r="B24" s="4">
        <f t="shared" si="0"/>
        <v>2.3600475020767115</v>
      </c>
      <c r="C24" s="5">
        <f t="shared" si="1"/>
        <v>2.2186261458394019</v>
      </c>
      <c r="D24" s="5">
        <f t="shared" si="2"/>
        <v>0.99086370244028998</v>
      </c>
      <c r="E24" s="5">
        <f>_xlfn.NORM.S.DIST(C24,TRUE)</f>
        <v>0.98674391536717632</v>
      </c>
      <c r="F24" s="5">
        <f>EXP(-$B$4*$B$6)</f>
        <v>0.98511193960306265</v>
      </c>
      <c r="G24" s="22">
        <f t="shared" si="5"/>
        <v>29.286643855003788</v>
      </c>
      <c r="H24" s="4">
        <f t="shared" si="6"/>
        <v>2.6076085600820726</v>
      </c>
      <c r="I24" s="5">
        <f t="shared" si="7"/>
        <v>2.466187203844763</v>
      </c>
      <c r="J24" s="5">
        <f t="shared" si="8"/>
        <v>0.99544114232191816</v>
      </c>
      <c r="K24" s="5">
        <f t="shared" si="9"/>
        <v>0.9931720028780987</v>
      </c>
      <c r="L24" s="5">
        <f t="shared" si="10"/>
        <v>0.98511193960306265</v>
      </c>
      <c r="M24" s="19">
        <f t="shared" si="11"/>
        <v>33.18444900246422</v>
      </c>
      <c r="N24" s="20">
        <f t="shared" si="12"/>
        <v>3.8978051474604314</v>
      </c>
      <c r="O24">
        <f t="shared" si="13"/>
        <v>28</v>
      </c>
      <c r="P24">
        <f t="shared" si="14"/>
        <v>-32</v>
      </c>
      <c r="Q24">
        <f t="shared" si="15"/>
        <v>-4</v>
      </c>
    </row>
  </sheetData>
  <mergeCells count="2">
    <mergeCell ref="B13:G13"/>
    <mergeCell ref="H13:M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 Put Spread</vt:lpstr>
      <vt:lpstr>Bear Call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 Hasan</dc:creator>
  <cp:lastModifiedBy>Rakib Hasan</cp:lastModifiedBy>
  <dcterms:created xsi:type="dcterms:W3CDTF">2023-03-25T22:44:40Z</dcterms:created>
  <dcterms:modified xsi:type="dcterms:W3CDTF">2023-05-21T16:57:43Z</dcterms:modified>
</cp:coreProperties>
</file>