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hidePivotFieldList="1"/>
  <mc:AlternateContent xmlns:mc="http://schemas.openxmlformats.org/markup-compatibility/2006">
    <mc:Choice Requires="x15">
      <x15ac:absPath xmlns:x15ac="http://schemas.microsoft.com/office/spreadsheetml/2010/11/ac" url="D:\Documents\Data Analysis\Adventure work Excel Dashboard\"/>
    </mc:Choice>
  </mc:AlternateContent>
  <xr:revisionPtr revIDLastSave="0" documentId="13_ncr:1_{32B9B706-9BD2-4D58-ADCC-739AE38CB162}" xr6:coauthVersionLast="47" xr6:coauthVersionMax="47" xr10:uidLastSave="{00000000-0000-0000-0000-000000000000}"/>
  <bookViews>
    <workbookView xWindow="-113" yWindow="-113" windowWidth="24267" windowHeight="13023" activeTab="2" xr2:uid="{00000000-000D-0000-FFFF-FFFF00000000}"/>
  </bookViews>
  <sheets>
    <sheet name="Analysis 1" sheetId="1" r:id="rId1"/>
    <sheet name="Analysis 2" sheetId="3" r:id="rId2"/>
    <sheet name="Time Series Dashboard" sheetId="2" r:id="rId3"/>
  </sheets>
  <definedNames>
    <definedName name="Slicer_Country">#N/A</definedName>
    <definedName name="Slicer_Month_Name">#N/A</definedName>
    <definedName name="Slicer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s>
  <extLst>
    <ext xmlns:x14="http://schemas.microsoft.com/office/spreadsheetml/2009/9/main" uri="{876F7934-8845-4945-9796-88D515C7AA90}">
      <x14:pivotCaches>
        <pivotCache cacheId="8" r:id="rId12"/>
        <pivotCache cacheId="9" r:id="rId13"/>
      </x14:pivotCaches>
    </ex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5577aed3-9b51-4040-af53-ec83279be998" name="FactInternetSales" connection="Query - FactInternetSales"/>
          <x15:modelTable id="DimSalesTerritory_9a87124a-2524-487a-aae2-18ebfb544e83" name="DimSalesTerritory" connection="Query - DimSalesTerritory"/>
          <x15:modelTable id="DimProduct_01c16d62-75ea-4841-9305-1f10ca2f0b85" name="DimProduct" connection="Query - DimProduct"/>
          <x15:modelTable id="DimGeography_f27c0a4c-1a88-41df-ae4a-a36607fd8498" name="DimGeography" connection="Query - DimGeography"/>
          <x15:modelTable id="DimDate_938f161a-75a3-44be-86ea-e25b6fdbe937" name="DimDate" connection="Query - DimDate"/>
          <x15:modelTable id="DimCustomer_0c1b7a4f-af21-4612-8c7e-d879277018fb" name="DimCustomer" connection="Query - DimCustomer"/>
          <x15:modelTable id="All Measures_9fb8ad3c-70e5-44f5-bbba-302f902afb87"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9" i="3" l="1"/>
  <c r="Q30" i="3"/>
  <c r="R30" i="3"/>
  <c r="S30" i="3"/>
  <c r="Q31" i="3"/>
  <c r="R31" i="3"/>
  <c r="S31" i="3"/>
  <c r="Q32" i="3"/>
  <c r="R32" i="3"/>
  <c r="S32" i="3"/>
  <c r="Q33" i="3"/>
  <c r="R33" i="3"/>
  <c r="S33" i="3"/>
  <c r="R29" i="3"/>
  <c r="Q29" i="3"/>
  <c r="Q3" i="3"/>
  <c r="Q4" i="3"/>
  <c r="Q5" i="3"/>
  <c r="Q6" i="3"/>
  <c r="Q7" i="3"/>
  <c r="Q8" i="3"/>
  <c r="Q9" i="3"/>
  <c r="Q10" i="3"/>
  <c r="P4" i="3"/>
  <c r="P5" i="3"/>
  <c r="P6" i="3"/>
  <c r="P7" i="3"/>
  <c r="P8" i="3"/>
  <c r="P9" i="3"/>
  <c r="P10" i="3"/>
  <c r="P3" i="3"/>
  <c r="I10" i="3"/>
  <c r="F5" i="3"/>
  <c r="G5" i="3" s="1"/>
  <c r="F6" i="3"/>
  <c r="F4" i="3"/>
  <c r="G4" i="3" s="1"/>
  <c r="C23" i="1" a="1"/>
  <c r="C23" i="1" s="1"/>
  <c r="C24" i="1" a="1"/>
  <c r="C24" i="1" s="1"/>
  <c r="C25" i="1" a="1"/>
  <c r="C25" i="1" s="1"/>
  <c r="C26" i="1" a="1"/>
  <c r="C26" i="1" s="1"/>
  <c r="C22" i="1" a="1"/>
  <c r="C22" i="1" s="1"/>
  <c r="D22" i="1" s="1"/>
  <c r="B24" i="1"/>
  <c r="B25" i="1"/>
  <c r="B26" i="1"/>
  <c r="B23" i="1"/>
  <c r="X7" i="1"/>
  <c r="W11" i="1"/>
  <c r="X6" i="1"/>
  <c r="U11" i="1"/>
  <c r="O11" i="1"/>
  <c r="X9" i="1"/>
  <c r="S11" i="1"/>
  <c r="Q11" i="1"/>
  <c r="X8" i="1"/>
  <c r="E7" i="1"/>
  <c r="B7" i="1"/>
  <c r="G7" i="1"/>
  <c r="H7" i="1"/>
  <c r="B10" i="1"/>
  <c r="I7" i="1"/>
  <c r="C7" i="1"/>
  <c r="C10" i="1"/>
  <c r="O18" i="3"/>
  <c r="O17" i="3"/>
  <c r="F7" i="1"/>
  <c r="D7" i="1"/>
  <c r="U3" i="3" l="1"/>
  <c r="V3" i="3" s="1"/>
  <c r="N20" i="3"/>
  <c r="O20" i="3" s="1"/>
  <c r="U4" i="3"/>
  <c r="V4" i="3" s="1"/>
  <c r="U5" i="3"/>
  <c r="V5" i="3" s="1"/>
  <c r="F8" i="3"/>
  <c r="G6" i="3"/>
  <c r="E30" i="1"/>
  <c r="Y7" i="1"/>
  <c r="Y8" i="1"/>
  <c r="Y9" i="1"/>
  <c r="Y11" i="1" s="1"/>
  <c r="D23" i="1"/>
  <c r="E23" i="1" s="1"/>
  <c r="D26" i="1"/>
  <c r="E26" i="1" s="1"/>
  <c r="D25" i="1"/>
  <c r="E25" i="1" s="1"/>
  <c r="D24" i="1"/>
  <c r="E24" i="1" s="1"/>
  <c r="R4" i="3" l="1" a="1"/>
  <c r="R4" i="3" s="1"/>
  <c r="R6" i="3" a="1"/>
  <c r="R6" i="3" s="1"/>
  <c r="R9" i="3" a="1"/>
  <c r="R9" i="3" s="1"/>
  <c r="R5" i="3" a="1"/>
  <c r="R5" i="3" s="1"/>
  <c r="R7" i="3" a="1"/>
  <c r="R7" i="3" s="1"/>
  <c r="R8" i="3" a="1"/>
  <c r="R8" i="3" s="1"/>
  <c r="R10" i="3" a="1"/>
  <c r="R10" i="3" s="1"/>
  <c r="C30" i="1"/>
  <c r="C31" i="1" s="1"/>
  <c r="Q12"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09DA36-278C-4B57-B271-6366C574D0FF}" name="Query - All Measures" description="Connection to the 'All Measures' query in the workbook." type="100" refreshedVersion="8" minRefreshableVersion="5">
    <extLst>
      <ext xmlns:x15="http://schemas.microsoft.com/office/spreadsheetml/2010/11/main" uri="{DE250136-89BD-433C-8126-D09CA5730AF9}">
        <x15:connection id="3057d365-081f-4883-8d57-7393e5eb3b15"/>
      </ext>
    </extLst>
  </connection>
  <connection id="2" xr16:uid="{446795C5-61EF-4463-9A37-801B792738F6}" name="Query - DimCustomer" description="Connection to the 'DimCustomer' query in the workbook." type="100" refreshedVersion="8" minRefreshableVersion="5">
    <extLst>
      <ext xmlns:x15="http://schemas.microsoft.com/office/spreadsheetml/2010/11/main" uri="{DE250136-89BD-433C-8126-D09CA5730AF9}">
        <x15:connection id="0ced2dcd-0acf-4d89-829c-c1f5b5168316"/>
      </ext>
    </extLst>
  </connection>
  <connection id="3" xr16:uid="{72AF45B3-6B09-442A-B7A7-F8BEDF0DA7F3}" name="Query - DimDate" description="Connection to the 'DimDate' query in the workbook." type="100" refreshedVersion="8" minRefreshableVersion="5">
    <extLst>
      <ext xmlns:x15="http://schemas.microsoft.com/office/spreadsheetml/2010/11/main" uri="{DE250136-89BD-433C-8126-D09CA5730AF9}">
        <x15:connection id="697629fd-39f5-4f62-97d4-e6ba78a65e66"/>
      </ext>
    </extLst>
  </connection>
  <connection id="4" xr16:uid="{3328C199-588C-4BA5-B7CC-05C1FC0B9E74}" name="Query - DimGeography" description="Connection to the 'DimGeography' query in the workbook." type="100" refreshedVersion="8" minRefreshableVersion="5">
    <extLst>
      <ext xmlns:x15="http://schemas.microsoft.com/office/spreadsheetml/2010/11/main" uri="{DE250136-89BD-433C-8126-D09CA5730AF9}">
        <x15:connection id="3f91c370-6e46-43ba-82ec-7441a66ed934"/>
      </ext>
    </extLst>
  </connection>
  <connection id="5" xr16:uid="{A1B7ECB3-4410-4AC7-9CBF-5AB636BCB94A}" name="Query - DimProduct" description="Connection to the 'DimProduct' query in the workbook." type="100" refreshedVersion="8" minRefreshableVersion="5">
    <extLst>
      <ext xmlns:x15="http://schemas.microsoft.com/office/spreadsheetml/2010/11/main" uri="{DE250136-89BD-433C-8126-D09CA5730AF9}">
        <x15:connection id="8a66c547-e41d-49ff-a0ff-4730ade9dec2"/>
      </ext>
    </extLst>
  </connection>
  <connection id="6" xr16:uid="{494841E9-9B84-4569-AB7D-FBF91DE9C710}" name="Query - DimSalesTerritory" description="Connection to the 'DimSalesTerritory' query in the workbook." type="100" refreshedVersion="8" minRefreshableVersion="5">
    <extLst>
      <ext xmlns:x15="http://schemas.microsoft.com/office/spreadsheetml/2010/11/main" uri="{DE250136-89BD-433C-8126-D09CA5730AF9}">
        <x15:connection id="73581942-5124-4d1c-acfe-1d94c09aa377"/>
      </ext>
    </extLst>
  </connection>
  <connection id="7" xr16:uid="{31DB994B-0AF5-4AD6-B600-D3EE81ED9863}" name="Query - FactInternetSales" description="Connection to the 'FactInternetSales' query in the workbook." type="100" refreshedVersion="8" minRefreshableVersion="5">
    <extLst>
      <ext xmlns:x15="http://schemas.microsoft.com/office/spreadsheetml/2010/11/main" uri="{DE250136-89BD-433C-8126-D09CA5730AF9}">
        <x15:connection id="c7bd117d-a253-4d03-b64e-1b7e9bb5b29d"/>
      </ext>
    </extLst>
  </connection>
  <connection id="8" xr16:uid="{E0E53613-1CB1-4966-BED7-22D80610C7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<sst xmlns="http://schemas.openxmlformats.org/spreadsheetml/2006/main" count="74" uniqueCount="62">
  <si>
    <t>#Transiction</t>
  </si>
  <si>
    <t>Total Product</t>
  </si>
  <si>
    <t>Sold Product</t>
  </si>
  <si>
    <t>Unsold Product</t>
  </si>
  <si>
    <t>Profit Margin</t>
  </si>
  <si>
    <t>Profit Margins</t>
  </si>
  <si>
    <t xml:space="preserve"> Total Profit</t>
  </si>
  <si>
    <t xml:space="preserve"> Total Cost</t>
  </si>
  <si>
    <t xml:space="preserve"> Total Revenue</t>
  </si>
  <si>
    <t xml:space="preserve"> OrderQuantity</t>
  </si>
  <si>
    <t>Option Button</t>
  </si>
  <si>
    <t>Row Labels</t>
  </si>
  <si>
    <t>Year</t>
  </si>
  <si>
    <t>Above Average</t>
  </si>
  <si>
    <t>Total</t>
  </si>
  <si>
    <t>Percentage</t>
  </si>
  <si>
    <t>Caption</t>
  </si>
  <si>
    <t xml:space="preserve"> Revenue</t>
  </si>
  <si>
    <t xml:space="preserve"> Profit</t>
  </si>
  <si>
    <t xml:space="preserve"> Transiction</t>
  </si>
  <si>
    <t>YOY Rev</t>
  </si>
  <si>
    <t xml:space="preserve"> YOY Tran</t>
  </si>
  <si>
    <t>YOY Cost</t>
  </si>
  <si>
    <t>YOY Profit</t>
  </si>
  <si>
    <t>YOY Quan</t>
  </si>
  <si>
    <t>Total Cost</t>
  </si>
  <si>
    <t>OrderQuantity</t>
  </si>
  <si>
    <t>YOY PM</t>
  </si>
  <si>
    <t>Apr</t>
  </si>
  <si>
    <t>Aug</t>
  </si>
  <si>
    <t>Dec</t>
  </si>
  <si>
    <t>Feb</t>
  </si>
  <si>
    <t>Jan</t>
  </si>
  <si>
    <t>Jul</t>
  </si>
  <si>
    <t>Jun</t>
  </si>
  <si>
    <t>Mar</t>
  </si>
  <si>
    <t>May</t>
  </si>
  <si>
    <t>Nov</t>
  </si>
  <si>
    <t>Oct</t>
  </si>
  <si>
    <t>Sep</t>
  </si>
  <si>
    <t>Month Name</t>
  </si>
  <si>
    <t>Top 3 Percen</t>
  </si>
  <si>
    <t>Week Type</t>
  </si>
  <si>
    <t>WeekDay</t>
  </si>
  <si>
    <t>Weekend</t>
  </si>
  <si>
    <t>Day Name</t>
  </si>
  <si>
    <t>Fri</t>
  </si>
  <si>
    <t>Mon</t>
  </si>
  <si>
    <t>Sat</t>
  </si>
  <si>
    <t>Sun</t>
  </si>
  <si>
    <t>Thu</t>
  </si>
  <si>
    <t>Tue</t>
  </si>
  <si>
    <t>Wed</t>
  </si>
  <si>
    <t>Highlighted</t>
  </si>
  <si>
    <t>%</t>
  </si>
  <si>
    <t>Top</t>
  </si>
  <si>
    <t>Quarter</t>
  </si>
  <si>
    <t>Qtr-1</t>
  </si>
  <si>
    <t>Qtr-2</t>
  </si>
  <si>
    <t>Qtr-3</t>
  </si>
  <si>
    <t>Qtr-4</t>
  </si>
  <si>
    <t>% of QTR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</si>
</sst>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_(* \(#,##0.00\);_(* &quot;-&quot;??_);_(@_)"/>
    <numFmt numFmtId="164" formatCode="[&lt;999999]0.00,&quot; K&quot;;[&lt;999999999]0.00,,&quot; M&quot;"/>
    <numFmt numFmtId="165" formatCode="[&lt;999999]&quot;$&quot;0.00,&quot; K&quot;;[&lt;999999999]&quot;$&quot;0.00,,&quot; M&quot;"/>
    <numFmt numFmtId="166" formatCode="0.0%"/>
    <numFmt numFmtId="167" formatCode="\+0.00%;\-0.00%;0.00%"/>
    <numFmt numFmtId="168" formatCode="[&lt;999999]0.0,&quot; K&quot;;[&lt;999999999]0.0,,&quot; M&quot;"/>
    <numFmt numFmtId="169" formatCode="[&lt;999999]&quot;$&quot;0.0,&quot; K&quot;;[&lt;999999999]&quot;$&quot;0.0,,&quot; M&quot;"/>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8"/>
      <color rgb="FF000000"/>
      <name val="Segoe UI"/>
      <family val="2"/>
    </font>
    <font>
      <b/>
      <sz val="11"/>
      <color theme="0"/>
      <name val="Calibri"/>
      <family val="2"/>
      <scheme val="minor"/>
    </font>
  </fonts>
  <fills count="8">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theme="1" tint="0.14999847407452621"/>
        <bgColor indexed="64"/>
      </patternFill>
    </fill>
    <fill>
      <patternFill patternType="solid">
        <fgColor theme="4" tint="0.39997558519241921"/>
        <bgColor indexed="64"/>
      </patternFill>
    </fill>
    <fill>
      <patternFill patternType="solid">
        <fgColor theme="1" tint="0.249977111117893"/>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1" fillId="0" borderId="0" applyFont="0" applyFill="0" applyBorder="0" applyAlignment="0" applyProtection="0"/>
  </cellStyleXfs>
  <cellXfs count="27">
    <xf numFmtId="0" fontId="0" fillId="0" borderId="0" xfId="0"/>
    <xf numFmtId="164" fontId="0" fillId="0" borderId="0" xfId="0" applyNumberFormat="1"/>
    <xf numFmtId="10" fontId="0" fillId="0" borderId="0" xfId="0" applyNumberFormat="1"/>
    <xf numFmtId="0" fontId="2" fillId="3" borderId="0" xfId="0" applyFont="1" applyFill="1"/>
    <xf numFmtId="0" fontId="0" fillId="0" borderId="1" xfId="0" pivotButton="1" applyBorder="1"/>
    <xf numFmtId="0" fontId="0" fillId="0" borderId="1" xfId="0" applyBorder="1"/>
    <xf numFmtId="0" fontId="0" fillId="0" borderId="1" xfId="0" applyBorder="1" applyAlignment="1">
      <alignment horizontal="left"/>
    </xf>
    <xf numFmtId="165" fontId="0" fillId="0" borderId="1" xfId="0" applyNumberFormat="1" applyBorder="1"/>
    <xf numFmtId="10" fontId="0" fillId="0" borderId="1" xfId="0" applyNumberFormat="1" applyBorder="1"/>
    <xf numFmtId="164" fontId="0" fillId="0" borderId="1" xfId="0" applyNumberFormat="1" applyBorder="1"/>
    <xf numFmtId="0" fontId="0" fillId="2" borderId="1" xfId="0" applyFill="1" applyBorder="1"/>
    <xf numFmtId="10" fontId="0" fillId="0" borderId="1" xfId="1" applyNumberFormat="1" applyFont="1" applyBorder="1"/>
    <xf numFmtId="166" fontId="0" fillId="0" borderId="1" xfId="1" applyNumberFormat="1" applyFont="1" applyBorder="1"/>
    <xf numFmtId="43" fontId="0" fillId="0" borderId="1" xfId="2" applyFont="1" applyBorder="1"/>
    <xf numFmtId="164" fontId="0" fillId="0" borderId="1" xfId="2" applyNumberFormat="1" applyFont="1" applyBorder="1"/>
    <xf numFmtId="0" fontId="0" fillId="4" borderId="0" xfId="0" applyFill="1"/>
    <xf numFmtId="167" fontId="0" fillId="0" borderId="1" xfId="0" applyNumberFormat="1" applyBorder="1"/>
    <xf numFmtId="0" fontId="2" fillId="5" borderId="1" xfId="0" applyFont="1" applyFill="1" applyBorder="1"/>
    <xf numFmtId="166" fontId="0" fillId="0" borderId="0" xfId="1" applyNumberFormat="1" applyFont="1"/>
    <xf numFmtId="168" fontId="0" fillId="0" borderId="1" xfId="0" applyNumberFormat="1" applyBorder="1"/>
    <xf numFmtId="0" fontId="0" fillId="6" borderId="0" xfId="0" applyFill="1"/>
    <xf numFmtId="0" fontId="2" fillId="7" borderId="1" xfId="0" applyFont="1" applyFill="1" applyBorder="1"/>
    <xf numFmtId="166" fontId="0" fillId="0" borderId="0" xfId="1" applyNumberFormat="1" applyFont="1" applyFill="1" applyBorder="1"/>
    <xf numFmtId="166" fontId="0" fillId="0" borderId="1" xfId="0" applyNumberFormat="1" applyBorder="1"/>
    <xf numFmtId="0" fontId="4" fillId="6" borderId="1" xfId="0" applyFont="1" applyFill="1" applyBorder="1"/>
    <xf numFmtId="169" fontId="0" fillId="0" borderId="1" xfId="0" applyNumberFormat="1" applyBorder="1"/>
    <xf numFmtId="9" fontId="0" fillId="0" borderId="1" xfId="0" applyNumberFormat="1" applyBorder="1"/>
  </cellXfs>
  <cellStyles count="3">
    <cellStyle name="Comma" xfId="2" builtinId="3"/>
    <cellStyle name="Normal" xfId="0" builtinId="0"/>
    <cellStyle name="Percent" xfId="1" builtinId="5"/>
  </cellStyles>
  <dxfs count="67">
    <dxf>
      <numFmt numFmtId="169" formatCode="[&lt;999999]&quot;$&quot;0.0,&quot; K&quot;;[&lt;999999999]&quot;$&quot;0.0,,&quot; M&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lt;999999]0.0,&quot; K&quot;;[&lt;999999999]0.0,,&quot; 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quot;$&quot;0.00,&quot; K&quot;;[&lt;999999999]&quot;$&quot;0.00,,&quot; M&quot;"/>
    </dxf>
    <dxf>
      <numFmt numFmtId="168" formatCode="[&lt;999999]0.0,&quot; K&quot;;[&lt;999999999]0.0,,&quot; 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quot;$&quot;0.00,&quot; K&quot;;[&lt;999999999]&quot;$&quot;0.00,,&quot; M&quot;"/>
    </dxf>
    <dxf>
      <numFmt numFmtId="164" formatCode="[&lt;999999]0.00,&quot; K&quot;;[&lt;999999999]0.00,,&quot; 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8" formatCode="[&lt;999999]0.0,&quot; K&quot;;[&lt;999999999]0.0,,&quot; 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quot;$&quot;0.00,&quot; K&quot;;[&lt;999999999]&quot;$&quot;0.00,,&quot; M&quot;"/>
    </dxf>
    <dxf>
      <numFmt numFmtId="169" formatCode="[&lt;999999]&quot;$&quot;0.0,&quot; K&quot;;[&lt;999999999]&quot;$&quot;0.0,,&quot; M&quot;"/>
    </dxf>
    <dxf>
      <numFmt numFmtId="169" formatCode="[&lt;999999]&quot;$&quot;0.0,&quot; K&quot;;[&lt;999999999]&quot;$&quot;0.0,,&quot; M&quot;"/>
    </dxf>
    <dxf>
      <numFmt numFmtId="14" formatCode="0.00%"/>
    </dxf>
    <dxf>
      <numFmt numFmtId="168" formatCode="[&lt;999999]0.0,&quot; K&quot;;[&lt;999999999]0.0,,&quot; 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quot;$&quot;0.00,&quot; K&quot;;[&lt;999999999]&quot;$&quot;0.00,,&quot; M&quot;"/>
    </dxf>
    <dxf>
      <numFmt numFmtId="167" formatCode="\+0.00%;\-0.00%;0.00%"/>
    </dxf>
    <dxf>
      <numFmt numFmtId="167" formatCode="\+0.00%;\-0.00%;0.00%"/>
    </dxf>
    <dxf>
      <numFmt numFmtId="167" formatCode="\+0.00%;\-0.00%;0.00%"/>
    </dxf>
    <dxf>
      <numFmt numFmtId="167" formatCode="\+0.00%;\-0.00%;0.00%"/>
    </dxf>
    <dxf>
      <numFmt numFmtId="167" formatCode="\+0.00%;\-0.00%;0.00%"/>
    </dxf>
    <dxf>
      <numFmt numFmtId="167" formatCode="\+0.00%;\-0.00%;0.00%"/>
    </dxf>
    <dxf>
      <numFmt numFmtId="14" formatCode="0.00%"/>
    </dxf>
    <dxf>
      <numFmt numFmtId="14" formatCode="0.00%"/>
    </dxf>
    <dxf>
      <numFmt numFmtId="14" formatCode="0.00%"/>
    </dxf>
    <dxf>
      <numFmt numFmtId="14" formatCode="0.0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quot;$&quot;0.00,&quot; K&quot;;[&lt;999999999]&quot;$&quot;0.00,,&quot; M&quot;"/>
    </dxf>
    <dxf>
      <numFmt numFmtId="165" formatCode="[&lt;999999]&quot;$&quot;0.00,&quot; K&quot;;[&lt;999999999]&quot;$&quot;0.00,,&quot; 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5" formatCode="[&lt;999999]&quot;$&quot;0.00,&quot; K&quot;;[&lt;999999999]&quot;$&quot;0.00,,&quot; M&quot;"/>
    </dxf>
    <dxf>
      <numFmt numFmtId="165" formatCode="[&lt;999999]&quot;$&quot;0.00,&quot; K&quot;;[&lt;999999999]&quot;$&quot;0.00,,&quot; M&quot;"/>
    </dxf>
    <dxf>
      <numFmt numFmtId="165" formatCode="[&lt;999999]&quot;$&quot;0.00,&quot; K&quot;;[&lt;999999999]&quot;$&quot;0.00,,&quot; M&quot;"/>
    </dxf>
    <dxf>
      <numFmt numFmtId="164" formatCode="[&lt;999999]0.00,&quot; K&quot;;[&lt;999999999]0.00,,&quot; M&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9]&quot;$&quot;0.00,&quot; K&quot;;[&lt;999999999]&quot;$&quot;0.00,,&quot; M&quot;"/>
    </dxf>
    <dxf>
      <numFmt numFmtId="165" formatCode="[&lt;999999]&quot;$&quot;0.00,&quot; K&quot;;[&lt;999999999]&quot;$&quot;0.00,,&quot; M&quot;"/>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Invisible" pivot="0" table="0" count="0" xr9:uid="{C61FE3AB-51D7-4B80-B5ED-396C1CDA5621}"/>
    <tableStyle name="SlicerStyleLight1 2" pivot="0" table="0" count="10" xr9:uid="{6C73B38C-D5CD-4747-BC3F-56FE4C0E4CED}">
      <tableStyleElement type="wholeTable" dxfId="66"/>
      <tableStyleElement type="headerRow" dxfId="65"/>
    </tableStyle>
  </tableStyles>
  <colors>
    <mruColors>
      <color rgb="FF00BBC9"/>
      <color rgb="FFF4EE00"/>
      <color rgb="FF73B149"/>
      <color rgb="FFC0BC00"/>
      <color rgb="FFFA7765"/>
      <color rgb="FFFF2929"/>
      <color rgb="FF06A6B3"/>
      <color rgb="FF5AE6C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0BBC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eetMetadata" Target="metadata.xml"/><Relationship Id="rId34" Type="http://schemas.openxmlformats.org/officeDocument/2006/relationships/customXml" Target="../customXml/item11.xml"/><Relationship Id="rId42" Type="http://schemas.openxmlformats.org/officeDocument/2006/relationships/customXml" Target="../customXml/item19.xml"/><Relationship Id="rId47" Type="http://schemas.openxmlformats.org/officeDocument/2006/relationships/customXml" Target="../customXml/item24.xml"/><Relationship Id="rId50" Type="http://schemas.openxmlformats.org/officeDocument/2006/relationships/customXml" Target="../customXml/item27.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3.xml"/><Relationship Id="rId29" Type="http://schemas.openxmlformats.org/officeDocument/2006/relationships/customXml" Target="../customXml/item6.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openxmlformats.org/officeDocument/2006/relationships/customXml" Target="../customXml/item22.xml"/><Relationship Id="rId5" Type="http://schemas.openxmlformats.org/officeDocument/2006/relationships/pivotCacheDefinition" Target="pivotCache/pivotCacheDefinition2.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49" Type="http://schemas.openxmlformats.org/officeDocument/2006/relationships/customXml" Target="../customXml/item26.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48" Type="http://schemas.openxmlformats.org/officeDocument/2006/relationships/customXml" Target="../customXml/item25.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46" Type="http://schemas.openxmlformats.org/officeDocument/2006/relationships/customXml" Target="../customXml/item23.xml"/><Relationship Id="rId20" Type="http://schemas.openxmlformats.org/officeDocument/2006/relationships/sharedStrings" Target="sharedStrings.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50402906595006669"/>
          <c:w val="0.93888888888888888"/>
          <c:h val="0.35662343472370528"/>
        </c:manualLayout>
      </c:layout>
      <c:barChart>
        <c:barDir val="col"/>
        <c:grouping val="clustered"/>
        <c:varyColors val="0"/>
        <c:ser>
          <c:idx val="0"/>
          <c:order val="0"/>
          <c:tx>
            <c:strRef>
              <c:f>'Analysis 1'!$B$22</c:f>
              <c:strCache>
                <c:ptCount val="1"/>
                <c:pt idx="0">
                  <c:v>Year</c:v>
                </c:pt>
              </c:strCache>
              <c:extLst xmlns:c15="http://schemas.microsoft.com/office/drawing/2012/chart"/>
            </c:strRef>
          </c:tx>
          <c:spPr>
            <a:solidFill>
              <a:schemeClr val="accent1"/>
            </a:solidFill>
            <a:ln>
              <a:noFill/>
            </a:ln>
            <a:effectLst/>
          </c:spPr>
          <c:invertIfNegative val="0"/>
          <c:cat>
            <c:numRef>
              <c:f>'Analysis 1'!$B$23:$B$26</c:f>
              <c:numCache>
                <c:formatCode>General</c:formatCode>
                <c:ptCount val="4"/>
                <c:pt idx="0">
                  <c:v>2005</c:v>
                </c:pt>
                <c:pt idx="1">
                  <c:v>2006</c:v>
                </c:pt>
                <c:pt idx="2">
                  <c:v>2007</c:v>
                </c:pt>
                <c:pt idx="3">
                  <c:v>2008</c:v>
                </c:pt>
              </c:numCache>
              <c:extLst xmlns:c15="http://schemas.microsoft.com/office/drawing/2012/chart"/>
            </c:numRef>
          </c:cat>
          <c:val>
            <c:numRef>
              <c:f>'Analysis 1'!$B$23:$B$26</c:f>
              <c:numCache>
                <c:formatCode>General</c:formatCode>
                <c:ptCount val="4"/>
                <c:pt idx="0">
                  <c:v>2005</c:v>
                </c:pt>
                <c:pt idx="1">
                  <c:v>2006</c:v>
                </c:pt>
                <c:pt idx="2">
                  <c:v>2007</c:v>
                </c:pt>
                <c:pt idx="3">
                  <c:v>2008</c:v>
                </c:pt>
              </c:numCache>
              <c:extLst xmlns:c15="http://schemas.microsoft.com/office/drawing/2012/chart"/>
            </c:numRef>
          </c:val>
          <c:extLst xmlns:c15="http://schemas.microsoft.com/office/drawing/2012/chart">
            <c:ext xmlns:c16="http://schemas.microsoft.com/office/drawing/2014/chart" uri="{C3380CC4-5D6E-409C-BE32-E72D297353CC}">
              <c16:uniqueId val="{00000003-B91B-4275-A3FD-F0CB22963933}"/>
            </c:ext>
          </c:extLst>
        </c:ser>
        <c:ser>
          <c:idx val="1"/>
          <c:order val="1"/>
          <c:tx>
            <c:strRef>
              <c:f>'Analysis 1'!$C$22</c:f>
              <c:strCache>
                <c:ptCount val="1"/>
                <c:pt idx="0">
                  <c:v> Profit</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1'!$B$23:$B$26</c:f>
              <c:numCache>
                <c:formatCode>General</c:formatCode>
                <c:ptCount val="4"/>
                <c:pt idx="0">
                  <c:v>2005</c:v>
                </c:pt>
                <c:pt idx="1">
                  <c:v>2006</c:v>
                </c:pt>
                <c:pt idx="2">
                  <c:v>2007</c:v>
                </c:pt>
                <c:pt idx="3">
                  <c:v>2008</c:v>
                </c:pt>
              </c:numCache>
            </c:numRef>
          </c:cat>
          <c:val>
            <c:numRef>
              <c:f>'Analysis 1'!$C$23:$C$26</c:f>
              <c:numCache>
                <c:formatCode>[&lt;999999]0.00," K";[&lt;999999999]0.00,," M"</c:formatCode>
                <c:ptCount val="4"/>
                <c:pt idx="0">
                  <c:v>13403626.559800046</c:v>
                </c:pt>
                <c:pt idx="1">
                  <c:v>28177776.426299959</c:v>
                </c:pt>
                <c:pt idx="2">
                  <c:v>42547110.664200306</c:v>
                </c:pt>
                <c:pt idx="3">
                  <c:v>42162063.995700456</c:v>
                </c:pt>
              </c:numCache>
            </c:numRef>
          </c:val>
          <c:extLst>
            <c:ext xmlns:c16="http://schemas.microsoft.com/office/drawing/2014/chart" uri="{C3380CC4-5D6E-409C-BE32-E72D297353CC}">
              <c16:uniqueId val="{00000000-B91B-4275-A3FD-F0CB22963933}"/>
            </c:ext>
          </c:extLst>
        </c:ser>
        <c:ser>
          <c:idx val="3"/>
          <c:order val="3"/>
          <c:tx>
            <c:strRef>
              <c:f>'Analysis 1'!$E$22</c:f>
              <c:strCache>
                <c:ptCount val="1"/>
                <c:pt idx="0">
                  <c:v>Above Average</c:v>
                </c:pt>
              </c:strCache>
            </c:strRef>
          </c:tx>
          <c:spPr>
            <a:solidFill>
              <a:srgbClr val="00BBC9"/>
            </a:solidFill>
            <a:ln>
              <a:noFill/>
            </a:ln>
            <a:effectLst/>
          </c:spPr>
          <c:invertIfNegative val="0"/>
          <c:val>
            <c:numRef>
              <c:f>'Analysis 1'!$E$23:$E$26</c:f>
              <c:numCache>
                <c:formatCode>_(* #,##0.00_);_(* \(#,##0.00\);_(* "-"??_);_(@_)</c:formatCode>
                <c:ptCount val="4"/>
                <c:pt idx="0">
                  <c:v>0</c:v>
                </c:pt>
                <c:pt idx="1">
                  <c:v>0</c:v>
                </c:pt>
                <c:pt idx="2">
                  <c:v>42547110.664200306</c:v>
                </c:pt>
                <c:pt idx="3">
                  <c:v>42162063.995700456</c:v>
                </c:pt>
              </c:numCache>
            </c:numRef>
          </c:val>
          <c:extLst>
            <c:ext xmlns:c16="http://schemas.microsoft.com/office/drawing/2014/chart" uri="{C3380CC4-5D6E-409C-BE32-E72D297353CC}">
              <c16:uniqueId val="{00000001-B91B-4275-A3FD-F0CB22963933}"/>
            </c:ext>
          </c:extLst>
        </c:ser>
        <c:dLbls>
          <c:showLegendKey val="0"/>
          <c:showVal val="0"/>
          <c:showCatName val="0"/>
          <c:showSerName val="0"/>
          <c:showPercent val="0"/>
          <c:showBubbleSize val="0"/>
        </c:dLbls>
        <c:gapWidth val="150"/>
        <c:overlap val="100"/>
        <c:axId val="1776254143"/>
        <c:axId val="1776252223"/>
        <c:extLst/>
      </c:barChart>
      <c:lineChart>
        <c:grouping val="standard"/>
        <c:varyColors val="0"/>
        <c:ser>
          <c:idx val="2"/>
          <c:order val="2"/>
          <c:tx>
            <c:strRef>
              <c:f>'Analysis 1'!$D$22</c:f>
              <c:strCache>
                <c:ptCount val="1"/>
                <c:pt idx="0">
                  <c:v>Average Profit</c:v>
                </c:pt>
              </c:strCache>
            </c:strRef>
          </c:tx>
          <c:spPr>
            <a:ln w="12700" cap="rnd">
              <a:solidFill>
                <a:schemeClr val="accent3"/>
              </a:solidFill>
              <a:round/>
            </a:ln>
            <a:effectLst/>
          </c:spPr>
          <c:marker>
            <c:symbol val="none"/>
          </c:marker>
          <c:val>
            <c:numRef>
              <c:f>'Analysis 1'!$D$23:$D$26</c:f>
              <c:numCache>
                <c:formatCode>[&lt;999999]0.00," K";[&lt;999999999]0.00,," M"</c:formatCode>
                <c:ptCount val="4"/>
                <c:pt idx="0">
                  <c:v>31572644.411500193</c:v>
                </c:pt>
                <c:pt idx="1">
                  <c:v>31572644.411500193</c:v>
                </c:pt>
                <c:pt idx="2">
                  <c:v>31572644.411500193</c:v>
                </c:pt>
                <c:pt idx="3">
                  <c:v>31572644.411500193</c:v>
                </c:pt>
              </c:numCache>
            </c:numRef>
          </c:val>
          <c:smooth val="0"/>
          <c:extLst>
            <c:ext xmlns:c16="http://schemas.microsoft.com/office/drawing/2014/chart" uri="{C3380CC4-5D6E-409C-BE32-E72D297353CC}">
              <c16:uniqueId val="{00000002-B91B-4275-A3FD-F0CB22963933}"/>
            </c:ext>
          </c:extLst>
        </c:ser>
        <c:dLbls>
          <c:showLegendKey val="0"/>
          <c:showVal val="0"/>
          <c:showCatName val="0"/>
          <c:showSerName val="0"/>
          <c:showPercent val="0"/>
          <c:showBubbleSize val="0"/>
        </c:dLbls>
        <c:marker val="1"/>
        <c:smooth val="0"/>
        <c:axId val="1776254143"/>
        <c:axId val="1776252223"/>
      </c:lineChart>
      <c:catAx>
        <c:axId val="177625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252223"/>
        <c:crosses val="autoZero"/>
        <c:auto val="1"/>
        <c:lblAlgn val="ctr"/>
        <c:lblOffset val="100"/>
        <c:noMultiLvlLbl val="0"/>
      </c:catAx>
      <c:valAx>
        <c:axId val="1776252223"/>
        <c:scaling>
          <c:orientation val="minMax"/>
        </c:scaling>
        <c:delete val="1"/>
        <c:axPos val="l"/>
        <c:numFmt formatCode="General" sourceLinked="1"/>
        <c:majorTickMark val="none"/>
        <c:minorTickMark val="none"/>
        <c:tickLblPos val="nextTo"/>
        <c:crossAx val="1776254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 over AdventureWorks.xlsx]Analysis 2!KPI</c:name>
    <c:fmtId val="9"/>
  </c:pivotSource>
  <c:chart>
    <c:autoTitleDeleted val="1"/>
    <c:pivotFmts>
      <c:pivotFmt>
        <c:idx val="0"/>
        <c:spPr>
          <a:noFill/>
          <a:ln w="22225" cap="rnd" cmpd="sng" algn="ctr">
            <a:solidFill>
              <a:schemeClr val="tx1">
                <a:lumMod val="75000"/>
                <a:lumOff val="25000"/>
                <a:alpha val="99000"/>
              </a:schemeClr>
            </a:solidFill>
            <a:miter lim="800000"/>
          </a:ln>
          <a:effectLst/>
        </c:spPr>
        <c:marker>
          <c:symbol val="circle"/>
          <c:size val="5"/>
          <c:spPr>
            <a:solidFill>
              <a:schemeClr val="bg2">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tx1">
                <a:lumMod val="75000"/>
                <a:lumOff val="25000"/>
                <a:alpha val="99000"/>
              </a:schemeClr>
            </a:solidFill>
            <a:miter lim="800000"/>
          </a:ln>
          <a:effectLst/>
        </c:spPr>
        <c:marker>
          <c:symbol val="circle"/>
          <c:size val="5"/>
          <c:spPr>
            <a:solidFill>
              <a:schemeClr val="bg2">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alpha val="99000"/>
              </a:schemeClr>
            </a:solidFill>
          </a:ln>
          <a:effectLst/>
        </c:spPr>
        <c:marker>
          <c:symbol val="circle"/>
          <c:size val="5"/>
          <c:spPr>
            <a:solidFill>
              <a:schemeClr val="bg2">
                <a:lumMod val="5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26805284937693E-2"/>
          <c:y val="9.2097170735897002E-2"/>
          <c:w val="0.94877714133182367"/>
          <c:h val="0.71988592096505399"/>
        </c:manualLayout>
      </c:layout>
      <c:lineChart>
        <c:grouping val="standard"/>
        <c:varyColors val="0"/>
        <c:ser>
          <c:idx val="0"/>
          <c:order val="0"/>
          <c:tx>
            <c:strRef>
              <c:f>'Analysis 2'!$C$3</c:f>
              <c:strCache>
                <c:ptCount val="1"/>
                <c:pt idx="0">
                  <c:v>Total</c:v>
                </c:pt>
              </c:strCache>
            </c:strRef>
          </c:tx>
          <c:spPr>
            <a:ln w="28575" cap="rnd">
              <a:solidFill>
                <a:schemeClr val="tx1">
                  <a:lumMod val="75000"/>
                  <a:lumOff val="25000"/>
                  <a:alpha val="99000"/>
                </a:schemeClr>
              </a:solidFill>
            </a:ln>
            <a:effectLst/>
          </c:spPr>
          <c:marker>
            <c:symbol val="circle"/>
            <c:size val="5"/>
            <c:spPr>
              <a:solidFill>
                <a:schemeClr val="bg2">
                  <a:lumMod val="50000"/>
                </a:schemeClr>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2'!$B$4:$B$15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2'!$C$4:$C$15</c:f>
              <c:numCache>
                <c:formatCode>[&lt;999999]0.0," K";[&lt;999999999]0.0,," M"</c:formatCode>
                <c:ptCount val="12"/>
                <c:pt idx="0">
                  <c:v>10223845.849199997</c:v>
                </c:pt>
                <c:pt idx="1">
                  <c:v>10792830.003000002</c:v>
                </c:pt>
                <c:pt idx="2">
                  <c:v>11283963.168800015</c:v>
                </c:pt>
                <c:pt idx="3">
                  <c:v>11839838.095300021</c:v>
                </c:pt>
                <c:pt idx="4">
                  <c:v>13733395.004400004</c:v>
                </c:pt>
                <c:pt idx="5">
                  <c:v>13445658.304500012</c:v>
                </c:pt>
                <c:pt idx="6">
                  <c:v>8108100.7478999803</c:v>
                </c:pt>
                <c:pt idx="7">
                  <c:v>8035078.6151000103</c:v>
                </c:pt>
                <c:pt idx="8">
                  <c:v>8046581.1938000023</c:v>
                </c:pt>
                <c:pt idx="9">
                  <c:v>8675444.4087999668</c:v>
                </c:pt>
                <c:pt idx="10">
                  <c:v>8962424.8809000105</c:v>
                </c:pt>
                <c:pt idx="11">
                  <c:v>13143417.374300048</c:v>
                </c:pt>
              </c:numCache>
            </c:numRef>
          </c:val>
          <c:smooth val="1"/>
          <c:extLst>
            <c:ext xmlns:c16="http://schemas.microsoft.com/office/drawing/2014/chart" uri="{C3380CC4-5D6E-409C-BE32-E72D297353CC}">
              <c16:uniqueId val="{00000000-5F4F-4B2F-8263-B1D153C8F2C2}"/>
            </c:ext>
          </c:extLst>
        </c:ser>
        <c:dLbls>
          <c:dLblPos val="t"/>
          <c:showLegendKey val="0"/>
          <c:showVal val="1"/>
          <c:showCatName val="0"/>
          <c:showSerName val="0"/>
          <c:showPercent val="0"/>
          <c:showBubbleSize val="0"/>
        </c:dLbls>
        <c:marker val="1"/>
        <c:smooth val="0"/>
        <c:axId val="823573376"/>
        <c:axId val="823567616"/>
      </c:lineChart>
      <c:catAx>
        <c:axId val="823573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23567616"/>
        <c:crosses val="autoZero"/>
        <c:auto val="1"/>
        <c:lblAlgn val="ctr"/>
        <c:lblOffset val="100"/>
        <c:noMultiLvlLbl val="0"/>
      </c:catAx>
      <c:valAx>
        <c:axId val="823567616"/>
        <c:scaling>
          <c:orientation val="minMax"/>
        </c:scaling>
        <c:delete val="1"/>
        <c:axPos val="l"/>
        <c:numFmt formatCode="[&lt;999999]0.0,&quot; K&quot;;[&lt;999999999]0.0,,&quot; M&quot;" sourceLinked="1"/>
        <c:majorTickMark val="none"/>
        <c:minorTickMark val="none"/>
        <c:tickLblPos val="nextTo"/>
        <c:crossAx val="82357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8203414248397181E-2"/>
          <c:y val="0.13874579689534311"/>
          <c:w val="0.92564554425422585"/>
          <c:h val="0.72131237089064737"/>
        </c:manualLayout>
      </c:layout>
      <c:barChart>
        <c:barDir val="col"/>
        <c:grouping val="clustered"/>
        <c:varyColors val="0"/>
        <c:ser>
          <c:idx val="0"/>
          <c:order val="0"/>
          <c:tx>
            <c:strRef>
              <c:f>'Analysis 2'!$Q$3</c:f>
              <c:strCache>
                <c:ptCount val="1"/>
                <c:pt idx="0">
                  <c:v> Total Profit</c:v>
                </c:pt>
              </c:strCache>
            </c:strRef>
          </c:tx>
          <c:spPr>
            <a:solidFill>
              <a:schemeClr val="bg1">
                <a:lumMod val="75000"/>
              </a:schemeClr>
            </a:solidFill>
            <a:ln>
              <a:solidFill>
                <a:schemeClr val="bg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2'!$P$4:$P$10</c:f>
              <c:strCache>
                <c:ptCount val="7"/>
                <c:pt idx="0">
                  <c:v>Thu</c:v>
                </c:pt>
                <c:pt idx="1">
                  <c:v>Fri</c:v>
                </c:pt>
                <c:pt idx="2">
                  <c:v>Wed</c:v>
                </c:pt>
                <c:pt idx="3">
                  <c:v>Mon</c:v>
                </c:pt>
                <c:pt idx="4">
                  <c:v>Sat</c:v>
                </c:pt>
                <c:pt idx="5">
                  <c:v>Tue</c:v>
                </c:pt>
                <c:pt idx="6">
                  <c:v>Sun</c:v>
                </c:pt>
              </c:strCache>
            </c:strRef>
          </c:cat>
          <c:val>
            <c:numRef>
              <c:f>'Analysis 2'!$Q$4:$Q$10</c:f>
              <c:numCache>
                <c:formatCode>[&lt;999999]0.0," K";[&lt;999999999]0.0,," M"</c:formatCode>
                <c:ptCount val="7"/>
                <c:pt idx="0">
                  <c:v>18810561.906700015</c:v>
                </c:pt>
                <c:pt idx="1">
                  <c:v>18279687.762300041</c:v>
                </c:pt>
                <c:pt idx="2">
                  <c:v>18218769.795200098</c:v>
                </c:pt>
                <c:pt idx="3">
                  <c:v>17943295.256499998</c:v>
                </c:pt>
                <c:pt idx="4">
                  <c:v>17729640.441599976</c:v>
                </c:pt>
                <c:pt idx="5">
                  <c:v>17685312.63379997</c:v>
                </c:pt>
                <c:pt idx="6">
                  <c:v>17623309.84989994</c:v>
                </c:pt>
              </c:numCache>
            </c:numRef>
          </c:val>
          <c:extLst>
            <c:ext xmlns:c16="http://schemas.microsoft.com/office/drawing/2014/chart" uri="{C3380CC4-5D6E-409C-BE32-E72D297353CC}">
              <c16:uniqueId val="{00000000-9E32-4DA4-A638-22CDA5119A53}"/>
            </c:ext>
          </c:extLst>
        </c:ser>
        <c:ser>
          <c:idx val="1"/>
          <c:order val="1"/>
          <c:tx>
            <c:strRef>
              <c:f>'Analysis 2'!$R$3</c:f>
              <c:strCache>
                <c:ptCount val="1"/>
                <c:pt idx="0">
                  <c:v>Highlighted</c:v>
                </c:pt>
              </c:strCache>
            </c:strRef>
          </c:tx>
          <c:spPr>
            <a:solidFill>
              <a:srgbClr val="00BBC9"/>
            </a:solidFill>
            <a:ln>
              <a:solidFill>
                <a:srgbClr val="00BBC9"/>
              </a:solidFill>
            </a:ln>
            <a:effectLst/>
          </c:spPr>
          <c:invertIfNegative val="0"/>
          <c:val>
            <c:numRef>
              <c:f>'Analysis 2'!$R$4:$R$10</c:f>
              <c:numCache>
                <c:formatCode>[&lt;999999]0.0," K";[&lt;999999999]0.0,," M"</c:formatCode>
                <c:ptCount val="7"/>
                <c:pt idx="0">
                  <c:v>18810561.906700015</c:v>
                </c:pt>
                <c:pt idx="1">
                  <c:v>18279687.762300041</c:v>
                </c:pt>
                <c:pt idx="2">
                  <c:v>18218769.795200098</c:v>
                </c:pt>
                <c:pt idx="3">
                  <c:v>0</c:v>
                </c:pt>
                <c:pt idx="4">
                  <c:v>0</c:v>
                </c:pt>
                <c:pt idx="5">
                  <c:v>0</c:v>
                </c:pt>
                <c:pt idx="6">
                  <c:v>0</c:v>
                </c:pt>
              </c:numCache>
            </c:numRef>
          </c:val>
          <c:extLst>
            <c:ext xmlns:c16="http://schemas.microsoft.com/office/drawing/2014/chart" uri="{C3380CC4-5D6E-409C-BE32-E72D297353CC}">
              <c16:uniqueId val="{00000001-9E32-4DA4-A638-22CDA5119A53}"/>
            </c:ext>
          </c:extLst>
        </c:ser>
        <c:dLbls>
          <c:showLegendKey val="0"/>
          <c:showVal val="0"/>
          <c:showCatName val="0"/>
          <c:showSerName val="0"/>
          <c:showPercent val="0"/>
          <c:showBubbleSize val="0"/>
        </c:dLbls>
        <c:gapWidth val="132"/>
        <c:overlap val="100"/>
        <c:axId val="347182895"/>
        <c:axId val="347181935"/>
      </c:barChart>
      <c:catAx>
        <c:axId val="34718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47181935"/>
        <c:crosses val="autoZero"/>
        <c:auto val="1"/>
        <c:lblAlgn val="ctr"/>
        <c:lblOffset val="100"/>
        <c:noMultiLvlLbl val="0"/>
      </c:catAx>
      <c:valAx>
        <c:axId val="347181935"/>
        <c:scaling>
          <c:orientation val="minMax"/>
        </c:scaling>
        <c:delete val="1"/>
        <c:axPos val="l"/>
        <c:numFmt formatCode="[&lt;999999]0.0,&quot; K&quot;;[&lt;999999999]0.0,,&quot; M&quot;" sourceLinked="1"/>
        <c:majorTickMark val="none"/>
        <c:minorTickMark val="none"/>
        <c:tickLblPos val="nextTo"/>
        <c:crossAx val="34718289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Dashboard over AdventureWorks.xlsx]Analysis 2!weektype</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2"/>
          </a:solidFill>
          <a:ln w="19050">
            <a:solidFill>
              <a:schemeClr val="lt1"/>
            </a:solidFill>
          </a:ln>
          <a:effectLst/>
        </c:spPr>
        <c:dLbl>
          <c:idx val="0"/>
          <c:layout>
            <c:manualLayout>
              <c:x val="-0.11307765318460508"/>
              <c:y val="-6.9650944565526202E-2"/>
            </c:manualLayout>
          </c:layout>
          <c:spPr>
            <a:noFill/>
            <a:ln>
              <a:noFill/>
            </a:ln>
            <a:effectLst/>
          </c:spPr>
          <c:txPr>
            <a:bodyPr rot="0" spcFirstLastPara="1" vertOverflow="ellipsis" horzOverflow="clip"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
        <c:spPr>
          <a:solidFill>
            <a:schemeClr val="accent1"/>
          </a:solidFill>
          <a:ln w="19050">
            <a:solidFill>
              <a:schemeClr val="lt1"/>
            </a:solidFill>
          </a:ln>
          <a:effectLst/>
        </c:spPr>
        <c:dLbl>
          <c:idx val="0"/>
          <c:layout>
            <c:manualLayout>
              <c:x val="0.11873153584383521"/>
              <c:y val="5.5720755652420947E-2"/>
            </c:manualLayout>
          </c:layout>
          <c:spPr>
            <a:noFill/>
            <a:ln>
              <a:noFill/>
            </a:ln>
            <a:effectLst/>
          </c:spPr>
          <c:txPr>
            <a:bodyPr rot="0" spcFirstLastPara="1" vertOverflow="ellipsis" horzOverflow="clip"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horzOverflow="clip"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4"/>
        <c:spPr>
          <a:solidFill>
            <a:schemeClr val="accent1"/>
          </a:solidFill>
          <a:ln w="19050">
            <a:solidFill>
              <a:schemeClr val="lt1"/>
            </a:solidFill>
          </a:ln>
          <a:effectLst/>
        </c:spPr>
        <c:dLbl>
          <c:idx val="0"/>
          <c:layout>
            <c:manualLayout>
              <c:x val="0.11873153584383521"/>
              <c:y val="5.5720755652420947E-2"/>
            </c:manualLayout>
          </c:layout>
          <c:spPr>
            <a:noFill/>
            <a:ln>
              <a:noFill/>
            </a:ln>
            <a:effectLst/>
          </c:spPr>
          <c:txPr>
            <a:bodyPr rot="0" spcFirstLastPara="1" vertOverflow="ellipsis" horzOverflow="clip"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1"/>
          </a:solidFill>
          <a:ln w="19050">
            <a:solidFill>
              <a:schemeClr val="lt1"/>
            </a:solidFill>
          </a:ln>
          <a:effectLst/>
        </c:spPr>
        <c:dLbl>
          <c:idx val="0"/>
          <c:layout>
            <c:manualLayout>
              <c:x val="-0.11307765318460508"/>
              <c:y val="-6.9650944565526202E-2"/>
            </c:manualLayout>
          </c:layout>
          <c:spPr>
            <a:noFill/>
            <a:ln>
              <a:noFill/>
            </a:ln>
            <a:effectLst/>
          </c:spPr>
          <c:txPr>
            <a:bodyPr rot="0" spcFirstLastPara="1" vertOverflow="ellipsis" horzOverflow="clip"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horzOverflow="clip" vert="horz" wrap="square" lIns="38100" tIns="19050" rIns="38100" bIns="19050" anchor="t" anchorCtr="0">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00BBC9"/>
          </a:solidFill>
          <a:ln w="19050">
            <a:noFill/>
          </a:ln>
          <a:effectLst/>
        </c:spPr>
        <c:dLbl>
          <c:idx val="0"/>
          <c:layout>
            <c:manualLayout>
              <c:x val="0.16869144029670174"/>
              <c:y val="5.5720728345384288E-2"/>
            </c:manualLayout>
          </c:layout>
          <c:spPr>
            <a:noFill/>
            <a:ln>
              <a:noFill/>
            </a:ln>
            <a:effectLst/>
          </c:spPr>
          <c:txPr>
            <a:bodyPr rot="0" spcFirstLastPara="1" vertOverflow="ellipsis" horzOverflow="clip" vert="horz" wrap="square" lIns="38100" tIns="19050" rIns="38100" bIns="19050" anchor="t" anchorCtr="0">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4165041823724906"/>
                  <c:h val="0.17737926662760492"/>
                </c:manualLayout>
              </c15:layout>
            </c:ext>
          </c:extLst>
        </c:dLbl>
      </c:pivotFmt>
      <c:pivotFmt>
        <c:idx val="8"/>
        <c:spPr>
          <a:solidFill>
            <a:schemeClr val="bg1">
              <a:lumMod val="75000"/>
            </a:schemeClr>
          </a:solidFill>
          <a:ln w="19050">
            <a:noFill/>
          </a:ln>
          <a:effectLst/>
        </c:spPr>
        <c:dLbl>
          <c:idx val="0"/>
          <c:layout>
            <c:manualLayout>
              <c:x val="-9.1982282724659914E-2"/>
              <c:y val="-6.9651022665368045E-2"/>
            </c:manualLayout>
          </c:layout>
          <c:spPr>
            <a:noFill/>
            <a:ln>
              <a:noFill/>
            </a:ln>
            <a:effectLst/>
          </c:spPr>
          <c:txPr>
            <a:bodyPr rot="0" spcFirstLastPara="1" vertOverflow="ellipsis" horzOverflow="clip" vert="horz" wrap="square" lIns="38100" tIns="19050" rIns="38100" bIns="19050" anchor="t" anchorCtr="0">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6830291548178148"/>
                  <c:h val="0.17737932124167824"/>
                </c:manualLayout>
              </c15:layout>
            </c:ext>
          </c:extLst>
        </c:dLbl>
      </c:pivotFmt>
    </c:pivotFmts>
    <c:plotArea>
      <c:layout>
        <c:manualLayout>
          <c:layoutTarget val="inner"/>
          <c:xMode val="edge"/>
          <c:yMode val="edge"/>
          <c:x val="0.27200326895404858"/>
          <c:y val="0.11212824763759938"/>
          <c:w val="0.52229371609077135"/>
          <c:h val="0.64883359785302763"/>
        </c:manualLayout>
      </c:layout>
      <c:doughnutChart>
        <c:varyColors val="1"/>
        <c:ser>
          <c:idx val="0"/>
          <c:order val="0"/>
          <c:tx>
            <c:strRef>
              <c:f>'Analysis 2'!$N$16</c:f>
              <c:strCache>
                <c:ptCount val="1"/>
                <c:pt idx="0">
                  <c:v>Total</c:v>
                </c:pt>
              </c:strCache>
            </c:strRef>
          </c:tx>
          <c:spPr>
            <a:ln>
              <a:noFill/>
            </a:ln>
          </c:spPr>
          <c:dPt>
            <c:idx val="0"/>
            <c:bubble3D val="0"/>
            <c:spPr>
              <a:solidFill>
                <a:srgbClr val="00BBC9"/>
              </a:solidFill>
              <a:ln w="19050">
                <a:noFill/>
              </a:ln>
              <a:effectLst/>
            </c:spPr>
            <c:extLst>
              <c:ext xmlns:c16="http://schemas.microsoft.com/office/drawing/2014/chart" uri="{C3380CC4-5D6E-409C-BE32-E72D297353CC}">
                <c16:uniqueId val="{00000001-C2D9-4E0B-AB53-6DC0EDE411BD}"/>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C2D9-4E0B-AB53-6DC0EDE411BD}"/>
              </c:ext>
            </c:extLst>
          </c:dPt>
          <c:dLbls>
            <c:dLbl>
              <c:idx val="0"/>
              <c:layout>
                <c:manualLayout>
                  <c:x val="0.16869144029670174"/>
                  <c:y val="5.5720728345384288E-2"/>
                </c:manualLayout>
              </c:layout>
              <c:showLegendKey val="0"/>
              <c:showVal val="1"/>
              <c:showCatName val="0"/>
              <c:showSerName val="0"/>
              <c:showPercent val="0"/>
              <c:showBubbleSize val="0"/>
              <c:extLst>
                <c:ext xmlns:c15="http://schemas.microsoft.com/office/drawing/2012/chart" uri="{CE6537A1-D6FC-4f65-9D91-7224C49458BB}">
                  <c15:layout>
                    <c:manualLayout>
                      <c:w val="0.24165041823724906"/>
                      <c:h val="0.17737926662760492"/>
                    </c:manualLayout>
                  </c15:layout>
                </c:ext>
                <c:ext xmlns:c16="http://schemas.microsoft.com/office/drawing/2014/chart" uri="{C3380CC4-5D6E-409C-BE32-E72D297353CC}">
                  <c16:uniqueId val="{00000001-C2D9-4E0B-AB53-6DC0EDE411BD}"/>
                </c:ext>
              </c:extLst>
            </c:dLbl>
            <c:dLbl>
              <c:idx val="1"/>
              <c:layout>
                <c:manualLayout>
                  <c:x val="-9.1982282724659914E-2"/>
                  <c:y val="-6.9651022665368045E-2"/>
                </c:manualLayout>
              </c:layout>
              <c:showLegendKey val="0"/>
              <c:showVal val="1"/>
              <c:showCatName val="0"/>
              <c:showSerName val="0"/>
              <c:showPercent val="0"/>
              <c:showBubbleSize val="0"/>
              <c:extLst>
                <c:ext xmlns:c15="http://schemas.microsoft.com/office/drawing/2012/chart" uri="{CE6537A1-D6FC-4f65-9D91-7224C49458BB}">
                  <c15:layout>
                    <c:manualLayout>
                      <c:w val="0.26830291548178148"/>
                      <c:h val="0.17737932124167824"/>
                    </c:manualLayout>
                  </c15:layout>
                </c:ext>
                <c:ext xmlns:c16="http://schemas.microsoft.com/office/drawing/2014/chart" uri="{C3380CC4-5D6E-409C-BE32-E72D297353CC}">
                  <c16:uniqueId val="{00000003-C2D9-4E0B-AB53-6DC0EDE411BD}"/>
                </c:ext>
              </c:extLst>
            </c:dLbl>
            <c:spPr>
              <a:noFill/>
              <a:ln>
                <a:noFill/>
              </a:ln>
              <a:effectLst/>
            </c:spPr>
            <c:txPr>
              <a:bodyPr rot="0" spcFirstLastPara="1" vertOverflow="ellipsis" horzOverflow="clip" vert="horz" wrap="square" lIns="38100" tIns="19050" rIns="38100" bIns="19050" anchor="t" anchorCtr="0">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'Analysis 2'!$M$17:$M$18</c:f>
              <c:strCache>
                <c:ptCount val="2"/>
                <c:pt idx="0">
                  <c:v>WeekDay</c:v>
                </c:pt>
                <c:pt idx="1">
                  <c:v>Weekend</c:v>
                </c:pt>
              </c:strCache>
            </c:strRef>
          </c:cat>
          <c:val>
            <c:numRef>
              <c:f>'Analysis 2'!$N$17:$N$18</c:f>
              <c:numCache>
                <c:formatCode>[&lt;999999]"$"0.0," K";[&lt;999999999]"$"0.0,," M"</c:formatCode>
                <c:ptCount val="2"/>
                <c:pt idx="0">
                  <c:v>90937627.354499713</c:v>
                </c:pt>
                <c:pt idx="1">
                  <c:v>35352950.291500613</c:v>
                </c:pt>
              </c:numCache>
            </c:numRef>
          </c:val>
          <c:extLst>
            <c:ext xmlns:c16="http://schemas.microsoft.com/office/drawing/2014/chart" uri="{C3380CC4-5D6E-409C-BE32-E72D297353CC}">
              <c16:uniqueId val="{00000004-C2D9-4E0B-AB53-6DC0EDE411B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D$13"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3" Type="http://schemas.openxmlformats.org/officeDocument/2006/relationships/hyperlink" Target="#'Time Series Dashboard'!A1"/><Relationship Id="rId2" Type="http://schemas.openxmlformats.org/officeDocument/2006/relationships/hyperlink" Target="#'Analysis 2'!A1"/><Relationship Id="rId1" Type="http://schemas.openxmlformats.org/officeDocument/2006/relationships/hyperlink" Target="#'Analysis 1'!A1"/></Relationships>
</file>

<file path=xl/drawings/_rels/drawing2.xml.rels><?xml version="1.0" encoding="UTF-8" standalone="yes"?>
<Relationships xmlns="http://schemas.openxmlformats.org/package/2006/relationships"><Relationship Id="rId3" Type="http://schemas.openxmlformats.org/officeDocument/2006/relationships/hyperlink" Target="#'Time Series Dashboard'!A1"/><Relationship Id="rId2" Type="http://schemas.openxmlformats.org/officeDocument/2006/relationships/hyperlink" Target="#'Analysis 2'!A1"/><Relationship Id="rId1" Type="http://schemas.openxmlformats.org/officeDocument/2006/relationships/hyperlink" Target="#'Analysis 1'!A1"/></Relationships>
</file>

<file path=xl/drawings/_rels/drawing3.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image" Target="../media/image9.svg"/><Relationship Id="rId18" Type="http://schemas.openxmlformats.org/officeDocument/2006/relationships/image" Target="../media/image14.png"/><Relationship Id="rId3" Type="http://schemas.openxmlformats.org/officeDocument/2006/relationships/image" Target="../media/image3.png"/><Relationship Id="rId21" Type="http://schemas.openxmlformats.org/officeDocument/2006/relationships/hyperlink" Target="#'Analysis 2'!A1"/><Relationship Id="rId7" Type="http://schemas.openxmlformats.org/officeDocument/2006/relationships/chart" Target="../charts/chart1.xml"/><Relationship Id="rId12" Type="http://schemas.openxmlformats.org/officeDocument/2006/relationships/image" Target="../media/image8.png"/><Relationship Id="rId17" Type="http://schemas.openxmlformats.org/officeDocument/2006/relationships/image" Target="../media/image13.svg"/><Relationship Id="rId2" Type="http://schemas.openxmlformats.org/officeDocument/2006/relationships/image" Target="../media/image2.png"/><Relationship Id="rId16" Type="http://schemas.openxmlformats.org/officeDocument/2006/relationships/image" Target="../media/image12.png"/><Relationship Id="rId20" Type="http://schemas.openxmlformats.org/officeDocument/2006/relationships/hyperlink" Target="#'Analysis 1'!A1"/><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7.png"/><Relationship Id="rId24" Type="http://schemas.openxmlformats.org/officeDocument/2006/relationships/image" Target="../media/image16.jpeg"/><Relationship Id="rId5" Type="http://schemas.openxmlformats.org/officeDocument/2006/relationships/image" Target="../media/image5.png"/><Relationship Id="rId15" Type="http://schemas.openxmlformats.org/officeDocument/2006/relationships/image" Target="../media/image11.svg"/><Relationship Id="rId23" Type="http://schemas.openxmlformats.org/officeDocument/2006/relationships/hyperlink" Target="http://www.linkedin.com/in/" TargetMode="External"/><Relationship Id="rId10" Type="http://schemas.openxmlformats.org/officeDocument/2006/relationships/chart" Target="../charts/chart4.xml"/><Relationship Id="rId19" Type="http://schemas.openxmlformats.org/officeDocument/2006/relationships/image" Target="../media/image15.svg"/><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image" Target="../media/image10.png"/><Relationship Id="rId22" Type="http://schemas.openxmlformats.org/officeDocument/2006/relationships/hyperlink" Target="#'Time Series Dashboard'!A1"/></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5</xdr:col>
      <xdr:colOff>467683</xdr:colOff>
      <xdr:row>2</xdr:row>
      <xdr:rowOff>74453</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000-000002000000}"/>
            </a:ext>
          </a:extLst>
        </xdr:cNvPr>
        <xdr:cNvSpPr/>
      </xdr:nvSpPr>
      <xdr:spPr>
        <a:xfrm>
          <a:off x="2985354" y="187940"/>
          <a:ext cx="1089330"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Anakysis KPI</a:t>
          </a:r>
        </a:p>
      </xdr:txBody>
    </xdr:sp>
    <xdr:clientData/>
  </xdr:twoCellAnchor>
  <xdr:twoCellAnchor>
    <xdr:from>
      <xdr:col>5</xdr:col>
      <xdr:colOff>698268</xdr:colOff>
      <xdr:row>1</xdr:row>
      <xdr:rowOff>0</xdr:rowOff>
    </xdr:from>
    <xdr:to>
      <xdr:col>7</xdr:col>
      <xdr:colOff>61443</xdr:colOff>
      <xdr:row>2</xdr:row>
      <xdr:rowOff>74453</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000-000003000000}"/>
            </a:ext>
          </a:extLst>
        </xdr:cNvPr>
        <xdr:cNvSpPr/>
      </xdr:nvSpPr>
      <xdr:spPr>
        <a:xfrm>
          <a:off x="4305269" y="187940"/>
          <a:ext cx="1264259"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Analysis</a:t>
          </a:r>
          <a:r>
            <a:rPr lang="en-US" sz="1100" b="1" i="0" u="none" strike="noStrike" baseline="0">
              <a:solidFill>
                <a:schemeClr val="tx1"/>
              </a:solidFill>
              <a:latin typeface="Lato Black" panose="020F0A02020204030203" pitchFamily="34" charset="0"/>
              <a:ea typeface="Calibri"/>
              <a:cs typeface="Arial" panose="020B0604020202020204" pitchFamily="34" charset="0"/>
            </a:rPr>
            <a:t> Others</a:t>
          </a:r>
          <a:endParaRPr lang="en-US" sz="1100" b="1" i="0" u="none" strike="noStrike">
            <a:solidFill>
              <a:schemeClr val="tx1"/>
            </a:solidFill>
            <a:latin typeface="Lato Black" panose="020F0A02020204030203" pitchFamily="34" charset="0"/>
            <a:ea typeface="Calibri"/>
            <a:cs typeface="Arial" panose="020B0604020202020204" pitchFamily="34" charset="0"/>
          </a:endParaRPr>
        </a:p>
      </xdr:txBody>
    </xdr:sp>
    <xdr:clientData/>
  </xdr:twoCellAnchor>
  <xdr:twoCellAnchor>
    <xdr:from>
      <xdr:col>7</xdr:col>
      <xdr:colOff>292032</xdr:colOff>
      <xdr:row>1</xdr:row>
      <xdr:rowOff>7951</xdr:rowOff>
    </xdr:from>
    <xdr:to>
      <xdr:col>8</xdr:col>
      <xdr:colOff>419977</xdr:colOff>
      <xdr:row>2</xdr:row>
      <xdr:rowOff>82404</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000-000004000000}"/>
            </a:ext>
          </a:extLst>
        </xdr:cNvPr>
        <xdr:cNvSpPr/>
      </xdr:nvSpPr>
      <xdr:spPr>
        <a:xfrm>
          <a:off x="5800117" y="195891"/>
          <a:ext cx="1009817"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5</xdr:col>
      <xdr:colOff>243600</xdr:colOff>
      <xdr:row>2</xdr:row>
      <xdr:rowOff>74453</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00000000-0008-0000-0100-000002000000}"/>
            </a:ext>
          </a:extLst>
        </xdr:cNvPr>
        <xdr:cNvSpPr/>
      </xdr:nvSpPr>
      <xdr:spPr>
        <a:xfrm>
          <a:off x="3281720" y="187940"/>
          <a:ext cx="1089330"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Anakysis KPI</a:t>
          </a:r>
        </a:p>
      </xdr:txBody>
    </xdr:sp>
    <xdr:clientData/>
  </xdr:twoCellAnchor>
  <xdr:twoCellAnchor>
    <xdr:from>
      <xdr:col>5</xdr:col>
      <xdr:colOff>474185</xdr:colOff>
      <xdr:row>1</xdr:row>
      <xdr:rowOff>0</xdr:rowOff>
    </xdr:from>
    <xdr:to>
      <xdr:col>7</xdr:col>
      <xdr:colOff>46985</xdr:colOff>
      <xdr:row>2</xdr:row>
      <xdr:rowOff>74453</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0000000-0008-0000-0100-000003000000}"/>
            </a:ext>
          </a:extLst>
        </xdr:cNvPr>
        <xdr:cNvSpPr/>
      </xdr:nvSpPr>
      <xdr:spPr>
        <a:xfrm>
          <a:off x="4601635" y="187940"/>
          <a:ext cx="1264259"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Analysis</a:t>
          </a:r>
          <a:r>
            <a:rPr lang="en-US" sz="1100" b="1" i="0" u="none" strike="noStrike" baseline="0">
              <a:solidFill>
                <a:schemeClr val="tx1"/>
              </a:solidFill>
              <a:latin typeface="Lato Black" panose="020F0A02020204030203" pitchFamily="34" charset="0"/>
              <a:ea typeface="Calibri"/>
              <a:cs typeface="Arial" panose="020B0604020202020204" pitchFamily="34" charset="0"/>
            </a:rPr>
            <a:t> Others</a:t>
          </a:r>
          <a:endParaRPr lang="en-US" sz="1100" b="1" i="0" u="none" strike="noStrike">
            <a:solidFill>
              <a:schemeClr val="tx1"/>
            </a:solidFill>
            <a:latin typeface="Lato Black" panose="020F0A02020204030203" pitchFamily="34" charset="0"/>
            <a:ea typeface="Calibri"/>
            <a:cs typeface="Arial" panose="020B0604020202020204" pitchFamily="34" charset="0"/>
          </a:endParaRPr>
        </a:p>
      </xdr:txBody>
    </xdr:sp>
    <xdr:clientData/>
  </xdr:twoCellAnchor>
  <xdr:twoCellAnchor>
    <xdr:from>
      <xdr:col>7</xdr:col>
      <xdr:colOff>277574</xdr:colOff>
      <xdr:row>1</xdr:row>
      <xdr:rowOff>7951</xdr:rowOff>
    </xdr:from>
    <xdr:to>
      <xdr:col>8</xdr:col>
      <xdr:colOff>441661</xdr:colOff>
      <xdr:row>2</xdr:row>
      <xdr:rowOff>82404</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00000000-0008-0000-0100-000004000000}"/>
            </a:ext>
          </a:extLst>
        </xdr:cNvPr>
        <xdr:cNvSpPr/>
      </xdr:nvSpPr>
      <xdr:spPr>
        <a:xfrm>
          <a:off x="6096483" y="195891"/>
          <a:ext cx="1009817"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190831</xdr:colOff>
      <xdr:row>2</xdr:row>
      <xdr:rowOff>166979</xdr:rowOff>
    </xdr:from>
    <xdr:to>
      <xdr:col>15</xdr:col>
      <xdr:colOff>143124</xdr:colOff>
      <xdr:row>16</xdr:row>
      <xdr:rowOff>47709</xdr:rowOff>
    </xdr:to>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190831" y="548642"/>
          <a:ext cx="9493858" cy="2552368"/>
        </a:xfrm>
        <a:prstGeom prst="roundRect">
          <a:avLst>
            <a:gd name="adj" fmla="val 6386"/>
          </a:avLst>
        </a:prstGeom>
        <a:solidFill>
          <a:schemeClr val="bg1">
            <a:lumMod val="95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206733</xdr:colOff>
      <xdr:row>16</xdr:row>
      <xdr:rowOff>127221</xdr:rowOff>
    </xdr:from>
    <xdr:to>
      <xdr:col>9</xdr:col>
      <xdr:colOff>397565</xdr:colOff>
      <xdr:row>28</xdr:row>
      <xdr:rowOff>79512</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206733" y="3180522"/>
          <a:ext cx="5915771" cy="2242267"/>
        </a:xfrm>
        <a:prstGeom prst="roundRect">
          <a:avLst>
            <a:gd name="adj" fmla="val 520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206735</xdr:colOff>
      <xdr:row>28</xdr:row>
      <xdr:rowOff>151076</xdr:rowOff>
    </xdr:from>
    <xdr:to>
      <xdr:col>5</xdr:col>
      <xdr:colOff>548641</xdr:colOff>
      <xdr:row>39</xdr:row>
      <xdr:rowOff>63611</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206735" y="5494353"/>
          <a:ext cx="3522428" cy="2011679"/>
        </a:xfrm>
        <a:prstGeom prst="roundRect">
          <a:avLst>
            <a:gd name="adj" fmla="val 546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294197</xdr:colOff>
      <xdr:row>2</xdr:row>
      <xdr:rowOff>166979</xdr:rowOff>
    </xdr:from>
    <xdr:to>
      <xdr:col>23</xdr:col>
      <xdr:colOff>310098</xdr:colOff>
      <xdr:row>16</xdr:row>
      <xdr:rowOff>47709</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10471867" y="548642"/>
          <a:ext cx="4468631" cy="2552368"/>
        </a:xfrm>
        <a:prstGeom prst="roundRect">
          <a:avLst>
            <a:gd name="adj" fmla="val 6386"/>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516833</xdr:colOff>
      <xdr:row>16</xdr:row>
      <xdr:rowOff>127221</xdr:rowOff>
    </xdr:from>
    <xdr:to>
      <xdr:col>23</xdr:col>
      <xdr:colOff>302147</xdr:colOff>
      <xdr:row>28</xdr:row>
      <xdr:rowOff>79512</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8786190" y="3180522"/>
          <a:ext cx="6146357" cy="2242267"/>
        </a:xfrm>
        <a:prstGeom prst="roundRect">
          <a:avLst>
            <a:gd name="adj" fmla="val 520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500931</xdr:colOff>
      <xdr:row>16</xdr:row>
      <xdr:rowOff>119270</xdr:rowOff>
    </xdr:from>
    <xdr:to>
      <xdr:col>13</xdr:col>
      <xdr:colOff>413467</xdr:colOff>
      <xdr:row>28</xdr:row>
      <xdr:rowOff>71561</xdr:rowOff>
    </xdr:to>
    <xdr:sp macro="" textlink="">
      <xdr:nvSpPr>
        <xdr:cNvPr id="7" name="Rectangle: Rounded Corners 6">
          <a:extLst>
            <a:ext uri="{FF2B5EF4-FFF2-40B4-BE49-F238E27FC236}">
              <a16:creationId xmlns:a16="http://schemas.microsoft.com/office/drawing/2014/main" id="{00000000-0008-0000-0200-000007000000}"/>
            </a:ext>
          </a:extLst>
        </xdr:cNvPr>
        <xdr:cNvSpPr/>
      </xdr:nvSpPr>
      <xdr:spPr>
        <a:xfrm>
          <a:off x="6225870" y="3172571"/>
          <a:ext cx="2456954" cy="2242267"/>
        </a:xfrm>
        <a:prstGeom prst="roundRect">
          <a:avLst>
            <a:gd name="adj" fmla="val 520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15904</xdr:colOff>
      <xdr:row>28</xdr:row>
      <xdr:rowOff>151076</xdr:rowOff>
    </xdr:from>
    <xdr:to>
      <xdr:col>14</xdr:col>
      <xdr:colOff>469127</xdr:colOff>
      <xdr:row>39</xdr:row>
      <xdr:rowOff>63611</xdr:rowOff>
    </xdr:to>
    <xdr:sp macro="" textlink="">
      <xdr:nvSpPr>
        <xdr:cNvPr id="8" name="Rectangle: Rounded Corners 7">
          <a:extLst>
            <a:ext uri="{FF2B5EF4-FFF2-40B4-BE49-F238E27FC236}">
              <a16:creationId xmlns:a16="http://schemas.microsoft.com/office/drawing/2014/main" id="{00000000-0008-0000-0200-000008000000}"/>
            </a:ext>
          </a:extLst>
        </xdr:cNvPr>
        <xdr:cNvSpPr/>
      </xdr:nvSpPr>
      <xdr:spPr>
        <a:xfrm>
          <a:off x="3832530" y="5494353"/>
          <a:ext cx="5542058" cy="2011679"/>
        </a:xfrm>
        <a:prstGeom prst="roundRect">
          <a:avLst>
            <a:gd name="adj" fmla="val 546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556590</xdr:colOff>
      <xdr:row>28</xdr:row>
      <xdr:rowOff>151076</xdr:rowOff>
    </xdr:from>
    <xdr:to>
      <xdr:col>23</xdr:col>
      <xdr:colOff>310100</xdr:colOff>
      <xdr:row>39</xdr:row>
      <xdr:rowOff>63611</xdr:rowOff>
    </xdr:to>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a:off x="9462051" y="5494353"/>
          <a:ext cx="5478449" cy="2011679"/>
        </a:xfrm>
        <a:prstGeom prst="roundRect">
          <a:avLst>
            <a:gd name="adj" fmla="val 546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397566</xdr:colOff>
      <xdr:row>6</xdr:row>
      <xdr:rowOff>47706</xdr:rowOff>
    </xdr:from>
    <xdr:to>
      <xdr:col>2</xdr:col>
      <xdr:colOff>461175</xdr:colOff>
      <xdr:row>15</xdr:row>
      <xdr:rowOff>15901</xdr:rowOff>
    </xdr:to>
    <xdr:sp macro="" textlink="">
      <xdr:nvSpPr>
        <xdr:cNvPr id="10" name="Rectangle: Rounded Corners 9">
          <a:extLst>
            <a:ext uri="{FF2B5EF4-FFF2-40B4-BE49-F238E27FC236}">
              <a16:creationId xmlns:a16="http://schemas.microsoft.com/office/drawing/2014/main" id="{00000000-0008-0000-0200-00000A000000}"/>
            </a:ext>
          </a:extLst>
        </xdr:cNvPr>
        <xdr:cNvSpPr/>
      </xdr:nvSpPr>
      <xdr:spPr>
        <a:xfrm>
          <a:off x="397566" y="1192694"/>
          <a:ext cx="1335818" cy="1685677"/>
        </a:xfrm>
        <a:prstGeom prst="roundRect">
          <a:avLst/>
        </a:prstGeom>
        <a:solidFill>
          <a:schemeClr val="bg2">
            <a:lumMod val="25000"/>
          </a:schemeClr>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135174</xdr:colOff>
      <xdr:row>6</xdr:row>
      <xdr:rowOff>71560</xdr:rowOff>
    </xdr:from>
    <xdr:to>
      <xdr:col>5</xdr:col>
      <xdr:colOff>198783</xdr:colOff>
      <xdr:row>15</xdr:row>
      <xdr:rowOff>39755</xdr:rowOff>
    </xdr:to>
    <xdr:sp macro="" textlink="">
      <xdr:nvSpPr>
        <xdr:cNvPr id="11" name="Rectangle: Rounded Corners 10">
          <a:extLst>
            <a:ext uri="{FF2B5EF4-FFF2-40B4-BE49-F238E27FC236}">
              <a16:creationId xmlns:a16="http://schemas.microsoft.com/office/drawing/2014/main" id="{00000000-0008-0000-0200-00000B000000}"/>
            </a:ext>
          </a:extLst>
        </xdr:cNvPr>
        <xdr:cNvSpPr/>
      </xdr:nvSpPr>
      <xdr:spPr>
        <a:xfrm>
          <a:off x="2043487" y="1216548"/>
          <a:ext cx="1335818" cy="1685677"/>
        </a:xfrm>
        <a:prstGeom prst="roundRect">
          <a:avLst/>
        </a:prstGeom>
        <a:solidFill>
          <a:schemeClr val="bg1"/>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532740</xdr:colOff>
      <xdr:row>6</xdr:row>
      <xdr:rowOff>87464</xdr:rowOff>
    </xdr:from>
    <xdr:to>
      <xdr:col>7</xdr:col>
      <xdr:colOff>596350</xdr:colOff>
      <xdr:row>15</xdr:row>
      <xdr:rowOff>63610</xdr:rowOff>
    </xdr:to>
    <xdr:sp macro="" textlink="">
      <xdr:nvSpPr>
        <xdr:cNvPr id="12" name="Rectangle: Rounded Corners 11">
          <a:extLst>
            <a:ext uri="{FF2B5EF4-FFF2-40B4-BE49-F238E27FC236}">
              <a16:creationId xmlns:a16="http://schemas.microsoft.com/office/drawing/2014/main" id="{00000000-0008-0000-0200-00000C000000}"/>
            </a:ext>
          </a:extLst>
        </xdr:cNvPr>
        <xdr:cNvSpPr/>
      </xdr:nvSpPr>
      <xdr:spPr>
        <a:xfrm>
          <a:off x="3713262" y="1232452"/>
          <a:ext cx="1335818" cy="1693628"/>
        </a:xfrm>
        <a:prstGeom prst="roundRect">
          <a:avLst/>
        </a:prstGeom>
        <a:solidFill>
          <a:schemeClr val="bg1"/>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341908</xdr:colOff>
      <xdr:row>6</xdr:row>
      <xdr:rowOff>63609</xdr:rowOff>
    </xdr:from>
    <xdr:to>
      <xdr:col>10</xdr:col>
      <xdr:colOff>405518</xdr:colOff>
      <xdr:row>15</xdr:row>
      <xdr:rowOff>31804</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5430743" y="1208597"/>
          <a:ext cx="1335818" cy="1685677"/>
        </a:xfrm>
        <a:prstGeom prst="roundRect">
          <a:avLst/>
        </a:prstGeom>
        <a:solidFill>
          <a:schemeClr val="bg1"/>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190833</xdr:colOff>
      <xdr:row>6</xdr:row>
      <xdr:rowOff>63608</xdr:rowOff>
    </xdr:from>
    <xdr:to>
      <xdr:col>13</xdr:col>
      <xdr:colOff>254442</xdr:colOff>
      <xdr:row>15</xdr:row>
      <xdr:rowOff>31803</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7187981" y="1208596"/>
          <a:ext cx="1335818" cy="1685677"/>
        </a:xfrm>
        <a:prstGeom prst="roundRect">
          <a:avLst/>
        </a:prstGeom>
        <a:solidFill>
          <a:schemeClr val="bg1"/>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548641</xdr:colOff>
      <xdr:row>6</xdr:row>
      <xdr:rowOff>55657</xdr:rowOff>
    </xdr:from>
    <xdr:to>
      <xdr:col>15</xdr:col>
      <xdr:colOff>612251</xdr:colOff>
      <xdr:row>15</xdr:row>
      <xdr:rowOff>23852</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8817998" y="1200645"/>
          <a:ext cx="1335818" cy="1685677"/>
        </a:xfrm>
        <a:prstGeom prst="roundRect">
          <a:avLst/>
        </a:prstGeom>
        <a:solidFill>
          <a:schemeClr val="bg2">
            <a:lumMod val="25000"/>
          </a:schemeClr>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532737</xdr:colOff>
      <xdr:row>5</xdr:row>
      <xdr:rowOff>107343</xdr:rowOff>
    </xdr:from>
    <xdr:to>
      <xdr:col>4</xdr:col>
      <xdr:colOff>413468</xdr:colOff>
      <xdr:row>8</xdr:row>
      <xdr:rowOff>51685</xdr:rowOff>
    </xdr:to>
    <xdr:sp macro="" textlink="">
      <xdr:nvSpPr>
        <xdr:cNvPr id="19" name="Oval 18">
          <a:extLst>
            <a:ext uri="{FF2B5EF4-FFF2-40B4-BE49-F238E27FC236}">
              <a16:creationId xmlns:a16="http://schemas.microsoft.com/office/drawing/2014/main" id="{00000000-0008-0000-0200-000013000000}"/>
            </a:ext>
          </a:extLst>
        </xdr:cNvPr>
        <xdr:cNvSpPr/>
      </xdr:nvSpPr>
      <xdr:spPr>
        <a:xfrm>
          <a:off x="2441050" y="1061500"/>
          <a:ext cx="516835" cy="516835"/>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286246</xdr:colOff>
      <xdr:row>5</xdr:row>
      <xdr:rowOff>107343</xdr:rowOff>
    </xdr:from>
    <xdr:to>
      <xdr:col>7</xdr:col>
      <xdr:colOff>166977</xdr:colOff>
      <xdr:row>8</xdr:row>
      <xdr:rowOff>51685</xdr:rowOff>
    </xdr:to>
    <xdr:sp macro="" textlink="">
      <xdr:nvSpPr>
        <xdr:cNvPr id="20" name="Oval 19">
          <a:extLst>
            <a:ext uri="{FF2B5EF4-FFF2-40B4-BE49-F238E27FC236}">
              <a16:creationId xmlns:a16="http://schemas.microsoft.com/office/drawing/2014/main" id="{00000000-0008-0000-0200-000014000000}"/>
            </a:ext>
          </a:extLst>
        </xdr:cNvPr>
        <xdr:cNvSpPr/>
      </xdr:nvSpPr>
      <xdr:spPr>
        <a:xfrm>
          <a:off x="4102872" y="1061500"/>
          <a:ext cx="516835" cy="516835"/>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127220</xdr:colOff>
      <xdr:row>5</xdr:row>
      <xdr:rowOff>107343</xdr:rowOff>
    </xdr:from>
    <xdr:to>
      <xdr:col>10</xdr:col>
      <xdr:colOff>7951</xdr:colOff>
      <xdr:row>8</xdr:row>
      <xdr:rowOff>51685</xdr:rowOff>
    </xdr:to>
    <xdr:sp macro="" textlink="">
      <xdr:nvSpPr>
        <xdr:cNvPr id="21" name="Oval 20">
          <a:extLst>
            <a:ext uri="{FF2B5EF4-FFF2-40B4-BE49-F238E27FC236}">
              <a16:creationId xmlns:a16="http://schemas.microsoft.com/office/drawing/2014/main" id="{00000000-0008-0000-0200-000015000000}"/>
            </a:ext>
          </a:extLst>
        </xdr:cNvPr>
        <xdr:cNvSpPr/>
      </xdr:nvSpPr>
      <xdr:spPr>
        <a:xfrm>
          <a:off x="5852159" y="1061500"/>
          <a:ext cx="516835" cy="516835"/>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596347</xdr:colOff>
      <xdr:row>5</xdr:row>
      <xdr:rowOff>107343</xdr:rowOff>
    </xdr:from>
    <xdr:to>
      <xdr:col>12</xdr:col>
      <xdr:colOff>477078</xdr:colOff>
      <xdr:row>8</xdr:row>
      <xdr:rowOff>51685</xdr:rowOff>
    </xdr:to>
    <xdr:sp macro="" textlink="">
      <xdr:nvSpPr>
        <xdr:cNvPr id="22" name="Oval 21">
          <a:extLst>
            <a:ext uri="{FF2B5EF4-FFF2-40B4-BE49-F238E27FC236}">
              <a16:creationId xmlns:a16="http://schemas.microsoft.com/office/drawing/2014/main" id="{00000000-0008-0000-0200-000016000000}"/>
            </a:ext>
          </a:extLst>
        </xdr:cNvPr>
        <xdr:cNvSpPr/>
      </xdr:nvSpPr>
      <xdr:spPr>
        <a:xfrm>
          <a:off x="7593495" y="1061500"/>
          <a:ext cx="516835" cy="516835"/>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87464</xdr:colOff>
      <xdr:row>2</xdr:row>
      <xdr:rowOff>27830</xdr:rowOff>
    </xdr:from>
    <xdr:to>
      <xdr:col>0</xdr:col>
      <xdr:colOff>604299</xdr:colOff>
      <xdr:row>4</xdr:row>
      <xdr:rowOff>163003</xdr:rowOff>
    </xdr:to>
    <xdr:sp macro="" textlink="">
      <xdr:nvSpPr>
        <xdr:cNvPr id="23" name="Oval 22">
          <a:extLst>
            <a:ext uri="{FF2B5EF4-FFF2-40B4-BE49-F238E27FC236}">
              <a16:creationId xmlns:a16="http://schemas.microsoft.com/office/drawing/2014/main" id="{00000000-0008-0000-0200-000017000000}"/>
            </a:ext>
          </a:extLst>
        </xdr:cNvPr>
        <xdr:cNvSpPr/>
      </xdr:nvSpPr>
      <xdr:spPr>
        <a:xfrm>
          <a:off x="87464" y="409493"/>
          <a:ext cx="516835" cy="516835"/>
        </a:xfrm>
        <a:prstGeom prst="ellipse">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389614</xdr:colOff>
      <xdr:row>12</xdr:row>
      <xdr:rowOff>35780</xdr:rowOff>
    </xdr:from>
    <xdr:to>
      <xdr:col>14</xdr:col>
      <xdr:colOff>477079</xdr:colOff>
      <xdr:row>15</xdr:row>
      <xdr:rowOff>186855</xdr:rowOff>
    </xdr:to>
    <xdr:sp macro="" textlink="">
      <xdr:nvSpPr>
        <xdr:cNvPr id="24" name="Oval 23">
          <a:extLst>
            <a:ext uri="{FF2B5EF4-FFF2-40B4-BE49-F238E27FC236}">
              <a16:creationId xmlns:a16="http://schemas.microsoft.com/office/drawing/2014/main" id="{00000000-0008-0000-0200-000018000000}"/>
            </a:ext>
          </a:extLst>
        </xdr:cNvPr>
        <xdr:cNvSpPr/>
      </xdr:nvSpPr>
      <xdr:spPr>
        <a:xfrm>
          <a:off x="8658971" y="2325756"/>
          <a:ext cx="723569" cy="723569"/>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572495</xdr:colOff>
      <xdr:row>11</xdr:row>
      <xdr:rowOff>163001</xdr:rowOff>
    </xdr:from>
    <xdr:to>
      <xdr:col>3</xdr:col>
      <xdr:colOff>23855</xdr:colOff>
      <xdr:row>15</xdr:row>
      <xdr:rowOff>123244</xdr:rowOff>
    </xdr:to>
    <xdr:sp macro="" textlink="">
      <xdr:nvSpPr>
        <xdr:cNvPr id="25" name="Oval 24">
          <a:extLst>
            <a:ext uri="{FF2B5EF4-FFF2-40B4-BE49-F238E27FC236}">
              <a16:creationId xmlns:a16="http://schemas.microsoft.com/office/drawing/2014/main" id="{00000000-0008-0000-0200-000019000000}"/>
            </a:ext>
          </a:extLst>
        </xdr:cNvPr>
        <xdr:cNvSpPr/>
      </xdr:nvSpPr>
      <xdr:spPr>
        <a:xfrm>
          <a:off x="1208599" y="2262145"/>
          <a:ext cx="723569" cy="723569"/>
        </a:xfrm>
        <a:prstGeom prst="ellipse">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349858</xdr:colOff>
      <xdr:row>31</xdr:row>
      <xdr:rowOff>150659</xdr:rowOff>
    </xdr:from>
    <xdr:to>
      <xdr:col>8</xdr:col>
      <xdr:colOff>23855</xdr:colOff>
      <xdr:row>38</xdr:row>
      <xdr:rowOff>55659</xdr:rowOff>
    </xdr:to>
    <xdr:sp macro="" textlink="">
      <xdr:nvSpPr>
        <xdr:cNvPr id="26" name="Rectangle: Rounded Corners 25">
          <a:extLst>
            <a:ext uri="{FF2B5EF4-FFF2-40B4-BE49-F238E27FC236}">
              <a16:creationId xmlns:a16="http://schemas.microsoft.com/office/drawing/2014/main" id="{00000000-0008-0000-0200-00001A000000}"/>
            </a:ext>
          </a:extLst>
        </xdr:cNvPr>
        <xdr:cNvSpPr/>
      </xdr:nvSpPr>
      <xdr:spPr>
        <a:xfrm>
          <a:off x="4166484" y="6066429"/>
          <a:ext cx="946206" cy="1240820"/>
        </a:xfrm>
        <a:prstGeom prst="roundRect">
          <a:avLst/>
        </a:prstGeom>
        <a:solidFill>
          <a:schemeClr val="tx1">
            <a:lumMod val="65000"/>
            <a:lumOff val="35000"/>
          </a:schemeClr>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384313</xdr:colOff>
      <xdr:row>31</xdr:row>
      <xdr:rowOff>148061</xdr:rowOff>
    </xdr:from>
    <xdr:to>
      <xdr:col>10</xdr:col>
      <xdr:colOff>58311</xdr:colOff>
      <xdr:row>38</xdr:row>
      <xdr:rowOff>58913</xdr:rowOff>
    </xdr:to>
    <xdr:sp macro="" textlink="">
      <xdr:nvSpPr>
        <xdr:cNvPr id="27" name="Rectangle: Rounded Corners 26">
          <a:extLst>
            <a:ext uri="{FF2B5EF4-FFF2-40B4-BE49-F238E27FC236}">
              <a16:creationId xmlns:a16="http://schemas.microsoft.com/office/drawing/2014/main" id="{00000000-0008-0000-0200-00001B000000}"/>
            </a:ext>
          </a:extLst>
        </xdr:cNvPr>
        <xdr:cNvSpPr/>
      </xdr:nvSpPr>
      <xdr:spPr>
        <a:xfrm>
          <a:off x="5473148" y="6063831"/>
          <a:ext cx="946206" cy="1246672"/>
        </a:xfrm>
        <a:prstGeom prst="roundRect">
          <a:avLst/>
        </a:prstGeom>
        <a:solidFill>
          <a:srgbClr val="F4EE00"/>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418769</xdr:colOff>
      <xdr:row>31</xdr:row>
      <xdr:rowOff>150659</xdr:rowOff>
    </xdr:from>
    <xdr:to>
      <xdr:col>12</xdr:col>
      <xdr:colOff>92766</xdr:colOff>
      <xdr:row>38</xdr:row>
      <xdr:rowOff>55659</xdr:rowOff>
    </xdr:to>
    <xdr:sp macro="" textlink="">
      <xdr:nvSpPr>
        <xdr:cNvPr id="28" name="Rectangle: Rounded Corners 27">
          <a:extLst>
            <a:ext uri="{FF2B5EF4-FFF2-40B4-BE49-F238E27FC236}">
              <a16:creationId xmlns:a16="http://schemas.microsoft.com/office/drawing/2014/main" id="{00000000-0008-0000-0200-00001C000000}"/>
            </a:ext>
          </a:extLst>
        </xdr:cNvPr>
        <xdr:cNvSpPr/>
      </xdr:nvSpPr>
      <xdr:spPr>
        <a:xfrm>
          <a:off x="6779812" y="6066429"/>
          <a:ext cx="946206" cy="1240820"/>
        </a:xfrm>
        <a:prstGeom prst="roundRect">
          <a:avLst/>
        </a:prstGeom>
        <a:solidFill>
          <a:schemeClr val="bg1"/>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453224</xdr:colOff>
      <xdr:row>31</xdr:row>
      <xdr:rowOff>150659</xdr:rowOff>
    </xdr:from>
    <xdr:to>
      <xdr:col>14</xdr:col>
      <xdr:colOff>127221</xdr:colOff>
      <xdr:row>38</xdr:row>
      <xdr:rowOff>55659</xdr:rowOff>
    </xdr:to>
    <xdr:sp macro="" textlink="">
      <xdr:nvSpPr>
        <xdr:cNvPr id="29" name="Rectangle: Rounded Corners 28">
          <a:extLst>
            <a:ext uri="{FF2B5EF4-FFF2-40B4-BE49-F238E27FC236}">
              <a16:creationId xmlns:a16="http://schemas.microsoft.com/office/drawing/2014/main" id="{00000000-0008-0000-0200-00001D000000}"/>
            </a:ext>
          </a:extLst>
        </xdr:cNvPr>
        <xdr:cNvSpPr/>
      </xdr:nvSpPr>
      <xdr:spPr>
        <a:xfrm>
          <a:off x="8086476" y="6066429"/>
          <a:ext cx="946206" cy="1240820"/>
        </a:xfrm>
        <a:prstGeom prst="roundRect">
          <a:avLst/>
        </a:prstGeom>
        <a:solidFill>
          <a:srgbClr val="FA7765"/>
        </a:solidFill>
        <a:ln>
          <a:noFill/>
        </a:ln>
        <a:effectLst>
          <a:outerShdw blurRad="152400" dist="38100" dir="198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310102</xdr:colOff>
      <xdr:row>36</xdr:row>
      <xdr:rowOff>91440</xdr:rowOff>
    </xdr:from>
    <xdr:to>
      <xdr:col>8</xdr:col>
      <xdr:colOff>111319</xdr:colOff>
      <xdr:row>38</xdr:row>
      <xdr:rowOff>147099</xdr:rowOff>
    </xdr:to>
    <xdr:sp macro="" textlink="">
      <xdr:nvSpPr>
        <xdr:cNvPr id="32" name="Oval 31">
          <a:extLst>
            <a:ext uri="{FF2B5EF4-FFF2-40B4-BE49-F238E27FC236}">
              <a16:creationId xmlns:a16="http://schemas.microsoft.com/office/drawing/2014/main" id="{00000000-0008-0000-0200-000020000000}"/>
            </a:ext>
          </a:extLst>
        </xdr:cNvPr>
        <xdr:cNvSpPr/>
      </xdr:nvSpPr>
      <xdr:spPr>
        <a:xfrm>
          <a:off x="4762832" y="6961367"/>
          <a:ext cx="437322" cy="437322"/>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336607</xdr:colOff>
      <xdr:row>36</xdr:row>
      <xdr:rowOff>91440</xdr:rowOff>
    </xdr:from>
    <xdr:to>
      <xdr:col>10</xdr:col>
      <xdr:colOff>137825</xdr:colOff>
      <xdr:row>38</xdr:row>
      <xdr:rowOff>147099</xdr:rowOff>
    </xdr:to>
    <xdr:sp macro="" textlink="">
      <xdr:nvSpPr>
        <xdr:cNvPr id="33" name="Oval 32">
          <a:extLst>
            <a:ext uri="{FF2B5EF4-FFF2-40B4-BE49-F238E27FC236}">
              <a16:creationId xmlns:a16="http://schemas.microsoft.com/office/drawing/2014/main" id="{00000000-0008-0000-0200-000021000000}"/>
            </a:ext>
          </a:extLst>
        </xdr:cNvPr>
        <xdr:cNvSpPr/>
      </xdr:nvSpPr>
      <xdr:spPr>
        <a:xfrm>
          <a:off x="6061546" y="6961367"/>
          <a:ext cx="437322" cy="437322"/>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363112</xdr:colOff>
      <xdr:row>36</xdr:row>
      <xdr:rowOff>91440</xdr:rowOff>
    </xdr:from>
    <xdr:to>
      <xdr:col>12</xdr:col>
      <xdr:colOff>164330</xdr:colOff>
      <xdr:row>38</xdr:row>
      <xdr:rowOff>147099</xdr:rowOff>
    </xdr:to>
    <xdr:sp macro="" textlink="">
      <xdr:nvSpPr>
        <xdr:cNvPr id="34" name="Oval 33">
          <a:extLst>
            <a:ext uri="{FF2B5EF4-FFF2-40B4-BE49-F238E27FC236}">
              <a16:creationId xmlns:a16="http://schemas.microsoft.com/office/drawing/2014/main" id="{00000000-0008-0000-0200-000022000000}"/>
            </a:ext>
          </a:extLst>
        </xdr:cNvPr>
        <xdr:cNvSpPr/>
      </xdr:nvSpPr>
      <xdr:spPr>
        <a:xfrm>
          <a:off x="7360260" y="6961367"/>
          <a:ext cx="437322" cy="437322"/>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389616</xdr:colOff>
      <xdr:row>36</xdr:row>
      <xdr:rowOff>91440</xdr:rowOff>
    </xdr:from>
    <xdr:to>
      <xdr:col>14</xdr:col>
      <xdr:colOff>190834</xdr:colOff>
      <xdr:row>38</xdr:row>
      <xdr:rowOff>147099</xdr:rowOff>
    </xdr:to>
    <xdr:sp macro="" textlink="">
      <xdr:nvSpPr>
        <xdr:cNvPr id="35" name="Oval 34">
          <a:extLst>
            <a:ext uri="{FF2B5EF4-FFF2-40B4-BE49-F238E27FC236}">
              <a16:creationId xmlns:a16="http://schemas.microsoft.com/office/drawing/2014/main" id="{00000000-0008-0000-0200-000023000000}"/>
            </a:ext>
          </a:extLst>
        </xdr:cNvPr>
        <xdr:cNvSpPr/>
      </xdr:nvSpPr>
      <xdr:spPr>
        <a:xfrm>
          <a:off x="8658973" y="6961367"/>
          <a:ext cx="437322" cy="437322"/>
        </a:xfrm>
        <a:prstGeom prst="ellipse">
          <a:avLst/>
        </a:prstGeom>
        <a:solidFill>
          <a:schemeClr val="bg2">
            <a:lumMod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594242</xdr:colOff>
      <xdr:row>6</xdr:row>
      <xdr:rowOff>25080</xdr:rowOff>
    </xdr:from>
    <xdr:to>
      <xdr:col>4</xdr:col>
      <xdr:colOff>302150</xdr:colOff>
      <xdr:row>7</xdr:row>
      <xdr:rowOff>178261</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2502555" y="1170068"/>
          <a:ext cx="344012" cy="344012"/>
        </a:xfrm>
        <a:prstGeom prst="rect">
          <a:avLst/>
        </a:prstGeom>
      </xdr:spPr>
    </xdr:pic>
    <xdr:clientData/>
  </xdr:twoCellAnchor>
  <xdr:twoCellAnchor editAs="oneCell">
    <xdr:from>
      <xdr:col>6</xdr:col>
      <xdr:colOff>354627</xdr:colOff>
      <xdr:row>5</xdr:row>
      <xdr:rowOff>189909</xdr:rowOff>
    </xdr:from>
    <xdr:to>
      <xdr:col>7</xdr:col>
      <xdr:colOff>79512</xdr:colOff>
      <xdr:row>7</xdr:row>
      <xdr:rowOff>169236</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4171253" y="1144066"/>
          <a:ext cx="360989" cy="360989"/>
        </a:xfrm>
        <a:prstGeom prst="rect">
          <a:avLst/>
        </a:prstGeom>
      </xdr:spPr>
    </xdr:pic>
    <xdr:clientData/>
  </xdr:twoCellAnchor>
  <xdr:twoCellAnchor editAs="oneCell">
    <xdr:from>
      <xdr:col>12</xdr:col>
      <xdr:colOff>39757</xdr:colOff>
      <xdr:row>6</xdr:row>
      <xdr:rowOff>7952</xdr:rowOff>
    </xdr:from>
    <xdr:to>
      <xdr:col>12</xdr:col>
      <xdr:colOff>389342</xdr:colOff>
      <xdr:row>7</xdr:row>
      <xdr:rowOff>166706</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7673009" y="1152940"/>
          <a:ext cx="349585" cy="349585"/>
        </a:xfrm>
        <a:prstGeom prst="rect">
          <a:avLst/>
        </a:prstGeom>
      </xdr:spPr>
    </xdr:pic>
    <xdr:clientData/>
  </xdr:twoCellAnchor>
  <xdr:twoCellAnchor editAs="oneCell">
    <xdr:from>
      <xdr:col>9</xdr:col>
      <xdr:colOff>209353</xdr:colOff>
      <xdr:row>6</xdr:row>
      <xdr:rowOff>0</xdr:rowOff>
    </xdr:from>
    <xdr:to>
      <xdr:col>9</xdr:col>
      <xdr:colOff>575221</xdr:colOff>
      <xdr:row>7</xdr:row>
      <xdr:rowOff>175037</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5934292" y="1144988"/>
          <a:ext cx="365868" cy="365868"/>
        </a:xfrm>
        <a:prstGeom prst="rect">
          <a:avLst/>
        </a:prstGeom>
      </xdr:spPr>
    </xdr:pic>
    <xdr:clientData/>
  </xdr:twoCellAnchor>
  <xdr:twoCellAnchor editAs="oneCell">
    <xdr:from>
      <xdr:col>13</xdr:col>
      <xdr:colOff>515761</xdr:colOff>
      <xdr:row>12</xdr:row>
      <xdr:rowOff>166979</xdr:rowOff>
    </xdr:from>
    <xdr:to>
      <xdr:col>14</xdr:col>
      <xdr:colOff>327185</xdr:colOff>
      <xdr:row>15</xdr:row>
      <xdr:rowOff>42013</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785118" y="2456955"/>
          <a:ext cx="447528" cy="447528"/>
        </a:xfrm>
        <a:prstGeom prst="rect">
          <a:avLst/>
        </a:prstGeom>
      </xdr:spPr>
    </xdr:pic>
    <xdr:clientData/>
  </xdr:twoCellAnchor>
  <xdr:twoCellAnchor editAs="oneCell">
    <xdr:from>
      <xdr:col>2</xdr:col>
      <xdr:colOff>87463</xdr:colOff>
      <xdr:row>12</xdr:row>
      <xdr:rowOff>130551</xdr:rowOff>
    </xdr:from>
    <xdr:to>
      <xdr:col>2</xdr:col>
      <xdr:colOff>500931</xdr:colOff>
      <xdr:row>14</xdr:row>
      <xdr:rowOff>162357</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59672" y="2420527"/>
          <a:ext cx="413468" cy="413468"/>
        </a:xfrm>
        <a:prstGeom prst="rect">
          <a:avLst/>
        </a:prstGeom>
      </xdr:spPr>
    </xdr:pic>
    <xdr:clientData/>
  </xdr:twoCellAnchor>
  <xdr:twoCellAnchor>
    <xdr:from>
      <xdr:col>0</xdr:col>
      <xdr:colOff>381662</xdr:colOff>
      <xdr:row>7</xdr:row>
      <xdr:rowOff>47707</xdr:rowOff>
    </xdr:from>
    <xdr:to>
      <xdr:col>2</xdr:col>
      <xdr:colOff>485028</xdr:colOff>
      <xdr:row>9</xdr:row>
      <xdr:rowOff>7950</xdr:rowOff>
    </xdr:to>
    <xdr:sp macro="" textlink="">
      <xdr:nvSpPr>
        <xdr:cNvPr id="52" name="TextBox 51">
          <a:extLst>
            <a:ext uri="{FF2B5EF4-FFF2-40B4-BE49-F238E27FC236}">
              <a16:creationId xmlns:a16="http://schemas.microsoft.com/office/drawing/2014/main" id="{00000000-0008-0000-0200-000034000000}"/>
            </a:ext>
          </a:extLst>
        </xdr:cNvPr>
        <xdr:cNvSpPr txBox="1"/>
      </xdr:nvSpPr>
      <xdr:spPr>
        <a:xfrm>
          <a:off x="381662" y="1383526"/>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latin typeface="Arial" panose="020B0604020202020204" pitchFamily="34" charset="0"/>
              <a:cs typeface="Arial" panose="020B0604020202020204" pitchFamily="34" charset="0"/>
            </a:rPr>
            <a:t>Total</a:t>
          </a:r>
          <a:r>
            <a:rPr lang="en-US" sz="1050" b="1" baseline="0">
              <a:solidFill>
                <a:schemeClr val="bg1"/>
              </a:solidFill>
              <a:latin typeface="Arial" panose="020B0604020202020204" pitchFamily="34" charset="0"/>
              <a:cs typeface="Arial" panose="020B0604020202020204" pitchFamily="34" charset="0"/>
            </a:rPr>
            <a:t> Quantity</a:t>
          </a:r>
          <a:endParaRPr lang="en-US" sz="1050" b="1">
            <a:solidFill>
              <a:schemeClr val="bg1"/>
            </a:solidFill>
            <a:latin typeface="Arial" panose="020B0604020202020204" pitchFamily="34" charset="0"/>
            <a:cs typeface="Arial" panose="020B0604020202020204" pitchFamily="34" charset="0"/>
          </a:endParaRPr>
        </a:p>
      </xdr:txBody>
    </xdr:sp>
    <xdr:clientData/>
  </xdr:twoCellAnchor>
  <xdr:twoCellAnchor>
    <xdr:from>
      <xdr:col>3</xdr:col>
      <xdr:colOff>87464</xdr:colOff>
      <xdr:row>9</xdr:row>
      <xdr:rowOff>31805</xdr:rowOff>
    </xdr:from>
    <xdr:to>
      <xdr:col>5</xdr:col>
      <xdr:colOff>190830</xdr:colOff>
      <xdr:row>10</xdr:row>
      <xdr:rowOff>182880</xdr:rowOff>
    </xdr:to>
    <xdr:sp macro="" textlink="">
      <xdr:nvSpPr>
        <xdr:cNvPr id="53" name="TextBox 52">
          <a:extLst>
            <a:ext uri="{FF2B5EF4-FFF2-40B4-BE49-F238E27FC236}">
              <a16:creationId xmlns:a16="http://schemas.microsoft.com/office/drawing/2014/main" id="{00000000-0008-0000-0200-000035000000}"/>
            </a:ext>
          </a:extLst>
        </xdr:cNvPr>
        <xdr:cNvSpPr txBox="1"/>
      </xdr:nvSpPr>
      <xdr:spPr>
        <a:xfrm>
          <a:off x="1995777" y="1749287"/>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Arial" panose="020B0604020202020204" pitchFamily="34" charset="0"/>
              <a:cs typeface="Arial" panose="020B0604020202020204" pitchFamily="34" charset="0"/>
            </a:rPr>
            <a:t>Total</a:t>
          </a:r>
          <a:r>
            <a:rPr lang="en-US" sz="1050" b="1" baseline="0">
              <a:latin typeface="Arial" panose="020B0604020202020204" pitchFamily="34" charset="0"/>
              <a:cs typeface="Arial" panose="020B0604020202020204" pitchFamily="34" charset="0"/>
            </a:rPr>
            <a:t> Cost</a:t>
          </a:r>
          <a:endParaRPr lang="en-US" sz="1050" b="1">
            <a:latin typeface="Arial" panose="020B0604020202020204" pitchFamily="34" charset="0"/>
            <a:cs typeface="Arial" panose="020B0604020202020204" pitchFamily="34" charset="0"/>
          </a:endParaRPr>
        </a:p>
      </xdr:txBody>
    </xdr:sp>
    <xdr:clientData/>
  </xdr:twoCellAnchor>
  <xdr:twoCellAnchor>
    <xdr:from>
      <xdr:col>5</xdr:col>
      <xdr:colOff>535387</xdr:colOff>
      <xdr:row>9</xdr:row>
      <xdr:rowOff>31805</xdr:rowOff>
    </xdr:from>
    <xdr:to>
      <xdr:col>8</xdr:col>
      <xdr:colOff>2649</xdr:colOff>
      <xdr:row>10</xdr:row>
      <xdr:rowOff>182880</xdr:rowOff>
    </xdr:to>
    <xdr:sp macro="" textlink="">
      <xdr:nvSpPr>
        <xdr:cNvPr id="54" name="TextBox 53">
          <a:extLst>
            <a:ext uri="{FF2B5EF4-FFF2-40B4-BE49-F238E27FC236}">
              <a16:creationId xmlns:a16="http://schemas.microsoft.com/office/drawing/2014/main" id="{00000000-0008-0000-0200-000036000000}"/>
            </a:ext>
          </a:extLst>
        </xdr:cNvPr>
        <xdr:cNvSpPr txBox="1"/>
      </xdr:nvSpPr>
      <xdr:spPr>
        <a:xfrm>
          <a:off x="3715909" y="1749287"/>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Arial" panose="020B0604020202020204" pitchFamily="34" charset="0"/>
              <a:cs typeface="Arial" panose="020B0604020202020204" pitchFamily="34" charset="0"/>
            </a:rPr>
            <a:t>Total</a:t>
          </a:r>
          <a:r>
            <a:rPr lang="en-US" sz="1050" b="1" baseline="0">
              <a:latin typeface="Arial" panose="020B0604020202020204" pitchFamily="34" charset="0"/>
              <a:cs typeface="Arial" panose="020B0604020202020204" pitchFamily="34" charset="0"/>
            </a:rPr>
            <a:t> Revenue</a:t>
          </a:r>
          <a:endParaRPr lang="en-US" sz="1050" b="1">
            <a:latin typeface="Arial" panose="020B0604020202020204" pitchFamily="34" charset="0"/>
            <a:cs typeface="Arial" panose="020B0604020202020204" pitchFamily="34" charset="0"/>
          </a:endParaRPr>
        </a:p>
      </xdr:txBody>
    </xdr:sp>
    <xdr:clientData/>
  </xdr:twoCellAnchor>
  <xdr:twoCellAnchor>
    <xdr:from>
      <xdr:col>8</xdr:col>
      <xdr:colOff>347206</xdr:colOff>
      <xdr:row>9</xdr:row>
      <xdr:rowOff>31805</xdr:rowOff>
    </xdr:from>
    <xdr:to>
      <xdr:col>10</xdr:col>
      <xdr:colOff>450573</xdr:colOff>
      <xdr:row>10</xdr:row>
      <xdr:rowOff>182880</xdr:rowOff>
    </xdr:to>
    <xdr:sp macro="" textlink="">
      <xdr:nvSpPr>
        <xdr:cNvPr id="55" name="TextBox 54">
          <a:extLst>
            <a:ext uri="{FF2B5EF4-FFF2-40B4-BE49-F238E27FC236}">
              <a16:creationId xmlns:a16="http://schemas.microsoft.com/office/drawing/2014/main" id="{00000000-0008-0000-0200-000037000000}"/>
            </a:ext>
          </a:extLst>
        </xdr:cNvPr>
        <xdr:cNvSpPr txBox="1"/>
      </xdr:nvSpPr>
      <xdr:spPr>
        <a:xfrm>
          <a:off x="5436041" y="1749287"/>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Arial" panose="020B0604020202020204" pitchFamily="34" charset="0"/>
              <a:cs typeface="Arial" panose="020B0604020202020204" pitchFamily="34" charset="0"/>
            </a:rPr>
            <a:t>Total</a:t>
          </a:r>
          <a:r>
            <a:rPr lang="en-US" sz="1050" b="1" baseline="0">
              <a:latin typeface="Arial" panose="020B0604020202020204" pitchFamily="34" charset="0"/>
              <a:cs typeface="Arial" panose="020B0604020202020204" pitchFamily="34" charset="0"/>
            </a:rPr>
            <a:t> Profit</a:t>
          </a:r>
          <a:endParaRPr lang="en-US" sz="1050" b="1">
            <a:latin typeface="Arial" panose="020B0604020202020204" pitchFamily="34" charset="0"/>
            <a:cs typeface="Arial" panose="020B0604020202020204" pitchFamily="34" charset="0"/>
          </a:endParaRPr>
        </a:p>
      </xdr:txBody>
    </xdr:sp>
    <xdr:clientData/>
  </xdr:twoCellAnchor>
  <xdr:twoCellAnchor>
    <xdr:from>
      <xdr:col>11</xdr:col>
      <xdr:colOff>159026</xdr:colOff>
      <xdr:row>9</xdr:row>
      <xdr:rowOff>31805</xdr:rowOff>
    </xdr:from>
    <xdr:to>
      <xdr:col>13</xdr:col>
      <xdr:colOff>262392</xdr:colOff>
      <xdr:row>10</xdr:row>
      <xdr:rowOff>182880</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7156174" y="1749287"/>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latin typeface="Arial" panose="020B0604020202020204" pitchFamily="34" charset="0"/>
              <a:cs typeface="Arial" panose="020B0604020202020204" pitchFamily="34" charset="0"/>
            </a:rPr>
            <a:t>% Profit Margin</a:t>
          </a:r>
        </a:p>
      </xdr:txBody>
    </xdr:sp>
    <xdr:clientData/>
  </xdr:twoCellAnchor>
  <xdr:twoCellAnchor>
    <xdr:from>
      <xdr:col>13</xdr:col>
      <xdr:colOff>524786</xdr:colOff>
      <xdr:row>7</xdr:row>
      <xdr:rowOff>47707</xdr:rowOff>
    </xdr:from>
    <xdr:to>
      <xdr:col>15</xdr:col>
      <xdr:colOff>628153</xdr:colOff>
      <xdr:row>9</xdr:row>
      <xdr:rowOff>7950</xdr:rowOff>
    </xdr:to>
    <xdr:sp macro="" textlink="">
      <xdr:nvSpPr>
        <xdr:cNvPr id="57" name="TextBox 56">
          <a:extLst>
            <a:ext uri="{FF2B5EF4-FFF2-40B4-BE49-F238E27FC236}">
              <a16:creationId xmlns:a16="http://schemas.microsoft.com/office/drawing/2014/main" id="{00000000-0008-0000-0200-000039000000}"/>
            </a:ext>
          </a:extLst>
        </xdr:cNvPr>
        <xdr:cNvSpPr txBox="1"/>
      </xdr:nvSpPr>
      <xdr:spPr>
        <a:xfrm>
          <a:off x="8794143" y="1383526"/>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50" b="1">
              <a:solidFill>
                <a:schemeClr val="bg1"/>
              </a:solidFill>
              <a:latin typeface="Arial" panose="020B0604020202020204" pitchFamily="34" charset="0"/>
              <a:cs typeface="Arial" panose="020B0604020202020204" pitchFamily="34" charset="0"/>
            </a:rPr>
            <a:t># Transiction</a:t>
          </a:r>
        </a:p>
      </xdr:txBody>
    </xdr:sp>
    <xdr:clientData/>
  </xdr:twoCellAnchor>
  <xdr:twoCellAnchor>
    <xdr:from>
      <xdr:col>3</xdr:col>
      <xdr:colOff>111319</xdr:colOff>
      <xdr:row>10</xdr:row>
      <xdr:rowOff>151076</xdr:rowOff>
    </xdr:from>
    <xdr:to>
      <xdr:col>5</xdr:col>
      <xdr:colOff>214685</xdr:colOff>
      <xdr:row>12</xdr:row>
      <xdr:rowOff>111319</xdr:rowOff>
    </xdr:to>
    <xdr:sp macro="" textlink="'Analysis 1'!D7">
      <xdr:nvSpPr>
        <xdr:cNvPr id="58" name="TextBox 57">
          <a:extLst>
            <a:ext uri="{FF2B5EF4-FFF2-40B4-BE49-F238E27FC236}">
              <a16:creationId xmlns:a16="http://schemas.microsoft.com/office/drawing/2014/main" id="{00000000-0008-0000-0200-00003A000000}"/>
            </a:ext>
          </a:extLst>
        </xdr:cNvPr>
        <xdr:cNvSpPr txBox="1"/>
      </xdr:nvSpPr>
      <xdr:spPr>
        <a:xfrm>
          <a:off x="2019632" y="2059389"/>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61072CE-A3BF-4CA3-BA5C-6DEA9E633EC1}" type="TxLink">
            <a:rPr lang="en-US" sz="18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algn="ctr"/>
            <a:t>$180.80 M</a:t>
          </a:fld>
          <a:endParaRPr lang="en-US"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5</xdr:col>
      <xdr:colOff>559242</xdr:colOff>
      <xdr:row>10</xdr:row>
      <xdr:rowOff>151076</xdr:rowOff>
    </xdr:from>
    <xdr:to>
      <xdr:col>8</xdr:col>
      <xdr:colOff>26504</xdr:colOff>
      <xdr:row>12</xdr:row>
      <xdr:rowOff>111319</xdr:rowOff>
    </xdr:to>
    <xdr:sp macro="" textlink="'Analysis 1'!E7">
      <xdr:nvSpPr>
        <xdr:cNvPr id="59" name="TextBox 58">
          <a:extLst>
            <a:ext uri="{FF2B5EF4-FFF2-40B4-BE49-F238E27FC236}">
              <a16:creationId xmlns:a16="http://schemas.microsoft.com/office/drawing/2014/main" id="{00000000-0008-0000-0200-00003B000000}"/>
            </a:ext>
          </a:extLst>
        </xdr:cNvPr>
        <xdr:cNvSpPr txBox="1"/>
      </xdr:nvSpPr>
      <xdr:spPr>
        <a:xfrm>
          <a:off x="3739764" y="2059389"/>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39A8693-09FD-4465-8AB0-F9428A580753}" type="TxLink">
            <a:rPr lang="en-US" sz="18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algn="ctr"/>
            <a:t>$307.09 M</a:t>
          </a:fld>
          <a:endParaRPr lang="en-US"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8</xdr:col>
      <xdr:colOff>371061</xdr:colOff>
      <xdr:row>10</xdr:row>
      <xdr:rowOff>151076</xdr:rowOff>
    </xdr:from>
    <xdr:to>
      <xdr:col>10</xdr:col>
      <xdr:colOff>474428</xdr:colOff>
      <xdr:row>12</xdr:row>
      <xdr:rowOff>111319</xdr:rowOff>
    </xdr:to>
    <xdr:sp macro="" textlink="'Analysis 1'!C7">
      <xdr:nvSpPr>
        <xdr:cNvPr id="60" name="TextBox 59">
          <a:extLst>
            <a:ext uri="{FF2B5EF4-FFF2-40B4-BE49-F238E27FC236}">
              <a16:creationId xmlns:a16="http://schemas.microsoft.com/office/drawing/2014/main" id="{00000000-0008-0000-0200-00003C000000}"/>
            </a:ext>
          </a:extLst>
        </xdr:cNvPr>
        <xdr:cNvSpPr txBox="1"/>
      </xdr:nvSpPr>
      <xdr:spPr>
        <a:xfrm>
          <a:off x="5459896" y="2059389"/>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2D4065-4057-4F7F-9159-4CCC9697A1E8}" type="TxLink">
            <a:rPr lang="en-US" sz="18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algn="ctr"/>
            <a:t>$126.29 M</a:t>
          </a:fld>
          <a:endParaRPr lang="en-US"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11</xdr:col>
      <xdr:colOff>182881</xdr:colOff>
      <xdr:row>10</xdr:row>
      <xdr:rowOff>151076</xdr:rowOff>
    </xdr:from>
    <xdr:to>
      <xdr:col>13</xdr:col>
      <xdr:colOff>286247</xdr:colOff>
      <xdr:row>12</xdr:row>
      <xdr:rowOff>111319</xdr:rowOff>
    </xdr:to>
    <xdr:sp macro="" textlink="'Analysis 1'!F7">
      <xdr:nvSpPr>
        <xdr:cNvPr id="61" name="TextBox 60">
          <a:extLst>
            <a:ext uri="{FF2B5EF4-FFF2-40B4-BE49-F238E27FC236}">
              <a16:creationId xmlns:a16="http://schemas.microsoft.com/office/drawing/2014/main" id="{00000000-0008-0000-0200-00003D000000}"/>
            </a:ext>
          </a:extLst>
        </xdr:cNvPr>
        <xdr:cNvSpPr txBox="1"/>
      </xdr:nvSpPr>
      <xdr:spPr>
        <a:xfrm>
          <a:off x="7180029" y="2059389"/>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787B605-BAC9-4F40-A6E4-4C0068846353}" type="TxLink">
            <a:rPr lang="en-US" sz="18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algn="ctr"/>
            <a:t>41.12%</a:t>
          </a:fld>
          <a:endParaRPr lang="en-US"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0</xdr:col>
      <xdr:colOff>397565</xdr:colOff>
      <xdr:row>8</xdr:row>
      <xdr:rowOff>103366</xdr:rowOff>
    </xdr:from>
    <xdr:to>
      <xdr:col>2</xdr:col>
      <xdr:colOff>500931</xdr:colOff>
      <xdr:row>10</xdr:row>
      <xdr:rowOff>63609</xdr:rowOff>
    </xdr:to>
    <xdr:sp macro="" textlink="'Analysis 1'!G7">
      <xdr:nvSpPr>
        <xdr:cNvPr id="62" name="TextBox 61">
          <a:extLst>
            <a:ext uri="{FF2B5EF4-FFF2-40B4-BE49-F238E27FC236}">
              <a16:creationId xmlns:a16="http://schemas.microsoft.com/office/drawing/2014/main" id="{00000000-0008-0000-0200-00003E000000}"/>
            </a:ext>
          </a:extLst>
        </xdr:cNvPr>
        <xdr:cNvSpPr txBox="1"/>
      </xdr:nvSpPr>
      <xdr:spPr>
        <a:xfrm>
          <a:off x="397565" y="1630016"/>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610A2A-5BE2-4085-9EE0-5B0A456F1369}" type="TxLink">
            <a:rPr lang="en-US" sz="1800" b="1" i="0" u="none" strike="noStrike">
              <a:solidFill>
                <a:schemeClr val="bg1"/>
              </a:solidFill>
              <a:latin typeface="Arial" panose="020B0604020202020204" pitchFamily="34" charset="0"/>
              <a:ea typeface="Calibri"/>
              <a:cs typeface="Arial" panose="020B0604020202020204" pitchFamily="34" charset="0"/>
            </a:rPr>
            <a:pPr algn="ctr"/>
            <a:t>631.92 K</a:t>
          </a:fld>
          <a:endParaRPr lang="en-US" sz="1600" b="1">
            <a:solidFill>
              <a:schemeClr val="bg1"/>
            </a:solidFill>
            <a:latin typeface="Arial" panose="020B0604020202020204" pitchFamily="34" charset="0"/>
            <a:cs typeface="Arial" panose="020B0604020202020204" pitchFamily="34" charset="0"/>
          </a:endParaRPr>
        </a:p>
      </xdr:txBody>
    </xdr:sp>
    <xdr:clientData/>
  </xdr:twoCellAnchor>
  <xdr:twoCellAnchor>
    <xdr:from>
      <xdr:col>13</xdr:col>
      <xdr:colOff>429371</xdr:colOff>
      <xdr:row>8</xdr:row>
      <xdr:rowOff>79514</xdr:rowOff>
    </xdr:from>
    <xdr:to>
      <xdr:col>15</xdr:col>
      <xdr:colOff>532738</xdr:colOff>
      <xdr:row>10</xdr:row>
      <xdr:rowOff>39757</xdr:rowOff>
    </xdr:to>
    <xdr:sp macro="" textlink="'Analysis 1'!B7">
      <xdr:nvSpPr>
        <xdr:cNvPr id="63" name="TextBox 62">
          <a:extLst>
            <a:ext uri="{FF2B5EF4-FFF2-40B4-BE49-F238E27FC236}">
              <a16:creationId xmlns:a16="http://schemas.microsoft.com/office/drawing/2014/main" id="{00000000-0008-0000-0200-00003F000000}"/>
            </a:ext>
          </a:extLst>
        </xdr:cNvPr>
        <xdr:cNvSpPr txBox="1"/>
      </xdr:nvSpPr>
      <xdr:spPr>
        <a:xfrm>
          <a:off x="8698728" y="1606164"/>
          <a:ext cx="1375575"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80070C9-F37C-4CB0-92DA-01CE97B4C968}" type="TxLink">
            <a:rPr lang="en-US" sz="1800" b="1" i="0" u="none" strike="noStrike">
              <a:solidFill>
                <a:schemeClr val="bg1"/>
              </a:solidFill>
              <a:latin typeface="Arial" panose="020B0604020202020204" pitchFamily="34" charset="0"/>
              <a:ea typeface="Calibri"/>
              <a:cs typeface="Arial" panose="020B0604020202020204" pitchFamily="34" charset="0"/>
            </a:rPr>
            <a:pPr algn="ctr"/>
            <a:t>60398</a:t>
          </a:fld>
          <a:endParaRPr lang="en-US" sz="1600" b="1">
            <a:solidFill>
              <a:schemeClr val="bg1"/>
            </a:solidFill>
            <a:latin typeface="Arial" panose="020B0604020202020204" pitchFamily="34" charset="0"/>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17</xdr:col>
          <xdr:colOff>230588</xdr:colOff>
          <xdr:row>3</xdr:row>
          <xdr:rowOff>119270</xdr:rowOff>
        </xdr:from>
        <xdr:to>
          <xdr:col>19</xdr:col>
          <xdr:colOff>103367</xdr:colOff>
          <xdr:row>4</xdr:row>
          <xdr:rowOff>135172</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1F497D"/>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246490</xdr:colOff>
          <xdr:row>3</xdr:row>
          <xdr:rowOff>135172</xdr:rowOff>
        </xdr:from>
        <xdr:to>
          <xdr:col>21</xdr:col>
          <xdr:colOff>87464</xdr:colOff>
          <xdr:row>4</xdr:row>
          <xdr:rowOff>135172</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206734</xdr:colOff>
          <xdr:row>3</xdr:row>
          <xdr:rowOff>143123</xdr:rowOff>
        </xdr:from>
        <xdr:to>
          <xdr:col>23</xdr:col>
          <xdr:colOff>39757</xdr:colOff>
          <xdr:row>4</xdr:row>
          <xdr:rowOff>143123</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xdr:twoCellAnchor>
    <xdr:from>
      <xdr:col>16</xdr:col>
      <xdr:colOff>580446</xdr:colOff>
      <xdr:row>5</xdr:row>
      <xdr:rowOff>127220</xdr:rowOff>
    </xdr:from>
    <xdr:to>
      <xdr:col>23</xdr:col>
      <xdr:colOff>71562</xdr:colOff>
      <xdr:row>14</xdr:row>
      <xdr:rowOff>68312</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580445</xdr:colOff>
      <xdr:row>13</xdr:row>
      <xdr:rowOff>143124</xdr:rowOff>
    </xdr:from>
    <xdr:to>
      <xdr:col>23</xdr:col>
      <xdr:colOff>151076</xdr:colOff>
      <xdr:row>15</xdr:row>
      <xdr:rowOff>174928</xdr:rowOff>
    </xdr:to>
    <mc:AlternateContent xmlns:mc="http://schemas.openxmlformats.org/markup-compatibility/2006" xmlns:a14="http://schemas.microsoft.com/office/drawing/2010/main">
      <mc:Choice Requires="a14">
        <xdr:graphicFrame macro="">
          <xdr:nvGraphicFramePr>
            <xdr:cNvPr id="17" name="Year 1">
              <a:extLst>
                <a:ext uri="{FF2B5EF4-FFF2-40B4-BE49-F238E27FC236}">
                  <a16:creationId xmlns:a16="http://schemas.microsoft.com/office/drawing/2014/main" id="{00000000-0008-0000-0200-000011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758115" y="2623931"/>
              <a:ext cx="4023361" cy="4134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53009</xdr:colOff>
      <xdr:row>4</xdr:row>
      <xdr:rowOff>166978</xdr:rowOff>
    </xdr:from>
    <xdr:to>
      <xdr:col>18</xdr:col>
      <xdr:colOff>540689</xdr:colOff>
      <xdr:row>6</xdr:row>
      <xdr:rowOff>119270</xdr:rowOff>
    </xdr:to>
    <xdr:sp macro="" textlink="'Analysis 1'!C31">
      <xdr:nvSpPr>
        <xdr:cNvPr id="18" name="TextBox 17">
          <a:extLst>
            <a:ext uri="{FF2B5EF4-FFF2-40B4-BE49-F238E27FC236}">
              <a16:creationId xmlns:a16="http://schemas.microsoft.com/office/drawing/2014/main" id="{00000000-0008-0000-0200-000012000000}"/>
            </a:ext>
          </a:extLst>
        </xdr:cNvPr>
        <xdr:cNvSpPr txBox="1"/>
      </xdr:nvSpPr>
      <xdr:spPr>
        <a:xfrm>
          <a:off x="10866783" y="930303"/>
          <a:ext cx="1123784" cy="333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C6F82B4-6840-4BA6-8E1B-08B37F3205A8}" type="TxLink">
            <a:rPr lang="en-US" sz="2000" b="1" i="0" u="none" strike="noStrike">
              <a:solidFill>
                <a:srgbClr val="00BBC9"/>
              </a:solidFill>
              <a:latin typeface="Arial" panose="020B0604020202020204" pitchFamily="34" charset="0"/>
              <a:ea typeface="Calibri"/>
              <a:cs typeface="Arial" panose="020B0604020202020204" pitchFamily="34" charset="0"/>
            </a:rPr>
            <a:pPr marL="0" indent="0" algn="ctr"/>
            <a:t>67.1%</a:t>
          </a:fld>
          <a:endParaRPr lang="en-US" sz="2000" b="1" i="0" u="none" strike="noStrike">
            <a:solidFill>
              <a:srgbClr val="00BBC9"/>
            </a:solidFill>
            <a:latin typeface="Arial" panose="020B0604020202020204" pitchFamily="34" charset="0"/>
            <a:ea typeface="Calibri"/>
            <a:cs typeface="Arial" panose="020B0604020202020204" pitchFamily="34" charset="0"/>
          </a:endParaRPr>
        </a:p>
      </xdr:txBody>
    </xdr:sp>
    <xdr:clientData/>
  </xdr:twoCellAnchor>
  <xdr:twoCellAnchor>
    <xdr:from>
      <xdr:col>17</xdr:col>
      <xdr:colOff>124569</xdr:colOff>
      <xdr:row>6</xdr:row>
      <xdr:rowOff>55658</xdr:rowOff>
    </xdr:from>
    <xdr:to>
      <xdr:col>22</xdr:col>
      <xdr:colOff>461174</xdr:colOff>
      <xdr:row>7</xdr:row>
      <xdr:rowOff>135172</xdr:rowOff>
    </xdr:to>
    <xdr:sp macro="" textlink="'Analysis 1'!E30">
      <xdr:nvSpPr>
        <xdr:cNvPr id="30" name="TextBox 29">
          <a:extLst>
            <a:ext uri="{FF2B5EF4-FFF2-40B4-BE49-F238E27FC236}">
              <a16:creationId xmlns:a16="http://schemas.microsoft.com/office/drawing/2014/main" id="{00000000-0008-0000-0200-00001E000000}"/>
            </a:ext>
          </a:extLst>
        </xdr:cNvPr>
        <xdr:cNvSpPr txBox="1"/>
      </xdr:nvSpPr>
      <xdr:spPr>
        <a:xfrm>
          <a:off x="10938343" y="1200646"/>
          <a:ext cx="3517127"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47295A4-A946-422D-9E0A-A56CDCCF9CB9}" type="TxLink">
            <a:rPr lang="en-US" sz="1050" b="0" i="0" u="none" strike="noStrike">
              <a:solidFill>
                <a:schemeClr val="tx1">
                  <a:lumMod val="50000"/>
                  <a:lumOff val="50000"/>
                </a:schemeClr>
              </a:solidFill>
              <a:latin typeface="Arial" panose="020B0604020202020204" pitchFamily="34" charset="0"/>
              <a:ea typeface="Calibri"/>
              <a:cs typeface="Arial" panose="020B0604020202020204" pitchFamily="34" charset="0"/>
            </a:rPr>
            <a:pPr marL="0" indent="0" algn="l"/>
            <a:t> Profit came from 2007 and 2008</a:t>
          </a:fld>
          <a:endParaRPr lang="en-US" sz="2000" b="1" i="0" u="none" strike="noStrike">
            <a:solidFill>
              <a:schemeClr val="tx1">
                <a:lumMod val="50000"/>
                <a:lumOff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17</xdr:col>
      <xdr:colOff>159026</xdr:colOff>
      <xdr:row>7</xdr:row>
      <xdr:rowOff>63613</xdr:rowOff>
    </xdr:from>
    <xdr:to>
      <xdr:col>19</xdr:col>
      <xdr:colOff>71561</xdr:colOff>
      <xdr:row>8</xdr:row>
      <xdr:rowOff>151077</xdr:rowOff>
    </xdr:to>
    <xdr:sp macro="" textlink="'Analysis 1'!D23">
      <xdr:nvSpPr>
        <xdr:cNvPr id="36" name="TextBox 35">
          <a:extLst>
            <a:ext uri="{FF2B5EF4-FFF2-40B4-BE49-F238E27FC236}">
              <a16:creationId xmlns:a16="http://schemas.microsoft.com/office/drawing/2014/main" id="{00000000-0008-0000-0200-000024000000}"/>
            </a:ext>
          </a:extLst>
        </xdr:cNvPr>
        <xdr:cNvSpPr txBox="1"/>
      </xdr:nvSpPr>
      <xdr:spPr>
        <a:xfrm>
          <a:off x="10972800" y="1399432"/>
          <a:ext cx="1184744" cy="278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DA4DC2A-A907-47EC-BB83-F285B5BBACF0}" type="TxLink">
            <a:rPr lang="en-US" sz="1100" b="1" i="0" u="none" strike="noStrike">
              <a:solidFill>
                <a:srgbClr val="000000"/>
              </a:solidFill>
              <a:latin typeface="Calibri"/>
              <a:ea typeface="Calibri"/>
              <a:cs typeface="Calibri"/>
            </a:rPr>
            <a:pPr algn="l"/>
            <a:t>31.57 M</a:t>
          </a:fld>
          <a:endParaRPr lang="en-US" sz="16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17</xdr:col>
      <xdr:colOff>156375</xdr:colOff>
      <xdr:row>8</xdr:row>
      <xdr:rowOff>23854</xdr:rowOff>
    </xdr:from>
    <xdr:to>
      <xdr:col>19</xdr:col>
      <xdr:colOff>254441</xdr:colOff>
      <xdr:row>9</xdr:row>
      <xdr:rowOff>103367</xdr:rowOff>
    </xdr:to>
    <xdr:sp macro="" textlink="'Analysis 1'!D22">
      <xdr:nvSpPr>
        <xdr:cNvPr id="37" name="TextBox 36">
          <a:extLst>
            <a:ext uri="{FF2B5EF4-FFF2-40B4-BE49-F238E27FC236}">
              <a16:creationId xmlns:a16="http://schemas.microsoft.com/office/drawing/2014/main" id="{00000000-0008-0000-0200-000025000000}"/>
            </a:ext>
          </a:extLst>
        </xdr:cNvPr>
        <xdr:cNvSpPr txBox="1"/>
      </xdr:nvSpPr>
      <xdr:spPr>
        <a:xfrm>
          <a:off x="10970149" y="1550504"/>
          <a:ext cx="1370275"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1FBB092-46AC-460A-A943-95476EEF7657}" type="TxLink">
            <a:rPr lang="en-US" sz="900" b="0" i="0" u="none" strike="noStrike">
              <a:solidFill>
                <a:srgbClr val="000000"/>
              </a:solidFill>
              <a:latin typeface="Calibri"/>
              <a:ea typeface="Calibri"/>
              <a:cs typeface="Calibri"/>
            </a:rPr>
            <a:pPr marL="0" indent="0" algn="l"/>
            <a:t>Average Profit</a:t>
          </a:fld>
          <a:endParaRPr lang="en-US" sz="1400" b="1" i="0" u="none" strike="noStrike">
            <a:solidFill>
              <a:schemeClr val="tx1">
                <a:lumMod val="50000"/>
                <a:lumOff val="50000"/>
              </a:schemeClr>
            </a:solidFill>
            <a:latin typeface="Arial" panose="020B0604020202020204" pitchFamily="34" charset="0"/>
            <a:ea typeface="Calibri"/>
            <a:cs typeface="Arial" panose="020B0604020202020204" pitchFamily="34" charset="0"/>
          </a:endParaRPr>
        </a:p>
      </xdr:txBody>
    </xdr:sp>
    <xdr:clientData/>
  </xdr:twoCellAnchor>
  <xdr:twoCellAnchor>
    <xdr:from>
      <xdr:col>17</xdr:col>
      <xdr:colOff>254442</xdr:colOff>
      <xdr:row>9</xdr:row>
      <xdr:rowOff>63610</xdr:rowOff>
    </xdr:from>
    <xdr:to>
      <xdr:col>18</xdr:col>
      <xdr:colOff>405517</xdr:colOff>
      <xdr:row>9</xdr:row>
      <xdr:rowOff>63610</xdr:rowOff>
    </xdr:to>
    <xdr:cxnSp macro="">
      <xdr:nvCxnSpPr>
        <xdr:cNvPr id="40" name="Straight Connector 39">
          <a:extLst>
            <a:ext uri="{FF2B5EF4-FFF2-40B4-BE49-F238E27FC236}">
              <a16:creationId xmlns:a16="http://schemas.microsoft.com/office/drawing/2014/main" id="{00000000-0008-0000-0200-000028000000}"/>
            </a:ext>
          </a:extLst>
        </xdr:cNvPr>
        <xdr:cNvCxnSpPr/>
      </xdr:nvCxnSpPr>
      <xdr:spPr>
        <a:xfrm>
          <a:off x="11068216" y="1781092"/>
          <a:ext cx="787179" cy="0"/>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9</xdr:col>
      <xdr:colOff>55659</xdr:colOff>
      <xdr:row>12</xdr:row>
      <xdr:rowOff>139147</xdr:rowOff>
    </xdr:from>
    <xdr:to>
      <xdr:col>10</xdr:col>
      <xdr:colOff>174930</xdr:colOff>
      <xdr:row>14</xdr:row>
      <xdr:rowOff>19878</xdr:rowOff>
    </xdr:to>
    <xdr:sp macro="" textlink="'Analysis 1'!S11">
      <xdr:nvSpPr>
        <xdr:cNvPr id="31" name="Rectangle: Rounded Corners 30">
          <a:extLst>
            <a:ext uri="{FF2B5EF4-FFF2-40B4-BE49-F238E27FC236}">
              <a16:creationId xmlns:a16="http://schemas.microsoft.com/office/drawing/2014/main" id="{00000000-0008-0000-0200-00001F000000}"/>
            </a:ext>
          </a:extLst>
        </xdr:cNvPr>
        <xdr:cNvSpPr/>
      </xdr:nvSpPr>
      <xdr:spPr>
        <a:xfrm>
          <a:off x="5780598" y="2429123"/>
          <a:ext cx="755375" cy="262393"/>
        </a:xfrm>
        <a:prstGeom prst="roundRect">
          <a:avLst>
            <a:gd name="adj" fmla="val 520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D253AAD-B6E8-4E5A-907E-46BD78510B61}" type="TxLink">
            <a:rPr lang="en-US" sz="1100" b="1" i="0" u="none" strike="noStrike">
              <a:solidFill>
                <a:srgbClr val="FF2929"/>
              </a:solidFill>
              <a:latin typeface="Lato Black" panose="020F0A02020204030203" pitchFamily="34" charset="0"/>
              <a:ea typeface="Calibri"/>
              <a:cs typeface="Arial" panose="020B0604020202020204" pitchFamily="34" charset="0"/>
            </a:rPr>
            <a:pPr marL="0" indent="0" algn="ctr"/>
            <a:t>-0.90%</a:t>
          </a:fld>
          <a:endParaRPr lang="en-US" sz="1100" b="1" i="0" u="none" strike="noStrike">
            <a:solidFill>
              <a:srgbClr val="FF2929"/>
            </a:solidFill>
            <a:latin typeface="Lato Black" panose="020F0A02020204030203" pitchFamily="34" charset="0"/>
            <a:ea typeface="Calibri"/>
            <a:cs typeface="Arial" panose="020B0604020202020204" pitchFamily="34" charset="0"/>
          </a:endParaRPr>
        </a:p>
      </xdr:txBody>
    </xdr:sp>
    <xdr:clientData/>
  </xdr:twoCellAnchor>
  <xdr:twoCellAnchor>
    <xdr:from>
      <xdr:col>6</xdr:col>
      <xdr:colOff>246490</xdr:colOff>
      <xdr:row>12</xdr:row>
      <xdr:rowOff>139147</xdr:rowOff>
    </xdr:from>
    <xdr:to>
      <xdr:col>7</xdr:col>
      <xdr:colOff>365761</xdr:colOff>
      <xdr:row>14</xdr:row>
      <xdr:rowOff>19878</xdr:rowOff>
    </xdr:to>
    <xdr:sp macro="" textlink="'Analysis 1'!Q11">
      <xdr:nvSpPr>
        <xdr:cNvPr id="38" name="Rectangle: Rounded Corners 37">
          <a:extLst>
            <a:ext uri="{FF2B5EF4-FFF2-40B4-BE49-F238E27FC236}">
              <a16:creationId xmlns:a16="http://schemas.microsoft.com/office/drawing/2014/main" id="{00000000-0008-0000-0200-000026000000}"/>
            </a:ext>
          </a:extLst>
        </xdr:cNvPr>
        <xdr:cNvSpPr/>
      </xdr:nvSpPr>
      <xdr:spPr>
        <a:xfrm>
          <a:off x="4063116" y="2429123"/>
          <a:ext cx="755375" cy="262393"/>
        </a:xfrm>
        <a:prstGeom prst="roundRect">
          <a:avLst>
            <a:gd name="adj" fmla="val 520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5DE09D4A-87E5-4ADE-A8AE-321210B59F17}" type="TxLink">
            <a:rPr lang="en-US" sz="1100" b="1" i="0" u="none" strike="noStrike">
              <a:solidFill>
                <a:srgbClr val="FF2929"/>
              </a:solidFill>
              <a:latin typeface="Lato Black" panose="020F0A02020204030203" pitchFamily="34" charset="0"/>
              <a:ea typeface="Calibri"/>
              <a:cs typeface="Arial" panose="020B0604020202020204" pitchFamily="34" charset="0"/>
            </a:rPr>
            <a:pPr marL="0" indent="0" algn="ctr"/>
            <a:t>-0.51%</a:t>
          </a:fld>
          <a:endParaRPr lang="en-US" sz="1100" b="1" i="0" u="none" strike="noStrike">
            <a:solidFill>
              <a:srgbClr val="FF2929"/>
            </a:solidFill>
            <a:latin typeface="Lato Black" panose="020F0A02020204030203" pitchFamily="34" charset="0"/>
            <a:ea typeface="Calibri"/>
            <a:cs typeface="Arial" panose="020B0604020202020204" pitchFamily="34" charset="0"/>
          </a:endParaRPr>
        </a:p>
      </xdr:txBody>
    </xdr:sp>
    <xdr:clientData/>
  </xdr:twoCellAnchor>
  <xdr:twoCellAnchor>
    <xdr:from>
      <xdr:col>3</xdr:col>
      <xdr:colOff>437321</xdr:colOff>
      <xdr:row>12</xdr:row>
      <xdr:rowOff>139147</xdr:rowOff>
    </xdr:from>
    <xdr:to>
      <xdr:col>4</xdr:col>
      <xdr:colOff>556592</xdr:colOff>
      <xdr:row>14</xdr:row>
      <xdr:rowOff>19878</xdr:rowOff>
    </xdr:to>
    <xdr:sp macro="" textlink="'Analysis 1'!U11">
      <xdr:nvSpPr>
        <xdr:cNvPr id="42" name="Rectangle: Rounded Corners 41">
          <a:extLst>
            <a:ext uri="{FF2B5EF4-FFF2-40B4-BE49-F238E27FC236}">
              <a16:creationId xmlns:a16="http://schemas.microsoft.com/office/drawing/2014/main" id="{00000000-0008-0000-0200-00002A000000}"/>
            </a:ext>
          </a:extLst>
        </xdr:cNvPr>
        <xdr:cNvSpPr/>
      </xdr:nvSpPr>
      <xdr:spPr>
        <a:xfrm>
          <a:off x="2345634" y="2429123"/>
          <a:ext cx="755375" cy="262393"/>
        </a:xfrm>
        <a:prstGeom prst="roundRect">
          <a:avLst>
            <a:gd name="adj" fmla="val 520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D04A073-2135-41D2-B492-E6836F9C6314}" type="TxLink">
            <a:rPr lang="en-US" sz="1100" b="1" i="0" u="none" strike="noStrike">
              <a:solidFill>
                <a:srgbClr val="FF2929"/>
              </a:solidFill>
              <a:latin typeface="Lato Black" panose="020F0A02020204030203" pitchFamily="34" charset="0"/>
              <a:ea typeface="Calibri"/>
              <a:cs typeface="Arial" panose="020B0604020202020204" pitchFamily="34" charset="0"/>
            </a:rPr>
            <a:pPr algn="ctr"/>
            <a:t>-0.23%</a:t>
          </a:fld>
          <a:endParaRPr lang="en-US" sz="1100" b="1">
            <a:solidFill>
              <a:srgbClr val="FF2929"/>
            </a:solidFill>
            <a:latin typeface="Lato Black" panose="020F0A02020204030203" pitchFamily="34" charset="0"/>
            <a:cs typeface="Arial" panose="020B0604020202020204" pitchFamily="34" charset="0"/>
          </a:endParaRPr>
        </a:p>
      </xdr:txBody>
    </xdr:sp>
    <xdr:clientData/>
  </xdr:twoCellAnchor>
  <xdr:twoCellAnchor>
    <xdr:from>
      <xdr:col>11</xdr:col>
      <xdr:colOff>500931</xdr:colOff>
      <xdr:row>12</xdr:row>
      <xdr:rowOff>139147</xdr:rowOff>
    </xdr:from>
    <xdr:to>
      <xdr:col>12</xdr:col>
      <xdr:colOff>620202</xdr:colOff>
      <xdr:row>14</xdr:row>
      <xdr:rowOff>19878</xdr:rowOff>
    </xdr:to>
    <xdr:sp macro="" textlink="'Analysis 1'!Y11">
      <xdr:nvSpPr>
        <xdr:cNvPr id="47" name="Rectangle: Rounded Corners 46">
          <a:extLst>
            <a:ext uri="{FF2B5EF4-FFF2-40B4-BE49-F238E27FC236}">
              <a16:creationId xmlns:a16="http://schemas.microsoft.com/office/drawing/2014/main" id="{00000000-0008-0000-0200-00002F000000}"/>
            </a:ext>
          </a:extLst>
        </xdr:cNvPr>
        <xdr:cNvSpPr/>
      </xdr:nvSpPr>
      <xdr:spPr>
        <a:xfrm>
          <a:off x="7498079" y="2429123"/>
          <a:ext cx="755375" cy="262393"/>
        </a:xfrm>
        <a:prstGeom prst="roundRect">
          <a:avLst>
            <a:gd name="adj" fmla="val 5203"/>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B6E72DD-42EE-46F9-B6E3-509FE841BBB3}" type="TxLink">
            <a:rPr lang="en-US" sz="1100" b="1" i="0" u="none" strike="noStrike">
              <a:solidFill>
                <a:srgbClr val="FF2929"/>
              </a:solidFill>
              <a:latin typeface="Lato Black" panose="020F0A02020204030203" pitchFamily="34" charset="0"/>
              <a:ea typeface="Calibri"/>
              <a:cs typeface="Arial" panose="020B0604020202020204" pitchFamily="34" charset="0"/>
            </a:rPr>
            <a:pPr marL="0" indent="0" algn="ctr"/>
            <a:t>-0.40%</a:t>
          </a:fld>
          <a:endParaRPr lang="en-US" sz="1100" b="1" i="0" u="none" strike="noStrike">
            <a:solidFill>
              <a:srgbClr val="FF2929"/>
            </a:solidFill>
            <a:latin typeface="Lato Black" panose="020F0A02020204030203" pitchFamily="34" charset="0"/>
            <a:ea typeface="Calibri"/>
            <a:cs typeface="Arial" panose="020B0604020202020204" pitchFamily="34" charset="0"/>
          </a:endParaRPr>
        </a:p>
      </xdr:txBody>
    </xdr:sp>
    <xdr:clientData/>
  </xdr:twoCellAnchor>
  <xdr:twoCellAnchor>
    <xdr:from>
      <xdr:col>14</xdr:col>
      <xdr:colOff>31804</xdr:colOff>
      <xdr:row>9</xdr:row>
      <xdr:rowOff>190830</xdr:rowOff>
    </xdr:from>
    <xdr:to>
      <xdr:col>15</xdr:col>
      <xdr:colOff>190831</xdr:colOff>
      <xdr:row>11</xdr:row>
      <xdr:rowOff>87463</xdr:rowOff>
    </xdr:to>
    <xdr:sp macro="" textlink="">
      <xdr:nvSpPr>
        <xdr:cNvPr id="48" name="Rectangle: Rounded Corners 47">
          <a:extLst>
            <a:ext uri="{FF2B5EF4-FFF2-40B4-BE49-F238E27FC236}">
              <a16:creationId xmlns:a16="http://schemas.microsoft.com/office/drawing/2014/main" id="{00000000-0008-0000-0200-000030000000}"/>
            </a:ext>
          </a:extLst>
        </xdr:cNvPr>
        <xdr:cNvSpPr/>
      </xdr:nvSpPr>
      <xdr:spPr>
        <a:xfrm>
          <a:off x="8937265" y="1908312"/>
          <a:ext cx="795131" cy="27829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050" b="1" i="0" u="none" strike="noStrike">
              <a:solidFill>
                <a:schemeClr val="accent6">
                  <a:lumMod val="60000"/>
                  <a:lumOff val="40000"/>
                </a:schemeClr>
              </a:solidFill>
              <a:latin typeface="Lato Black" panose="020F0A02020204030203" pitchFamily="34" charset="0"/>
              <a:ea typeface="Calibri"/>
              <a:cs typeface="Arial" panose="020B0604020202020204" pitchFamily="34" charset="0"/>
            </a:rPr>
            <a:t>+32.00%</a:t>
          </a:r>
        </a:p>
      </xdr:txBody>
    </xdr:sp>
    <xdr:clientData/>
  </xdr:twoCellAnchor>
  <xdr:twoCellAnchor>
    <xdr:from>
      <xdr:col>0</xdr:col>
      <xdr:colOff>477078</xdr:colOff>
      <xdr:row>10</xdr:row>
      <xdr:rowOff>55660</xdr:rowOff>
    </xdr:from>
    <xdr:to>
      <xdr:col>2</xdr:col>
      <xdr:colOff>55659</xdr:colOff>
      <xdr:row>11</xdr:row>
      <xdr:rowOff>143124</xdr:rowOff>
    </xdr:to>
    <xdr:sp macro="" textlink="'Analysis 1'!W11">
      <xdr:nvSpPr>
        <xdr:cNvPr id="50" name="Rectangle: Rounded Corners 49">
          <a:extLst>
            <a:ext uri="{FF2B5EF4-FFF2-40B4-BE49-F238E27FC236}">
              <a16:creationId xmlns:a16="http://schemas.microsoft.com/office/drawing/2014/main" id="{00000000-0008-0000-0200-000032000000}"/>
            </a:ext>
          </a:extLst>
        </xdr:cNvPr>
        <xdr:cNvSpPr/>
      </xdr:nvSpPr>
      <xdr:spPr>
        <a:xfrm>
          <a:off x="477078" y="1963973"/>
          <a:ext cx="850790" cy="27829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6B05F96-3D1C-403D-AA16-1CB42264B48D}" type="TxLink">
            <a:rPr lang="en-US" sz="1050" b="1" i="0" u="none" strike="noStrike">
              <a:solidFill>
                <a:schemeClr val="accent6">
                  <a:lumMod val="60000"/>
                  <a:lumOff val="40000"/>
                </a:schemeClr>
              </a:solidFill>
              <a:latin typeface="Lato Black" panose="020F0A02020204030203" pitchFamily="34" charset="0"/>
              <a:ea typeface="Calibri"/>
              <a:cs typeface="Arial" panose="020B0604020202020204" pitchFamily="34" charset="0"/>
            </a:rPr>
            <a:pPr marL="0" indent="0" algn="ctr"/>
            <a:t>+31.94%</a:t>
          </a:fld>
          <a:endParaRPr lang="en-US" sz="1050" b="1" i="0" u="none" strike="noStrike">
            <a:solidFill>
              <a:schemeClr val="accent6">
                <a:lumMod val="60000"/>
                <a:lumOff val="40000"/>
              </a:schemeClr>
            </a:solidFill>
            <a:latin typeface="Lato Black" panose="020F0A02020204030203" pitchFamily="34" charset="0"/>
            <a:ea typeface="Calibri"/>
            <a:cs typeface="Arial" panose="020B0604020202020204" pitchFamily="34" charset="0"/>
          </a:endParaRPr>
        </a:p>
      </xdr:txBody>
    </xdr:sp>
    <xdr:clientData/>
  </xdr:twoCellAnchor>
  <xdr:twoCellAnchor>
    <xdr:from>
      <xdr:col>1</xdr:col>
      <xdr:colOff>13251</xdr:colOff>
      <xdr:row>3</xdr:row>
      <xdr:rowOff>31805</xdr:rowOff>
    </xdr:from>
    <xdr:to>
      <xdr:col>7</xdr:col>
      <xdr:colOff>485029</xdr:colOff>
      <xdr:row>4</xdr:row>
      <xdr:rowOff>111319</xdr:rowOff>
    </xdr:to>
    <xdr:sp macro="" textlink="">
      <xdr:nvSpPr>
        <xdr:cNvPr id="44" name="TextBox 43">
          <a:extLst>
            <a:ext uri="{FF2B5EF4-FFF2-40B4-BE49-F238E27FC236}">
              <a16:creationId xmlns:a16="http://schemas.microsoft.com/office/drawing/2014/main" id="{00000000-0008-0000-0200-00002C000000}"/>
            </a:ext>
          </a:extLst>
        </xdr:cNvPr>
        <xdr:cNvSpPr txBox="1"/>
      </xdr:nvSpPr>
      <xdr:spPr>
        <a:xfrm>
          <a:off x="649355" y="604299"/>
          <a:ext cx="4288404"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chemeClr val="tx1">
                  <a:lumMod val="75000"/>
                  <a:lumOff val="25000"/>
                </a:schemeClr>
              </a:solidFill>
              <a:latin typeface="Arial" panose="020B0604020202020204" pitchFamily="34" charset="0"/>
              <a:ea typeface="Calibri"/>
              <a:cs typeface="Arial" panose="020B0604020202020204" pitchFamily="34" charset="0"/>
            </a:rPr>
            <a:t>The percentages are showing changes between </a:t>
          </a:r>
          <a:r>
            <a:rPr lang="en-US" sz="11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t>2007</a:t>
          </a:r>
          <a:r>
            <a:rPr lang="en-US" sz="1100" b="0" i="0" u="none" strike="noStrike">
              <a:solidFill>
                <a:schemeClr val="tx1">
                  <a:lumMod val="75000"/>
                  <a:lumOff val="25000"/>
                </a:schemeClr>
              </a:solidFill>
              <a:latin typeface="Arial" panose="020B0604020202020204" pitchFamily="34" charset="0"/>
              <a:ea typeface="Calibri"/>
              <a:cs typeface="Arial" panose="020B0604020202020204" pitchFamily="34" charset="0"/>
            </a:rPr>
            <a:t> and </a:t>
          </a:r>
          <a:r>
            <a:rPr lang="en-US" sz="11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t>2008</a:t>
          </a:r>
        </a:p>
      </xdr:txBody>
    </xdr:sp>
    <xdr:clientData/>
  </xdr:twoCellAnchor>
  <xdr:twoCellAnchor editAs="oneCell">
    <xdr:from>
      <xdr:col>9</xdr:col>
      <xdr:colOff>548641</xdr:colOff>
      <xdr:row>17</xdr:row>
      <xdr:rowOff>79515</xdr:rowOff>
    </xdr:from>
    <xdr:to>
      <xdr:col>13</xdr:col>
      <xdr:colOff>389615</xdr:colOff>
      <xdr:row>28</xdr:row>
      <xdr:rowOff>0</xdr:rowOff>
    </xdr:to>
    <mc:AlternateContent xmlns:mc="http://schemas.openxmlformats.org/markup-compatibility/2006" xmlns:a14="http://schemas.microsoft.com/office/drawing/2010/main">
      <mc:Choice Requires="a14">
        <xdr:graphicFrame macro="">
          <xdr:nvGraphicFramePr>
            <xdr:cNvPr id="46" name="Month Name">
              <a:extLst>
                <a:ext uri="{FF2B5EF4-FFF2-40B4-BE49-F238E27FC236}">
                  <a16:creationId xmlns:a16="http://schemas.microsoft.com/office/drawing/2014/main" id="{00000000-0008-0000-0200-00002E000000}"/>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6273580" y="3323647"/>
              <a:ext cx="2385392" cy="20196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7952</xdr:colOff>
      <xdr:row>29</xdr:row>
      <xdr:rowOff>103367</xdr:rowOff>
    </xdr:from>
    <xdr:to>
      <xdr:col>23</xdr:col>
      <xdr:colOff>239783</xdr:colOff>
      <xdr:row>39</xdr:row>
      <xdr:rowOff>23854</xdr:rowOff>
    </xdr:to>
    <mc:AlternateContent xmlns:mc="http://schemas.openxmlformats.org/markup-compatibility/2006" xmlns:a14="http://schemas.microsoft.com/office/drawing/2010/main">
      <mc:Choice Requires="a14">
        <xdr:graphicFrame macro="">
          <xdr:nvGraphicFramePr>
            <xdr:cNvPr id="1024" name="Country">
              <a:extLst>
                <a:ext uri="{FF2B5EF4-FFF2-40B4-BE49-F238E27FC236}">
                  <a16:creationId xmlns:a16="http://schemas.microsoft.com/office/drawing/2014/main" id="{00000000-0008-0000-0200-00000004000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549517" y="5637475"/>
              <a:ext cx="5320666"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238539</xdr:colOff>
      <xdr:row>21</xdr:row>
      <xdr:rowOff>39757</xdr:rowOff>
    </xdr:from>
    <xdr:to>
      <xdr:col>9</xdr:col>
      <xdr:colOff>278296</xdr:colOff>
      <xdr:row>28</xdr:row>
      <xdr:rowOff>7951</xdr:rowOff>
    </xdr:to>
    <xdr:graphicFrame macro="">
      <xdr:nvGraphicFramePr>
        <xdr:cNvPr id="1028" name="Chart 1027">
          <a:extLst>
            <a:ext uri="{FF2B5EF4-FFF2-40B4-BE49-F238E27FC236}">
              <a16:creationId xmlns:a16="http://schemas.microsoft.com/office/drawing/2014/main" id="{00000000-0008-0000-0200-000004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333955</xdr:colOff>
      <xdr:row>17</xdr:row>
      <xdr:rowOff>55659</xdr:rowOff>
    </xdr:from>
    <xdr:to>
      <xdr:col>1</xdr:col>
      <xdr:colOff>381663</xdr:colOff>
      <xdr:row>18</xdr:row>
      <xdr:rowOff>83490</xdr:rowOff>
    </xdr:to>
    <xdr:sp macro="" textlink="'Analysis 2'!I10">
      <xdr:nvSpPr>
        <xdr:cNvPr id="1029" name="Rectangle: Rounded Corners 1028">
          <a:extLst>
            <a:ext uri="{FF2B5EF4-FFF2-40B4-BE49-F238E27FC236}">
              <a16:creationId xmlns:a16="http://schemas.microsoft.com/office/drawing/2014/main" id="{00000000-0008-0000-0200-000005040000}"/>
            </a:ext>
          </a:extLst>
        </xdr:cNvPr>
        <xdr:cNvSpPr/>
      </xdr:nvSpPr>
      <xdr:spPr>
        <a:xfrm>
          <a:off x="333955" y="3299791"/>
          <a:ext cx="683812" cy="218662"/>
        </a:xfrm>
        <a:prstGeom prst="roundRect">
          <a:avLst>
            <a:gd name="adj" fmla="val 5203"/>
          </a:avLst>
        </a:prstGeom>
        <a:solidFill>
          <a:srgbClr val="00BBC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B35B143-E861-40E7-8C27-B2C4A7458025}" type="TxLink">
            <a:rPr lang="en-US" sz="1050" b="0" i="0" u="none" strike="noStrike">
              <a:solidFill>
                <a:schemeClr val="bg1"/>
              </a:solidFill>
              <a:latin typeface="Lato Black" panose="020F0A02020204030203" pitchFamily="34" charset="0"/>
              <a:ea typeface="Calibri"/>
              <a:cs typeface="Calibri"/>
            </a:rPr>
            <a:pPr algn="ctr"/>
            <a:t>In 2005</a:t>
          </a:fld>
          <a:endParaRPr lang="en-US" sz="1050" b="1" i="0" u="none" strike="noStrike">
            <a:solidFill>
              <a:schemeClr val="bg1"/>
            </a:solidFill>
            <a:latin typeface="Lato Black" panose="020F0A02020204030203" pitchFamily="34" charset="0"/>
            <a:ea typeface="Calibri"/>
            <a:cs typeface="Arial" panose="020B0604020202020204" pitchFamily="34" charset="0"/>
          </a:endParaRPr>
        </a:p>
      </xdr:txBody>
    </xdr:sp>
    <xdr:clientData/>
  </xdr:twoCellAnchor>
  <xdr:twoCellAnchor>
    <xdr:from>
      <xdr:col>1</xdr:col>
      <xdr:colOff>435336</xdr:colOff>
      <xdr:row>17</xdr:row>
      <xdr:rowOff>59635</xdr:rowOff>
    </xdr:from>
    <xdr:to>
      <xdr:col>2</xdr:col>
      <xdr:colOff>379675</xdr:colOff>
      <xdr:row>18</xdr:row>
      <xdr:rowOff>79514</xdr:rowOff>
    </xdr:to>
    <xdr:sp macro="" textlink="'Analysis 2'!G4">
      <xdr:nvSpPr>
        <xdr:cNvPr id="1030" name="Rectangle: Rounded Corners 1029">
          <a:extLst>
            <a:ext uri="{FF2B5EF4-FFF2-40B4-BE49-F238E27FC236}">
              <a16:creationId xmlns:a16="http://schemas.microsoft.com/office/drawing/2014/main" id="{00000000-0008-0000-0200-000006040000}"/>
            </a:ext>
          </a:extLst>
        </xdr:cNvPr>
        <xdr:cNvSpPr/>
      </xdr:nvSpPr>
      <xdr:spPr>
        <a:xfrm>
          <a:off x="1071440" y="3303767"/>
          <a:ext cx="580444" cy="210710"/>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E33621-FEBF-44CF-A21A-6425566F2EEB}" type="TxLink">
            <a:rPr lang="en-US" sz="1050" b="0" i="0" u="none" strike="noStrike">
              <a:solidFill>
                <a:srgbClr val="000000"/>
              </a:solidFill>
              <a:latin typeface="Lato Black" panose="020F0A02020204030203" pitchFamily="34" charset="0"/>
              <a:ea typeface="Calibri"/>
              <a:cs typeface="Calibri"/>
            </a:rPr>
            <a:pPr algn="ctr"/>
            <a:t>May</a:t>
          </a:fld>
          <a:endParaRPr lang="en-US" sz="1050" b="1" i="0" u="none" strike="noStrike">
            <a:solidFill>
              <a:srgbClr val="FF2929"/>
            </a:solidFill>
            <a:latin typeface="Lato Black" panose="020F0A02020204030203" pitchFamily="34" charset="0"/>
            <a:ea typeface="Calibri"/>
            <a:cs typeface="Arial" panose="020B0604020202020204" pitchFamily="34" charset="0"/>
          </a:endParaRPr>
        </a:p>
      </xdr:txBody>
    </xdr:sp>
    <xdr:clientData/>
  </xdr:twoCellAnchor>
  <xdr:twoCellAnchor>
    <xdr:from>
      <xdr:col>2</xdr:col>
      <xdr:colOff>433348</xdr:colOff>
      <xdr:row>17</xdr:row>
      <xdr:rowOff>59635</xdr:rowOff>
    </xdr:from>
    <xdr:to>
      <xdr:col>3</xdr:col>
      <xdr:colOff>377688</xdr:colOff>
      <xdr:row>18</xdr:row>
      <xdr:rowOff>79514</xdr:rowOff>
    </xdr:to>
    <xdr:sp macro="" textlink="'Analysis 2'!G5">
      <xdr:nvSpPr>
        <xdr:cNvPr id="1031" name="Rectangle: Rounded Corners 1030">
          <a:extLst>
            <a:ext uri="{FF2B5EF4-FFF2-40B4-BE49-F238E27FC236}">
              <a16:creationId xmlns:a16="http://schemas.microsoft.com/office/drawing/2014/main" id="{00000000-0008-0000-0200-000007040000}"/>
            </a:ext>
          </a:extLst>
        </xdr:cNvPr>
        <xdr:cNvSpPr/>
      </xdr:nvSpPr>
      <xdr:spPr>
        <a:xfrm>
          <a:off x="1705557" y="3303767"/>
          <a:ext cx="580444" cy="210710"/>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EC74925-B753-4F82-8AEC-99D29BA383DF}" type="TxLink">
            <a:rPr lang="en-US" sz="1050" b="0" i="0" u="none" strike="noStrike">
              <a:solidFill>
                <a:srgbClr val="000000"/>
              </a:solidFill>
              <a:latin typeface="Lato Black" panose="020F0A02020204030203" pitchFamily="34" charset="0"/>
              <a:ea typeface="Calibri"/>
              <a:cs typeface="Calibri"/>
            </a:rPr>
            <a:pPr marL="0" indent="0" algn="ctr"/>
            <a:t>Jun</a:t>
          </a:fld>
          <a:endParaRPr lang="en-US" sz="1050" b="0" i="0" u="none" strike="noStrike">
            <a:solidFill>
              <a:srgbClr val="000000"/>
            </a:solidFill>
            <a:latin typeface="Lato Black" panose="020F0A02020204030203" pitchFamily="34" charset="0"/>
            <a:ea typeface="Calibri"/>
            <a:cs typeface="Calibri"/>
          </a:endParaRPr>
        </a:p>
      </xdr:txBody>
    </xdr:sp>
    <xdr:clientData/>
  </xdr:twoCellAnchor>
  <xdr:twoCellAnchor>
    <xdr:from>
      <xdr:col>3</xdr:col>
      <xdr:colOff>431361</xdr:colOff>
      <xdr:row>17</xdr:row>
      <xdr:rowOff>59635</xdr:rowOff>
    </xdr:from>
    <xdr:to>
      <xdr:col>4</xdr:col>
      <xdr:colOff>17892</xdr:colOff>
      <xdr:row>18</xdr:row>
      <xdr:rowOff>79514</xdr:rowOff>
    </xdr:to>
    <xdr:sp macro="" textlink="">
      <xdr:nvSpPr>
        <xdr:cNvPr id="1032" name="Rectangle: Rounded Corners 1031">
          <a:extLst>
            <a:ext uri="{FF2B5EF4-FFF2-40B4-BE49-F238E27FC236}">
              <a16:creationId xmlns:a16="http://schemas.microsoft.com/office/drawing/2014/main" id="{00000000-0008-0000-0200-000008040000}"/>
            </a:ext>
          </a:extLst>
        </xdr:cNvPr>
        <xdr:cNvSpPr/>
      </xdr:nvSpPr>
      <xdr:spPr>
        <a:xfrm>
          <a:off x="2339674" y="3303767"/>
          <a:ext cx="222635" cy="210710"/>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050" b="0" i="0" u="none" strike="noStrike">
              <a:solidFill>
                <a:srgbClr val="000000"/>
              </a:solidFill>
              <a:latin typeface="Lato Black" panose="020F0A02020204030203" pitchFamily="34" charset="0"/>
              <a:ea typeface="Calibri"/>
              <a:cs typeface="Calibri"/>
            </a:rPr>
            <a:t>&amp;</a:t>
          </a:r>
        </a:p>
      </xdr:txBody>
    </xdr:sp>
    <xdr:clientData/>
  </xdr:twoCellAnchor>
  <xdr:twoCellAnchor>
    <xdr:from>
      <xdr:col>4</xdr:col>
      <xdr:colOff>71564</xdr:colOff>
      <xdr:row>17</xdr:row>
      <xdr:rowOff>59635</xdr:rowOff>
    </xdr:from>
    <xdr:to>
      <xdr:col>5</xdr:col>
      <xdr:colOff>15903</xdr:colOff>
      <xdr:row>18</xdr:row>
      <xdr:rowOff>79514</xdr:rowOff>
    </xdr:to>
    <xdr:sp macro="" textlink="'Analysis 2'!G6">
      <xdr:nvSpPr>
        <xdr:cNvPr id="1033" name="Rectangle: Rounded Corners 1032">
          <a:extLst>
            <a:ext uri="{FF2B5EF4-FFF2-40B4-BE49-F238E27FC236}">
              <a16:creationId xmlns:a16="http://schemas.microsoft.com/office/drawing/2014/main" id="{00000000-0008-0000-0200-000009040000}"/>
            </a:ext>
          </a:extLst>
        </xdr:cNvPr>
        <xdr:cNvSpPr/>
      </xdr:nvSpPr>
      <xdr:spPr>
        <a:xfrm>
          <a:off x="2615981" y="3303767"/>
          <a:ext cx="580444" cy="210710"/>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E1F7B77-1FA6-4D8C-A3C7-363E4AD3EC4F}" type="TxLink">
            <a:rPr lang="en-US" sz="1050" b="0" i="0" u="none" strike="noStrike">
              <a:solidFill>
                <a:srgbClr val="000000"/>
              </a:solidFill>
              <a:latin typeface="Lato Black" panose="020F0A02020204030203" pitchFamily="34" charset="0"/>
              <a:ea typeface="Calibri"/>
              <a:cs typeface="Calibri"/>
            </a:rPr>
            <a:pPr marL="0" indent="0" algn="ctr"/>
            <a:t>Dec</a:t>
          </a:fld>
          <a:endParaRPr lang="en-US" sz="1050" b="0" i="0" u="none" strike="noStrike">
            <a:solidFill>
              <a:srgbClr val="000000"/>
            </a:solidFill>
            <a:latin typeface="Lato Black" panose="020F0A02020204030203" pitchFamily="34" charset="0"/>
            <a:ea typeface="Calibri"/>
            <a:cs typeface="Calibri"/>
          </a:endParaRPr>
        </a:p>
      </xdr:txBody>
    </xdr:sp>
    <xdr:clientData/>
  </xdr:twoCellAnchor>
  <xdr:twoCellAnchor>
    <xdr:from>
      <xdr:col>4</xdr:col>
      <xdr:colOff>633454</xdr:colOff>
      <xdr:row>17</xdr:row>
      <xdr:rowOff>31805</xdr:rowOff>
    </xdr:from>
    <xdr:to>
      <xdr:col>7</xdr:col>
      <xdr:colOff>365760</xdr:colOff>
      <xdr:row>18</xdr:row>
      <xdr:rowOff>111319</xdr:rowOff>
    </xdr:to>
    <xdr:sp macro="" textlink="">
      <xdr:nvSpPr>
        <xdr:cNvPr id="1034" name="TextBox 1033">
          <a:extLst>
            <a:ext uri="{FF2B5EF4-FFF2-40B4-BE49-F238E27FC236}">
              <a16:creationId xmlns:a16="http://schemas.microsoft.com/office/drawing/2014/main" id="{00000000-0008-0000-0200-00000A040000}"/>
            </a:ext>
          </a:extLst>
        </xdr:cNvPr>
        <xdr:cNvSpPr txBox="1"/>
      </xdr:nvSpPr>
      <xdr:spPr>
        <a:xfrm>
          <a:off x="3177871" y="3275937"/>
          <a:ext cx="1640619"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00" b="0" i="0" u="none" strike="noStrike">
              <a:solidFill>
                <a:schemeClr val="tx1">
                  <a:lumMod val="75000"/>
                  <a:lumOff val="25000"/>
                </a:schemeClr>
              </a:solidFill>
              <a:latin typeface="Arial" panose="020B0604020202020204" pitchFamily="34" charset="0"/>
              <a:ea typeface="Calibri"/>
              <a:cs typeface="Arial" panose="020B0604020202020204" pitchFamily="34" charset="0"/>
            </a:rPr>
            <a:t>collectively</a:t>
          </a:r>
          <a:r>
            <a:rPr lang="en-US" sz="1000" b="0"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t> accounted for</a:t>
          </a:r>
          <a:endParaRPr lang="en-US" sz="1000" b="0" i="0" u="none" strike="noStrike">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7</xdr:col>
      <xdr:colOff>148427</xdr:colOff>
      <xdr:row>16</xdr:row>
      <xdr:rowOff>182880</xdr:rowOff>
    </xdr:from>
    <xdr:to>
      <xdr:col>8</xdr:col>
      <xdr:colOff>294200</xdr:colOff>
      <xdr:row>18</xdr:row>
      <xdr:rowOff>143124</xdr:rowOff>
    </xdr:to>
    <xdr:sp macro="" textlink="'Analysis 2'!F8">
      <xdr:nvSpPr>
        <xdr:cNvPr id="1035" name="TextBox 1034">
          <a:extLst>
            <a:ext uri="{FF2B5EF4-FFF2-40B4-BE49-F238E27FC236}">
              <a16:creationId xmlns:a16="http://schemas.microsoft.com/office/drawing/2014/main" id="{00000000-0008-0000-0200-00000B040000}"/>
            </a:ext>
          </a:extLst>
        </xdr:cNvPr>
        <xdr:cNvSpPr txBox="1"/>
      </xdr:nvSpPr>
      <xdr:spPr>
        <a:xfrm>
          <a:off x="4601157" y="3236181"/>
          <a:ext cx="781878"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6B2DFF-AD5F-48D1-ACC5-379A8CD7C3A9}" type="TxLink">
            <a:rPr lang="en-US" sz="1400" b="1" i="0" u="none" strike="noStrike">
              <a:solidFill>
                <a:srgbClr val="00BBC9"/>
              </a:solidFill>
              <a:latin typeface="Arial" panose="020B0604020202020204" pitchFamily="34" charset="0"/>
              <a:ea typeface="Calibri"/>
              <a:cs typeface="Arial" panose="020B0604020202020204" pitchFamily="34" charset="0"/>
            </a:rPr>
            <a:pPr marL="0" indent="0" algn="ctr"/>
            <a:t>31.9%</a:t>
          </a:fld>
          <a:endParaRPr lang="en-US" sz="1400" b="1" i="0" u="none" strike="noStrike">
            <a:solidFill>
              <a:srgbClr val="00BBC9"/>
            </a:solidFill>
            <a:latin typeface="Arial" panose="020B0604020202020204" pitchFamily="34" charset="0"/>
            <a:ea typeface="Calibri"/>
            <a:cs typeface="Arial" panose="020B0604020202020204" pitchFamily="34" charset="0"/>
          </a:endParaRPr>
        </a:p>
      </xdr:txBody>
    </xdr:sp>
    <xdr:clientData/>
  </xdr:twoCellAnchor>
  <xdr:twoCellAnchor>
    <xdr:from>
      <xdr:col>8</xdr:col>
      <xdr:colOff>100718</xdr:colOff>
      <xdr:row>17</xdr:row>
      <xdr:rowOff>39756</xdr:rowOff>
    </xdr:from>
    <xdr:to>
      <xdr:col>9</xdr:col>
      <xdr:colOff>445274</xdr:colOff>
      <xdr:row>18</xdr:row>
      <xdr:rowOff>119270</xdr:rowOff>
    </xdr:to>
    <xdr:sp macro="" textlink="">
      <xdr:nvSpPr>
        <xdr:cNvPr id="1036" name="TextBox 1035">
          <a:extLst>
            <a:ext uri="{FF2B5EF4-FFF2-40B4-BE49-F238E27FC236}">
              <a16:creationId xmlns:a16="http://schemas.microsoft.com/office/drawing/2014/main" id="{00000000-0008-0000-0200-00000C040000}"/>
            </a:ext>
          </a:extLst>
        </xdr:cNvPr>
        <xdr:cNvSpPr txBox="1"/>
      </xdr:nvSpPr>
      <xdr:spPr>
        <a:xfrm>
          <a:off x="5189553" y="3283888"/>
          <a:ext cx="980660"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00" b="0" i="0" u="none" strike="noStrike">
              <a:solidFill>
                <a:schemeClr val="tx1">
                  <a:lumMod val="75000"/>
                  <a:lumOff val="25000"/>
                </a:schemeClr>
              </a:solidFill>
              <a:latin typeface="Arial" panose="020B0604020202020204" pitchFamily="34" charset="0"/>
              <a:ea typeface="Calibri"/>
              <a:cs typeface="Arial" panose="020B0604020202020204" pitchFamily="34" charset="0"/>
            </a:rPr>
            <a:t>of total </a:t>
          </a:r>
          <a:r>
            <a:rPr lang="en-US" sz="11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t>Profit</a:t>
          </a:r>
          <a:endParaRPr lang="en-US" sz="1000" b="1" i="0" u="none" strike="noStrike">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14</xdr:col>
      <xdr:colOff>95415</xdr:colOff>
      <xdr:row>19</xdr:row>
      <xdr:rowOff>151074</xdr:rowOff>
    </xdr:from>
    <xdr:to>
      <xdr:col>23</xdr:col>
      <xdr:colOff>119269</xdr:colOff>
      <xdr:row>27</xdr:row>
      <xdr:rowOff>159025</xdr:rowOff>
    </xdr:to>
    <xdr:graphicFrame macro="">
      <xdr:nvGraphicFramePr>
        <xdr:cNvPr id="1037" name="Chart 1036">
          <a:extLst>
            <a:ext uri="{FF2B5EF4-FFF2-40B4-BE49-F238E27FC236}">
              <a16:creationId xmlns:a16="http://schemas.microsoft.com/office/drawing/2014/main" id="{00000000-0008-0000-0200-00000D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251792</xdr:colOff>
      <xdr:row>17</xdr:row>
      <xdr:rowOff>23855</xdr:rowOff>
    </xdr:from>
    <xdr:to>
      <xdr:col>17</xdr:col>
      <xdr:colOff>55659</xdr:colOff>
      <xdr:row>18</xdr:row>
      <xdr:rowOff>111320</xdr:rowOff>
    </xdr:to>
    <xdr:sp macro="" textlink="'Analysis 2'!Q12">
      <xdr:nvSpPr>
        <xdr:cNvPr id="1038" name="TextBox 1037">
          <a:extLst>
            <a:ext uri="{FF2B5EF4-FFF2-40B4-BE49-F238E27FC236}">
              <a16:creationId xmlns:a16="http://schemas.microsoft.com/office/drawing/2014/main" id="{00000000-0008-0000-0200-00000E040000}"/>
            </a:ext>
          </a:extLst>
        </xdr:cNvPr>
        <xdr:cNvSpPr txBox="1"/>
      </xdr:nvSpPr>
      <xdr:spPr>
        <a:xfrm>
          <a:off x="9793357" y="3267987"/>
          <a:ext cx="1076076" cy="278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6E88E82-5F38-426C-93CC-CCC286C38FD8}" type="TxLink">
            <a:rPr lang="en-US" sz="1800" b="1" i="0" u="none" strike="noStrike">
              <a:solidFill>
                <a:srgbClr val="00BBC9"/>
              </a:solidFill>
              <a:latin typeface="Arial" panose="020B0604020202020204" pitchFamily="34" charset="0"/>
              <a:ea typeface="Calibri"/>
              <a:cs typeface="Arial" panose="020B0604020202020204" pitchFamily="34" charset="0"/>
            </a:rPr>
            <a:pPr marL="0" indent="0" algn="ctr"/>
            <a:t>43.8%</a:t>
          </a:fld>
          <a:endParaRPr lang="en-US" sz="1800" b="1" i="0" u="none" strike="noStrike">
            <a:solidFill>
              <a:srgbClr val="00BBC9"/>
            </a:solidFill>
            <a:latin typeface="Arial" panose="020B0604020202020204" pitchFamily="34" charset="0"/>
            <a:ea typeface="Calibri"/>
            <a:cs typeface="Arial" panose="020B0604020202020204" pitchFamily="34" charset="0"/>
          </a:endParaRPr>
        </a:p>
      </xdr:txBody>
    </xdr:sp>
    <xdr:clientData/>
  </xdr:twoCellAnchor>
  <xdr:twoCellAnchor>
    <xdr:from>
      <xdr:col>16</xdr:col>
      <xdr:colOff>482380</xdr:colOff>
      <xdr:row>17</xdr:row>
      <xdr:rowOff>31805</xdr:rowOff>
    </xdr:from>
    <xdr:to>
      <xdr:col>23</xdr:col>
      <xdr:colOff>47707</xdr:colOff>
      <xdr:row>18</xdr:row>
      <xdr:rowOff>111319</xdr:rowOff>
    </xdr:to>
    <xdr:sp macro="" textlink="">
      <xdr:nvSpPr>
        <xdr:cNvPr id="1039" name="TextBox 1038">
          <a:extLst>
            <a:ext uri="{FF2B5EF4-FFF2-40B4-BE49-F238E27FC236}">
              <a16:creationId xmlns:a16="http://schemas.microsoft.com/office/drawing/2014/main" id="{00000000-0008-0000-0200-00000F040000}"/>
            </a:ext>
          </a:extLst>
        </xdr:cNvPr>
        <xdr:cNvSpPr txBox="1"/>
      </xdr:nvSpPr>
      <xdr:spPr>
        <a:xfrm>
          <a:off x="10660050" y="3275937"/>
          <a:ext cx="4018057"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b="0" i="0" u="none" strike="noStrike">
              <a:solidFill>
                <a:schemeClr val="tx1">
                  <a:lumMod val="75000"/>
                  <a:lumOff val="25000"/>
                </a:schemeClr>
              </a:solidFill>
              <a:latin typeface="Arial" panose="020B0604020202020204" pitchFamily="34" charset="0"/>
              <a:ea typeface="Calibri"/>
              <a:cs typeface="Arial" panose="020B0604020202020204" pitchFamily="34" charset="0"/>
            </a:rPr>
            <a:t>of </a:t>
          </a:r>
          <a:r>
            <a:rPr lang="en-US" sz="12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t>Profit </a:t>
          </a:r>
          <a:r>
            <a:rPr lang="en-US" sz="1050" b="0" i="0" u="none" strike="noStrike">
              <a:solidFill>
                <a:schemeClr val="tx1">
                  <a:lumMod val="75000"/>
                  <a:lumOff val="25000"/>
                </a:schemeClr>
              </a:solidFill>
              <a:latin typeface="Arial" panose="020B0604020202020204" pitchFamily="34" charset="0"/>
              <a:ea typeface="Calibri"/>
              <a:cs typeface="Arial" panose="020B0604020202020204" pitchFamily="34" charset="0"/>
            </a:rPr>
            <a:t>cam from</a:t>
          </a:r>
          <a:r>
            <a:rPr lang="en-US" sz="1050" b="0"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t> the highlighted </a:t>
          </a:r>
          <a:r>
            <a:rPr lang="en-US" sz="1200" b="1"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t>Weekdays</a:t>
          </a:r>
          <a:endParaRPr lang="en-US" sz="1050" b="1" i="0" u="none" strike="noStrike">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0</xdr:col>
      <xdr:colOff>159026</xdr:colOff>
      <xdr:row>29</xdr:row>
      <xdr:rowOff>111319</xdr:rowOff>
    </xdr:from>
    <xdr:to>
      <xdr:col>3</xdr:col>
      <xdr:colOff>492981</xdr:colOff>
      <xdr:row>39</xdr:row>
      <xdr:rowOff>58189</xdr:rowOff>
    </xdr:to>
    <xdr:graphicFrame macro="">
      <xdr:nvGraphicFramePr>
        <xdr:cNvPr id="1056" name="Chart 1055">
          <a:extLst>
            <a:ext uri="{FF2B5EF4-FFF2-40B4-BE49-F238E27FC236}">
              <a16:creationId xmlns:a16="http://schemas.microsoft.com/office/drawing/2014/main" id="{00000000-0008-0000-0200-00002004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477079</xdr:colOff>
      <xdr:row>32</xdr:row>
      <xdr:rowOff>103366</xdr:rowOff>
    </xdr:from>
    <xdr:to>
      <xdr:col>2</xdr:col>
      <xdr:colOff>345237</xdr:colOff>
      <xdr:row>35</xdr:row>
      <xdr:rowOff>35135</xdr:rowOff>
    </xdr:to>
    <xdr:pic>
      <xdr:nvPicPr>
        <xdr:cNvPr id="1060" name="Picture 1059">
          <a:extLst>
            <a:ext uri="{FF2B5EF4-FFF2-40B4-BE49-F238E27FC236}">
              <a16:creationId xmlns:a16="http://schemas.microsoft.com/office/drawing/2014/main" id="{00000000-0008-0000-0200-00002404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13183" y="6209968"/>
          <a:ext cx="504263" cy="504263"/>
        </a:xfrm>
        <a:prstGeom prst="rect">
          <a:avLst/>
        </a:prstGeom>
      </xdr:spPr>
    </xdr:pic>
    <xdr:clientData/>
  </xdr:twoCellAnchor>
  <xdr:twoCellAnchor>
    <xdr:from>
      <xdr:col>3</xdr:col>
      <xdr:colOff>299500</xdr:colOff>
      <xdr:row>29</xdr:row>
      <xdr:rowOff>143123</xdr:rowOff>
    </xdr:from>
    <xdr:to>
      <xdr:col>4</xdr:col>
      <xdr:colOff>564543</xdr:colOff>
      <xdr:row>31</xdr:row>
      <xdr:rowOff>31806</xdr:rowOff>
    </xdr:to>
    <xdr:sp macro="" textlink="'Analysis 2'!O20">
      <xdr:nvSpPr>
        <xdr:cNvPr id="1061" name="TextBox 1060">
          <a:extLst>
            <a:ext uri="{FF2B5EF4-FFF2-40B4-BE49-F238E27FC236}">
              <a16:creationId xmlns:a16="http://schemas.microsoft.com/office/drawing/2014/main" id="{00000000-0008-0000-0200-000025040000}"/>
            </a:ext>
          </a:extLst>
        </xdr:cNvPr>
        <xdr:cNvSpPr txBox="1"/>
      </xdr:nvSpPr>
      <xdr:spPr>
        <a:xfrm>
          <a:off x="2207813" y="5677231"/>
          <a:ext cx="901147"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2020D6-6D92-4DCF-851B-6345897BA8D1}" type="TxLink">
            <a:rPr lang="en-US" sz="1100" b="1" i="0" u="none" strike="noStrike">
              <a:solidFill>
                <a:schemeClr val="tx1">
                  <a:lumMod val="75000"/>
                  <a:lumOff val="25000"/>
                </a:schemeClr>
              </a:solidFill>
              <a:latin typeface="Arial" panose="020B0604020202020204" pitchFamily="34" charset="0"/>
              <a:ea typeface="Calibri"/>
              <a:cs typeface="Arial" panose="020B0604020202020204" pitchFamily="34" charset="0"/>
            </a:rPr>
            <a:pPr marL="0" indent="0" algn="ctr"/>
            <a:t>WeekDay</a:t>
          </a:fld>
          <a:endParaRPr lang="en-US" sz="1100" b="1" i="0" u="none" strike="noStrike">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4</xdr:col>
      <xdr:colOff>371062</xdr:colOff>
      <xdr:row>29</xdr:row>
      <xdr:rowOff>143125</xdr:rowOff>
    </xdr:from>
    <xdr:to>
      <xdr:col>5</xdr:col>
      <xdr:colOff>588396</xdr:colOff>
      <xdr:row>31</xdr:row>
      <xdr:rowOff>31808</xdr:rowOff>
    </xdr:to>
    <xdr:sp macro="" textlink="">
      <xdr:nvSpPr>
        <xdr:cNvPr id="1062" name="TextBox 1061">
          <a:extLst>
            <a:ext uri="{FF2B5EF4-FFF2-40B4-BE49-F238E27FC236}">
              <a16:creationId xmlns:a16="http://schemas.microsoft.com/office/drawing/2014/main" id="{00000000-0008-0000-0200-000026040000}"/>
            </a:ext>
          </a:extLst>
        </xdr:cNvPr>
        <xdr:cNvSpPr txBox="1"/>
      </xdr:nvSpPr>
      <xdr:spPr>
        <a:xfrm>
          <a:off x="2915479" y="5677233"/>
          <a:ext cx="853439"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rgbClr val="000000"/>
              </a:solidFill>
              <a:latin typeface="Arial" panose="020B0604020202020204" pitchFamily="34" charset="0"/>
              <a:ea typeface="Calibri"/>
              <a:cs typeface="Arial" panose="020B0604020202020204" pitchFamily="34" charset="0"/>
            </a:rPr>
            <a:t>make</a:t>
          </a:r>
          <a:r>
            <a:rPr lang="en-US" sz="1100" b="0" i="0" u="none" strike="noStrike" baseline="0">
              <a:solidFill>
                <a:srgbClr val="000000"/>
              </a:solidFill>
              <a:latin typeface="Arial" panose="020B0604020202020204" pitchFamily="34" charset="0"/>
              <a:ea typeface="Calibri"/>
              <a:cs typeface="Arial" panose="020B0604020202020204" pitchFamily="34" charset="0"/>
            </a:rPr>
            <a:t> up</a:t>
          </a:r>
        </a:p>
      </xdr:txBody>
    </xdr:sp>
    <xdr:clientData/>
  </xdr:twoCellAnchor>
  <xdr:twoCellAnchor>
    <xdr:from>
      <xdr:col>3</xdr:col>
      <xdr:colOff>434673</xdr:colOff>
      <xdr:row>32</xdr:row>
      <xdr:rowOff>151075</xdr:rowOff>
    </xdr:from>
    <xdr:to>
      <xdr:col>5</xdr:col>
      <xdr:colOff>596348</xdr:colOff>
      <xdr:row>34</xdr:row>
      <xdr:rowOff>39758</xdr:rowOff>
    </xdr:to>
    <xdr:sp macro="" textlink="">
      <xdr:nvSpPr>
        <xdr:cNvPr id="1063" name="TextBox 1062">
          <a:extLst>
            <a:ext uri="{FF2B5EF4-FFF2-40B4-BE49-F238E27FC236}">
              <a16:creationId xmlns:a16="http://schemas.microsoft.com/office/drawing/2014/main" id="{00000000-0008-0000-0200-000027040000}"/>
            </a:ext>
          </a:extLst>
        </xdr:cNvPr>
        <xdr:cNvSpPr txBox="1"/>
      </xdr:nvSpPr>
      <xdr:spPr>
        <a:xfrm>
          <a:off x="2342986" y="6257677"/>
          <a:ext cx="1433884"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rgbClr val="000000"/>
              </a:solidFill>
              <a:latin typeface="Arial" panose="020B0604020202020204" pitchFamily="34" charset="0"/>
              <a:ea typeface="Calibri"/>
              <a:cs typeface="Arial" panose="020B0604020202020204" pitchFamily="34" charset="0"/>
            </a:rPr>
            <a:t>of the total </a:t>
          </a:r>
          <a:r>
            <a:rPr lang="en-US" sz="1100" b="1" i="0" u="none" strike="noStrike">
              <a:solidFill>
                <a:srgbClr val="000000"/>
              </a:solidFill>
              <a:latin typeface="Arial" panose="020B0604020202020204" pitchFamily="34" charset="0"/>
              <a:ea typeface="Calibri"/>
              <a:cs typeface="Arial" panose="020B0604020202020204" pitchFamily="34" charset="0"/>
            </a:rPr>
            <a:t>Profit</a:t>
          </a:r>
        </a:p>
      </xdr:txBody>
    </xdr:sp>
    <xdr:clientData/>
  </xdr:twoCellAnchor>
  <xdr:twoCellAnchor>
    <xdr:from>
      <xdr:col>3</xdr:col>
      <xdr:colOff>442624</xdr:colOff>
      <xdr:row>31</xdr:row>
      <xdr:rowOff>23854</xdr:rowOff>
    </xdr:from>
    <xdr:to>
      <xdr:col>5</xdr:col>
      <xdr:colOff>485029</xdr:colOff>
      <xdr:row>32</xdr:row>
      <xdr:rowOff>174928</xdr:rowOff>
    </xdr:to>
    <xdr:sp macro="" textlink="'Analysis 2'!N20">
      <xdr:nvSpPr>
        <xdr:cNvPr id="1064" name="TextBox 1063">
          <a:extLst>
            <a:ext uri="{FF2B5EF4-FFF2-40B4-BE49-F238E27FC236}">
              <a16:creationId xmlns:a16="http://schemas.microsoft.com/office/drawing/2014/main" id="{00000000-0008-0000-0200-000028040000}"/>
            </a:ext>
          </a:extLst>
        </xdr:cNvPr>
        <xdr:cNvSpPr txBox="1"/>
      </xdr:nvSpPr>
      <xdr:spPr>
        <a:xfrm>
          <a:off x="2350937" y="5939624"/>
          <a:ext cx="1314614" cy="34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E3FDD25-BB19-4DFF-9D63-3E9E04779DCA}" type="TxLink">
            <a:rPr lang="en-US" sz="2000" b="1" i="0" u="none" strike="noStrike">
              <a:solidFill>
                <a:srgbClr val="00BBC9"/>
              </a:solidFill>
              <a:latin typeface="Arial" panose="020B0604020202020204" pitchFamily="34" charset="0"/>
              <a:ea typeface="Calibri"/>
              <a:cs typeface="Arial" panose="020B0604020202020204" pitchFamily="34" charset="0"/>
            </a:rPr>
            <a:pPr marL="0" indent="0" algn="ctr"/>
            <a:t>72.0%</a:t>
          </a:fld>
          <a:endParaRPr lang="en-US" sz="2000" b="1" i="0" u="none" strike="noStrike">
            <a:solidFill>
              <a:srgbClr val="00BBC9"/>
            </a:solidFill>
            <a:latin typeface="Arial" panose="020B0604020202020204" pitchFamily="34" charset="0"/>
            <a:ea typeface="Calibri"/>
            <a:cs typeface="Arial" panose="020B0604020202020204" pitchFamily="34" charset="0"/>
          </a:endParaRPr>
        </a:p>
      </xdr:txBody>
    </xdr:sp>
    <xdr:clientData/>
  </xdr:twoCellAnchor>
  <xdr:twoCellAnchor>
    <xdr:from>
      <xdr:col>6</xdr:col>
      <xdr:colOff>291549</xdr:colOff>
      <xdr:row>29</xdr:row>
      <xdr:rowOff>55660</xdr:rowOff>
    </xdr:from>
    <xdr:to>
      <xdr:col>9</xdr:col>
      <xdr:colOff>333954</xdr:colOff>
      <xdr:row>30</xdr:row>
      <xdr:rowOff>135174</xdr:rowOff>
    </xdr:to>
    <xdr:sp macro="" textlink="">
      <xdr:nvSpPr>
        <xdr:cNvPr id="1065" name="TextBox 1064">
          <a:extLst>
            <a:ext uri="{FF2B5EF4-FFF2-40B4-BE49-F238E27FC236}">
              <a16:creationId xmlns:a16="http://schemas.microsoft.com/office/drawing/2014/main" id="{00000000-0008-0000-0200-000029040000}"/>
            </a:ext>
          </a:extLst>
        </xdr:cNvPr>
        <xdr:cNvSpPr txBox="1"/>
      </xdr:nvSpPr>
      <xdr:spPr>
        <a:xfrm>
          <a:off x="4108175" y="5589768"/>
          <a:ext cx="1950718"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baseline="0">
              <a:solidFill>
                <a:srgbClr val="000000"/>
              </a:solidFill>
              <a:latin typeface="Arial" panose="020B0604020202020204" pitchFamily="34" charset="0"/>
              <a:ea typeface="Calibri"/>
              <a:cs typeface="Arial" panose="020B0604020202020204" pitchFamily="34" charset="0"/>
            </a:rPr>
            <a:t>Quarterly View By </a:t>
          </a:r>
          <a:r>
            <a:rPr lang="en-US" sz="1200" b="1" i="0" u="none" strike="noStrike">
              <a:solidFill>
                <a:srgbClr val="000000"/>
              </a:solidFill>
              <a:latin typeface="Arial" panose="020B0604020202020204" pitchFamily="34" charset="0"/>
              <a:ea typeface="Calibri"/>
              <a:cs typeface="Arial" panose="020B0604020202020204" pitchFamily="34" charset="0"/>
            </a:rPr>
            <a:t>Profit</a:t>
          </a:r>
          <a:endParaRPr lang="en-US" sz="1100" b="1" i="0" u="none" strike="noStrike">
            <a:solidFill>
              <a:srgbClr val="000000"/>
            </a:solidFill>
            <a:latin typeface="Arial" panose="020B0604020202020204" pitchFamily="34" charset="0"/>
            <a:ea typeface="Calibri"/>
            <a:cs typeface="Arial" panose="020B0604020202020204" pitchFamily="34" charset="0"/>
          </a:endParaRPr>
        </a:p>
      </xdr:txBody>
    </xdr:sp>
    <xdr:clientData/>
  </xdr:twoCellAnchor>
  <xdr:twoCellAnchor>
    <xdr:from>
      <xdr:col>6</xdr:col>
      <xdr:colOff>506235</xdr:colOff>
      <xdr:row>35</xdr:row>
      <xdr:rowOff>71561</xdr:rowOff>
    </xdr:from>
    <xdr:to>
      <xdr:col>8</xdr:col>
      <xdr:colOff>47708</xdr:colOff>
      <xdr:row>36</xdr:row>
      <xdr:rowOff>151075</xdr:rowOff>
    </xdr:to>
    <xdr:sp macro="" textlink="">
      <xdr:nvSpPr>
        <xdr:cNvPr id="1066" name="TextBox 1065">
          <a:extLst>
            <a:ext uri="{FF2B5EF4-FFF2-40B4-BE49-F238E27FC236}">
              <a16:creationId xmlns:a16="http://schemas.microsoft.com/office/drawing/2014/main" id="{00000000-0008-0000-0200-00002A040000}"/>
            </a:ext>
          </a:extLst>
        </xdr:cNvPr>
        <xdr:cNvSpPr txBox="1"/>
      </xdr:nvSpPr>
      <xdr:spPr>
        <a:xfrm>
          <a:off x="4322861" y="6750657"/>
          <a:ext cx="813682"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900" b="0" i="0" u="none" strike="noStrike" baseline="0">
              <a:solidFill>
                <a:schemeClr val="bg1"/>
              </a:solidFill>
              <a:latin typeface="Lato Black" panose="020F0A02020204030203" pitchFamily="34" charset="0"/>
              <a:ea typeface="Calibri"/>
              <a:cs typeface="Arial" panose="020B0604020202020204" pitchFamily="34" charset="0"/>
            </a:rPr>
            <a:t>Quarter 1</a:t>
          </a:r>
          <a:endParaRPr lang="en-US" sz="900" b="0" i="0" u="none" strike="noStrike">
            <a:solidFill>
              <a:schemeClr val="bg1"/>
            </a:solidFill>
            <a:latin typeface="Lato Black" panose="020F0A02020204030203" pitchFamily="34" charset="0"/>
            <a:ea typeface="Calibri"/>
            <a:cs typeface="Arial" panose="020B0604020202020204" pitchFamily="34" charset="0"/>
          </a:endParaRPr>
        </a:p>
      </xdr:txBody>
    </xdr:sp>
    <xdr:clientData/>
  </xdr:twoCellAnchor>
  <xdr:twoCellAnchor>
    <xdr:from>
      <xdr:col>8</xdr:col>
      <xdr:colOff>514186</xdr:colOff>
      <xdr:row>35</xdr:row>
      <xdr:rowOff>71561</xdr:rowOff>
    </xdr:from>
    <xdr:to>
      <xdr:col>10</xdr:col>
      <xdr:colOff>55660</xdr:colOff>
      <xdr:row>36</xdr:row>
      <xdr:rowOff>151075</xdr:rowOff>
    </xdr:to>
    <xdr:sp macro="" textlink="">
      <xdr:nvSpPr>
        <xdr:cNvPr id="1067" name="TextBox 1066">
          <a:extLst>
            <a:ext uri="{FF2B5EF4-FFF2-40B4-BE49-F238E27FC236}">
              <a16:creationId xmlns:a16="http://schemas.microsoft.com/office/drawing/2014/main" id="{00000000-0008-0000-0200-00002B040000}"/>
            </a:ext>
          </a:extLst>
        </xdr:cNvPr>
        <xdr:cNvSpPr txBox="1"/>
      </xdr:nvSpPr>
      <xdr:spPr>
        <a:xfrm>
          <a:off x="5603021" y="6750657"/>
          <a:ext cx="813682"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900" b="0" i="0" u="none" strike="noStrike" baseline="0">
              <a:solidFill>
                <a:schemeClr val="tx1"/>
              </a:solidFill>
              <a:latin typeface="Lato Black" panose="020F0A02020204030203" pitchFamily="34" charset="0"/>
              <a:ea typeface="Calibri"/>
              <a:cs typeface="Arial" panose="020B0604020202020204" pitchFamily="34" charset="0"/>
            </a:rPr>
            <a:t>Quarter 2</a:t>
          </a:r>
          <a:endParaRPr lang="en-US" sz="900" b="0" i="0" u="none" strike="noStrike">
            <a:solidFill>
              <a:schemeClr val="tx1"/>
            </a:solidFill>
            <a:latin typeface="Lato Black" panose="020F0A02020204030203" pitchFamily="34" charset="0"/>
            <a:ea typeface="Calibri"/>
            <a:cs typeface="Arial" panose="020B0604020202020204" pitchFamily="34" charset="0"/>
          </a:endParaRPr>
        </a:p>
      </xdr:txBody>
    </xdr:sp>
    <xdr:clientData/>
  </xdr:twoCellAnchor>
  <xdr:twoCellAnchor>
    <xdr:from>
      <xdr:col>10</xdr:col>
      <xdr:colOff>593700</xdr:colOff>
      <xdr:row>35</xdr:row>
      <xdr:rowOff>63610</xdr:rowOff>
    </xdr:from>
    <xdr:to>
      <xdr:col>12</xdr:col>
      <xdr:colOff>135173</xdr:colOff>
      <xdr:row>36</xdr:row>
      <xdr:rowOff>143124</xdr:rowOff>
    </xdr:to>
    <xdr:sp macro="" textlink="">
      <xdr:nvSpPr>
        <xdr:cNvPr id="1068" name="TextBox 1067">
          <a:extLst>
            <a:ext uri="{FF2B5EF4-FFF2-40B4-BE49-F238E27FC236}">
              <a16:creationId xmlns:a16="http://schemas.microsoft.com/office/drawing/2014/main" id="{00000000-0008-0000-0200-00002C040000}"/>
            </a:ext>
          </a:extLst>
        </xdr:cNvPr>
        <xdr:cNvSpPr txBox="1"/>
      </xdr:nvSpPr>
      <xdr:spPr>
        <a:xfrm>
          <a:off x="6954743" y="6742706"/>
          <a:ext cx="813682"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900" b="0" i="0" u="none" strike="noStrike" baseline="0">
              <a:solidFill>
                <a:srgbClr val="000000"/>
              </a:solidFill>
              <a:latin typeface="Lato Black" panose="020F0A02020204030203" pitchFamily="34" charset="0"/>
              <a:ea typeface="Calibri"/>
              <a:cs typeface="Arial" panose="020B0604020202020204" pitchFamily="34" charset="0"/>
            </a:rPr>
            <a:t>Quarter 3</a:t>
          </a:r>
          <a:endParaRPr lang="en-US" sz="900" b="0" i="0" u="none" strike="noStrike">
            <a:solidFill>
              <a:srgbClr val="000000"/>
            </a:solidFill>
            <a:latin typeface="Lato Black" panose="020F0A02020204030203" pitchFamily="34" charset="0"/>
            <a:ea typeface="Calibri"/>
            <a:cs typeface="Arial" panose="020B0604020202020204" pitchFamily="34" charset="0"/>
          </a:endParaRPr>
        </a:p>
      </xdr:txBody>
    </xdr:sp>
    <xdr:clientData/>
  </xdr:twoCellAnchor>
  <xdr:twoCellAnchor>
    <xdr:from>
      <xdr:col>12</xdr:col>
      <xdr:colOff>601651</xdr:colOff>
      <xdr:row>35</xdr:row>
      <xdr:rowOff>63610</xdr:rowOff>
    </xdr:from>
    <xdr:to>
      <xdr:col>14</xdr:col>
      <xdr:colOff>143124</xdr:colOff>
      <xdr:row>36</xdr:row>
      <xdr:rowOff>143124</xdr:rowOff>
    </xdr:to>
    <xdr:sp macro="" textlink="">
      <xdr:nvSpPr>
        <xdr:cNvPr id="1069" name="TextBox 1068">
          <a:extLst>
            <a:ext uri="{FF2B5EF4-FFF2-40B4-BE49-F238E27FC236}">
              <a16:creationId xmlns:a16="http://schemas.microsoft.com/office/drawing/2014/main" id="{00000000-0008-0000-0200-00002D040000}"/>
            </a:ext>
          </a:extLst>
        </xdr:cNvPr>
        <xdr:cNvSpPr txBox="1"/>
      </xdr:nvSpPr>
      <xdr:spPr>
        <a:xfrm>
          <a:off x="8234903" y="6742706"/>
          <a:ext cx="813682"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900" b="0" i="0" u="none" strike="noStrike" baseline="0">
              <a:solidFill>
                <a:schemeClr val="bg1"/>
              </a:solidFill>
              <a:latin typeface="Lato Black" panose="020F0A02020204030203" pitchFamily="34" charset="0"/>
              <a:ea typeface="Calibri"/>
              <a:cs typeface="Arial" panose="020B0604020202020204" pitchFamily="34" charset="0"/>
            </a:rPr>
            <a:t>Quarter 4</a:t>
          </a:r>
          <a:endParaRPr lang="en-US" sz="900" b="0" i="0" u="none" strike="noStrike">
            <a:solidFill>
              <a:schemeClr val="bg1"/>
            </a:solidFill>
            <a:latin typeface="Lato Black" panose="020F0A02020204030203" pitchFamily="34" charset="0"/>
            <a:ea typeface="Calibri"/>
            <a:cs typeface="Arial" panose="020B0604020202020204" pitchFamily="34" charset="0"/>
          </a:endParaRPr>
        </a:p>
      </xdr:txBody>
    </xdr:sp>
    <xdr:clientData/>
  </xdr:twoCellAnchor>
  <xdr:twoCellAnchor editAs="oneCell">
    <xdr:from>
      <xdr:col>7</xdr:col>
      <xdr:colOff>39758</xdr:colOff>
      <xdr:row>32</xdr:row>
      <xdr:rowOff>42980</xdr:rowOff>
    </xdr:from>
    <xdr:to>
      <xdr:col>7</xdr:col>
      <xdr:colOff>330731</xdr:colOff>
      <xdr:row>33</xdr:row>
      <xdr:rowOff>143122</xdr:rowOff>
    </xdr:to>
    <xdr:pic>
      <xdr:nvPicPr>
        <xdr:cNvPr id="1071" name="Graphic 1070" descr="Bar graph with upward trend with solid fill">
          <a:extLst>
            <a:ext uri="{FF2B5EF4-FFF2-40B4-BE49-F238E27FC236}">
              <a16:creationId xmlns:a16="http://schemas.microsoft.com/office/drawing/2014/main" id="{00000000-0008-0000-0200-00002F04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492488" y="6149582"/>
          <a:ext cx="290973" cy="290973"/>
        </a:xfrm>
        <a:prstGeom prst="rect">
          <a:avLst/>
        </a:prstGeom>
      </xdr:spPr>
    </xdr:pic>
    <xdr:clientData/>
  </xdr:twoCellAnchor>
  <xdr:twoCellAnchor editAs="oneCell">
    <xdr:from>
      <xdr:col>9</xdr:col>
      <xdr:colOff>86392</xdr:colOff>
      <xdr:row>32</xdr:row>
      <xdr:rowOff>41905</xdr:rowOff>
    </xdr:from>
    <xdr:to>
      <xdr:col>9</xdr:col>
      <xdr:colOff>377365</xdr:colOff>
      <xdr:row>33</xdr:row>
      <xdr:rowOff>142047</xdr:rowOff>
    </xdr:to>
    <xdr:pic>
      <xdr:nvPicPr>
        <xdr:cNvPr id="1073" name="Graphic 1072" descr="Bar graph with upward trend with solid fill">
          <a:extLst>
            <a:ext uri="{FF2B5EF4-FFF2-40B4-BE49-F238E27FC236}">
              <a16:creationId xmlns:a16="http://schemas.microsoft.com/office/drawing/2014/main" id="{00000000-0008-0000-0200-00003104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811331" y="6148507"/>
          <a:ext cx="290973" cy="290973"/>
        </a:xfrm>
        <a:prstGeom prst="rect">
          <a:avLst/>
        </a:prstGeom>
      </xdr:spPr>
    </xdr:pic>
    <xdr:clientData/>
  </xdr:twoCellAnchor>
  <xdr:twoCellAnchor editAs="oneCell">
    <xdr:from>
      <xdr:col>11</xdr:col>
      <xdr:colOff>117120</xdr:colOff>
      <xdr:row>32</xdr:row>
      <xdr:rowOff>48782</xdr:rowOff>
    </xdr:from>
    <xdr:to>
      <xdr:col>11</xdr:col>
      <xdr:colOff>408093</xdr:colOff>
      <xdr:row>33</xdr:row>
      <xdr:rowOff>148924</xdr:rowOff>
    </xdr:to>
    <xdr:pic>
      <xdr:nvPicPr>
        <xdr:cNvPr id="1075" name="Graphic 1074" descr="Bar graph with downward trend with solid fill">
          <a:extLst>
            <a:ext uri="{FF2B5EF4-FFF2-40B4-BE49-F238E27FC236}">
              <a16:creationId xmlns:a16="http://schemas.microsoft.com/office/drawing/2014/main" id="{00000000-0008-0000-0200-00003304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114268" y="6155384"/>
          <a:ext cx="290973" cy="290973"/>
        </a:xfrm>
        <a:prstGeom prst="rect">
          <a:avLst/>
        </a:prstGeom>
      </xdr:spPr>
    </xdr:pic>
    <xdr:clientData/>
  </xdr:twoCellAnchor>
  <xdr:twoCellAnchor editAs="oneCell">
    <xdr:from>
      <xdr:col>13</xdr:col>
      <xdr:colOff>131948</xdr:colOff>
      <xdr:row>32</xdr:row>
      <xdr:rowOff>47707</xdr:rowOff>
    </xdr:from>
    <xdr:to>
      <xdr:col>13</xdr:col>
      <xdr:colOff>422921</xdr:colOff>
      <xdr:row>33</xdr:row>
      <xdr:rowOff>147849</xdr:rowOff>
    </xdr:to>
    <xdr:pic>
      <xdr:nvPicPr>
        <xdr:cNvPr id="1077" name="Graphic 1076" descr="Bar graph with downward trend with solid fill">
          <a:extLst>
            <a:ext uri="{FF2B5EF4-FFF2-40B4-BE49-F238E27FC236}">
              <a16:creationId xmlns:a16="http://schemas.microsoft.com/office/drawing/2014/main" id="{00000000-0008-0000-0200-00003504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8401305" y="6154309"/>
          <a:ext cx="290973" cy="290973"/>
        </a:xfrm>
        <a:prstGeom prst="rect">
          <a:avLst/>
        </a:prstGeom>
      </xdr:spPr>
    </xdr:pic>
    <xdr:clientData/>
  </xdr:twoCellAnchor>
  <xdr:twoCellAnchor>
    <xdr:from>
      <xdr:col>6</xdr:col>
      <xdr:colOff>379012</xdr:colOff>
      <xdr:row>34</xdr:row>
      <xdr:rowOff>0</xdr:rowOff>
    </xdr:from>
    <xdr:to>
      <xdr:col>8</xdr:col>
      <xdr:colOff>333954</xdr:colOff>
      <xdr:row>35</xdr:row>
      <xdr:rowOff>79513</xdr:rowOff>
    </xdr:to>
    <xdr:sp macro="" textlink="'Analysis 2'!R30">
      <xdr:nvSpPr>
        <xdr:cNvPr id="1078" name="TextBox 1077">
          <a:extLst>
            <a:ext uri="{FF2B5EF4-FFF2-40B4-BE49-F238E27FC236}">
              <a16:creationId xmlns:a16="http://schemas.microsoft.com/office/drawing/2014/main" id="{00000000-0008-0000-0200-000036040000}"/>
            </a:ext>
          </a:extLst>
        </xdr:cNvPr>
        <xdr:cNvSpPr txBox="1"/>
      </xdr:nvSpPr>
      <xdr:spPr>
        <a:xfrm>
          <a:off x="4195638" y="6488264"/>
          <a:ext cx="1227151"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8F9BA21-755F-4B63-A30B-6B9008A8076D}" type="TxLink">
            <a:rPr lang="en-US" sz="1600" b="0" i="0" u="none" strike="noStrike" baseline="0">
              <a:solidFill>
                <a:schemeClr val="bg1"/>
              </a:solidFill>
              <a:latin typeface="Lato Black" panose="020F0A02020204030203" pitchFamily="34" charset="0"/>
              <a:ea typeface="Calibri"/>
              <a:cs typeface="Calibri"/>
            </a:rPr>
            <a:pPr marL="0" indent="0" algn="l"/>
            <a:t>$32.3 M</a:t>
          </a:fld>
          <a:endParaRPr lang="en-US" sz="1100" b="0" i="0" u="none" strike="noStrike">
            <a:solidFill>
              <a:schemeClr val="bg1"/>
            </a:solidFill>
            <a:latin typeface="Lato Black" panose="020F0A02020204030203" pitchFamily="34" charset="0"/>
            <a:ea typeface="Calibri"/>
            <a:cs typeface="Arial" panose="020B0604020202020204" pitchFamily="34" charset="0"/>
          </a:endParaRPr>
        </a:p>
      </xdr:txBody>
    </xdr:sp>
    <xdr:clientData/>
  </xdr:twoCellAnchor>
  <xdr:twoCellAnchor>
    <xdr:from>
      <xdr:col>8</xdr:col>
      <xdr:colOff>410818</xdr:colOff>
      <xdr:row>34</xdr:row>
      <xdr:rowOff>0</xdr:rowOff>
    </xdr:from>
    <xdr:to>
      <xdr:col>10</xdr:col>
      <xdr:colOff>135172</xdr:colOff>
      <xdr:row>35</xdr:row>
      <xdr:rowOff>79513</xdr:rowOff>
    </xdr:to>
    <xdr:sp macro="" textlink="'Analysis 2'!R31">
      <xdr:nvSpPr>
        <xdr:cNvPr id="1079" name="TextBox 1078">
          <a:extLst>
            <a:ext uri="{FF2B5EF4-FFF2-40B4-BE49-F238E27FC236}">
              <a16:creationId xmlns:a16="http://schemas.microsoft.com/office/drawing/2014/main" id="{00000000-0008-0000-0200-000037040000}"/>
            </a:ext>
          </a:extLst>
        </xdr:cNvPr>
        <xdr:cNvSpPr txBox="1"/>
      </xdr:nvSpPr>
      <xdr:spPr>
        <a:xfrm>
          <a:off x="5499653" y="6488264"/>
          <a:ext cx="996562"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7C344D-7DCC-4839-8B96-FA45C7D742E6}" type="TxLink">
            <a:rPr lang="en-US" sz="1600" b="0" i="0" u="none" strike="noStrike" baseline="0">
              <a:solidFill>
                <a:srgbClr val="000000"/>
              </a:solidFill>
              <a:latin typeface="Lato Black" panose="020F0A02020204030203" pitchFamily="34" charset="0"/>
              <a:ea typeface="Calibri"/>
              <a:cs typeface="Calibri"/>
            </a:rPr>
            <a:pPr marL="0" indent="0" algn="l"/>
            <a:t>$39.0 M</a:t>
          </a:fld>
          <a:endParaRPr lang="en-US" sz="1600" b="0" i="0" u="none" strike="noStrike" baseline="0">
            <a:solidFill>
              <a:srgbClr val="000000"/>
            </a:solidFill>
            <a:latin typeface="Lato Black" panose="020F0A02020204030203" pitchFamily="34" charset="0"/>
            <a:ea typeface="Calibri"/>
            <a:cs typeface="Calibri"/>
          </a:endParaRPr>
        </a:p>
      </xdr:txBody>
    </xdr:sp>
    <xdr:clientData/>
  </xdr:twoCellAnchor>
  <xdr:twoCellAnchor>
    <xdr:from>
      <xdr:col>10</xdr:col>
      <xdr:colOff>474429</xdr:colOff>
      <xdr:row>34</xdr:row>
      <xdr:rowOff>0</xdr:rowOff>
    </xdr:from>
    <xdr:to>
      <xdr:col>12</xdr:col>
      <xdr:colOff>135171</xdr:colOff>
      <xdr:row>35</xdr:row>
      <xdr:rowOff>79513</xdr:rowOff>
    </xdr:to>
    <xdr:sp macro="" textlink="'Analysis 2'!R32">
      <xdr:nvSpPr>
        <xdr:cNvPr id="1080" name="TextBox 1079">
          <a:extLst>
            <a:ext uri="{FF2B5EF4-FFF2-40B4-BE49-F238E27FC236}">
              <a16:creationId xmlns:a16="http://schemas.microsoft.com/office/drawing/2014/main" id="{00000000-0008-0000-0200-000038040000}"/>
            </a:ext>
          </a:extLst>
        </xdr:cNvPr>
        <xdr:cNvSpPr txBox="1"/>
      </xdr:nvSpPr>
      <xdr:spPr>
        <a:xfrm>
          <a:off x="6835472" y="6488264"/>
          <a:ext cx="932951"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2902C04-151C-45AC-8314-DEFD9D92CBE5}" type="TxLink">
            <a:rPr lang="en-US" sz="1600" b="0" i="0" u="none" strike="noStrike" baseline="0">
              <a:solidFill>
                <a:srgbClr val="000000"/>
              </a:solidFill>
              <a:latin typeface="Lato Black" panose="020F0A02020204030203" pitchFamily="34" charset="0"/>
              <a:ea typeface="Calibri"/>
              <a:cs typeface="Calibri"/>
            </a:rPr>
            <a:pPr marL="0" indent="0" algn="l"/>
            <a:t>$24.2 M</a:t>
          </a:fld>
          <a:endParaRPr lang="en-US" sz="1600" b="0" i="0" u="none" strike="noStrike" baseline="0">
            <a:solidFill>
              <a:srgbClr val="000000"/>
            </a:solidFill>
            <a:latin typeface="Lato Black" panose="020F0A02020204030203" pitchFamily="34" charset="0"/>
            <a:ea typeface="Calibri"/>
            <a:cs typeface="Calibri"/>
          </a:endParaRPr>
        </a:p>
      </xdr:txBody>
    </xdr:sp>
    <xdr:clientData/>
  </xdr:twoCellAnchor>
  <xdr:twoCellAnchor>
    <xdr:from>
      <xdr:col>12</xdr:col>
      <xdr:colOff>482381</xdr:colOff>
      <xdr:row>33</xdr:row>
      <xdr:rowOff>182880</xdr:rowOff>
    </xdr:from>
    <xdr:to>
      <xdr:col>14</xdr:col>
      <xdr:colOff>166978</xdr:colOff>
      <xdr:row>35</xdr:row>
      <xdr:rowOff>71562</xdr:rowOff>
    </xdr:to>
    <xdr:sp macro="" textlink="'Analysis 2'!R33">
      <xdr:nvSpPr>
        <xdr:cNvPr id="1081" name="TextBox 1080">
          <a:extLst>
            <a:ext uri="{FF2B5EF4-FFF2-40B4-BE49-F238E27FC236}">
              <a16:creationId xmlns:a16="http://schemas.microsoft.com/office/drawing/2014/main" id="{00000000-0008-0000-0200-000039040000}"/>
            </a:ext>
          </a:extLst>
        </xdr:cNvPr>
        <xdr:cNvSpPr txBox="1"/>
      </xdr:nvSpPr>
      <xdr:spPr>
        <a:xfrm>
          <a:off x="8115633" y="6480313"/>
          <a:ext cx="956806"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FD8CF48-D406-4034-A2BD-0A04B8D5520E}" type="TxLink">
            <a:rPr lang="en-US" sz="1600" b="0" i="0" u="none" strike="noStrike" baseline="0">
              <a:solidFill>
                <a:schemeClr val="bg1"/>
              </a:solidFill>
              <a:latin typeface="Lato Black" panose="020F0A02020204030203" pitchFamily="34" charset="0"/>
              <a:ea typeface="Calibri"/>
              <a:cs typeface="Calibri"/>
            </a:rPr>
            <a:pPr marL="0" indent="0" algn="l"/>
            <a:t>$30.8 M</a:t>
          </a:fld>
          <a:endParaRPr lang="en-US" sz="1600" b="0" i="0" u="none" strike="noStrike" baseline="0">
            <a:solidFill>
              <a:schemeClr val="bg1"/>
            </a:solidFill>
            <a:latin typeface="Lato Black" panose="020F0A02020204030203" pitchFamily="34" charset="0"/>
            <a:ea typeface="Calibri"/>
            <a:cs typeface="Calibri"/>
          </a:endParaRPr>
        </a:p>
      </xdr:txBody>
    </xdr:sp>
    <xdr:clientData/>
  </xdr:twoCellAnchor>
  <xdr:twoCellAnchor>
    <xdr:from>
      <xdr:col>7</xdr:col>
      <xdr:colOff>307453</xdr:colOff>
      <xdr:row>36</xdr:row>
      <xdr:rowOff>182880</xdr:rowOff>
    </xdr:from>
    <xdr:to>
      <xdr:col>8</xdr:col>
      <xdr:colOff>214686</xdr:colOff>
      <xdr:row>38</xdr:row>
      <xdr:rowOff>71562</xdr:rowOff>
    </xdr:to>
    <xdr:sp macro="" textlink="'Analysis 2'!S30">
      <xdr:nvSpPr>
        <xdr:cNvPr id="1082" name="TextBox 1081">
          <a:extLst>
            <a:ext uri="{FF2B5EF4-FFF2-40B4-BE49-F238E27FC236}">
              <a16:creationId xmlns:a16="http://schemas.microsoft.com/office/drawing/2014/main" id="{00000000-0008-0000-0200-00003A040000}"/>
            </a:ext>
          </a:extLst>
        </xdr:cNvPr>
        <xdr:cNvSpPr txBox="1"/>
      </xdr:nvSpPr>
      <xdr:spPr>
        <a:xfrm>
          <a:off x="4760183" y="7052807"/>
          <a:ext cx="543338"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1073B3F-9A33-4CCD-BA2F-FA04DDB76112}" type="TxLink">
            <a:rPr lang="en-US" sz="1100" b="0" i="0" u="none" strike="noStrike" baseline="0">
              <a:solidFill>
                <a:schemeClr val="bg1"/>
              </a:solidFill>
              <a:latin typeface="Lato Black" panose="020F0A02020204030203" pitchFamily="34" charset="0"/>
              <a:ea typeface="Calibri"/>
              <a:cs typeface="Calibri"/>
            </a:rPr>
            <a:pPr marL="0" indent="0" algn="l"/>
            <a:t>26%</a:t>
          </a:fld>
          <a:endParaRPr lang="en-US" sz="900" b="0" i="0" u="none" strike="noStrike">
            <a:solidFill>
              <a:schemeClr val="bg1"/>
            </a:solidFill>
            <a:latin typeface="Lato Black" panose="020F0A02020204030203" pitchFamily="34" charset="0"/>
            <a:ea typeface="Calibri"/>
            <a:cs typeface="Arial" panose="020B0604020202020204" pitchFamily="34" charset="0"/>
          </a:endParaRPr>
        </a:p>
      </xdr:txBody>
    </xdr:sp>
    <xdr:clientData/>
  </xdr:twoCellAnchor>
  <xdr:twoCellAnchor>
    <xdr:from>
      <xdr:col>9</xdr:col>
      <xdr:colOff>323356</xdr:colOff>
      <xdr:row>37</xdr:row>
      <xdr:rowOff>1</xdr:rowOff>
    </xdr:from>
    <xdr:to>
      <xdr:col>10</xdr:col>
      <xdr:colOff>230590</xdr:colOff>
      <xdr:row>38</xdr:row>
      <xdr:rowOff>79514</xdr:rowOff>
    </xdr:to>
    <xdr:sp macro="" textlink="'Analysis 2'!S31">
      <xdr:nvSpPr>
        <xdr:cNvPr id="1083" name="TextBox 1082">
          <a:extLst>
            <a:ext uri="{FF2B5EF4-FFF2-40B4-BE49-F238E27FC236}">
              <a16:creationId xmlns:a16="http://schemas.microsoft.com/office/drawing/2014/main" id="{00000000-0008-0000-0200-00003B040000}"/>
            </a:ext>
          </a:extLst>
        </xdr:cNvPr>
        <xdr:cNvSpPr txBox="1"/>
      </xdr:nvSpPr>
      <xdr:spPr>
        <a:xfrm>
          <a:off x="6048295" y="7060759"/>
          <a:ext cx="543338"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59A48DE-7553-4DD7-9FB5-9972A994BC8D}" type="TxLink">
            <a:rPr lang="en-US" sz="1100" b="0" i="0" u="none" strike="noStrike" baseline="0">
              <a:solidFill>
                <a:schemeClr val="bg1"/>
              </a:solidFill>
              <a:latin typeface="Lato Black" panose="020F0A02020204030203" pitchFamily="34" charset="0"/>
              <a:ea typeface="Calibri"/>
              <a:cs typeface="Calibri"/>
            </a:rPr>
            <a:pPr marL="0" indent="0" algn="l"/>
            <a:t>31%</a:t>
          </a:fld>
          <a:endParaRPr lang="en-US" sz="1100" b="0" i="0" u="none" strike="noStrike" baseline="0">
            <a:solidFill>
              <a:schemeClr val="bg1"/>
            </a:solidFill>
            <a:latin typeface="Lato Black" panose="020F0A02020204030203" pitchFamily="34" charset="0"/>
            <a:ea typeface="Calibri"/>
            <a:cs typeface="Calibri"/>
          </a:endParaRPr>
        </a:p>
      </xdr:txBody>
    </xdr:sp>
    <xdr:clientData/>
  </xdr:twoCellAnchor>
  <xdr:twoCellAnchor>
    <xdr:from>
      <xdr:col>11</xdr:col>
      <xdr:colOff>363112</xdr:colOff>
      <xdr:row>36</xdr:row>
      <xdr:rowOff>182881</xdr:rowOff>
    </xdr:from>
    <xdr:to>
      <xdr:col>12</xdr:col>
      <xdr:colOff>270346</xdr:colOff>
      <xdr:row>38</xdr:row>
      <xdr:rowOff>71563</xdr:rowOff>
    </xdr:to>
    <xdr:sp macro="" textlink="'Analysis 2'!S32">
      <xdr:nvSpPr>
        <xdr:cNvPr id="1084" name="TextBox 1083">
          <a:extLst>
            <a:ext uri="{FF2B5EF4-FFF2-40B4-BE49-F238E27FC236}">
              <a16:creationId xmlns:a16="http://schemas.microsoft.com/office/drawing/2014/main" id="{00000000-0008-0000-0200-00003C040000}"/>
            </a:ext>
          </a:extLst>
        </xdr:cNvPr>
        <xdr:cNvSpPr txBox="1"/>
      </xdr:nvSpPr>
      <xdr:spPr>
        <a:xfrm>
          <a:off x="7360260" y="7052808"/>
          <a:ext cx="543338"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1489594-6F8F-4F0C-AA81-15E6E63E5798}" type="TxLink">
            <a:rPr lang="en-US" sz="1100" b="0" i="0" u="none" strike="noStrike" baseline="0">
              <a:solidFill>
                <a:schemeClr val="bg1"/>
              </a:solidFill>
              <a:latin typeface="Lato Black" panose="020F0A02020204030203" pitchFamily="34" charset="0"/>
              <a:ea typeface="Calibri"/>
              <a:cs typeface="Calibri"/>
            </a:rPr>
            <a:pPr marL="0" indent="0" algn="l"/>
            <a:t>19%</a:t>
          </a:fld>
          <a:endParaRPr lang="en-US" sz="1100" b="0" i="0" u="none" strike="noStrike" baseline="0">
            <a:solidFill>
              <a:schemeClr val="bg1"/>
            </a:solidFill>
            <a:latin typeface="Lato Black" panose="020F0A02020204030203" pitchFamily="34" charset="0"/>
            <a:ea typeface="Calibri"/>
            <a:cs typeface="Calibri"/>
          </a:endParaRPr>
        </a:p>
      </xdr:txBody>
    </xdr:sp>
    <xdr:clientData/>
  </xdr:twoCellAnchor>
  <xdr:twoCellAnchor>
    <xdr:from>
      <xdr:col>13</xdr:col>
      <xdr:colOff>386966</xdr:colOff>
      <xdr:row>37</xdr:row>
      <xdr:rowOff>0</xdr:rowOff>
    </xdr:from>
    <xdr:to>
      <xdr:col>14</xdr:col>
      <xdr:colOff>294200</xdr:colOff>
      <xdr:row>38</xdr:row>
      <xdr:rowOff>79513</xdr:rowOff>
    </xdr:to>
    <xdr:sp macro="" textlink="'Analysis 2'!S33">
      <xdr:nvSpPr>
        <xdr:cNvPr id="1085" name="TextBox 1084">
          <a:extLst>
            <a:ext uri="{FF2B5EF4-FFF2-40B4-BE49-F238E27FC236}">
              <a16:creationId xmlns:a16="http://schemas.microsoft.com/office/drawing/2014/main" id="{00000000-0008-0000-0200-00003D040000}"/>
            </a:ext>
          </a:extLst>
        </xdr:cNvPr>
        <xdr:cNvSpPr txBox="1"/>
      </xdr:nvSpPr>
      <xdr:spPr>
        <a:xfrm>
          <a:off x="8656323" y="7060758"/>
          <a:ext cx="543338"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521043C-A908-478A-A837-02A51DF9F000}" type="TxLink">
            <a:rPr lang="en-US" sz="1100" b="0" i="0" u="none" strike="noStrike" baseline="0">
              <a:solidFill>
                <a:schemeClr val="bg1"/>
              </a:solidFill>
              <a:latin typeface="Lato Black" panose="020F0A02020204030203" pitchFamily="34" charset="0"/>
              <a:ea typeface="Calibri"/>
              <a:cs typeface="Calibri"/>
            </a:rPr>
            <a:pPr marL="0" indent="0" algn="l"/>
            <a:t>24%</a:t>
          </a:fld>
          <a:endParaRPr lang="en-US" sz="1100" b="0" i="0" u="none" strike="noStrike" baseline="0">
            <a:solidFill>
              <a:schemeClr val="bg1"/>
            </a:solidFill>
            <a:latin typeface="Lato Black" panose="020F0A02020204030203" pitchFamily="34" charset="0"/>
            <a:ea typeface="Calibri"/>
            <a:cs typeface="Calibri"/>
          </a:endParaRPr>
        </a:p>
      </xdr:txBody>
    </xdr:sp>
    <xdr:clientData/>
  </xdr:twoCellAnchor>
  <xdr:twoCellAnchor>
    <xdr:from>
      <xdr:col>0</xdr:col>
      <xdr:colOff>506236</xdr:colOff>
      <xdr:row>0</xdr:row>
      <xdr:rowOff>159026</xdr:rowOff>
    </xdr:from>
    <xdr:to>
      <xdr:col>6</xdr:col>
      <xdr:colOff>55660</xdr:colOff>
      <xdr:row>2</xdr:row>
      <xdr:rowOff>47708</xdr:rowOff>
    </xdr:to>
    <xdr:sp macro="" textlink="">
      <xdr:nvSpPr>
        <xdr:cNvPr id="1086" name="TextBox 1085">
          <a:extLst>
            <a:ext uri="{FF2B5EF4-FFF2-40B4-BE49-F238E27FC236}">
              <a16:creationId xmlns:a16="http://schemas.microsoft.com/office/drawing/2014/main" id="{00000000-0008-0000-0200-00003E040000}"/>
            </a:ext>
          </a:extLst>
        </xdr:cNvPr>
        <xdr:cNvSpPr txBox="1"/>
      </xdr:nvSpPr>
      <xdr:spPr>
        <a:xfrm>
          <a:off x="506236" y="159026"/>
          <a:ext cx="3366050" cy="2703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600" b="1" i="0" u="none" strike="noStrike">
              <a:solidFill>
                <a:srgbClr val="00BBC9"/>
              </a:solidFill>
              <a:latin typeface="Arial" panose="020B0604020202020204" pitchFamily="34" charset="0"/>
              <a:ea typeface="Calibri"/>
              <a:cs typeface="Arial" panose="020B0604020202020204" pitchFamily="34" charset="0"/>
            </a:rPr>
            <a:t>Adventure</a:t>
          </a:r>
          <a:r>
            <a:rPr lang="en-US" sz="1400" b="0"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t> </a:t>
          </a:r>
          <a:r>
            <a:rPr lang="en-US" sz="1600" b="1" i="0" u="none" strike="noStrike" baseline="0">
              <a:solidFill>
                <a:schemeClr val="tx1"/>
              </a:solidFill>
              <a:latin typeface="Arial" panose="020B0604020202020204" pitchFamily="34" charset="0"/>
              <a:ea typeface="Calibri"/>
              <a:cs typeface="Arial" panose="020B0604020202020204" pitchFamily="34" charset="0"/>
            </a:rPr>
            <a:t>Works</a:t>
          </a:r>
          <a:r>
            <a:rPr lang="en-US" sz="1400" b="0" i="0" u="none" strike="noStrike" baseline="0">
              <a:solidFill>
                <a:schemeClr val="tx1">
                  <a:lumMod val="75000"/>
                  <a:lumOff val="25000"/>
                </a:schemeClr>
              </a:solidFill>
              <a:latin typeface="Arial" panose="020B0604020202020204" pitchFamily="34" charset="0"/>
              <a:ea typeface="Calibri"/>
              <a:cs typeface="Arial" panose="020B0604020202020204" pitchFamily="34" charset="0"/>
            </a:rPr>
            <a:t> Sales Analysis</a:t>
          </a:r>
          <a:endParaRPr lang="en-US" sz="1400" b="0" i="0" u="none" strike="noStrike">
            <a:solidFill>
              <a:schemeClr val="tx1">
                <a:lumMod val="75000"/>
                <a:lumOff val="25000"/>
              </a:schemeClr>
            </a:solidFill>
            <a:latin typeface="Arial" panose="020B0604020202020204" pitchFamily="34" charset="0"/>
            <a:ea typeface="Calibri"/>
            <a:cs typeface="Arial" panose="020B0604020202020204" pitchFamily="34" charset="0"/>
          </a:endParaRPr>
        </a:p>
      </xdr:txBody>
    </xdr:sp>
    <xdr:clientData/>
  </xdr:twoCellAnchor>
  <xdr:twoCellAnchor>
    <xdr:from>
      <xdr:col>8</xdr:col>
      <xdr:colOff>341905</xdr:colOff>
      <xdr:row>0</xdr:row>
      <xdr:rowOff>143122</xdr:rowOff>
    </xdr:from>
    <xdr:to>
      <xdr:col>10</xdr:col>
      <xdr:colOff>159027</xdr:colOff>
      <xdr:row>2</xdr:row>
      <xdr:rowOff>23852</xdr:rowOff>
    </xdr:to>
    <xdr:sp macro="" textlink="">
      <xdr:nvSpPr>
        <xdr:cNvPr id="1040" name="Rectangle: Rounded Corners 1039">
          <a:hlinkClick xmlns:r="http://schemas.openxmlformats.org/officeDocument/2006/relationships" r:id="rId20"/>
          <a:extLst>
            <a:ext uri="{FF2B5EF4-FFF2-40B4-BE49-F238E27FC236}">
              <a16:creationId xmlns:a16="http://schemas.microsoft.com/office/drawing/2014/main" id="{00000000-0008-0000-0200-000010040000}"/>
            </a:ext>
          </a:extLst>
        </xdr:cNvPr>
        <xdr:cNvSpPr/>
      </xdr:nvSpPr>
      <xdr:spPr>
        <a:xfrm>
          <a:off x="5430740" y="143122"/>
          <a:ext cx="1089330"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Anakysis KPI</a:t>
          </a:r>
        </a:p>
      </xdr:txBody>
    </xdr:sp>
    <xdr:clientData/>
  </xdr:twoCellAnchor>
  <xdr:twoCellAnchor>
    <xdr:from>
      <xdr:col>10</xdr:col>
      <xdr:colOff>389612</xdr:colOff>
      <xdr:row>0</xdr:row>
      <xdr:rowOff>143122</xdr:rowOff>
    </xdr:from>
    <xdr:to>
      <xdr:col>12</xdr:col>
      <xdr:colOff>381662</xdr:colOff>
      <xdr:row>2</xdr:row>
      <xdr:rowOff>23852</xdr:rowOff>
    </xdr:to>
    <xdr:sp macro="" textlink="">
      <xdr:nvSpPr>
        <xdr:cNvPr id="1041" name="Rectangle: Rounded Corners 1040">
          <a:hlinkClick xmlns:r="http://schemas.openxmlformats.org/officeDocument/2006/relationships" r:id="rId21"/>
          <a:extLst>
            <a:ext uri="{FF2B5EF4-FFF2-40B4-BE49-F238E27FC236}">
              <a16:creationId xmlns:a16="http://schemas.microsoft.com/office/drawing/2014/main" id="{00000000-0008-0000-0200-000011040000}"/>
            </a:ext>
          </a:extLst>
        </xdr:cNvPr>
        <xdr:cNvSpPr/>
      </xdr:nvSpPr>
      <xdr:spPr>
        <a:xfrm>
          <a:off x="6750655" y="143122"/>
          <a:ext cx="1264259"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Analysis</a:t>
          </a:r>
          <a:r>
            <a:rPr lang="en-US" sz="1100" b="1" i="0" u="none" strike="noStrike" baseline="0">
              <a:solidFill>
                <a:schemeClr val="tx1"/>
              </a:solidFill>
              <a:latin typeface="Lato Black" panose="020F0A02020204030203" pitchFamily="34" charset="0"/>
              <a:ea typeface="Calibri"/>
              <a:cs typeface="Arial" panose="020B0604020202020204" pitchFamily="34" charset="0"/>
            </a:rPr>
            <a:t> Others</a:t>
          </a:r>
          <a:endParaRPr lang="en-US" sz="1100" b="1" i="0" u="none" strike="noStrike">
            <a:solidFill>
              <a:schemeClr val="tx1"/>
            </a:solidFill>
            <a:latin typeface="Lato Black" panose="020F0A02020204030203" pitchFamily="34" charset="0"/>
            <a:ea typeface="Calibri"/>
            <a:cs typeface="Arial" panose="020B0604020202020204" pitchFamily="34" charset="0"/>
          </a:endParaRPr>
        </a:p>
      </xdr:txBody>
    </xdr:sp>
    <xdr:clientData/>
  </xdr:twoCellAnchor>
  <xdr:twoCellAnchor>
    <xdr:from>
      <xdr:col>12</xdr:col>
      <xdr:colOff>612251</xdr:colOff>
      <xdr:row>0</xdr:row>
      <xdr:rowOff>151073</xdr:rowOff>
    </xdr:from>
    <xdr:to>
      <xdr:col>14</xdr:col>
      <xdr:colOff>349859</xdr:colOff>
      <xdr:row>2</xdr:row>
      <xdr:rowOff>31803</xdr:rowOff>
    </xdr:to>
    <xdr:sp macro="" textlink="">
      <xdr:nvSpPr>
        <xdr:cNvPr id="1042" name="Rectangle: Rounded Corners 1041">
          <a:hlinkClick xmlns:r="http://schemas.openxmlformats.org/officeDocument/2006/relationships" r:id="rId22"/>
          <a:extLst>
            <a:ext uri="{FF2B5EF4-FFF2-40B4-BE49-F238E27FC236}">
              <a16:creationId xmlns:a16="http://schemas.microsoft.com/office/drawing/2014/main" id="{00000000-0008-0000-0200-000012040000}"/>
            </a:ext>
          </a:extLst>
        </xdr:cNvPr>
        <xdr:cNvSpPr/>
      </xdr:nvSpPr>
      <xdr:spPr>
        <a:xfrm>
          <a:off x="8245503" y="151073"/>
          <a:ext cx="1009817"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tx1"/>
              </a:solidFill>
              <a:latin typeface="Lato Black" panose="020F0A02020204030203" pitchFamily="34" charset="0"/>
              <a:ea typeface="Calibri"/>
              <a:cs typeface="Arial" panose="020B0604020202020204" pitchFamily="34" charset="0"/>
            </a:rPr>
            <a:t>Dashboard</a:t>
          </a:r>
        </a:p>
      </xdr:txBody>
    </xdr:sp>
    <xdr:clientData/>
  </xdr:twoCellAnchor>
  <xdr:twoCellAnchor>
    <xdr:from>
      <xdr:col>16</xdr:col>
      <xdr:colOff>572493</xdr:colOff>
      <xdr:row>0</xdr:row>
      <xdr:rowOff>159025</xdr:rowOff>
    </xdr:from>
    <xdr:to>
      <xdr:col>18</xdr:col>
      <xdr:colOff>310102</xdr:colOff>
      <xdr:row>2</xdr:row>
      <xdr:rowOff>39755</xdr:rowOff>
    </xdr:to>
    <xdr:sp macro="" textlink="">
      <xdr:nvSpPr>
        <xdr:cNvPr id="1043" name="Rectangle: Rounded Corners 1042">
          <a:hlinkClick xmlns:r="http://schemas.openxmlformats.org/officeDocument/2006/relationships" r:id="rId23"/>
          <a:extLst>
            <a:ext uri="{FF2B5EF4-FFF2-40B4-BE49-F238E27FC236}">
              <a16:creationId xmlns:a16="http://schemas.microsoft.com/office/drawing/2014/main" id="{00000000-0008-0000-0200-000013040000}"/>
            </a:ext>
          </a:extLst>
        </xdr:cNvPr>
        <xdr:cNvSpPr/>
      </xdr:nvSpPr>
      <xdr:spPr>
        <a:xfrm>
          <a:off x="10750163" y="159025"/>
          <a:ext cx="1009817" cy="262393"/>
        </a:xfrm>
        <a:prstGeom prst="roundRect">
          <a:avLst>
            <a:gd name="adj" fmla="val 5203"/>
          </a:avLst>
        </a:prstGeom>
        <a:solidFill>
          <a:schemeClr val="bg1">
            <a:lumMod val="8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accent1">
                  <a:lumMod val="75000"/>
                </a:schemeClr>
              </a:solidFill>
              <a:latin typeface="Lato Black" panose="020F0A02020204030203" pitchFamily="34" charset="0"/>
              <a:ea typeface="Calibri"/>
              <a:cs typeface="Arial" panose="020B0604020202020204" pitchFamily="34" charset="0"/>
            </a:rPr>
            <a:t>LinkedIn</a:t>
          </a:r>
        </a:p>
      </xdr:txBody>
    </xdr:sp>
    <xdr:clientData/>
  </xdr:twoCellAnchor>
  <xdr:twoCellAnchor>
    <xdr:from>
      <xdr:col>14</xdr:col>
      <xdr:colOff>604298</xdr:colOff>
      <xdr:row>0</xdr:row>
      <xdr:rowOff>151074</xdr:rowOff>
    </xdr:from>
    <xdr:to>
      <xdr:col>16</xdr:col>
      <xdr:colOff>341906</xdr:colOff>
      <xdr:row>2</xdr:row>
      <xdr:rowOff>31804</xdr:rowOff>
    </xdr:to>
    <xdr:sp macro="[0]!FIlterClear" textlink="">
      <xdr:nvSpPr>
        <xdr:cNvPr id="1044" name="Rectangle: Rounded Corners 1043">
          <a:extLst>
            <a:ext uri="{FF2B5EF4-FFF2-40B4-BE49-F238E27FC236}">
              <a16:creationId xmlns:a16="http://schemas.microsoft.com/office/drawing/2014/main" id="{00000000-0008-0000-0200-000014040000}"/>
            </a:ext>
          </a:extLst>
        </xdr:cNvPr>
        <xdr:cNvSpPr/>
      </xdr:nvSpPr>
      <xdr:spPr>
        <a:xfrm>
          <a:off x="9509759" y="151074"/>
          <a:ext cx="1009817" cy="262393"/>
        </a:xfrm>
        <a:prstGeom prst="roundRect">
          <a:avLst>
            <a:gd name="adj" fmla="val 5203"/>
          </a:avLst>
        </a:prstGeom>
        <a:solidFill>
          <a:srgbClr val="00BBC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100" b="1" i="0" u="none" strike="noStrike">
              <a:solidFill>
                <a:schemeClr val="bg1"/>
              </a:solidFill>
              <a:latin typeface="Lato Black" panose="020F0A02020204030203" pitchFamily="34" charset="0"/>
              <a:ea typeface="Calibri"/>
              <a:cs typeface="Arial" panose="020B0604020202020204" pitchFamily="34" charset="0"/>
            </a:rPr>
            <a:t>Clear</a:t>
          </a:r>
          <a:r>
            <a:rPr lang="en-US" sz="1100" b="1" i="0" u="none" strike="noStrike" baseline="0">
              <a:solidFill>
                <a:schemeClr val="bg1"/>
              </a:solidFill>
              <a:latin typeface="Lato Black" panose="020F0A02020204030203" pitchFamily="34" charset="0"/>
              <a:ea typeface="Calibri"/>
              <a:cs typeface="Arial" panose="020B0604020202020204" pitchFamily="34" charset="0"/>
            </a:rPr>
            <a:t> Filter</a:t>
          </a:r>
          <a:endParaRPr lang="en-US" sz="1100" b="1" i="0" u="none" strike="noStrike">
            <a:solidFill>
              <a:schemeClr val="bg1"/>
            </a:solidFill>
            <a:latin typeface="Lato Black" panose="020F0A02020204030203" pitchFamily="34" charset="0"/>
            <a:ea typeface="Calibri"/>
            <a:cs typeface="Arial" panose="020B0604020202020204" pitchFamily="34" charset="0"/>
          </a:endParaRPr>
        </a:p>
      </xdr:txBody>
    </xdr:sp>
    <xdr:clientData/>
  </xdr:twoCellAnchor>
  <xdr:twoCellAnchor editAs="oneCell">
    <xdr:from>
      <xdr:col>0</xdr:col>
      <xdr:colOff>95416</xdr:colOff>
      <xdr:row>2</xdr:row>
      <xdr:rowOff>31805</xdr:rowOff>
    </xdr:from>
    <xdr:to>
      <xdr:col>0</xdr:col>
      <xdr:colOff>600323</xdr:colOff>
      <xdr:row>4</xdr:row>
      <xdr:rowOff>155050</xdr:rowOff>
    </xdr:to>
    <xdr:pic>
      <xdr:nvPicPr>
        <xdr:cNvPr id="1046" name="Picture 1045">
          <a:extLst>
            <a:ext uri="{FF2B5EF4-FFF2-40B4-BE49-F238E27FC236}">
              <a16:creationId xmlns:a16="http://schemas.microsoft.com/office/drawing/2014/main" id="{00000000-0008-0000-0200-00001604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95416" y="413468"/>
          <a:ext cx="504907" cy="504907"/>
        </a:xfrm>
        <a:prstGeom prst="ellipse">
          <a:avLst/>
        </a:prstGeom>
        <a:ln w="63500" cap="rnd">
          <a:no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1.045601967591" backgroundQuery="1" createdVersion="8" refreshedVersion="8" minRefreshableVersion="3" recordCount="0" supportSubquery="1" supportAdvancedDrill="1" xr:uid="{064AB583-EE92-4A75-8899-CCAFF30C8B8B}">
  <cacheSource type="external" connectionId="8"/>
  <cacheFields count="9">
    <cacheField name="[Measures].[#Transiction]" caption="#Transiction" numFmtId="0" hierarchy="39" level="32767"/>
    <cacheField name="[Measures].[Sum of Total Profit]" caption="Sum of Total Profit" numFmtId="0" hierarchy="49" level="32767"/>
    <cacheField name="[Measures].[Sum of Total Cost]" caption="Sum of Total Cost" numFmtId="0" hierarchy="50" level="32767"/>
    <cacheField name="[Measures].[Sum of Total Revenue]" caption="Sum of Total Revenue" numFmtId="0" hierarchy="51" level="32767"/>
    <cacheField name="[Measures].[Sum of OrderQuantity]" caption="Sum of OrderQuantity" numFmtId="0" hierarchy="52" level="32767"/>
    <cacheField name="[Measures].[Count of Product Name]" caption="Count of Product Name" numFmtId="0" hierarchy="53" level="32767"/>
    <cacheField name="[Measures].[Distinct Count of ProductKey]" caption="Distinct Count of ProductKey" numFmtId="0" hierarchy="58" level="32767"/>
    <cacheField name="[Measures].[Profit Margins]" caption="Profit Margins" numFmtId="0" hierarchy="40" level="32767"/>
    <cacheField name="[DimGeography].[Country].[Country]" caption="Country" numFmtId="0" hierarchy="16"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 Name]" caption="Full Name" attribute="1" defaultMemberUniqueName="[DimCustomer].[Full Name].[All]" allUniqueName="[DimCustomer].[Full 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 Type]" caption="Week Type" attribute="1" defaultMemberUniqueName="[DimDate].[Week Type].[All]" allUniqueName="[DimDate].[Week 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2" memberValueDatatype="5" unbalanced="0"/>
    <cacheHierarchy uniqueName="[FactInternetSales].[Total Cost]" caption="Total Cost" attribute="1" defaultMemberUniqueName="[FactInternetSales].[Total Cost].[All]" allUniqueName="[FactInternetSales].[Total Cost].[All]" dimensionUniqueName="[FactInternetSales]" displayFolder="" count="2" memberValueDatatype="5" unbalanced="0"/>
    <cacheHierarchy uniqueName="[FactInternetSales].[Total Profit]" caption="Total Profit" attribute="1" defaultMemberUniqueName="[FactInternetSales].[Total Profit].[All]" allUniqueName="[FactInternetSales].[Total Profit].[All]" dimensionUniqueName="[FactInternetSales]" displayFolder="" count="2" memberValueDatatype="5" unbalanced="0"/>
    <cacheHierarchy uniqueName="[Measures].[#Transiction]" caption="#Transiction" measure="1" displayFolder="" measureGroup="All Measures" count="0" oneField="1">
      <fieldsUsage count="1">
        <fieldUsage x="0"/>
      </fieldsUsage>
    </cacheHierarchy>
    <cacheHierarchy uniqueName="[Measures].[Profit Margins]" caption="Profit Margins" measure="1" displayFolder="" measureGroup="All Measures" count="0" oneField="1">
      <fieldsUsage count="1">
        <fieldUsage x="7"/>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hidden="1">
      <fieldsUsage count="1">
        <fieldUsage x="3"/>
      </fieldsUsage>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oneField="1" hidden="1">
      <fieldsUsage count="1">
        <fieldUsage x="6"/>
      </fieldsUsage>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1.045602314814" backgroundQuery="1" createdVersion="8" refreshedVersion="8" minRefreshableVersion="3" recordCount="0" supportSubquery="1" supportAdvancedDrill="1" xr:uid="{D2FE47FC-5D97-464C-BE77-329C0D0A2B03}">
  <cacheSource type="external" connectionId="8"/>
  <cacheFields count="5">
    <cacheField name="[Measures].[#Transiction]" caption="#Transiction" numFmtId="0" hierarchy="39" level="32767"/>
    <cacheField name="[Measures].[Sum of Total Profit]" caption="Sum of Total Profit" numFmtId="0" hierarchy="49" level="32767"/>
    <cacheField name="[Measures].[Sum of Total Revenue]" caption="Sum of Total Revenue" numFmtId="0" hierarchy="51"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6"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oneField="1">
      <fieldsUsage count="1">
        <fieldUsage x="0"/>
      </fieldsUsage>
    </cacheHierarchy>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1.045602662038" backgroundQuery="1" createdVersion="8" refreshedVersion="8" minRefreshableVersion="3" recordCount="0" supportSubquery="1" supportAdvancedDrill="1" xr:uid="{62E8E499-AAF0-4BF5-8889-E59E76BB9A4E}">
  <cacheSource type="external" connectionId="8"/>
  <cacheFields count="12">
    <cacheField name="[Measures].[#Transiction]" caption="#Transiction" numFmtId="0" hierarchy="39" level="32767"/>
    <cacheField name="[Measures].[Sum of Total Profit]" caption="Sum of Total Profit" numFmtId="0" hierarchy="49" level="32767"/>
    <cacheField name="[Measures].[Sum of Total Revenue]" caption="Sum of Total Revenue" numFmtId="0" hierarchy="51"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Measures].[Sum of Total Cost]" caption="Sum of Total Cost" numFmtId="0" hierarchy="50" level="32767"/>
    <cacheField name="[Measures].[Sum of OrderQuantity]" caption="Sum of OrderQuantity" numFmtId="0" hierarchy="52" level="32767"/>
    <cacheField name="[DimGeography].[Country].[Country]" caption="Country" numFmtId="0" hierarchy="16"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 name="Dummy1" numFmtId="0" hierarchy="63" level="32767">
      <extLst>
        <ext xmlns:x14="http://schemas.microsoft.com/office/spreadsheetml/2009/9/main" uri="{63CAB8AC-B538-458d-9737-405883B0398D}">
          <x14:cacheField ignore="1"/>
        </ext>
      </extLst>
    </cacheField>
    <cacheField name="Dummy2" numFmtId="0" hierarchy="64" level="32767">
      <extLst>
        <ext xmlns:x14="http://schemas.microsoft.com/office/spreadsheetml/2009/9/main" uri="{63CAB8AC-B538-458d-9737-405883B0398D}">
          <x14:cacheField ignore="1"/>
        </ext>
      </extLst>
    </cacheField>
    <cacheField name="Dummy3" numFmtId="0" hierarchy="65" level="32767">
      <extLst>
        <ext xmlns:x14="http://schemas.microsoft.com/office/spreadsheetml/2009/9/main" uri="{63CAB8AC-B538-458d-9737-405883B0398D}">
          <x14:cacheField ignore="1"/>
        </ext>
      </extLst>
    </cacheField>
    <cacheField name="Dummy4" numFmtId="0" hierarchy="66" level="32767">
      <extLst>
        <ext xmlns:x14="http://schemas.microsoft.com/office/spreadsheetml/2009/9/main" uri="{63CAB8AC-B538-458d-9737-405883B0398D}">
          <x14:cacheField ignore="1"/>
        </ext>
      </extLst>
    </cacheField>
  </cacheFields>
  <cacheHierarchies count="67">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6"/>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oneField="1">
      <fieldsUsage count="1">
        <fieldUsage x="0"/>
      </fieldsUsage>
    </cacheHierarchy>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oneField="1" hidden="1">
      <fieldsUsage count="1">
        <fieldUsage x="4"/>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oneField="1" hidden="1">
      <fieldsUsage count="1">
        <fieldUsage x="5"/>
      </fieldsUsage>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y uniqueName="Dummy0" caption="All Measures" measure="1" count="0">
      <extLst>
        <ext xmlns:x14="http://schemas.microsoft.com/office/spreadsheetml/2009/9/main" uri="{8CF416AD-EC4C-4aba-99F5-12A058AE0983}">
          <x14:cacheHierarchy ignore="1"/>
        </ext>
      </extLst>
    </cacheHierarchy>
    <cacheHierarchy uniqueName="Dummy1" caption="All Measures" measure="1" count="0">
      <extLst>
        <ext xmlns:x14="http://schemas.microsoft.com/office/spreadsheetml/2009/9/main" uri="{8CF416AD-EC4C-4aba-99F5-12A058AE0983}">
          <x14:cacheHierarchy ignore="1"/>
        </ext>
      </extLst>
    </cacheHierarchy>
    <cacheHierarchy uniqueName="Dummy2" caption="All Measures" measure="1" count="0">
      <extLst>
        <ext xmlns:x14="http://schemas.microsoft.com/office/spreadsheetml/2009/9/main" uri="{8CF416AD-EC4C-4aba-99F5-12A058AE0983}">
          <x14:cacheHierarchy ignore="1"/>
        </ext>
      </extLst>
    </cacheHierarchy>
    <cacheHierarchy uniqueName="Dummy3" caption="All Measures" measure="1" count="0">
      <extLst>
        <ext xmlns:x14="http://schemas.microsoft.com/office/spreadsheetml/2009/9/main" uri="{8CF416AD-EC4C-4aba-99F5-12A058AE0983}">
          <x14:cacheHierarchy ignore="1"/>
        </ext>
      </extLst>
    </cacheHierarchy>
    <cacheHierarchy uniqueName="Dummy4"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1.045603009261" backgroundQuery="1" createdVersion="8" refreshedVersion="8" minRefreshableVersion="3" recordCount="0" supportSubquery="1" supportAdvancedDrill="1" xr:uid="{3DF5E808-1EDD-4D68-9F95-CEE5F476C272}">
  <cacheSource type="external" connectionId="8"/>
  <cacheFields count="3">
    <cacheField name="[Measures].[Sum of Total Profit]" caption="Sum of Total Profit" numFmtId="0" hierarchy="49" level="32767"/>
    <cacheField name="[DimDate].[Month Name].[Month Name]" caption="Month Name" numFmtId="0" hierarchy="10" level="1">
      <sharedItems count="12">
        <s v="Apr"/>
        <s v="Aug"/>
        <s v="Dec"/>
        <s v="Feb"/>
        <s v="Jan"/>
        <s v="Jul"/>
        <s v="Jun"/>
        <s v="Mar"/>
        <s v="May"/>
        <s v="Nov"/>
        <s v="Oct"/>
        <s v="Sep"/>
      </sharedItems>
    </cacheField>
    <cacheField name="[DimGeography].[Country].[Country]" caption="Country" numFmtId="0" hierarchy="16"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1.045603356484" backgroundQuery="1" createdVersion="8" refreshedVersion="8" minRefreshableVersion="3" recordCount="0" supportSubquery="1" supportAdvancedDrill="1" xr:uid="{A35FB6F2-B82B-41BB-8A7F-1595928F2B99}">
  <cacheSource type="external" connectionId="8"/>
  <cacheFields count="3">
    <cacheField name="[DimDate].[Month Name].[Month Name]" caption="Month Name" numFmtId="0" hierarchy="10" level="1">
      <sharedItems count="12">
        <s v="Apr"/>
        <s v="Aug"/>
        <s v="Dec"/>
        <s v="Feb"/>
        <s v="Jan"/>
        <s v="Jul"/>
        <s v="Jun"/>
        <s v="Mar"/>
        <s v="May"/>
        <s v="Nov"/>
        <s v="Oct"/>
        <s v="Sep"/>
      </sharedItems>
    </cacheField>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6"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0"/>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2"/>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1.0456037037" backgroundQuery="1" createdVersion="8" refreshedVersion="8" minRefreshableVersion="3" recordCount="0" supportSubquery="1" supportAdvancedDrill="1" xr:uid="{25EF118E-D183-4F58-9BBE-C8DCAC7CD9D0}">
  <cacheSource type="external" connectionId="8"/>
  <cacheFields count="4">
    <cacheField name="[Measures].[Sum of Total Profit]" caption="Sum of Total Profit" numFmtId="0" hierarchy="49" level="32767"/>
    <cacheField name="[DimDate].[Month Name].[Month Name]" caption="Month Name" numFmtId="0" hierarchy="10" level="1">
      <sharedItems count="12">
        <s v="Apr"/>
        <s v="Aug"/>
        <s v="Dec"/>
        <s v="Feb"/>
        <s v="Jan"/>
        <s v="Jul"/>
        <s v="Jun"/>
        <s v="Mar"/>
        <s v="May"/>
        <s v="Nov"/>
        <s v="Oct"/>
        <s v="Sep"/>
      </sharedItems>
    </cacheField>
    <cacheField name="[DimDate].[Day Name].[Day Name]" caption="Day Name" numFmtId="0" hierarchy="11" level="1">
      <sharedItems count="7">
        <s v="Fri"/>
        <s v="Mon"/>
        <s v="Sat"/>
        <s v="Sun"/>
        <s v="Thu"/>
        <s v="Tue"/>
        <s v="Wed"/>
      </sharedItems>
    </cacheField>
    <cacheField name="[DimGeography].[Country].[Country]" caption="Country" numFmtId="0" hierarchy="16"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 caption="Week Type" attribute="1" defaultMemberUniqueName="[DimDate].[Week Type].[All]" allUniqueName="[DimDate].[Week Type].[All]" dimensionUniqueName="[DimDate]" displayFolder="" count="2"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1.045604282408" backgroundQuery="1" createdVersion="8" refreshedVersion="8" minRefreshableVersion="3" recordCount="0" supportSubquery="1" supportAdvancedDrill="1" xr:uid="{13CD483B-DEFC-4CC7-9261-42BA61A642A4}">
  <cacheSource type="external" connectionId="8"/>
  <cacheFields count="5">
    <cacheField name="[Measures].[Sum of Total Profit]" caption="Sum of Total Profit" numFmtId="0" hierarchy="49" level="32767"/>
    <cacheField name="[DimDate].[Month Name].[Month Name]" caption="Month Name" numFmtId="0" hierarchy="10" level="1">
      <sharedItems count="12">
        <s v="Apr"/>
        <s v="Aug"/>
        <s v="Dec"/>
        <s v="Feb"/>
        <s v="Jan"/>
        <s v="Jul"/>
        <s v="Jun"/>
        <s v="Mar"/>
        <s v="May"/>
        <s v="Nov"/>
        <s v="Oct"/>
        <s v="Sep"/>
      </sharedItems>
    </cacheField>
    <cacheField name="[DimDate].[Day Name].[Day Name]" caption="Day Name" numFmtId="0" hierarchy="11" level="1">
      <sharedItems count="7">
        <s v="Fri"/>
        <s v="Mon"/>
        <s v="Sat"/>
        <s v="Sun"/>
        <s v="Thu"/>
        <s v="Tue"/>
        <s v="Wed"/>
      </sharedItems>
    </cacheField>
    <cacheField name="[DimDate].[Week Type].[Week Type]" caption="Week Type" numFmtId="0" hierarchy="12" level="1">
      <sharedItems count="2">
        <s v="WeekDay"/>
        <s v="Weekend"/>
      </sharedItems>
    </cacheField>
    <cacheField name="[DimGeography].[Country].[Country]" caption="Country" numFmtId="0" hierarchy="16"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 caption="Week Type" attribute="1" defaultMemberUniqueName="[DimDate].[Week Type].[All]" allUniqueName="[DimDate].[Week Type].[All]" dimensionUniqueName="[DimDate]" displayFolder="" count="2" memberValueDatatype="130" unbalanced="0">
      <fieldsUsage count="2">
        <fieldUsage x="-1"/>
        <fieldUsage x="3"/>
      </fieldsUsage>
    </cacheHierarchy>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1.045604629631" backgroundQuery="1" createdVersion="8" refreshedVersion="8" minRefreshableVersion="3" recordCount="0" supportSubquery="1" supportAdvancedDrill="1" xr:uid="{B8DB1063-3B3F-4C5E-8969-FD3BF31ECA7F}">
  <cacheSource type="external" connectionId="8"/>
  <cacheFields count="6">
    <cacheField name="[Measures].[Sum of Total Profit]" caption="Sum of Total Profit" numFmtId="0" hierarchy="49" level="32767"/>
    <cacheField name="[DimDate].[Month Name].[Month Name]" caption="Month Name" numFmtId="0" hierarchy="10" level="1">
      <sharedItems count="12">
        <s v="Apr"/>
        <s v="Aug"/>
        <s v="Dec"/>
        <s v="Feb"/>
        <s v="Jan"/>
        <s v="Jul"/>
        <s v="Jun"/>
        <s v="Mar"/>
        <s v="May"/>
        <s v="Nov"/>
        <s v="Oct"/>
        <s v="Sep"/>
      </sharedItems>
    </cacheField>
    <cacheField name="[DimDate].[Day Name].[Day Name]" caption="Day Name" numFmtId="0" hierarchy="11" level="1">
      <sharedItems count="7">
        <s v="Fri"/>
        <s v="Mon"/>
        <s v="Sat"/>
        <s v="Sun"/>
        <s v="Thu"/>
        <s v="Tue"/>
        <s v="Wed"/>
      </sharedItems>
    </cacheField>
    <cacheField name="[DimDate].[Quarter].[Quarter]" caption="Quarter" numFmtId="0" hierarchy="13" level="1">
      <sharedItems count="4">
        <s v="Qtr-1"/>
        <s v="Qtr-2"/>
        <s v="Qtr-3"/>
        <s v="Qtr-4"/>
      </sharedItems>
    </cacheField>
    <cacheField name="[DimGeography].[Country].[Country]" caption="Country" numFmtId="0" hierarchy="16" level="1">
      <sharedItems containsSemiMixedTypes="0" containsNonDate="0" containsString="0"/>
    </cacheField>
    <cacheField name="Dummy0" numFmtId="0" hierarchy="62" level="32767">
      <extLst>
        <ext xmlns:x14="http://schemas.microsoft.com/office/spreadsheetml/2009/9/main" uri="{63CAB8AC-B538-458d-9737-405883B0398D}">
          <x14:cacheField ignore="1"/>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1"/>
      </fieldsUsage>
    </cacheHierarchy>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 Type]" caption="Week Type" attribute="1" defaultMemberUniqueName="[DimDate].[Week Type].[All]" allUniqueName="[DimDate].[Week 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3"/>
      </fieldsUsage>
    </cacheHierarchy>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oneField="1" hidden="1">
      <fieldsUsage count="1">
        <fieldUsage x="0"/>
      </fieldsUsage>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0.025179976852" backgroundQuery="1" createdVersion="3" refreshedVersion="8" minRefreshableVersion="3" recordCount="0" supportSubquery="1" supportAdvancedDrill="1" xr:uid="{29F6CF59-4F2A-4433-9F93-DCA8C0F52C10}">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3449411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akib Hasan" refreshedDate="45430.033967013886" backgroundQuery="1" createdVersion="3" refreshedVersion="8" minRefreshableVersion="3" recordCount="0" supportSubquery="1" supportAdvancedDrill="1" xr:uid="{D61A1380-5A7D-4E75-8F52-02BD5E591F57}">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 Type]" caption="Week Type" attribute="1" defaultMemberUniqueName="[DimDate].[Week Type].[All]" allUniqueName="[DimDate].[Week 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Total Cost]" caption="Total Cost" attribute="1" defaultMemberUniqueName="[FactInternetSales].[Total Cost].[All]" allUniqueName="[FactInternetSales].[Total Cost].[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Transiction]" caption="#Transiction" measure="1" displayFolder="" measureGroup="All Measures" count="0"/>
    <cacheHierarchy uniqueName="[Measures].[Profit Margins]" caption="Profit Margins"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Total Profit]" caption="Sum of Total Profit"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 Cost]" caption="Sum of Total Cost"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hidden="1">
      <extLst>
        <ext xmlns:x15="http://schemas.microsoft.com/office/spreadsheetml/2010/11/main" uri="{B97F6D7D-B522-45F9-BDA1-12C45D357490}">
          <x15:cacheHierarchy aggregatedColumn="36"/>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2"/>
        </ext>
      </extLst>
    </cacheHierarchy>
    <cacheHierarchy uniqueName="[Measures].[Count of Product Name]" caption="Count of Product Name" measure="1" displayFolder="" measureGroup="DimProduct" count="0" hidden="1">
      <extLst>
        <ext xmlns:x15="http://schemas.microsoft.com/office/spreadsheetml/2010/11/main" uri="{B97F6D7D-B522-45F9-BDA1-12C45D357490}">
          <x15:cacheHierarchy aggregatedColumn="19"/>
        </ext>
      </extLst>
    </cacheHierarchy>
    <cacheHierarchy uniqueName="[Measures].[Sum of ProductKey]" caption="Sum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Count of ProductKey]" caption="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ProductKey 2]" caption="Sum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Count of ProductKey 2]" caption="Count of ProductKey 2" measure="1" displayFolder="" measureGroup="DimProduct" count="0" hidden="1">
      <extLst>
        <ext xmlns:x15="http://schemas.microsoft.com/office/spreadsheetml/2010/11/main" uri="{B97F6D7D-B522-45F9-BDA1-12C45D357490}">
          <x15:cacheHierarchy aggregatedColumn="18"/>
        </ext>
      </extLst>
    </cacheHierarchy>
    <cacheHierarchy uniqueName="[Measures].[Distinct Count of ProductKey]" caption="Distinct Count of ProductKey" measure="1" displayFolder="" measureGroup="FactInternetSales" count="0" hidden="1">
      <extLst>
        <ext xmlns:x15="http://schemas.microsoft.com/office/spreadsheetml/2010/11/main" uri="{B97F6D7D-B522-45F9-BDA1-12C45D357490}">
          <x15:cacheHierarchy aggregatedColumn="26"/>
        </ext>
      </extLst>
    </cacheHierarchy>
    <cacheHierarchy uniqueName="[Measures].[Sum of CustomerKey]" caption="Sum of CustomerKey" measure="1" displayFolder="" measureGroup="DimCustomer" count="0" hidden="1">
      <extLst>
        <ext xmlns:x15="http://schemas.microsoft.com/office/spreadsheetml/2010/11/main" uri="{B97F6D7D-B522-45F9-BDA1-12C45D357490}">
          <x15:cacheHierarchy aggregatedColumn="1"/>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Measures].[Sum of Cost]" caption="Sum of Cost" measure="1" displayFolder="" measureGroup="FactInternetSales" count="0" hidden="1">
      <extLst>
        <ext xmlns:x15="http://schemas.microsoft.com/office/spreadsheetml/2010/11/main" uri="{B97F6D7D-B522-45F9-BDA1-12C45D357490}">
          <x15:cacheHierarchy aggregatedColumn="34"/>
        </ext>
      </extLst>
    </cacheHierarchy>
  </cacheHierarchies>
  <kpis count="0"/>
  <extLst>
    <ext xmlns:x14="http://schemas.microsoft.com/office/spreadsheetml/2009/9/main" uri="{725AE2AE-9491-48be-B2B4-4EB974FC3084}">
      <x14:pivotCacheDefinition slicerData="1" pivotCacheId="17447380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2BF2CB4-BD31-4109-A72F-CD8C581450FF}" name="YOY" cacheId="2" applyNumberFormats="0" applyBorderFormats="0" applyFontFormats="0" applyPatternFormats="0" applyAlignmentFormats="0" applyWidthHeightFormats="1" dataCaption="Values" tag="41c6d56a-047d-4071-982d-5cc7c93bc6e2" updatedVersion="8" minRefreshableVersion="3" useAutoFormatting="1" subtotalHiddenItems="1" rowGrandTotals="0" colGrandTotals="0" itemPrintTitles="1" createdVersion="8" indent="0" outline="1" outlineData="1" multipleFieldFilters="0" chartFormat="1">
  <location ref="M5:W9" firstHeaderRow="0" firstDataRow="1" firstDataCol="1"/>
  <pivotFields count="12">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10">
    <i>
      <x/>
    </i>
    <i i="1">
      <x v="1"/>
    </i>
    <i i="2">
      <x v="2"/>
    </i>
    <i i="3">
      <x v="3"/>
    </i>
    <i i="4">
      <x v="4"/>
    </i>
    <i i="5">
      <x v="5"/>
    </i>
    <i i="6">
      <x v="6"/>
    </i>
    <i i="7">
      <x v="7"/>
    </i>
    <i i="8">
      <x v="8"/>
    </i>
    <i i="9">
      <x v="9"/>
    </i>
  </colItems>
  <dataFields count="10">
    <dataField name=" Transiction" fld="0" subtotal="count" baseField="0" baseItem="0"/>
    <dataField name=" YOY Tran" fld="7" subtotal="count" showDataAs="percentDiff" baseField="3" baseItem="1048828" numFmtId="167">
      <extLst>
        <ext xmlns:x14="http://schemas.microsoft.com/office/spreadsheetml/2009/9/main" uri="{E15A36E0-9728-4e99-A89B-3F7291B0FE68}">
          <x14:dataField sourceField="0" uniqueName="[__Xl2].[Measures].[#Transiction]"/>
        </ext>
      </extLst>
    </dataField>
    <dataField name=" Revenue" fld="2" baseField="0" baseItem="0" numFmtId="165"/>
    <dataField name="YOY Rev" fld="8" showDataAs="percentDiff" baseField="3" baseItem="1048828" numFmtId="167">
      <extLst>
        <ext xmlns:x14="http://schemas.microsoft.com/office/spreadsheetml/2009/9/main" uri="{E15A36E0-9728-4e99-A89B-3F7291B0FE68}">
          <x14:dataField sourceField="2" uniqueName="[__Xl2].[Measures].[Sum of Total Revenue]"/>
        </ext>
      </extLst>
    </dataField>
    <dataField name=" Profit" fld="1" baseField="0" baseItem="0" numFmtId="165"/>
    <dataField name="YOY Profit" fld="9" showDataAs="percentDiff" baseField="3" baseItem="1048828" numFmtId="167">
      <extLst>
        <ext xmlns:x14="http://schemas.microsoft.com/office/spreadsheetml/2009/9/main" uri="{E15A36E0-9728-4e99-A89B-3F7291B0FE68}">
          <x14:dataField sourceField="1" uniqueName="[__Xl2].[Measures].[Sum of Total Profit]"/>
        </ext>
      </extLst>
    </dataField>
    <dataField name="Total Cost" fld="4" baseField="0" baseItem="0">
      <extLst>
        <ext xmlns:x14="http://schemas.microsoft.com/office/spreadsheetml/2009/9/main" uri="{E15A36E0-9728-4e99-A89B-3F7291B0FE68}">
          <x14:dataField sourceField="4" uniqueName="[__Xl2].[Measures].[Sum of Total Cost]"/>
        </ext>
      </extLst>
    </dataField>
    <dataField name="YOY Cost" fld="10" showDataAs="percentDiff" baseField="3" baseItem="1048828" numFmtId="167">
      <extLst>
        <ext xmlns:x14="http://schemas.microsoft.com/office/spreadsheetml/2009/9/main" uri="{E15A36E0-9728-4e99-A89B-3F7291B0FE68}">
          <x14:dataField sourceField="4"/>
        </ext>
      </extLst>
    </dataField>
    <dataField name="OrderQuantity" fld="5" baseField="0" baseItem="0"/>
    <dataField name="YOY Quan" fld="11" showDataAs="percentDiff" baseField="3" baseItem="1048828" numFmtId="10">
      <extLst>
        <ext xmlns:x14="http://schemas.microsoft.com/office/spreadsheetml/2009/9/main" uri="{E15A36E0-9728-4e99-A89B-3F7291B0FE68}">
          <x14:dataField sourceField="5" uniqueName="[__Xl2].[Measures].[Sum of OrderQuantity]"/>
        </ext>
      </extLst>
    </dataField>
  </dataFields>
  <formats count="18">
    <format dxfId="49">
      <pivotArea outline="0" collapsedLevelsAreSubtotals="1" fieldPosition="0">
        <references count="1">
          <reference field="4294967294" count="1" selected="0">
            <x v="4"/>
          </reference>
        </references>
      </pivotArea>
    </format>
    <format dxfId="48">
      <pivotArea outline="0" collapsedLevelsAreSubtotals="1" fieldPosition="0">
        <references count="1">
          <reference field="4294967294" count="1" selected="0">
            <x v="2"/>
          </reference>
        </references>
      </pivotArea>
    </format>
    <format dxfId="47">
      <pivotArea type="all" dataOnly="0" outline="0" fieldPosition="0"/>
    </format>
    <format dxfId="46">
      <pivotArea outline="0" collapsedLevelsAreSubtotals="1" fieldPosition="0"/>
    </format>
    <format dxfId="45">
      <pivotArea field="3" type="button" dataOnly="0" labelOnly="1" outline="0" axis="axisRow" fieldPosition="0"/>
    </format>
    <format dxfId="44">
      <pivotArea dataOnly="0" labelOnly="1" fieldPosition="0">
        <references count="1">
          <reference field="3" count="0"/>
        </references>
      </pivotArea>
    </format>
    <format dxfId="43">
      <pivotArea dataOnly="0" labelOnly="1" outline="0" fieldPosition="0">
        <references count="1">
          <reference field="4294967294" count="3">
            <x v="0"/>
            <x v="2"/>
            <x v="4"/>
          </reference>
        </references>
      </pivotArea>
    </format>
    <format dxfId="42">
      <pivotArea outline="0" fieldPosition="0">
        <references count="1">
          <reference field="4294967294" count="1">
            <x v="1"/>
          </reference>
        </references>
      </pivotArea>
    </format>
    <format dxfId="41">
      <pivotArea outline="0" fieldPosition="0">
        <references count="1">
          <reference field="4294967294" count="1">
            <x v="3"/>
          </reference>
        </references>
      </pivotArea>
    </format>
    <format dxfId="40">
      <pivotArea outline="0" fieldPosition="0">
        <references count="1">
          <reference field="4294967294" count="1">
            <x v="5"/>
          </reference>
        </references>
      </pivotArea>
    </format>
    <format dxfId="39">
      <pivotArea outline="0" fieldPosition="0">
        <references count="1">
          <reference field="4294967294" count="1">
            <x v="7"/>
          </reference>
        </references>
      </pivotArea>
    </format>
    <format dxfId="38">
      <pivotArea outline="0" fieldPosition="0">
        <references count="1">
          <reference field="4294967294" count="1">
            <x v="9"/>
          </reference>
        </references>
      </pivotArea>
    </format>
    <format dxfId="37">
      <pivotArea outline="0" collapsedLevelsAreSubtotals="1" fieldPosition="0">
        <references count="1">
          <reference field="4294967294" count="1" selected="0">
            <x v="1"/>
          </reference>
        </references>
      </pivotArea>
    </format>
    <format dxfId="36">
      <pivotArea outline="0" collapsedLevelsAreSubtotals="1" fieldPosition="0">
        <references count="1">
          <reference field="4294967294" count="1" selected="0">
            <x v="3"/>
          </reference>
        </references>
      </pivotArea>
    </format>
    <format dxfId="35">
      <pivotArea outline="0" collapsedLevelsAreSubtotals="1" fieldPosition="0">
        <references count="1">
          <reference field="4294967294" count="1" selected="0">
            <x v="5"/>
          </reference>
        </references>
      </pivotArea>
    </format>
    <format dxfId="34">
      <pivotArea outline="0" collapsedLevelsAreSubtotals="1" fieldPosition="0">
        <references count="1">
          <reference field="4294967294" count="1" selected="0">
            <x v="7"/>
          </reference>
        </references>
      </pivotArea>
    </format>
    <format dxfId="33">
      <pivotArea collapsedLevelsAreSubtotals="1" fieldPosition="0">
        <references count="2">
          <reference field="4294967294" count="1" selected="0">
            <x v="9"/>
          </reference>
          <reference field="3" count="3">
            <x v="1"/>
            <x v="2"/>
            <x v="3"/>
          </reference>
        </references>
      </pivotArea>
    </format>
    <format dxfId="32">
      <pivotArea collapsedLevelsAreSubtotals="1" fieldPosition="0">
        <references count="2">
          <reference field="4294967294" count="1" selected="0">
            <x v="9"/>
          </reference>
          <reference field="3"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i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Profit"/>
    <pivotHierarchy dragToData="1" caption=" Total Cost"/>
    <pivotHierarchy dragToData="1" caption=" Revenue"/>
    <pivotHierarchy dragToData="1" caption=" OrderQuantity"/>
    <pivotHierarchy dragToData="1" caption="Total Product"/>
    <pivotHierarchy dragToData="1"/>
    <pivotHierarchy dragToData="1" caption="Count of ProductKey"/>
    <pivotHierarchy dragToData="1"/>
    <pivotHierarchy dragToData="1" caption="Count of ProductKey2"/>
    <pivotHierarchy dragToData="1" caption="Sold Product"/>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All Measures]"/>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162983-37DE-4ADF-A3BF-4E62895F56D7}" name="KPI" cacheId="0" applyNumberFormats="0" applyBorderFormats="0" applyFontFormats="0" applyPatternFormats="0" applyAlignmentFormats="0" applyWidthHeightFormats="1" dataCaption="Values" tag="76603c86-660c-44d5-83a4-0b8674c54526" updatedVersion="8" minRefreshableVersion="3" useAutoFormatting="1" subtotalHiddenItems="1" itemPrintTitles="1" createdVersion="8" indent="0" outline="1" outlineData="1" multipleFieldFilters="0">
  <location ref="B5:I6"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8">
    <i>
      <x/>
    </i>
    <i i="1">
      <x v="1"/>
    </i>
    <i i="2">
      <x v="2"/>
    </i>
    <i i="3">
      <x v="3"/>
    </i>
    <i i="4">
      <x v="4"/>
    </i>
    <i i="5">
      <x v="5"/>
    </i>
    <i i="6">
      <x v="6"/>
    </i>
    <i i="7">
      <x v="7"/>
    </i>
  </colItems>
  <dataFields count="8">
    <dataField fld="0" subtotal="count" baseField="0" baseItem="0"/>
    <dataField name=" Total Profit" fld="1" baseField="0" baseItem="0" numFmtId="165"/>
    <dataField name=" Total Cost" fld="2" baseField="0" baseItem="0" numFmtId="165"/>
    <dataField name=" Total Revenue" fld="3" baseField="0" baseItem="0" numFmtId="165"/>
    <dataField fld="7" subtotal="count" baseField="0" baseItem="0" numFmtId="10"/>
    <dataField name=" OrderQuantity" fld="4" baseField="0" baseItem="0" numFmtId="164"/>
    <dataField name="Total Product" fld="5" subtotal="count" baseField="0" baseItem="5"/>
    <dataField name="Sold Product" fld="6" subtotal="count" baseField="0" baseItem="6">
      <extLst>
        <ext xmlns:x15="http://schemas.microsoft.com/office/spreadsheetml/2010/11/main" uri="{FABC7310-3BB5-11E1-824E-6D434824019B}">
          <x15:dataField isCountDistinct="1"/>
        </ext>
      </extLst>
    </dataField>
  </dataFields>
  <formats count="8">
    <format dxfId="57">
      <pivotArea outline="0" collapsedLevelsAreSubtotals="1" fieldPosition="0">
        <references count="1">
          <reference field="4294967294" count="1" selected="0">
            <x v="5"/>
          </reference>
        </references>
      </pivotArea>
    </format>
    <format dxfId="56">
      <pivotArea outline="0" collapsedLevelsAreSubtotals="1" fieldPosition="0">
        <references count="1">
          <reference field="4294967294" count="1" selected="0">
            <x v="1"/>
          </reference>
        </references>
      </pivotArea>
    </format>
    <format dxfId="55">
      <pivotArea outline="0" collapsedLevelsAreSubtotals="1" fieldPosition="0">
        <references count="1">
          <reference field="4294967294" count="1" selected="0">
            <x v="2"/>
          </reference>
        </references>
      </pivotArea>
    </format>
    <format dxfId="54">
      <pivotArea outline="0" collapsedLevelsAreSubtotals="1" fieldPosition="0">
        <references count="1">
          <reference field="4294967294" count="1" selected="0">
            <x v="3"/>
          </reference>
        </references>
      </pivotArea>
    </format>
    <format dxfId="53">
      <pivotArea outline="0" collapsedLevelsAreSubtotals="1" fieldPosition="0">
        <references count="1">
          <reference field="4294967294" count="1" selected="0">
            <x v="4"/>
          </reference>
        </references>
      </pivotArea>
    </format>
    <format dxfId="52">
      <pivotArea type="all" dataOnly="0" outline="0" fieldPosition="0"/>
    </format>
    <format dxfId="51">
      <pivotArea outline="0" collapsedLevelsAreSubtotals="1" fieldPosition="0"/>
    </format>
    <format dxfId="50">
      <pivotArea dataOnly="0" labelOnly="1" outline="0" fieldPosition="0">
        <references count="1">
          <reference field="4294967294" count="8">
            <x v="0"/>
            <x v="1"/>
            <x v="2"/>
            <x v="3"/>
            <x v="4"/>
            <x v="5"/>
            <x v="6"/>
            <x v="7"/>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Total Cost"/>
    <pivotHierarchy dragToData="1" caption=" Total Revenue"/>
    <pivotHierarchy dragToData="1" caption=" OrderQuantity"/>
    <pivotHierarchy dragToData="1" caption="Total Product"/>
    <pivotHierarchy dragToData="1"/>
    <pivotHierarchy dragToData="1" caption="Count of ProductKey"/>
    <pivotHierarchy dragToData="1"/>
    <pivotHierarchy dragToData="1" caption="Count of ProductKey2"/>
    <pivotHierarchy dragToData="1" caption="Sold Product"/>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42F09B-9DA9-4B5F-A1C7-B5127F33CDA1}" name="PivotTable2" cacheId="1" applyNumberFormats="0" applyBorderFormats="0" applyFontFormats="0" applyPatternFormats="0" applyAlignmentFormats="0" applyWidthHeightFormats="1" dataCaption="Values" tag="afae341b-ae2d-40b9-911f-b8e68bd2204a" updatedVersion="8" minRefreshableVersion="3" useAutoFormatting="1" subtotalHiddenItems="1" rowGrandTotals="0" colGrandTotals="0" itemPrintTitles="1" createdVersion="8" indent="0" outline="1" outlineData="1" multipleFieldFilters="0">
  <location ref="B15:E19"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 Transiction" fld="0" subtotal="count" baseField="0" baseItem="0"/>
    <dataField name=" Revenue" fld="2" baseField="0" baseItem="0" numFmtId="165"/>
    <dataField name=" Profit" fld="1" baseField="0" baseItem="0" numFmtId="165"/>
  </dataFields>
  <formats count="7">
    <format dxfId="64">
      <pivotArea outline="0" collapsedLevelsAreSubtotals="1" fieldPosition="0">
        <references count="1">
          <reference field="4294967294" count="1" selected="0">
            <x v="2"/>
          </reference>
        </references>
      </pivotArea>
    </format>
    <format dxfId="63">
      <pivotArea outline="0" collapsedLevelsAreSubtotals="1" fieldPosition="0">
        <references count="1">
          <reference field="4294967294" count="1" selected="0">
            <x v="1"/>
          </reference>
        </references>
      </pivotArea>
    </format>
    <format dxfId="62">
      <pivotArea type="all" dataOnly="0" outline="0" fieldPosition="0"/>
    </format>
    <format dxfId="61">
      <pivotArea outline="0" collapsedLevelsAreSubtotals="1" fieldPosition="0"/>
    </format>
    <format dxfId="60">
      <pivotArea field="3" type="button" dataOnly="0" labelOnly="1" outline="0" axis="axisRow" fieldPosition="0"/>
    </format>
    <format dxfId="59">
      <pivotArea dataOnly="0" labelOnly="1" fieldPosition="0">
        <references count="1">
          <reference field="3" count="0"/>
        </references>
      </pivotArea>
    </format>
    <format dxfId="58">
      <pivotArea dataOnly="0" labelOnly="1" outline="0" fieldPosition="0">
        <references count="1">
          <reference field="4294967294" count="3">
            <x v="0"/>
            <x v="1"/>
            <x v="2"/>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Transictio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Profit"/>
    <pivotHierarchy dragToData="1" caption=" Total Cost"/>
    <pivotHierarchy dragToData="1" caption=" Revenue"/>
    <pivotHierarchy dragToData="1" caption=" OrderQuantity"/>
    <pivotHierarchy dragToData="1" caption="Total Product"/>
    <pivotHierarchy dragToData="1"/>
    <pivotHierarchy dragToData="1" caption="Count of ProductKey"/>
    <pivotHierarchy dragToData="1"/>
    <pivotHierarchy dragToData="1" caption="Count of ProductKey2"/>
    <pivotHierarchy dragToData="1" caption="Sold Produc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B5F1C8-1161-4077-8E70-6E73F256901A}" name="weektype" cacheId="6" applyNumberFormats="0" applyBorderFormats="0" applyFontFormats="0" applyPatternFormats="0" applyAlignmentFormats="0" applyWidthHeightFormats="1" dataCaption="Values" tag="802c7900-7833-422f-b377-f71bfb2020b2" updatedVersion="8" minRefreshableVersion="3" useAutoFormatting="1" subtotalHiddenItems="1" rowGrandTotals="0" colGrandTotals="0" itemPrintTitles="1" createdVersion="8" indent="0" compact="0" compactData="0" multipleFieldFilters="0" chartFormat="14">
  <location ref="M16:N18" firstHeaderRow="1" firstDataRow="1" firstDataCol="1"/>
  <pivotFields count="5">
    <pivotField dataField="1" compact="0" outline="0" subtotalTop="0" showAll="0" defaultSubtotal="0"/>
    <pivotField compact="0" allDrilled="1" outline="0" subtotalTop="0" showAll="0" sortType="ascending" defaultSubtotal="0" defaultAttributeDrillState="1">
      <items count="12">
        <item x="4"/>
        <item x="3"/>
        <item x="7"/>
        <item x="0"/>
        <item x="8"/>
        <item x="6"/>
        <item x="5"/>
        <item x="1"/>
        <item x="11"/>
        <item x="10"/>
        <item x="9"/>
        <item x="2"/>
      </items>
    </pivotField>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3"/>
  </rowFields>
  <rowItems count="2">
    <i>
      <x/>
    </i>
    <i>
      <x v="1"/>
    </i>
  </rowItems>
  <colItems count="1">
    <i/>
  </colItems>
  <dataFields count="1">
    <dataField name=" Total Profit" fld="0" baseField="0" baseItem="0" numFmtId="169"/>
  </dataFields>
  <formats count="11">
    <format dxfId="10">
      <pivotArea outline="0" collapsedLevelsAreSubtotals="1" fieldPosition="0">
        <references count="1">
          <reference field="4294967294" count="1" selected="0">
            <x v="0"/>
          </reference>
        </references>
      </pivotArea>
    </format>
    <format dxfId="9">
      <pivotArea type="all" dataOnly="0" outline="0" fieldPosition="0"/>
    </format>
    <format dxfId="8">
      <pivotArea outline="0" collapsedLevelsAreSubtotals="1" fieldPosition="0"/>
    </format>
    <format dxfId="7">
      <pivotArea dataOnly="0" labelOnly="1" outline="0" fieldPosition="0">
        <references count="1">
          <reference field="4294967294" count="1">
            <x v="0"/>
          </reference>
        </references>
      </pivotArea>
    </format>
    <format dxfId="6">
      <pivotArea outline="0" collapsedLevelsAreSubtotals="1" fieldPosition="0"/>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outline="0" fieldPosition="0">
        <references count="1">
          <reference field="3" count="0"/>
        </references>
      </pivotArea>
    </format>
    <format dxfId="1">
      <pivotArea dataOnly="0" labelOnly="1" outline="0" axis="axisValues" fieldPosition="0"/>
    </format>
    <format dxfId="0">
      <pivotArea outline="0" collapsedLevelsAreSubtotals="1" fieldPosition="0"/>
    </format>
  </formats>
  <chartFormats count="4">
    <chartFormat chart="9"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3" count="1" selected="0">
            <x v="0"/>
          </reference>
        </references>
      </pivotArea>
    </chartFormat>
    <chartFormat chart="13" format="8">
      <pivotArea type="data" outline="0" fieldPosition="0">
        <references count="2">
          <reference field="4294967294" count="1" selected="0">
            <x v="0"/>
          </reference>
          <reference field="3"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Total Cost"/>
    <pivotHierarchy dragToData="1" caption=" Total Revenue"/>
    <pivotHierarchy dragToData="1" caption=" OrderQuantity"/>
    <pivotHierarchy dragToData="1" caption="Total Product"/>
    <pivotHierarchy dragToData="1"/>
    <pivotHierarchy dragToData="1" caption="Count of ProductKey"/>
    <pivotHierarchy dragToData="1"/>
    <pivotHierarchy dragToData="1" caption="Count of ProductKey2"/>
    <pivotHierarchy dragToData="1" caption="Sold Produc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Product]"/>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76F656B-EB85-43D2-BDE3-F06145C39216}" name="Weekday" cacheId="5" applyNumberFormats="0" applyBorderFormats="0" applyFontFormats="0" applyPatternFormats="0" applyAlignmentFormats="0" applyWidthHeightFormats="1" dataCaption="Values" tag="802c7900-7833-422f-b377-f71bfb2020b2" updatedVersion="8" minRefreshableVersion="3" useAutoFormatting="1" subtotalHiddenItems="1" rowGrandTotals="0" colGrandTotals="0" itemPrintTitles="1" createdVersion="8" indent="0" compact="0" compactData="0" multipleFieldFilters="0" chartFormat="10">
  <location ref="M3:N10" firstHeaderRow="1" firstDataRow="1" firstDataCol="1"/>
  <pivotFields count="4">
    <pivotField dataField="1" compact="0" outline="0" subtotalTop="0" showAll="0" defaultSubtotal="0"/>
    <pivotField compact="0" allDrilled="1" outline="0" subtotalTop="0" showAll="0" sortType="ascending" defaultSubtotal="0" defaultAttributeDrillState="1">
      <items count="12">
        <item x="4"/>
        <item x="3"/>
        <item x="7"/>
        <item x="0"/>
        <item x="8"/>
        <item x="6"/>
        <item x="5"/>
        <item x="1"/>
        <item x="11"/>
        <item x="10"/>
        <item x="9"/>
        <item x="2"/>
      </items>
    </pivotField>
    <pivotField axis="axisRow"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7">
    <i>
      <x v="4"/>
    </i>
    <i>
      <x/>
    </i>
    <i>
      <x v="6"/>
    </i>
    <i>
      <x v="1"/>
    </i>
    <i>
      <x v="2"/>
    </i>
    <i>
      <x v="5"/>
    </i>
    <i>
      <x v="3"/>
    </i>
  </rowItems>
  <colItems count="1">
    <i/>
  </colItems>
  <dataFields count="1">
    <dataField name=" Total Profit" fld="0" baseField="0" baseItem="0" numFmtId="168"/>
  </dataFields>
  <formats count="5">
    <format dxfId="15">
      <pivotArea outline="0" collapsedLevelsAreSubtotals="1" fieldPosition="0">
        <references count="1">
          <reference field="4294967294" count="1" selected="0">
            <x v="0"/>
          </reference>
        </references>
      </pivotArea>
    </format>
    <format dxfId="14">
      <pivotArea type="all" dataOnly="0" outline="0" fieldPosition="0"/>
    </format>
    <format dxfId="13">
      <pivotArea outline="0" collapsedLevelsAreSubtotals="1" fieldPosition="0"/>
    </format>
    <format dxfId="12">
      <pivotArea dataOnly="0" labelOnly="1" outline="0" fieldPosition="0">
        <references count="1">
          <reference field="4294967294" count="1">
            <x v="0"/>
          </reference>
        </references>
      </pivotArea>
    </format>
    <format dxfId="11">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Total Cost"/>
    <pivotHierarchy dragToData="1" caption=" Total Revenue"/>
    <pivotHierarchy dragToData="1" caption=" OrderQuantity"/>
    <pivotHierarchy dragToData="1" caption="Total Product"/>
    <pivotHierarchy dragToData="1"/>
    <pivotHierarchy dragToData="1" caption="Count of ProductKey"/>
    <pivotHierarchy dragToData="1"/>
    <pivotHierarchy dragToData="1" caption="Count of ProductKey2"/>
    <pivotHierarchy dragToData="1" caption="Sold Produc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Product]"/>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1B9F029-374F-4160-9CDA-2EAD522490B8}" name="Year P" cacheId="4" applyNumberFormats="0" applyBorderFormats="0" applyFontFormats="0" applyPatternFormats="0" applyAlignmentFormats="0" applyWidthHeightFormats="1" dataCaption="Values" tag="802c7900-7833-422f-b377-f71bfb2020b2" updatedVersion="8" minRefreshableVersion="3" useAutoFormatting="1" subtotalHiddenItems="1" rowGrandTotals="0" colGrandTotals="0" itemPrintTitles="1" createdVersion="8" indent="0" compact="0" compactData="0" multipleFieldFilters="0" chartFormat="5">
  <location ref="I4:I8" firstHeaderRow="1" firstDataRow="1" firstDataCol="1"/>
  <pivotFields count="3">
    <pivotField compact="0" allDrilled="1" outline="0" subtotalTop="0" showAll="0" sortType="ascending" defaultSubtotal="0" defaultAttributeDrillState="1">
      <items count="12">
        <item x="4"/>
        <item x="3"/>
        <item x="7"/>
        <item x="0"/>
        <item x="8"/>
        <item x="6"/>
        <item x="5"/>
        <item x="1"/>
        <item x="11"/>
        <item x="10"/>
        <item x="9"/>
        <item x="2"/>
      </items>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1"/>
  </rowFields>
  <rowItems count="4">
    <i>
      <x/>
    </i>
    <i>
      <x v="1"/>
    </i>
    <i>
      <x v="2"/>
    </i>
    <i>
      <x v="3"/>
    </i>
  </rowItems>
  <formats count="3">
    <format dxfId="18">
      <pivotArea type="all" dataOnly="0" outline="0" fieldPosition="0"/>
    </format>
    <format dxfId="17">
      <pivotArea outline="0" collapsedLevelsAreSubtotals="1" fieldPosition="0"/>
    </format>
    <format dxfId="16">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Total Cost"/>
    <pivotHierarchy dragToData="1" caption=" Total Revenue"/>
    <pivotHierarchy dragToData="1" caption=" OrderQuantity"/>
    <pivotHierarchy dragToData="1" caption="Total Product"/>
    <pivotHierarchy dragToData="1"/>
    <pivotHierarchy dragToData="1" caption="Count of ProductKey"/>
    <pivotHierarchy dragToData="1"/>
    <pivotHierarchy dragToData="1" caption="Count of ProductKey2"/>
    <pivotHierarchy dragToData="1" caption="Sold Produc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Product]"/>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52F54C-4D42-47C9-B6BE-E2923FF8D6DA}" name="KPI" cacheId="3" applyNumberFormats="0" applyBorderFormats="0" applyFontFormats="0" applyPatternFormats="0" applyAlignmentFormats="0" applyWidthHeightFormats="1" dataCaption="Values" tag="802c7900-7833-422f-b377-f71bfb2020b2" updatedVersion="8" minRefreshableVersion="3" useAutoFormatting="1" subtotalHiddenItems="1" rowGrandTotals="0" colGrandTotals="0" itemPrintTitles="1" createdVersion="8" indent="0" compact="0" compactData="0" multipleFieldFilters="0" chartFormat="10">
  <location ref="B3:C15" firstHeaderRow="1" firstDataRow="1" firstDataCol="1"/>
  <pivotFields count="3">
    <pivotField dataField="1" compact="0" outline="0" subtotalTop="0" showAll="0" defaultSubtotal="0"/>
    <pivotField axis="axisRow" compact="0" allDrilled="1" outline="0" subtotalTop="0" showAll="0" sortType="ascending" defaultSubtotal="0" defaultAttributeDrillState="1">
      <items count="12">
        <item x="4"/>
        <item x="3"/>
        <item x="7"/>
        <item x="0"/>
        <item x="8"/>
        <item x="6"/>
        <item x="5"/>
        <item x="1"/>
        <item x="11"/>
        <item x="10"/>
        <item x="9"/>
        <item x="2"/>
      </items>
    </pivotField>
    <pivotField compact="0" allDrilled="1" outline="0"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 Total Profit" fld="0" baseField="0" baseItem="0" numFmtId="168"/>
  </dataFields>
  <formats count="5">
    <format dxfId="23">
      <pivotArea outline="0" collapsedLevelsAreSubtotals="1" fieldPosition="0">
        <references count="1">
          <reference field="4294967294" count="1" selected="0">
            <x v="0"/>
          </reference>
        </references>
      </pivotArea>
    </format>
    <format dxfId="22">
      <pivotArea type="all" dataOnly="0" outline="0" fieldPosition="0"/>
    </format>
    <format dxfId="21">
      <pivotArea outline="0" collapsedLevelsAreSubtotals="1" fieldPosition="0"/>
    </format>
    <format dxfId="20">
      <pivotArea dataOnly="0" labelOnly="1" outline="0" fieldPosition="0">
        <references count="1">
          <reference field="4294967294" count="1">
            <x v="0"/>
          </reference>
        </references>
      </pivotArea>
    </format>
    <format dxfId="19">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Total Cost"/>
    <pivotHierarchy dragToData="1" caption=" Total Revenue"/>
    <pivotHierarchy dragToData="1" caption=" OrderQuantity"/>
    <pivotHierarchy dragToData="1" caption="Total Product"/>
    <pivotHierarchy dragToData="1"/>
    <pivotHierarchy dragToData="1" caption="Count of ProductKey"/>
    <pivotHierarchy dragToData="1"/>
    <pivotHierarchy dragToData="1" caption="Count of ProductKey2"/>
    <pivotHierarchy dragToData="1" caption="Sold Product"/>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Product]"/>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2A29BF6-F68A-40E9-A990-2EF571D7C85A}" name="PivotTable6" cacheId="7" applyNumberFormats="0" applyBorderFormats="0" applyFontFormats="0" applyPatternFormats="0" applyAlignmentFormats="0" applyWidthHeightFormats="1" dataCaption="Values" tag="802c7900-7833-422f-b377-f71bfb2020b2" updatedVersion="8" minRefreshableVersion="3" useAutoFormatting="1" subtotalHiddenItems="1" rowGrandTotals="0" colGrandTotals="0" itemPrintTitles="1" createdVersion="8" indent="0" showEmptyRow="1" showEmptyCol="1" compact="0" compactData="0" multipleFieldFilters="0" chartFormat="10">
  <location ref="M29:O33" firstHeaderRow="0" firstDataRow="1" firstDataCol="1"/>
  <pivotFields count="6">
    <pivotField dataField="1" compact="0" outline="0" subtotalTop="0" showAll="0" defaultSubtotal="0"/>
    <pivotField compact="0" allDrilled="1" outline="0" subtotalTop="0" showAll="0" sortType="ascending" defaultSubtotal="0" defaultAttributeDrillState="1">
      <items count="12">
        <item x="4"/>
        <item x="3"/>
        <item x="7"/>
        <item x="0"/>
        <item x="8"/>
        <item x="6"/>
        <item x="5"/>
        <item x="1"/>
        <item x="11"/>
        <item x="10"/>
        <item x="9"/>
        <item x="2"/>
      </items>
    </pivotField>
    <pivotField compact="0" allDrilled="1" outline="0" subtotalTop="0" showAll="0"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3"/>
  </rowFields>
  <rowItems count="4">
    <i>
      <x/>
    </i>
    <i>
      <x v="1"/>
    </i>
    <i>
      <x v="2"/>
    </i>
    <i>
      <x v="3"/>
    </i>
  </rowItems>
  <colFields count="1">
    <field x="-2"/>
  </colFields>
  <colItems count="2">
    <i>
      <x/>
    </i>
    <i i="1">
      <x v="1"/>
    </i>
  </colItems>
  <dataFields count="2">
    <dataField name=" Total Profit" fld="0" baseField="0" baseItem="0" numFmtId="168"/>
    <dataField name="% of QTR" fld="5" showDataAs="percentOfTotal" baseField="0" baseItem="0" numFmtId="10">
      <extLst>
        <ext xmlns:x14="http://schemas.microsoft.com/office/spreadsheetml/2009/9/main" uri="{E15A36E0-9728-4e99-A89B-3F7291B0FE68}">
          <x14:dataField sourceField="0" uniqueName="[__Xl2].[Measures].[Sum of Total Profit]"/>
        </ext>
      </extLst>
    </dataField>
  </dataFields>
  <formats count="8">
    <format dxfId="31">
      <pivotArea outline="0" collapsedLevelsAreSubtotals="1" fieldPosition="0">
        <references count="1">
          <reference field="4294967294" count="1" selected="0">
            <x v="0"/>
          </reference>
        </references>
      </pivotArea>
    </format>
    <format dxfId="30">
      <pivotArea type="all" dataOnly="0" outline="0" fieldPosition="0"/>
    </format>
    <format dxfId="29">
      <pivotArea outline="0" collapsedLevelsAreSubtotals="1" fieldPosition="0"/>
    </format>
    <format dxfId="28">
      <pivotArea dataOnly="0" labelOnly="1" outline="0" fieldPosition="0">
        <references count="1">
          <reference field="4294967294" count="1">
            <x v="0"/>
          </reference>
        </references>
      </pivotArea>
    </format>
    <format dxfId="27">
      <pivotArea outline="0" collapsedLevelsAreSubtotals="1" fieldPosition="0"/>
    </format>
    <format dxfId="26">
      <pivotArea outline="0" fieldPosition="0">
        <references count="1">
          <reference field="4294967294" count="1">
            <x v="1"/>
          </reference>
        </references>
      </pivotArea>
    </format>
    <format dxfId="25">
      <pivotArea outline="0" fieldPosition="0">
        <references count="2">
          <reference field="4294967294" count="1" selected="0">
            <x v="0"/>
          </reference>
          <reference field="3" count="3" selected="0">
            <x v="0"/>
            <x v="1"/>
            <x v="2"/>
          </reference>
        </references>
      </pivotArea>
    </format>
    <format dxfId="24">
      <pivotArea outline="0" fieldPosition="0">
        <references count="2">
          <reference field="4294967294" count="1" selected="0">
            <x v="0"/>
          </reference>
          <reference field="3" count="1" selected="0">
            <x v="3"/>
          </reference>
        </references>
      </pivotArea>
    </format>
  </formats>
  <chartFormats count="1">
    <chartFormat chart="9" format="2"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Total Profit"/>
    <pivotHierarchy dragToData="1" caption=" Total Cost"/>
    <pivotHierarchy dragToData="1" caption=" Total Revenue"/>
    <pivotHierarchy dragToData="1" caption=" OrderQuantity"/>
    <pivotHierarchy dragToData="1" caption="Total Product"/>
    <pivotHierarchy dragToData="1"/>
    <pivotHierarchy dragToData="1" caption="Count of ProductKey"/>
    <pivotHierarchy dragToData="1"/>
    <pivotHierarchy dragToData="1" caption="Count of ProductKey2"/>
    <pivotHierarchy dragToData="1" caption="Sold Product"/>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Product]"/>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FB04C79-BFD0-4371-84B4-FE1A85E6A78C}" sourceName="[DimDate].[Month Name]">
  <pivotTables>
    <pivotTable tabId="1" name="KPI"/>
    <pivotTable tabId="1" name="PivotTable2"/>
    <pivotTable tabId="3" name="Year P"/>
    <pivotTable tabId="3" name="PivotTable6"/>
    <pivotTable tabId="3" name="Weekday"/>
    <pivotTable tabId="3" name="weektype"/>
  </pivotTables>
  <data>
    <olap pivotCacheId="1744738082">
      <levels count="2">
        <level uniqueName="[DimDate].[Month Name].[(All)]" sourceCaption="(All)" count="0"/>
        <level uniqueName="[DimDate].[Month Name].[Month Name]" sourceCaption="Month Name" count="12">
          <ranges>
            <range startItem="0">
              <i n="[DimDate].[Month Name].&amp;[Apr]" c="Apr"/>
              <i n="[DimDate].[Month Name].&amp;[Aug]" c="Aug"/>
              <i n="[DimDate].[Month Name].&amp;[Dec]" c="Dec"/>
              <i n="[DimDate].[Month Name].&amp;[Feb]" c="Feb"/>
              <i n="[DimDate].[Month Name].&amp;[Jan]" c="Jan"/>
              <i n="[DimDate].[Month Name].&amp;[Jul]" c="Jul"/>
              <i n="[DimDate].[Month Name].&amp;[Jun]" c="Jun"/>
              <i n="[DimDate].[Month Name].&amp;[Mar]" c="Mar"/>
              <i n="[DimDate].[Month Name].&amp;[May]" c="May"/>
              <i n="[DimDate].[Month Name].&amp;[Nov]" c="Nov"/>
              <i n="[DimDate].[Month Name].&amp;[Oct]" c="Oct"/>
              <i n="[DimDate].[Month Name].&amp;[Sep]" c="Sep"/>
            </range>
          </ranges>
        </level>
      </levels>
      <selections count="1">
        <selection n="[DimDate].[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95A8EB3-B74E-48D9-A3CE-EE82C7B99A97}" sourceName="[DimGeography].[Country]">
  <pivotTables>
    <pivotTable tabId="1" name="KPI"/>
    <pivotTable tabId="1" name="PivotTable2"/>
    <pivotTable tabId="1" name="YOY"/>
    <pivotTable tabId="3" name="KPI"/>
    <pivotTable tabId="3" name="Year P"/>
    <pivotTable tabId="3" name="Weekday"/>
    <pivotTable tabId="3" name="weektype"/>
    <pivotTable tabId="3" name="PivotTable6"/>
  </pivotTables>
  <data>
    <olap pivotCacheId="1744738082">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9EB861B-5A61-4795-8CFC-2AE1851DB3A4}" sourceName="[DimDate].[Year]">
  <pivotTables>
    <pivotTable tabId="1" name="KPI"/>
    <pivotTable tabId="3" name="KPI"/>
    <pivotTable tabId="3" name="Year P"/>
    <pivotTable tabId="1" name="PivotTable2"/>
    <pivotTable tabId="3" name="Weekday"/>
    <pivotTable tabId="3" name="weektype"/>
    <pivotTable tabId="3" name="PivotTable6"/>
  </pivotTables>
  <data>
    <olap pivotCacheId="34494119">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4F2B6777-C33E-4CD3-ACA5-D8D331372E84}" cache="Slicer_Month_Name" caption="Month Name" columnCount="3" level="1" style="SlicerStyleLight1 2" rowHeight="365760"/>
  <slicer name="Country" xr10:uid="{C39C137E-B8B7-4A0F-811A-63392D45D422}" cache="Slicer_Country" caption="Country" columnCount="2" level="1" style="SlicerStyleLight1 2" rowHeight="457200"/>
  <slicer name="Year 1" xr10:uid="{FEDC9E5E-9162-459A-803E-C7B547DF0D25}" cache="Slicer_Year" caption="Year" columnCount="4" showCaption="0" level="1" style="SlicerStyleLight1 2" rowHeight="24433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2.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3.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5:Y31"/>
  <sheetViews>
    <sheetView zoomScale="110" zoomScaleNormal="110" workbookViewId="0"/>
  </sheetViews>
  <sheetFormatPr defaultRowHeight="15.05" x14ac:dyDescent="0.3"/>
  <cols>
    <col min="2" max="2" width="12.44140625" bestFit="1" customWidth="1"/>
    <col min="3" max="3" width="10.6640625" bestFit="1" customWidth="1"/>
    <col min="4" max="4" width="9.6640625" bestFit="1" customWidth="1"/>
    <col min="5" max="5" width="8.6640625" bestFit="1" customWidth="1"/>
    <col min="6" max="6" width="12.88671875" bestFit="1" customWidth="1"/>
    <col min="7" max="7" width="13.6640625" bestFit="1" customWidth="1"/>
    <col min="8" max="8" width="12.33203125" bestFit="1" customWidth="1"/>
    <col min="9" max="9" width="11.77734375" bestFit="1" customWidth="1"/>
    <col min="10" max="10" width="11.109375" bestFit="1" customWidth="1"/>
    <col min="11" max="11" width="2.21875" style="15" customWidth="1"/>
    <col min="13" max="13" width="12.44140625" bestFit="1" customWidth="1"/>
    <col min="14" max="14" width="10.6640625" hidden="1" customWidth="1"/>
    <col min="15" max="15" width="9" bestFit="1" customWidth="1"/>
    <col min="16" max="16" width="9.6640625" hidden="1" customWidth="1"/>
    <col min="17" max="17" width="9" bestFit="1" customWidth="1"/>
    <col min="18" max="18" width="8.6640625" hidden="1" customWidth="1"/>
    <col min="19" max="19" width="9.44140625" bestFit="1" customWidth="1"/>
    <col min="20" max="20" width="12" hidden="1" customWidth="1"/>
    <col min="21" max="21" width="9" bestFit="1" customWidth="1"/>
    <col min="22" max="22" width="13.21875" hidden="1" customWidth="1"/>
    <col min="23" max="23" width="9.33203125" bestFit="1" customWidth="1"/>
    <col min="24" max="24" width="19" hidden="1" customWidth="1"/>
    <col min="25" max="25" width="11.6640625" bestFit="1" customWidth="1"/>
  </cols>
  <sheetData>
    <row r="5" spans="2:25" x14ac:dyDescent="0.3">
      <c r="B5" s="5" t="s">
        <v>0</v>
      </c>
      <c r="C5" s="5" t="s">
        <v>6</v>
      </c>
      <c r="D5" s="5" t="s">
        <v>7</v>
      </c>
      <c r="E5" s="5" t="s">
        <v>8</v>
      </c>
      <c r="F5" s="5" t="s">
        <v>5</v>
      </c>
      <c r="G5" s="5" t="s">
        <v>9</v>
      </c>
      <c r="H5" s="5" t="s">
        <v>1</v>
      </c>
      <c r="I5" s="5" t="s">
        <v>2</v>
      </c>
      <c r="M5" s="4" t="s">
        <v>11</v>
      </c>
      <c r="N5" s="5" t="s">
        <v>19</v>
      </c>
      <c r="O5" s="5" t="s">
        <v>21</v>
      </c>
      <c r="P5" s="5" t="s">
        <v>17</v>
      </c>
      <c r="Q5" s="5" t="s">
        <v>20</v>
      </c>
      <c r="R5" s="5" t="s">
        <v>18</v>
      </c>
      <c r="S5" s="5" t="s">
        <v>23</v>
      </c>
      <c r="T5" s="5" t="s">
        <v>25</v>
      </c>
      <c r="U5" s="5" t="s">
        <v>22</v>
      </c>
      <c r="V5" s="5" t="s">
        <v>26</v>
      </c>
      <c r="W5" s="5" t="s">
        <v>24</v>
      </c>
      <c r="X5" s="17" t="s">
        <v>4</v>
      </c>
      <c r="Y5" s="17" t="s">
        <v>27</v>
      </c>
    </row>
    <row r="6" spans="2:25" x14ac:dyDescent="0.3">
      <c r="B6" s="5">
        <v>60398</v>
      </c>
      <c r="C6" s="7">
        <v>126290577.64599985</v>
      </c>
      <c r="D6" s="7">
        <v>180802367.55209637</v>
      </c>
      <c r="E6" s="7">
        <v>307092945.1980952</v>
      </c>
      <c r="F6" s="8">
        <v>0.41124545392774847</v>
      </c>
      <c r="G6" s="9">
        <v>631920</v>
      </c>
      <c r="H6" s="5">
        <v>606</v>
      </c>
      <c r="I6" s="5">
        <v>158</v>
      </c>
      <c r="M6" s="6">
        <v>2005</v>
      </c>
      <c r="N6" s="5">
        <v>1013</v>
      </c>
      <c r="O6" s="16"/>
      <c r="P6" s="7">
        <v>33370192.171199914</v>
      </c>
      <c r="Q6" s="16"/>
      <c r="R6" s="7">
        <v>13403626.559800046</v>
      </c>
      <c r="S6" s="16"/>
      <c r="T6" s="5">
        <v>19966565.611399997</v>
      </c>
      <c r="U6" s="16"/>
      <c r="V6" s="5">
        <v>10400</v>
      </c>
      <c r="W6" s="16"/>
      <c r="X6" s="16">
        <f>GETPIVOTDATA("[Measures].[Sum of Total Profit]",$M$5,"[DimDate].[Year]","[DimDate].[Year].&amp;[2005]")/GETPIVOTDATA("[Measures].[Sum of Total Revenue]",$M$5,"[DimDate].[Year]","[DimDate].[Year].&amp;[2005]")</f>
        <v>0.40166465002763818</v>
      </c>
      <c r="Y6" s="16"/>
    </row>
    <row r="7" spans="2:25" x14ac:dyDescent="0.3">
      <c r="B7" s="5">
        <f>GETPIVOTDATA("[Measures].[#Transiction]",$B$5)</f>
        <v>60398</v>
      </c>
      <c r="C7" s="7">
        <f>GETPIVOTDATA("[Measures].[Sum of Total Profit]",$B$5)</f>
        <v>126290577.64599985</v>
      </c>
      <c r="D7" s="7">
        <f>GETPIVOTDATA("[Measures].[Sum of Total Cost]",$B$5)</f>
        <v>180802367.55209637</v>
      </c>
      <c r="E7" s="7">
        <f>GETPIVOTDATA("[Measures].[Sum of Total Revenue]",$B$5)</f>
        <v>307092945.1980952</v>
      </c>
      <c r="F7" s="8">
        <f>GETPIVOTDATA("[Measures].[Profit Margins]",$B$5)</f>
        <v>0.41124545392774847</v>
      </c>
      <c r="G7" s="9">
        <f>GETPIVOTDATA("[Measures].[Sum of OrderQuantity]",$B$5)</f>
        <v>631920</v>
      </c>
      <c r="H7" s="5">
        <f>GETPIVOTDATA("[Measures].[Count of Product Name]",$B$5)</f>
        <v>606</v>
      </c>
      <c r="I7" s="5">
        <f>GETPIVOTDATA("[Measures].[Distinct Count of ProductKey]",$B$5)</f>
        <v>158</v>
      </c>
      <c r="M7" s="6">
        <v>2006</v>
      </c>
      <c r="N7" s="5">
        <v>2677</v>
      </c>
      <c r="O7" s="16">
        <v>1.6426456071076012</v>
      </c>
      <c r="P7" s="7">
        <v>69484523.200599909</v>
      </c>
      <c r="Q7" s="16">
        <v>1.0822332351016066</v>
      </c>
      <c r="R7" s="7">
        <v>28177776.426299959</v>
      </c>
      <c r="S7" s="16">
        <v>1.1022501858422646</v>
      </c>
      <c r="T7" s="5">
        <v>41306746.774300002</v>
      </c>
      <c r="U7" s="16">
        <v>1.0687957848251948</v>
      </c>
      <c r="V7" s="5">
        <v>28413</v>
      </c>
      <c r="W7" s="16">
        <v>1.7320192307692308</v>
      </c>
      <c r="X7" s="16">
        <f>GETPIVOTDATA("[Measures].[Sum of Total Profit]",$M$5,"[DimDate].[Year]","[DimDate].[Year].&amp;[2006]")/GETPIVOTDATA("[Measures].[Sum of Total Revenue]",$M$5,"[DimDate].[Year]","[DimDate].[Year].&amp;[2006]")</f>
        <v>0.40552593769624773</v>
      </c>
      <c r="Y7" s="16">
        <f>(X7/X6)-1</f>
        <v>9.6132125850354466E-3</v>
      </c>
    </row>
    <row r="8" spans="2:25" x14ac:dyDescent="0.3">
      <c r="M8" s="6">
        <v>2007</v>
      </c>
      <c r="N8" s="5">
        <v>24443</v>
      </c>
      <c r="O8" s="16">
        <v>8.1307433694434064</v>
      </c>
      <c r="P8" s="7">
        <v>102379613.11629641</v>
      </c>
      <c r="Q8" s="16">
        <v>0.47341607023378834</v>
      </c>
      <c r="R8" s="7">
        <v>42547110.664200306</v>
      </c>
      <c r="S8" s="16">
        <v>0.50995273794878326</v>
      </c>
      <c r="T8" s="5">
        <v>59832502.45209863</v>
      </c>
      <c r="U8" s="16">
        <v>0.44849224701774093</v>
      </c>
      <c r="V8" s="5">
        <v>255715</v>
      </c>
      <c r="W8" s="16">
        <v>7.9999296096857071</v>
      </c>
      <c r="X8" s="16">
        <f>GETPIVOTDATA("[Measures].[Sum of Total Profit]",$M$5,"[DimDate].[Year]","[DimDate].[Year].&amp;[2007]")/GETPIVOTDATA("[Measures].[Sum of Total Revenue]",$M$5,"[DimDate].[Year]","[DimDate].[Year].&amp;[2007]")</f>
        <v>0.41558186604856212</v>
      </c>
      <c r="Y8" s="16">
        <f t="shared" ref="Y8:Y9" si="0">(X8/X7)-1</f>
        <v>2.4797250724432285E-2</v>
      </c>
    </row>
    <row r="9" spans="2:25" x14ac:dyDescent="0.3">
      <c r="B9" s="10" t="s">
        <v>3</v>
      </c>
      <c r="C9" s="10" t="s">
        <v>4</v>
      </c>
      <c r="M9" s="6">
        <v>2008</v>
      </c>
      <c r="N9" s="5">
        <v>32265</v>
      </c>
      <c r="O9" s="16">
        <v>0.32000981876201773</v>
      </c>
      <c r="P9" s="7">
        <v>101858616.70999517</v>
      </c>
      <c r="Q9" s="16">
        <v>-5.0888686765150001E-3</v>
      </c>
      <c r="R9" s="7">
        <v>42162063.995700456</v>
      </c>
      <c r="S9" s="16">
        <v>-9.0498899335092337E-3</v>
      </c>
      <c r="T9" s="5">
        <v>59696552.714297675</v>
      </c>
      <c r="U9" s="16">
        <v>-2.2721720173712596E-3</v>
      </c>
      <c r="V9" s="5">
        <v>337392</v>
      </c>
      <c r="W9" s="16">
        <v>0.31940637037326713</v>
      </c>
      <c r="X9" s="16">
        <f>GETPIVOTDATA("[Measures].[Sum of Total Profit]",$M$5,"[DimDate].[Year]","[DimDate].[Year].&amp;[2008]")/GETPIVOTDATA("[Measures].[Sum of Total Revenue]",$M$5,"[DimDate].[Year]","[DimDate].[Year].&amp;[2008]")</f>
        <v>0.41392731766367274</v>
      </c>
      <c r="Y9" s="16">
        <f t="shared" si="0"/>
        <v>-3.9812814755878501E-3</v>
      </c>
    </row>
    <row r="10" spans="2:25" x14ac:dyDescent="0.3">
      <c r="B10" s="5">
        <f>GETPIVOTDATA("[Measures].[Count of Product Name]",$B$5)-GETPIVOTDATA("[Measures].[Distinct Count of ProductKey]",$B$5)</f>
        <v>448</v>
      </c>
      <c r="C10" s="11">
        <f>GETPIVOTDATA("[Measures].[Sum of Total Profit]",$B$5)/GETPIVOTDATA("[Measures].[Sum of Total Revenue]",$B$5)</f>
        <v>0.41124545392774847</v>
      </c>
    </row>
    <row r="11" spans="2:25" x14ac:dyDescent="0.3">
      <c r="O11" s="16">
        <f>GETPIVOTDATA("[__Xl2].[Measures].[#Transiction]",$M$5,"[DimDate].[Year]","[DimDate].[Year].&amp;[2008]")</f>
        <v>0.32000981876201773</v>
      </c>
      <c r="P11" s="16"/>
      <c r="Q11" s="16">
        <f>GETPIVOTDATA("[__Xl2].[Measures].[Sum of Total Revenue]",$M$5,"[DimDate].[Year]","[DimDate].[Year].&amp;[2008]")</f>
        <v>-5.0888686765150001E-3</v>
      </c>
      <c r="R11" s="16"/>
      <c r="S11" s="16">
        <f>GETPIVOTDATA("[__Xl2].[Measures].[Sum of Total Profit]",$M$5,"[DimDate].[Year]","[DimDate].[Year].&amp;[2008]")</f>
        <v>-9.0498899335092337E-3</v>
      </c>
      <c r="T11" s="16"/>
      <c r="U11" s="16">
        <f>GETPIVOTDATA("[Measures].[Sum of Total Cost]",$M$5,"[DimDate].[Year]","[DimDate].[Year].&amp;[2008]")</f>
        <v>-2.2721720173712596E-3</v>
      </c>
      <c r="V11" s="16"/>
      <c r="W11" s="16">
        <f>GETPIVOTDATA("[__Xl2].[Measures].[Sum of OrderQuantity]",$M$5,"[DimDate].[Year]","[DimDate].[Year].&amp;[2008]")</f>
        <v>0.31940637037326713</v>
      </c>
      <c r="X11" s="16"/>
      <c r="Y11" s="16">
        <f>Y9</f>
        <v>-3.9812814755878501E-3</v>
      </c>
    </row>
    <row r="13" spans="2:25" x14ac:dyDescent="0.3">
      <c r="C13" s="3" t="s">
        <v>10</v>
      </c>
      <c r="D13" s="3">
        <v>3</v>
      </c>
    </row>
    <row r="15" spans="2:25" x14ac:dyDescent="0.3">
      <c r="B15" s="4" t="s">
        <v>11</v>
      </c>
      <c r="C15" s="5" t="s">
        <v>19</v>
      </c>
      <c r="D15" s="5" t="s">
        <v>17</v>
      </c>
      <c r="E15" s="5" t="s">
        <v>18</v>
      </c>
    </row>
    <row r="16" spans="2:25" x14ac:dyDescent="0.3">
      <c r="B16" s="6">
        <v>2005</v>
      </c>
      <c r="C16" s="5">
        <v>1013</v>
      </c>
      <c r="D16" s="7">
        <v>33370192.171199914</v>
      </c>
      <c r="E16" s="7">
        <v>13403626.559800046</v>
      </c>
    </row>
    <row r="17" spans="2:7" x14ac:dyDescent="0.3">
      <c r="B17" s="6">
        <v>2006</v>
      </c>
      <c r="C17" s="5">
        <v>2677</v>
      </c>
      <c r="D17" s="7">
        <v>69484523.200599909</v>
      </c>
      <c r="E17" s="7">
        <v>28177776.426299959</v>
      </c>
      <c r="F17" s="2"/>
      <c r="G17" s="1"/>
    </row>
    <row r="18" spans="2:7" x14ac:dyDescent="0.3">
      <c r="B18" s="6">
        <v>2007</v>
      </c>
      <c r="C18" s="5">
        <v>24443</v>
      </c>
      <c r="D18" s="7">
        <v>102379613.11629641</v>
      </c>
      <c r="E18" s="7">
        <v>42547110.664200306</v>
      </c>
    </row>
    <row r="19" spans="2:7" x14ac:dyDescent="0.3">
      <c r="B19" s="6">
        <v>2008</v>
      </c>
      <c r="C19" s="5">
        <v>32265</v>
      </c>
      <c r="D19" s="7">
        <v>101858616.70999517</v>
      </c>
      <c r="E19" s="7">
        <v>42162063.995700456</v>
      </c>
    </row>
    <row r="22" spans="2:7" x14ac:dyDescent="0.3">
      <c r="B22" s="5" t="s">
        <v>12</v>
      </c>
      <c r="C22" s="5" t="str" cm="1">
        <f t="array" ref="C22">_xlfn.IFS($D$13=1,C15,$D$13=2,D15,$D$13=3,E15)</f>
        <v xml:space="preserve"> Profit</v>
      </c>
      <c r="D22" s="5" t="str">
        <f>"Average"&amp;C22</f>
        <v>Average Profit</v>
      </c>
      <c r="E22" s="5" t="s">
        <v>13</v>
      </c>
    </row>
    <row r="23" spans="2:7" x14ac:dyDescent="0.3">
      <c r="B23" s="5">
        <f>B16</f>
        <v>2005</v>
      </c>
      <c r="C23" s="14" cm="1">
        <f t="array" ref="C23">_xlfn.IFS($D$13=1,C16,$D$13=2,D16,$D$13=3,E16)</f>
        <v>13403626.559800046</v>
      </c>
      <c r="D23" s="14">
        <f>AVERAGE($C$23:$C$26)</f>
        <v>31572644.411500193</v>
      </c>
      <c r="E23" s="13" t="str">
        <f>IF(C23&gt;D23,C23,"")</f>
        <v/>
      </c>
    </row>
    <row r="24" spans="2:7" x14ac:dyDescent="0.3">
      <c r="B24" s="5">
        <f t="shared" ref="B24:B26" si="1">B17</f>
        <v>2006</v>
      </c>
      <c r="C24" s="14" cm="1">
        <f t="array" ref="C24">_xlfn.IFS($D$13=1,C17,$D$13=2,D17,$D$13=3,E17)</f>
        <v>28177776.426299959</v>
      </c>
      <c r="D24" s="14">
        <f t="shared" ref="D24:D26" si="2">AVERAGE($C$23:$C$26)</f>
        <v>31572644.411500193</v>
      </c>
      <c r="E24" s="13" t="str">
        <f t="shared" ref="E24:E26" si="3">IF(C24&gt;D24,C24,"")</f>
        <v/>
      </c>
    </row>
    <row r="25" spans="2:7" x14ac:dyDescent="0.3">
      <c r="B25" s="5">
        <f t="shared" si="1"/>
        <v>2007</v>
      </c>
      <c r="C25" s="14" cm="1">
        <f t="array" ref="C25">_xlfn.IFS($D$13=1,C18,$D$13=2,D18,$D$13=3,E18)</f>
        <v>42547110.664200306</v>
      </c>
      <c r="D25" s="14">
        <f t="shared" si="2"/>
        <v>31572644.411500193</v>
      </c>
      <c r="E25" s="13">
        <f t="shared" si="3"/>
        <v>42547110.664200306</v>
      </c>
    </row>
    <row r="26" spans="2:7" x14ac:dyDescent="0.3">
      <c r="B26" s="5">
        <f t="shared" si="1"/>
        <v>2008</v>
      </c>
      <c r="C26" s="14" cm="1">
        <f t="array" ref="C26">_xlfn.IFS($D$13=1,C19,$D$13=2,D19,$D$13=3,E19)</f>
        <v>42162063.995700456</v>
      </c>
      <c r="D26" s="14">
        <f t="shared" si="2"/>
        <v>31572644.411500193</v>
      </c>
      <c r="E26" s="13">
        <f t="shared" si="3"/>
        <v>42162063.995700456</v>
      </c>
    </row>
    <row r="29" spans="2:7" x14ac:dyDescent="0.3">
      <c r="B29" s="5"/>
      <c r="C29" s="5" t="s">
        <v>13</v>
      </c>
      <c r="D29" s="5"/>
      <c r="E29" t="s">
        <v>16</v>
      </c>
    </row>
    <row r="30" spans="2:7" x14ac:dyDescent="0.3">
      <c r="B30" s="5" t="s">
        <v>14</v>
      </c>
      <c r="C30" s="5">
        <f>SUM(E23:E26)</f>
        <v>84709174.659900755</v>
      </c>
      <c r="D30" s="5"/>
      <c r="E30" t="str">
        <f>C22&amp;" came from 2007 and 2008"</f>
        <v xml:space="preserve"> Profit came from 2007 and 2008</v>
      </c>
    </row>
    <row r="31" spans="2:7" x14ac:dyDescent="0.3">
      <c r="B31" s="5" t="s">
        <v>15</v>
      </c>
      <c r="C31" s="12">
        <f>C30/SUM(C23:C26)</f>
        <v>0.67074817645814477</v>
      </c>
      <c r="D31" s="5"/>
    </row>
  </sheetData>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1D4DC-73DA-4D52-AE98-F08E69C2FB7E}">
  <dimension ref="B3:AA35"/>
  <sheetViews>
    <sheetView zoomScale="110" zoomScaleNormal="110" workbookViewId="0"/>
  </sheetViews>
  <sheetFormatPr defaultRowHeight="15.05" x14ac:dyDescent="0.3"/>
  <cols>
    <col min="2" max="2" width="14.33203125" bestFit="1" customWidth="1"/>
    <col min="3" max="3" width="10.77734375" bestFit="1" customWidth="1"/>
    <col min="4" max="8" width="11.77734375" bestFit="1" customWidth="1"/>
    <col min="9" max="9" width="6.77734375" bestFit="1" customWidth="1"/>
    <col min="10" max="10" width="11.109375" bestFit="1" customWidth="1"/>
    <col min="11" max="11" width="1.5546875" style="20" customWidth="1"/>
    <col min="13" max="13" width="9.5546875" bestFit="1" customWidth="1"/>
    <col min="14" max="14" width="10.77734375" bestFit="1" customWidth="1"/>
    <col min="15" max="15" width="8.5546875" bestFit="1" customWidth="1"/>
    <col min="16" max="16" width="9.6640625" customWidth="1"/>
    <col min="17" max="17" width="12" bestFit="1" customWidth="1"/>
    <col min="18" max="18" width="10" bestFit="1" customWidth="1"/>
    <col min="19" max="19" width="9.6640625" customWidth="1"/>
    <col min="20" max="20" width="12.21875" customWidth="1"/>
    <col min="21" max="21" width="9" bestFit="1" customWidth="1"/>
    <col min="22" max="22" width="13.21875" customWidth="1"/>
    <col min="23" max="23" width="9.33203125" bestFit="1" customWidth="1"/>
    <col min="24" max="24" width="19" customWidth="1"/>
    <col min="25" max="25" width="11.6640625" bestFit="1" customWidth="1"/>
  </cols>
  <sheetData>
    <row r="3" spans="2:22" x14ac:dyDescent="0.3">
      <c r="B3" s="4" t="s">
        <v>40</v>
      </c>
      <c r="C3" s="5" t="s">
        <v>6</v>
      </c>
      <c r="M3" s="4" t="s">
        <v>45</v>
      </c>
      <c r="N3" s="5" t="s">
        <v>6</v>
      </c>
      <c r="P3" s="21" t="str">
        <f>M3</f>
        <v>Day Name</v>
      </c>
      <c r="Q3" s="21" t="str">
        <f>N3</f>
        <v xml:space="preserve"> Total Profit</v>
      </c>
      <c r="R3" s="21" t="s">
        <v>53</v>
      </c>
      <c r="T3" s="5">
        <v>1</v>
      </c>
      <c r="U3" s="19">
        <f>LARGE($Q$4:$Q$10,T3)</f>
        <v>18810561.906700015</v>
      </c>
      <c r="V3" s="5" t="str">
        <f>_xlfn.XLOOKUP(U3,$Q$4:$Q$10,$P$4:$P$10,0,0)</f>
        <v>Thu</v>
      </c>
    </row>
    <row r="4" spans="2:22" x14ac:dyDescent="0.3">
      <c r="B4" s="5" t="s">
        <v>32</v>
      </c>
      <c r="C4" s="19">
        <v>10223845.849199997</v>
      </c>
      <c r="E4" s="5">
        <v>1</v>
      </c>
      <c r="F4" s="9">
        <f>LARGE($C$4:$C$15,E4)</f>
        <v>13733395.004400004</v>
      </c>
      <c r="G4" s="5" t="str">
        <f>_xlfn.XLOOKUP(F4,$C$4:$C$15,$B$4:$B$15,0,0)</f>
        <v>May</v>
      </c>
      <c r="I4" s="4" t="s">
        <v>12</v>
      </c>
      <c r="M4" s="5" t="s">
        <v>50</v>
      </c>
      <c r="N4" s="19">
        <v>18810561.906700015</v>
      </c>
      <c r="P4" s="5" t="str">
        <f t="shared" ref="P4:Q10" si="0">M4</f>
        <v>Thu</v>
      </c>
      <c r="Q4" s="19">
        <f t="shared" si="0"/>
        <v>18810561.906700015</v>
      </c>
      <c r="R4" s="19" cm="1">
        <f t="array" ref="R4">IFERROR(_xlfn.IFS(Q4=$U$3,Q4,Q4=$U$4,Q4,Q4=$U$5,Q4),"")</f>
        <v>18810561.906700015</v>
      </c>
      <c r="T4" s="5">
        <v>2</v>
      </c>
      <c r="U4" s="19">
        <f t="shared" ref="U4:U5" si="1">LARGE($Q$4:$Q$10,T4)</f>
        <v>18279687.762300041</v>
      </c>
      <c r="V4" s="5" t="str">
        <f t="shared" ref="V4:V5" si="2">_xlfn.XLOOKUP(U4,$Q$4:$Q$10,$P$4:$P$10,0,0)</f>
        <v>Fri</v>
      </c>
    </row>
    <row r="5" spans="2:22" x14ac:dyDescent="0.3">
      <c r="B5" s="5" t="s">
        <v>31</v>
      </c>
      <c r="C5" s="19">
        <v>10792830.003000002</v>
      </c>
      <c r="E5" s="5">
        <v>2</v>
      </c>
      <c r="F5" s="9">
        <f t="shared" ref="F5:F6" si="3">LARGE($C$4:$C$15,E5)</f>
        <v>13445658.304500012</v>
      </c>
      <c r="G5" s="5" t="str">
        <f t="shared" ref="G5:G6" si="4">_xlfn.XLOOKUP(F5,$C$4:$C$15,$B$4:$B$15,0,0)</f>
        <v>Jun</v>
      </c>
      <c r="I5" s="5">
        <v>2005</v>
      </c>
      <c r="M5" s="5" t="s">
        <v>46</v>
      </c>
      <c r="N5" s="19">
        <v>18279687.762300041</v>
      </c>
      <c r="P5" s="5" t="str">
        <f t="shared" si="0"/>
        <v>Fri</v>
      </c>
      <c r="Q5" s="19">
        <f t="shared" si="0"/>
        <v>18279687.762300041</v>
      </c>
      <c r="R5" s="19" cm="1">
        <f t="array" ref="R5">IFERROR(_xlfn.IFS(Q5=$U$3,Q5,Q5=$U$4,Q5,Q5=$U$5,Q5),"")</f>
        <v>18279687.762300041</v>
      </c>
      <c r="T5" s="5">
        <v>3</v>
      </c>
      <c r="U5" s="19">
        <f t="shared" si="1"/>
        <v>18218769.795200098</v>
      </c>
      <c r="V5" s="5" t="str">
        <f t="shared" si="2"/>
        <v>Wed</v>
      </c>
    </row>
    <row r="6" spans="2:22" x14ac:dyDescent="0.3">
      <c r="B6" s="5" t="s">
        <v>35</v>
      </c>
      <c r="C6" s="19">
        <v>11283963.168800015</v>
      </c>
      <c r="E6" s="5">
        <v>3</v>
      </c>
      <c r="F6" s="9">
        <f t="shared" si="3"/>
        <v>13143417.374300048</v>
      </c>
      <c r="G6" s="5" t="str">
        <f t="shared" si="4"/>
        <v>Dec</v>
      </c>
      <c r="I6" s="5">
        <v>2006</v>
      </c>
      <c r="M6" s="5" t="s">
        <v>52</v>
      </c>
      <c r="N6" s="19">
        <v>18218769.795200098</v>
      </c>
      <c r="P6" s="5" t="str">
        <f t="shared" si="0"/>
        <v>Wed</v>
      </c>
      <c r="Q6" s="19">
        <f t="shared" si="0"/>
        <v>18218769.795200098</v>
      </c>
      <c r="R6" s="19" cm="1">
        <f t="array" ref="R6">IFERROR(_xlfn.IFS(Q6=$U$3,Q6,Q6=$U$4,Q6,Q6=$U$5,Q6),"")</f>
        <v>18218769.795200098</v>
      </c>
    </row>
    <row r="7" spans="2:22" x14ac:dyDescent="0.3">
      <c r="B7" s="5" t="s">
        <v>28</v>
      </c>
      <c r="C7" s="19">
        <v>11839838.095300021</v>
      </c>
      <c r="I7" s="5">
        <v>2007</v>
      </c>
      <c r="M7" s="5" t="s">
        <v>47</v>
      </c>
      <c r="N7" s="19">
        <v>17943295.256499998</v>
      </c>
      <c r="P7" s="5" t="str">
        <f t="shared" si="0"/>
        <v>Mon</v>
      </c>
      <c r="Q7" s="19">
        <f t="shared" si="0"/>
        <v>17943295.256499998</v>
      </c>
      <c r="R7" s="19" t="str" cm="1">
        <f t="array" ref="R7">IFERROR(_xlfn.IFS(Q7=$U$3,Q7,Q7=$U$4,Q7,Q7=$U$5,Q7),"")</f>
        <v/>
      </c>
    </row>
    <row r="8" spans="2:22" x14ac:dyDescent="0.3">
      <c r="B8" s="5" t="s">
        <v>36</v>
      </c>
      <c r="C8" s="19">
        <v>13733395.004400004</v>
      </c>
      <c r="E8" t="s">
        <v>41</v>
      </c>
      <c r="F8" s="18">
        <f>SUM(F4:F6)/SUM(C4:C15)</f>
        <v>0.31928328648734444</v>
      </c>
      <c r="I8" s="5">
        <v>2008</v>
      </c>
      <c r="M8" s="5" t="s">
        <v>48</v>
      </c>
      <c r="N8" s="19">
        <v>17729640.441599976</v>
      </c>
      <c r="P8" s="5" t="str">
        <f t="shared" si="0"/>
        <v>Sat</v>
      </c>
      <c r="Q8" s="19">
        <f t="shared" si="0"/>
        <v>17729640.441599976</v>
      </c>
      <c r="R8" s="19" t="str" cm="1">
        <f t="array" ref="R8">IFERROR(_xlfn.IFS(Q8=$U$3,Q8,Q8=$U$4,Q8,Q8=$U$5,Q8),"")</f>
        <v/>
      </c>
    </row>
    <row r="9" spans="2:22" x14ac:dyDescent="0.3">
      <c r="B9" s="5" t="s">
        <v>34</v>
      </c>
      <c r="C9" s="19">
        <v>13445658.304500012</v>
      </c>
      <c r="M9" s="5" t="s">
        <v>51</v>
      </c>
      <c r="N9" s="19">
        <v>17685312.63379997</v>
      </c>
      <c r="P9" s="5" t="str">
        <f t="shared" si="0"/>
        <v>Tue</v>
      </c>
      <c r="Q9" s="19">
        <f t="shared" si="0"/>
        <v>17685312.63379997</v>
      </c>
      <c r="R9" s="19" t="str" cm="1">
        <f t="array" ref="R9">IFERROR(_xlfn.IFS(Q9=$U$3,Q9,Q9=$U$4,Q9,Q9=$U$5,Q9),"")</f>
        <v/>
      </c>
    </row>
    <row r="10" spans="2:22" x14ac:dyDescent="0.3">
      <c r="B10" s="5" t="s">
        <v>33</v>
      </c>
      <c r="C10" s="19">
        <v>8108100.7478999803</v>
      </c>
      <c r="I10" t="str">
        <f>"In "&amp;I5</f>
        <v>In 2005</v>
      </c>
      <c r="M10" s="5" t="s">
        <v>49</v>
      </c>
      <c r="N10" s="19">
        <v>17623309.84989994</v>
      </c>
      <c r="P10" s="5" t="str">
        <f t="shared" si="0"/>
        <v>Sun</v>
      </c>
      <c r="Q10" s="19">
        <f t="shared" si="0"/>
        <v>17623309.84989994</v>
      </c>
      <c r="R10" s="19" t="str" cm="1">
        <f t="array" ref="R10">IFERROR(_xlfn.IFS(Q10=$U$3,Q10,Q10=$U$4,Q10,Q10=$U$5,Q10),"")</f>
        <v/>
      </c>
    </row>
    <row r="11" spans="2:22" x14ac:dyDescent="0.3">
      <c r="B11" s="5" t="s">
        <v>29</v>
      </c>
      <c r="C11" s="19">
        <v>8035078.6151000103</v>
      </c>
    </row>
    <row r="12" spans="2:22" x14ac:dyDescent="0.3">
      <c r="B12" s="5" t="s">
        <v>39</v>
      </c>
      <c r="C12" s="19">
        <v>8046581.1938000023</v>
      </c>
      <c r="P12" t="s">
        <v>15</v>
      </c>
      <c r="Q12" s="22">
        <f>SUM(R4:R10)/SUM(Q4:Q10)</f>
        <v>0.43795048288744559</v>
      </c>
    </row>
    <row r="13" spans="2:22" x14ac:dyDescent="0.3">
      <c r="B13" s="5" t="s">
        <v>38</v>
      </c>
      <c r="C13" s="19">
        <v>8675444.4087999668</v>
      </c>
    </row>
    <row r="14" spans="2:22" x14ac:dyDescent="0.3">
      <c r="B14" s="5" t="s">
        <v>37</v>
      </c>
      <c r="C14" s="19">
        <v>8962424.8809000105</v>
      </c>
    </row>
    <row r="15" spans="2:22" x14ac:dyDescent="0.3">
      <c r="B15" s="5" t="s">
        <v>30</v>
      </c>
      <c r="C15" s="19">
        <v>13143417.374300048</v>
      </c>
    </row>
    <row r="16" spans="2:22" x14ac:dyDescent="0.3">
      <c r="M16" s="4" t="s">
        <v>42</v>
      </c>
      <c r="N16" s="5" t="s">
        <v>6</v>
      </c>
      <c r="O16" s="5" t="s">
        <v>54</v>
      </c>
    </row>
    <row r="17" spans="12:27" x14ac:dyDescent="0.3">
      <c r="M17" s="5" t="s">
        <v>43</v>
      </c>
      <c r="N17" s="25">
        <v>90937627.354499713</v>
      </c>
      <c r="O17" s="12">
        <f>GETPIVOTDATA("[Measures].[Sum of Total Profit]",$M$16,"[DimDate].[Week Type]","[DimDate].[Week Type].&amp;[WeekDay]")/(GETPIVOTDATA("[Measures].[Sum of Total Profit]",$M$16,"[DimDate].[Week Type]","[DimDate].[Week Type].&amp;[WeekDay]")+GETPIVOTDATA("[Measures].[Sum of Total Profit]",$M$16,"[DimDate].[Week Type]","[DimDate].[Week Type].&amp;[Weekend]"))</f>
        <v>0.72006660393464239</v>
      </c>
    </row>
    <row r="18" spans="12:27" x14ac:dyDescent="0.3">
      <c r="M18" s="5" t="s">
        <v>44</v>
      </c>
      <c r="N18" s="25">
        <v>35352950.291500613</v>
      </c>
      <c r="O18" s="12">
        <f>GETPIVOTDATA("[Measures].[Sum of Total Profit]",$M$16,"[DimDate].[Week Type]","[DimDate].[Week Type].&amp;[Weekend]")/(GETPIVOTDATA("[Measures].[Sum of Total Profit]",$M$16,"[DimDate].[Week Type]","[DimDate].[Week Type].&amp;[Weekend]")+GETPIVOTDATA("[Measures].[Sum of Total Profit]",$M$16,"[DimDate].[Week Type]","[DimDate].[Week Type].&amp;[WeekDay]"))</f>
        <v>0.27993339606535766</v>
      </c>
    </row>
    <row r="19" spans="12:27" x14ac:dyDescent="0.3">
      <c r="M19" s="5"/>
      <c r="N19" s="5"/>
      <c r="O19" s="5"/>
    </row>
    <row r="20" spans="12:27" x14ac:dyDescent="0.3">
      <c r="M20" s="5" t="s">
        <v>55</v>
      </c>
      <c r="N20" s="23">
        <f>MAX(O17:O18)</f>
        <v>0.72006660393464239</v>
      </c>
      <c r="O20" s="5" t="str">
        <f>_xlfn.XLOOKUP(N20,$O$17:$O$18,$M$17:$M$18,0,0)</f>
        <v>WeekDay</v>
      </c>
    </row>
    <row r="24" spans="12:27" ht="8.8000000000000007" customHeight="1" x14ac:dyDescent="0.3">
      <c r="L24" s="20"/>
      <c r="M24" s="20"/>
      <c r="N24" s="20"/>
      <c r="O24" s="20"/>
      <c r="P24" s="20"/>
      <c r="Q24" s="20"/>
      <c r="R24" s="20"/>
      <c r="S24" s="20"/>
      <c r="T24" s="20"/>
      <c r="U24" s="20"/>
      <c r="V24" s="20"/>
      <c r="W24" s="20"/>
      <c r="X24" s="20"/>
      <c r="Y24" s="20"/>
      <c r="Z24" s="20"/>
      <c r="AA24" s="20"/>
    </row>
    <row r="29" spans="12:27" x14ac:dyDescent="0.3">
      <c r="M29" s="4" t="s">
        <v>56</v>
      </c>
      <c r="N29" s="5" t="s">
        <v>6</v>
      </c>
      <c r="O29" s="5" t="s">
        <v>61</v>
      </c>
      <c r="Q29" s="24" t="str">
        <f>M29</f>
        <v>Quarter</v>
      </c>
      <c r="R29" s="24" t="str">
        <f t="shared" ref="R29" si="5">N29</f>
        <v xml:space="preserve"> Total Profit</v>
      </c>
      <c r="S29" s="24" t="str">
        <f>O29</f>
        <v>% of QTR</v>
      </c>
    </row>
    <row r="30" spans="12:27" x14ac:dyDescent="0.3">
      <c r="M30" s="5" t="s">
        <v>57</v>
      </c>
      <c r="N30" s="25">
        <v>32300639.0210003</v>
      </c>
      <c r="O30" s="8">
        <v>0.25576444120432285</v>
      </c>
      <c r="Q30" s="5" t="str">
        <f t="shared" ref="Q30:Q33" si="6">M30</f>
        <v>Qtr-1</v>
      </c>
      <c r="R30" s="25">
        <f t="shared" ref="R30:R33" si="7">N30</f>
        <v>32300639.0210003</v>
      </c>
      <c r="S30" s="26">
        <f t="shared" ref="S30:S33" si="8">O30</f>
        <v>0.25576444120432285</v>
      </c>
    </row>
    <row r="31" spans="12:27" x14ac:dyDescent="0.3">
      <c r="M31" s="5" t="s">
        <v>58</v>
      </c>
      <c r="N31" s="25">
        <v>39018891.404200591</v>
      </c>
      <c r="O31" s="8">
        <v>0.30896122364388029</v>
      </c>
      <c r="Q31" s="5" t="str">
        <f t="shared" si="6"/>
        <v>Qtr-2</v>
      </c>
      <c r="R31" s="25">
        <f t="shared" si="7"/>
        <v>39018891.404200591</v>
      </c>
      <c r="S31" s="26">
        <f t="shared" si="8"/>
        <v>0.30896122364388029</v>
      </c>
    </row>
    <row r="32" spans="12:27" x14ac:dyDescent="0.3">
      <c r="M32" s="5" t="s">
        <v>59</v>
      </c>
      <c r="N32" s="25">
        <v>24189760.556800123</v>
      </c>
      <c r="O32" s="8">
        <v>0.1915405013397396</v>
      </c>
      <c r="Q32" s="5" t="str">
        <f t="shared" si="6"/>
        <v>Qtr-3</v>
      </c>
      <c r="R32" s="25">
        <f t="shared" si="7"/>
        <v>24189760.556800123</v>
      </c>
      <c r="S32" s="26">
        <f t="shared" si="8"/>
        <v>0.1915405013397396</v>
      </c>
    </row>
    <row r="33" spans="13:19" x14ac:dyDescent="0.3">
      <c r="M33" s="5" t="s">
        <v>60</v>
      </c>
      <c r="N33" s="25">
        <v>30781286.664000168</v>
      </c>
      <c r="O33" s="8">
        <v>0.24373383381206778</v>
      </c>
      <c r="Q33" s="5" t="str">
        <f t="shared" si="6"/>
        <v>Qtr-4</v>
      </c>
      <c r="R33" s="25">
        <f t="shared" si="7"/>
        <v>30781286.664000168</v>
      </c>
      <c r="S33" s="26">
        <f t="shared" si="8"/>
        <v>0.24373383381206778</v>
      </c>
    </row>
    <row r="34" spans="13:19" x14ac:dyDescent="0.3">
      <c r="N34" s="25"/>
    </row>
    <row r="35" spans="13:19" x14ac:dyDescent="0.3">
      <c r="N35" s="25"/>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06E86-B9E0-4A7E-A3A4-29000CC8104B}">
  <dimension ref="A1"/>
  <sheetViews>
    <sheetView showGridLines="0" showRowColHeaders="0" tabSelected="1" zoomScaleNormal="100" workbookViewId="0">
      <selection activeCell="T2" sqref="T2"/>
    </sheetView>
  </sheetViews>
  <sheetFormatPr defaultRowHeight="15.05" x14ac:dyDescent="0.3"/>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5" r:id="rId3" name="Option Button 1">
              <controlPr defaultSize="0" autoFill="0" autoLine="0" autoPict="0">
                <anchor moveWithCells="1">
                  <from>
                    <xdr:col>17</xdr:col>
                    <xdr:colOff>230588</xdr:colOff>
                    <xdr:row>3</xdr:row>
                    <xdr:rowOff>119270</xdr:rowOff>
                  </from>
                  <to>
                    <xdr:col>19</xdr:col>
                    <xdr:colOff>103367</xdr:colOff>
                    <xdr:row>4</xdr:row>
                    <xdr:rowOff>135172</xdr:rowOff>
                  </to>
                </anchor>
              </controlPr>
            </control>
          </mc:Choice>
        </mc:AlternateContent>
        <mc:AlternateContent xmlns:mc="http://schemas.openxmlformats.org/markup-compatibility/2006">
          <mc:Choice Requires="x14">
            <control shapeId="1026" r:id="rId4" name="Option Button 2">
              <controlPr defaultSize="0" autoFill="0" autoLine="0" autoPict="0">
                <anchor moveWithCells="1">
                  <from>
                    <xdr:col>19</xdr:col>
                    <xdr:colOff>246490</xdr:colOff>
                    <xdr:row>3</xdr:row>
                    <xdr:rowOff>135172</xdr:rowOff>
                  </from>
                  <to>
                    <xdr:col>21</xdr:col>
                    <xdr:colOff>87464</xdr:colOff>
                    <xdr:row>4</xdr:row>
                    <xdr:rowOff>135172</xdr:rowOff>
                  </to>
                </anchor>
              </controlPr>
            </control>
          </mc:Choice>
        </mc:AlternateContent>
        <mc:AlternateContent xmlns:mc="http://schemas.openxmlformats.org/markup-compatibility/2006">
          <mc:Choice Requires="x14">
            <control shapeId="1027" r:id="rId5" name="Option Button 3">
              <controlPr defaultSize="0" autoFill="0" autoLine="0" autoPict="0">
                <anchor moveWithCells="1">
                  <from>
                    <xdr:col>21</xdr:col>
                    <xdr:colOff>206734</xdr:colOff>
                    <xdr:row>3</xdr:row>
                    <xdr:rowOff>143123</xdr:rowOff>
                  </from>
                  <to>
                    <xdr:col>23</xdr:col>
                    <xdr:colOff>39757</xdr:colOff>
                    <xdr:row>4</xdr:row>
                    <xdr:rowOff>143123</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AABA2E0E-DEF2-4AF1-B806-07545610E9B5}">
  <ds:schemaRefs/>
</ds:datastoreItem>
</file>

<file path=customXml/itemProps2.xml><?xml version="1.0" encoding="utf-8"?>
<ds:datastoreItem xmlns:ds="http://schemas.openxmlformats.org/officeDocument/2006/customXml" ds:itemID="{D1F2C8D6-B9C8-43AC-8856-D9AC525803E3}">
  <ds:schemaRefs/>
</ds:datastoreItem>
</file>

<file path=customXml/itemProps3.xml><?xml version="1.0" encoding="utf-8"?>
<ds:datastoreItem xmlns:ds="http://schemas.openxmlformats.org/officeDocument/2006/customXml" ds:itemID="{A78C7B3C-220F-4919-B85E-5B3C4C104455}">
  <ds:schemaRefs/>
</ds:datastoreItem>
</file>

<file path=customXml/itemProps4.xml><?xml version="1.0" encoding="utf-8"?>
<ds:datastoreItem xmlns:ds="http://schemas.openxmlformats.org/officeDocument/2006/customXml" ds:itemID="{B3F6809B-98A3-4C98-89A0-238505164233}">
  <ds:schemaRefs/>
</ds:datastoreItem>
</file>

<file path=customXml/itemProps5.xml><?xml version="1.0" encoding="utf-8"?>
<ds:datastoreItem xmlns:ds="http://schemas.openxmlformats.org/officeDocument/2006/customXml" ds:itemID="{DCA11669-BE38-43C8-9105-A79A06760FE9}">
  <ds:schemaRefs/>
</ds:datastoreItem>
</file>

<file path=customXml/itemProps6.xml><?xml version="1.0" encoding="utf-8"?>
<ds:datastoreItem xmlns:ds="http://schemas.openxmlformats.org/officeDocument/2006/customXml" ds:itemID="{0EB5F6CF-556A-4417-93B8-5B11DAAFD56E}">
  <ds:schemaRefs/>
</ds:datastoreItem>
</file>

<file path=customXml/itemProps7.xml><?xml version="1.0" encoding="utf-8"?>
<ds:datastoreItem xmlns:ds="http://schemas.openxmlformats.org/officeDocument/2006/customXml" ds:itemID="{951319D2-E7F7-4A20-9F55-4EFD4440C44E}">
  <ds:schemaRefs/>
</ds:datastoreItem>
</file>

<file path=customXml/itemProps8.xml><?xml version="1.0" encoding="utf-8"?>
<ds:datastoreItem xmlns:ds="http://schemas.openxmlformats.org/officeDocument/2006/customXml" ds:itemID="{4A58F036-6F19-475D-8F6D-78E49C5A78FA}">
  <ds:schemaRefs/>
</ds:datastoreItem>
</file>

<file path=customXml/itemProps9.xml><?xml version="1.0" encoding="utf-8"?>
<ds:datastoreItem xmlns:ds="http://schemas.openxmlformats.org/officeDocument/2006/customXml" ds:itemID="{BA76EDEB-083A-43F3-B01D-B0E3FE82D948}">
  <ds:schemaRefs/>
</ds:datastoreItem>
</file>

<file path=customXml/itemProps10.xml><?xml version="1.0" encoding="utf-8"?>
<ds:datastoreItem xmlns:ds="http://schemas.openxmlformats.org/officeDocument/2006/customXml" ds:itemID="{A8DFC28A-E63F-41A6-8A60-3F740C717257}">
  <ds:schemaRefs/>
</ds:datastoreItem>
</file>

<file path=customXml/itemProps11.xml><?xml version="1.0" encoding="utf-8"?>
<ds:datastoreItem xmlns:ds="http://schemas.openxmlformats.org/officeDocument/2006/customXml" ds:itemID="{56DCE4A4-DC4B-4B2F-8ED0-4F9A6BD9D427}">
  <ds:schemaRefs/>
</ds:datastoreItem>
</file>

<file path=customXml/itemProps12.xml><?xml version="1.0" encoding="utf-8"?>
<ds:datastoreItem xmlns:ds="http://schemas.openxmlformats.org/officeDocument/2006/customXml" ds:itemID="{3A31BA36-2FEB-4699-B96F-F48F8D8B55BB}">
  <ds:schemaRefs/>
</ds:datastoreItem>
</file>

<file path=customXml/itemProps13.xml><?xml version="1.0" encoding="utf-8"?>
<ds:datastoreItem xmlns:ds="http://schemas.openxmlformats.org/officeDocument/2006/customXml" ds:itemID="{E67A5A04-97C0-4B4E-9621-182E6D4223DB}">
  <ds:schemaRefs/>
</ds:datastoreItem>
</file>

<file path=customXml/itemProps14.xml><?xml version="1.0" encoding="utf-8"?>
<ds:datastoreItem xmlns:ds="http://schemas.openxmlformats.org/officeDocument/2006/customXml" ds:itemID="{6A4A4544-235E-4035-BCD6-AA97DC62F5CD}">
  <ds:schemaRefs/>
</ds:datastoreItem>
</file>

<file path=customXml/itemProps15.xml><?xml version="1.0" encoding="utf-8"?>
<ds:datastoreItem xmlns:ds="http://schemas.openxmlformats.org/officeDocument/2006/customXml" ds:itemID="{AD99FF63-6D48-401B-B6E6-ACFBAEC985BD}">
  <ds:schemaRefs/>
</ds:datastoreItem>
</file>

<file path=customXml/itemProps16.xml><?xml version="1.0" encoding="utf-8"?>
<ds:datastoreItem xmlns:ds="http://schemas.openxmlformats.org/officeDocument/2006/customXml" ds:itemID="{D83336C0-2552-41E9-8867-F9C859DBAD59}">
  <ds:schemaRefs/>
</ds:datastoreItem>
</file>

<file path=customXml/itemProps17.xml><?xml version="1.0" encoding="utf-8"?>
<ds:datastoreItem xmlns:ds="http://schemas.openxmlformats.org/officeDocument/2006/customXml" ds:itemID="{9B85CE0A-8C4F-4F5C-8090-6D6CB9DE0F0C}">
  <ds:schemaRefs/>
</ds:datastoreItem>
</file>

<file path=customXml/itemProps18.xml><?xml version="1.0" encoding="utf-8"?>
<ds:datastoreItem xmlns:ds="http://schemas.openxmlformats.org/officeDocument/2006/customXml" ds:itemID="{D5FCD489-6289-418D-A019-6589EDCE5B0F}">
  <ds:schemaRefs/>
</ds:datastoreItem>
</file>

<file path=customXml/itemProps19.xml><?xml version="1.0" encoding="utf-8"?>
<ds:datastoreItem xmlns:ds="http://schemas.openxmlformats.org/officeDocument/2006/customXml" ds:itemID="{4CAF08EC-EE3F-4DE4-B012-70DF11DE0AD2}">
  <ds:schemaRefs/>
</ds:datastoreItem>
</file>

<file path=customXml/itemProps20.xml><?xml version="1.0" encoding="utf-8"?>
<ds:datastoreItem xmlns:ds="http://schemas.openxmlformats.org/officeDocument/2006/customXml" ds:itemID="{72A4BE20-11D8-4555-92B2-E4D31E29A51C}">
  <ds:schemaRefs/>
</ds:datastoreItem>
</file>

<file path=customXml/itemProps21.xml><?xml version="1.0" encoding="utf-8"?>
<ds:datastoreItem xmlns:ds="http://schemas.openxmlformats.org/officeDocument/2006/customXml" ds:itemID="{669C23C8-B2E0-43C9-92D4-5F6D77EBB6DB}">
  <ds:schemaRefs/>
</ds:datastoreItem>
</file>

<file path=customXml/itemProps22.xml><?xml version="1.0" encoding="utf-8"?>
<ds:datastoreItem xmlns:ds="http://schemas.openxmlformats.org/officeDocument/2006/customXml" ds:itemID="{35E293A1-FB85-48BF-B83B-C34CCDA144F6}">
  <ds:schemaRefs/>
</ds:datastoreItem>
</file>

<file path=customXml/itemProps23.xml><?xml version="1.0" encoding="utf-8"?>
<ds:datastoreItem xmlns:ds="http://schemas.openxmlformats.org/officeDocument/2006/customXml" ds:itemID="{23BCFD68-8E90-4EC4-98BA-FF6CA019A73E}">
  <ds:schemaRefs/>
</ds:datastoreItem>
</file>

<file path=customXml/itemProps24.xml><?xml version="1.0" encoding="utf-8"?>
<ds:datastoreItem xmlns:ds="http://schemas.openxmlformats.org/officeDocument/2006/customXml" ds:itemID="{BBF7AB53-D763-4DB6-91A3-EEA9E0FB4202}">
  <ds:schemaRefs/>
</ds:datastoreItem>
</file>

<file path=customXml/itemProps25.xml><?xml version="1.0" encoding="utf-8"?>
<ds:datastoreItem xmlns:ds="http://schemas.openxmlformats.org/officeDocument/2006/customXml" ds:itemID="{1F7D6BE5-F6BF-49F6-839A-53FE4420CC0E}">
  <ds:schemaRefs/>
</ds:datastoreItem>
</file>

<file path=customXml/itemProps26.xml><?xml version="1.0" encoding="utf-8"?>
<ds:datastoreItem xmlns:ds="http://schemas.openxmlformats.org/officeDocument/2006/customXml" ds:itemID="{E78E6C1F-B98B-4449-A2C8-DD50752FACD9}">
  <ds:schemaRefs/>
</ds:datastoreItem>
</file>

<file path=customXml/itemProps27.xml><?xml version="1.0" encoding="utf-8"?>
<ds:datastoreItem xmlns:ds="http://schemas.openxmlformats.org/officeDocument/2006/customXml" ds:itemID="{2330440A-654A-49C6-BBBD-43ABB45E3B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Analysis 1</vt:lpstr>
      <vt:lpstr>Analysis 2</vt:lpstr>
      <vt:lpstr>Time Series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Rakib Hasan</dc:creator>
  <cp:lastModifiedBy>Rakib H Robben</cp:lastModifiedBy>
  <dcterms:created xsi:type="dcterms:W3CDTF">2015-06-05T18:17:20Z</dcterms:created>
  <dcterms:modified xsi:type="dcterms:W3CDTF">2024-05-28T10:27:47Z</dcterms:modified>
</cp:coreProperties>
</file>