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 Oliver\Formula\Pedal Box 2024\"/>
    </mc:Choice>
  </mc:AlternateContent>
  <xr:revisionPtr revIDLastSave="0" documentId="13_ncr:1_{BCF7A909-B56D-439E-882A-19DE052D17AC}" xr6:coauthVersionLast="47" xr6:coauthVersionMax="47" xr10:uidLastSave="{00000000-0000-0000-0000-000000000000}"/>
  <bookViews>
    <workbookView xWindow="-108" yWindow="-108" windowWidth="23256" windowHeight="13176" activeTab="1" xr2:uid="{584441CA-0663-4DA9-B15A-3FF5A94E87D8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" i="3" l="1"/>
  <c r="O38" i="3"/>
  <c r="O39" i="3"/>
  <c r="O40" i="3"/>
  <c r="O41" i="3"/>
  <c r="O42" i="3"/>
  <c r="O43" i="3"/>
  <c r="O44" i="3"/>
  <c r="O45" i="3"/>
  <c r="O26" i="3"/>
  <c r="O27" i="3"/>
  <c r="O28" i="3"/>
  <c r="O29" i="3"/>
  <c r="O30" i="3"/>
  <c r="O31" i="3"/>
  <c r="O32" i="3"/>
  <c r="O33" i="3"/>
  <c r="O34" i="3"/>
  <c r="O35" i="3"/>
  <c r="O36" i="3"/>
  <c r="O37" i="3"/>
  <c r="O25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3" i="3"/>
  <c r="M20" i="3"/>
  <c r="T20" i="3" s="1"/>
  <c r="N20" i="3"/>
  <c r="U20" i="3"/>
  <c r="M21" i="3"/>
  <c r="N21" i="3"/>
  <c r="M22" i="3"/>
  <c r="N22" i="3"/>
  <c r="M23" i="3"/>
  <c r="T23" i="3" s="1"/>
  <c r="W23" i="3" s="1"/>
  <c r="N23" i="3"/>
  <c r="F20" i="3"/>
  <c r="F21" i="3"/>
  <c r="F22" i="3"/>
  <c r="F23" i="3"/>
  <c r="E20" i="3"/>
  <c r="E21" i="3" s="1"/>
  <c r="E22" i="3" s="1"/>
  <c r="E23" i="3" s="1"/>
  <c r="E5" i="3"/>
  <c r="E6" i="3" s="1"/>
  <c r="E7" i="3" s="1"/>
  <c r="E8" i="3" s="1"/>
  <c r="E9" i="3" s="1"/>
  <c r="E4" i="3"/>
  <c r="F4" i="3" s="1"/>
  <c r="N4" i="3" s="1"/>
  <c r="F3" i="3"/>
  <c r="N3" i="3" s="1"/>
  <c r="G11" i="1"/>
  <c r="C13" i="1"/>
  <c r="C16" i="1" s="1"/>
  <c r="H10" i="1"/>
  <c r="G10" i="1"/>
  <c r="G9" i="1"/>
  <c r="G8" i="1"/>
  <c r="C8" i="1"/>
  <c r="C10" i="1"/>
  <c r="X23" i="3" l="1"/>
  <c r="W20" i="3"/>
  <c r="V20" i="3"/>
  <c r="U22" i="3"/>
  <c r="T21" i="3"/>
  <c r="W21" i="3" s="1"/>
  <c r="U21" i="3"/>
  <c r="U23" i="3"/>
  <c r="V23" i="3" s="1"/>
  <c r="Z23" i="3" s="1"/>
  <c r="T22" i="3"/>
  <c r="W22" i="3" s="1"/>
  <c r="F9" i="3"/>
  <c r="N9" i="3" s="1"/>
  <c r="U9" i="3" s="1"/>
  <c r="E10" i="3"/>
  <c r="U3" i="3"/>
  <c r="U4" i="3"/>
  <c r="M4" i="3"/>
  <c r="M3" i="3"/>
  <c r="G12" i="1"/>
  <c r="G13" i="1"/>
  <c r="D16" i="1"/>
  <c r="X22" i="3" l="1"/>
  <c r="Z22" i="3"/>
  <c r="V21" i="3"/>
  <c r="Y21" i="3" s="1"/>
  <c r="V22" i="3"/>
  <c r="Y22" i="3" s="1"/>
  <c r="Y23" i="3"/>
  <c r="AA23" i="3"/>
  <c r="AB23" i="3"/>
  <c r="P23" i="3" s="1"/>
  <c r="I23" i="3" s="1"/>
  <c r="J23" i="3" s="1"/>
  <c r="X21" i="3"/>
  <c r="Z21" i="3"/>
  <c r="X20" i="3"/>
  <c r="Y20" i="3"/>
  <c r="Z20" i="3"/>
  <c r="F10" i="3"/>
  <c r="E11" i="3"/>
  <c r="M9" i="3"/>
  <c r="F5" i="3"/>
  <c r="T3" i="3"/>
  <c r="W3" i="3" s="1"/>
  <c r="T4" i="3"/>
  <c r="W4" i="3" s="1"/>
  <c r="T9" i="3"/>
  <c r="W9" i="3" s="1"/>
  <c r="O21" i="3" l="1"/>
  <c r="Q21" i="3" s="1"/>
  <c r="O23" i="3"/>
  <c r="Q23" i="3" s="1"/>
  <c r="AB20" i="3"/>
  <c r="P20" i="3" s="1"/>
  <c r="I20" i="3" s="1"/>
  <c r="J20" i="3" s="1"/>
  <c r="AA20" i="3"/>
  <c r="O20" i="3" s="1"/>
  <c r="Q20" i="3" s="1"/>
  <c r="P22" i="3"/>
  <c r="I22" i="3" s="1"/>
  <c r="J22" i="3" s="1"/>
  <c r="AA22" i="3"/>
  <c r="O22" i="3" s="1"/>
  <c r="Q22" i="3" s="1"/>
  <c r="AB22" i="3"/>
  <c r="P21" i="3"/>
  <c r="I21" i="3" s="1"/>
  <c r="J21" i="3" s="1"/>
  <c r="AA21" i="3"/>
  <c r="AB21" i="3"/>
  <c r="E12" i="3"/>
  <c r="F11" i="3"/>
  <c r="N10" i="3"/>
  <c r="U10" i="3" s="1"/>
  <c r="V10" i="3" s="1"/>
  <c r="Z10" i="3" s="1"/>
  <c r="M10" i="3"/>
  <c r="T10" i="3" s="1"/>
  <c r="W10" i="3" s="1"/>
  <c r="X10" i="3" s="1"/>
  <c r="F6" i="3"/>
  <c r="N5" i="3"/>
  <c r="U5" i="3" s="1"/>
  <c r="M5" i="3"/>
  <c r="T5" i="3" s="1"/>
  <c r="W5" i="3" s="1"/>
  <c r="X5" i="3" s="1"/>
  <c r="V9" i="3"/>
  <c r="Y9" i="3" s="1"/>
  <c r="V4" i="3"/>
  <c r="Y4" i="3" s="1"/>
  <c r="X9" i="3"/>
  <c r="X4" i="3"/>
  <c r="V3" i="3"/>
  <c r="Z3" i="3" s="1"/>
  <c r="Y3" i="3"/>
  <c r="X3" i="3"/>
  <c r="N11" i="3" l="1"/>
  <c r="U11" i="3" s="1"/>
  <c r="M11" i="3"/>
  <c r="T11" i="3" s="1"/>
  <c r="W11" i="3" s="1"/>
  <c r="X11" i="3" s="1"/>
  <c r="E13" i="3"/>
  <c r="F12" i="3"/>
  <c r="V5" i="3"/>
  <c r="Y5" i="3" s="1"/>
  <c r="N6" i="3"/>
  <c r="U6" i="3" s="1"/>
  <c r="M6" i="3"/>
  <c r="F8" i="3"/>
  <c r="F7" i="3"/>
  <c r="Y10" i="3"/>
  <c r="Z9" i="3"/>
  <c r="Z4" i="3"/>
  <c r="AB4" i="3"/>
  <c r="AA4" i="3"/>
  <c r="O4" i="3" s="1"/>
  <c r="Q4" i="3" s="1"/>
  <c r="AB3" i="3"/>
  <c r="P3" i="3" s="1"/>
  <c r="I3" i="3" s="1"/>
  <c r="J3" i="3" s="1"/>
  <c r="AA3" i="3"/>
  <c r="O3" i="3" s="1"/>
  <c r="Q3" i="3" s="1"/>
  <c r="AB10" i="3"/>
  <c r="P10" i="3" s="1"/>
  <c r="I10" i="3" s="1"/>
  <c r="J10" i="3" s="1"/>
  <c r="AA10" i="3"/>
  <c r="AB9" i="3"/>
  <c r="AA9" i="3"/>
  <c r="O9" i="3" s="1"/>
  <c r="Q9" i="3" s="1"/>
  <c r="M12" i="3" l="1"/>
  <c r="T12" i="3" s="1"/>
  <c r="W12" i="3" s="1"/>
  <c r="N12" i="3"/>
  <c r="U12" i="3" s="1"/>
  <c r="E14" i="3"/>
  <c r="F13" i="3"/>
  <c r="V11" i="3"/>
  <c r="Z11" i="3" s="1"/>
  <c r="Z5" i="3"/>
  <c r="AA5" i="3"/>
  <c r="O5" i="3" s="1"/>
  <c r="Q5" i="3" s="1"/>
  <c r="AB5" i="3"/>
  <c r="N7" i="3"/>
  <c r="U7" i="3" s="1"/>
  <c r="M7" i="3"/>
  <c r="T7" i="3" s="1"/>
  <c r="W7" i="3" s="1"/>
  <c r="N8" i="3"/>
  <c r="U8" i="3" s="1"/>
  <c r="M8" i="3"/>
  <c r="T8" i="3" s="1"/>
  <c r="W8" i="3" s="1"/>
  <c r="T6" i="3"/>
  <c r="W6" i="3" s="1"/>
  <c r="V6" i="3"/>
  <c r="Z6" i="3" s="1"/>
  <c r="P9" i="3"/>
  <c r="I9" i="3" s="1"/>
  <c r="J9" i="3" s="1"/>
  <c r="O10" i="3"/>
  <c r="Q10" i="3" s="1"/>
  <c r="P4" i="3"/>
  <c r="I4" i="3" s="1"/>
  <c r="J4" i="3" s="1"/>
  <c r="E15" i="3" l="1"/>
  <c r="F14" i="3"/>
  <c r="Y11" i="3"/>
  <c r="AB11" i="3"/>
  <c r="P11" i="3" s="1"/>
  <c r="I11" i="3" s="1"/>
  <c r="J11" i="3" s="1"/>
  <c r="V12" i="3"/>
  <c r="Z12" i="3" s="1"/>
  <c r="AA11" i="3"/>
  <c r="N13" i="3"/>
  <c r="U13" i="3" s="1"/>
  <c r="M13" i="3"/>
  <c r="T13" i="3" s="1"/>
  <c r="W13" i="3" s="1"/>
  <c r="X13" i="3" s="1"/>
  <c r="P5" i="3"/>
  <c r="I5" i="3" s="1"/>
  <c r="J5" i="3" s="1"/>
  <c r="X8" i="3"/>
  <c r="X7" i="3"/>
  <c r="X6" i="3"/>
  <c r="Y6" i="3"/>
  <c r="V8" i="3"/>
  <c r="Z8" i="3" s="1"/>
  <c r="V7" i="3"/>
  <c r="Y7" i="3" s="1"/>
  <c r="X12" i="3"/>
  <c r="O11" i="3" l="1"/>
  <c r="Q11" i="3" s="1"/>
  <c r="V13" i="3"/>
  <c r="AB13" i="3" s="1"/>
  <c r="Y12" i="3"/>
  <c r="O12" i="3" s="1"/>
  <c r="Q12" i="3" s="1"/>
  <c r="N14" i="3"/>
  <c r="U14" i="3" s="1"/>
  <c r="M14" i="3"/>
  <c r="E16" i="3"/>
  <c r="F15" i="3"/>
  <c r="AA7" i="3"/>
  <c r="O7" i="3" s="1"/>
  <c r="Q7" i="3" s="1"/>
  <c r="AB7" i="3"/>
  <c r="AB6" i="3"/>
  <c r="P6" i="3" s="1"/>
  <c r="I6" i="3" s="1"/>
  <c r="J6" i="3" s="1"/>
  <c r="AA6" i="3"/>
  <c r="O6" i="3" s="1"/>
  <c r="Q6" i="3" s="1"/>
  <c r="Y8" i="3"/>
  <c r="Z7" i="3"/>
  <c r="AB8" i="3"/>
  <c r="P8" i="3" s="1"/>
  <c r="I8" i="3" s="1"/>
  <c r="J8" i="3" s="1"/>
  <c r="AA8" i="3"/>
  <c r="AA12" i="3"/>
  <c r="AB12" i="3"/>
  <c r="P12" i="3" s="1"/>
  <c r="I12" i="3" s="1"/>
  <c r="J12" i="3" s="1"/>
  <c r="Z13" i="3" l="1"/>
  <c r="P13" i="3" s="1"/>
  <c r="I13" i="3" s="1"/>
  <c r="J13" i="3" s="1"/>
  <c r="N15" i="3"/>
  <c r="U15" i="3" s="1"/>
  <c r="M15" i="3"/>
  <c r="T15" i="3" s="1"/>
  <c r="W15" i="3" s="1"/>
  <c r="Y13" i="3"/>
  <c r="F16" i="3"/>
  <c r="E17" i="3"/>
  <c r="AA13" i="3"/>
  <c r="P7" i="3"/>
  <c r="I7" i="3" s="1"/>
  <c r="J7" i="3" s="1"/>
  <c r="T14" i="3"/>
  <c r="W14" i="3" s="1"/>
  <c r="O8" i="3"/>
  <c r="Q8" i="3" s="1"/>
  <c r="N16" i="3" l="1"/>
  <c r="U16" i="3" s="1"/>
  <c r="M16" i="3"/>
  <c r="X15" i="3"/>
  <c r="O13" i="3"/>
  <c r="Q13" i="3" s="1"/>
  <c r="V15" i="3"/>
  <c r="Z15" i="3" s="1"/>
  <c r="F17" i="3"/>
  <c r="E18" i="3"/>
  <c r="X14" i="3"/>
  <c r="AB14" i="3" s="1"/>
  <c r="Z14" i="3"/>
  <c r="V14" i="3"/>
  <c r="N17" i="3" l="1"/>
  <c r="U17" i="3" s="1"/>
  <c r="M17" i="3"/>
  <c r="T17" i="3" s="1"/>
  <c r="W17" i="3" s="1"/>
  <c r="E19" i="3"/>
  <c r="F19" i="3" s="1"/>
  <c r="F18" i="3"/>
  <c r="AA14" i="3"/>
  <c r="Y15" i="3"/>
  <c r="O15" i="3" s="1"/>
  <c r="Q15" i="3" s="1"/>
  <c r="P14" i="3"/>
  <c r="I14" i="3" s="1"/>
  <c r="J14" i="3" s="1"/>
  <c r="AA15" i="3"/>
  <c r="AB15" i="3"/>
  <c r="P15" i="3" s="1"/>
  <c r="I15" i="3" s="1"/>
  <c r="J15" i="3" s="1"/>
  <c r="Y14" i="3"/>
  <c r="T16" i="3"/>
  <c r="W16" i="3" s="1"/>
  <c r="N18" i="3" l="1"/>
  <c r="U18" i="3" s="1"/>
  <c r="M18" i="3"/>
  <c r="T18" i="3" s="1"/>
  <c r="W18" i="3" s="1"/>
  <c r="N19" i="3"/>
  <c r="U19" i="3" s="1"/>
  <c r="M19" i="3"/>
  <c r="T19" i="3" s="1"/>
  <c r="W19" i="3" s="1"/>
  <c r="X16" i="3"/>
  <c r="Y16" i="3"/>
  <c r="X17" i="3"/>
  <c r="O14" i="3"/>
  <c r="Q14" i="3" s="1"/>
  <c r="V17" i="3"/>
  <c r="Z17" i="3" s="1"/>
  <c r="V16" i="3"/>
  <c r="Z16" i="3" s="1"/>
  <c r="Y17" i="3" l="1"/>
  <c r="O17" i="3" s="1"/>
  <c r="Q17" i="3" s="1"/>
  <c r="AB17" i="3"/>
  <c r="P17" i="3" s="1"/>
  <c r="I17" i="3" s="1"/>
  <c r="J17" i="3" s="1"/>
  <c r="AA17" i="3"/>
  <c r="AB16" i="3"/>
  <c r="P16" i="3" s="1"/>
  <c r="I16" i="3" s="1"/>
  <c r="J16" i="3" s="1"/>
  <c r="AA16" i="3"/>
  <c r="O16" i="3" s="1"/>
  <c r="Q16" i="3" s="1"/>
  <c r="X18" i="3"/>
  <c r="X19" i="3"/>
  <c r="Y19" i="3"/>
  <c r="V18" i="3"/>
  <c r="Z18" i="3" s="1"/>
  <c r="V19" i="3"/>
  <c r="Z19" i="3" s="1"/>
  <c r="AB18" i="3" l="1"/>
  <c r="P18" i="3" s="1"/>
  <c r="I18" i="3" s="1"/>
  <c r="J18" i="3" s="1"/>
  <c r="AA18" i="3"/>
  <c r="AB19" i="3"/>
  <c r="P19" i="3" s="1"/>
  <c r="I19" i="3" s="1"/>
  <c r="J19" i="3" s="1"/>
  <c r="AA19" i="3"/>
  <c r="O19" i="3"/>
  <c r="Q19" i="3" s="1"/>
  <c r="Y18" i="3"/>
  <c r="O18" i="3" l="1"/>
  <c r="Q1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Sebastien Oliver</author>
  </authors>
  <commentList>
    <comment ref="E3" authorId="0" shapeId="0" xr:uid="{BF12FAC5-9B42-41F9-9ACD-EF9D4A49640F}">
      <text>
        <r>
          <rPr>
            <b/>
            <sz val="9"/>
            <color indexed="81"/>
            <rFont val="Tahoma"/>
            <family val="2"/>
          </rPr>
          <t>Sebastien Oliver:</t>
        </r>
        <r>
          <rPr>
            <sz val="9"/>
            <color indexed="81"/>
            <rFont val="Tahoma"/>
            <family val="2"/>
          </rPr>
          <t xml:space="preserve">
Degrees</t>
        </r>
      </text>
    </comment>
    <comment ref="F3" authorId="0" shapeId="0" xr:uid="{DC48A242-5882-4952-9CB3-2C80490D5864}">
      <text>
        <r>
          <rPr>
            <b/>
            <sz val="9"/>
            <color indexed="81"/>
            <rFont val="Tahoma"/>
            <family val="2"/>
          </rPr>
          <t>Sebastien Oliver:</t>
        </r>
        <r>
          <rPr>
            <sz val="9"/>
            <color indexed="81"/>
            <rFont val="Tahoma"/>
            <family val="2"/>
          </rPr>
          <t xml:space="preserve">
Radians</t>
        </r>
      </text>
    </comment>
    <comment ref="I3" authorId="0" shapeId="0" xr:uid="{E2E0332D-066B-4391-B02E-B3472FD4B5F5}">
      <text>
        <r>
          <rPr>
            <b/>
            <sz val="9"/>
            <color indexed="81"/>
            <rFont val="Tahoma"/>
            <family val="2"/>
          </rPr>
          <t>Sebastien Oliver:</t>
        </r>
        <r>
          <rPr>
            <sz val="9"/>
            <color indexed="81"/>
            <rFont val="Tahoma"/>
            <family val="2"/>
          </rPr>
          <t xml:space="preserve">
Radians</t>
        </r>
      </text>
    </comment>
    <comment ref="J3" authorId="0" shapeId="0" xr:uid="{1972744D-70A9-4283-BAF1-D80ED1D7E510}">
      <text>
        <r>
          <rPr>
            <b/>
            <sz val="9"/>
            <color indexed="81"/>
            <rFont val="Tahoma"/>
            <family val="2"/>
          </rPr>
          <t>Sebastien Oliver:</t>
        </r>
        <r>
          <rPr>
            <sz val="9"/>
            <color indexed="81"/>
            <rFont val="Tahoma"/>
            <family val="2"/>
          </rPr>
          <t xml:space="preserve">
Degrees</t>
        </r>
      </text>
    </comment>
  </commentList>
</comments>
</file>

<file path=xl/sharedStrings.xml><?xml version="1.0" encoding="utf-8"?>
<sst xmlns="http://schemas.openxmlformats.org/spreadsheetml/2006/main" count="51" uniqueCount="44">
  <si>
    <t>Fin</t>
  </si>
  <si>
    <t>a</t>
  </si>
  <si>
    <t>b</t>
  </si>
  <si>
    <t>c</t>
  </si>
  <si>
    <t>d</t>
  </si>
  <si>
    <t>mc disp.</t>
  </si>
  <si>
    <t>constants</t>
  </si>
  <si>
    <t>variables</t>
  </si>
  <si>
    <t>length of pedal</t>
  </si>
  <si>
    <t>x dist. between pivots</t>
  </si>
  <si>
    <t>y dist. between pivots</t>
  </si>
  <si>
    <t>IN</t>
  </si>
  <si>
    <t>Fout</t>
  </si>
  <si>
    <t>Pedal Ratio</t>
  </si>
  <si>
    <t>rho</t>
  </si>
  <si>
    <t>e</t>
  </si>
  <si>
    <t>results</t>
  </si>
  <si>
    <t>F</t>
  </si>
  <si>
    <t>Fx</t>
  </si>
  <si>
    <t>theta</t>
  </si>
  <si>
    <t>Fy</t>
  </si>
  <si>
    <t>x1</t>
  </si>
  <si>
    <t>y1</t>
  </si>
  <si>
    <t>r1x</t>
  </si>
  <si>
    <t>r1y</t>
  </si>
  <si>
    <t>r3x</t>
  </si>
  <si>
    <t>r3y</t>
  </si>
  <si>
    <t>r1</t>
  </si>
  <si>
    <t>r3</t>
  </si>
  <si>
    <t>r2</t>
  </si>
  <si>
    <t>r2x</t>
  </si>
  <si>
    <t>r2y</t>
  </si>
  <si>
    <t>Constants</t>
  </si>
  <si>
    <t>in</t>
  </si>
  <si>
    <t>dy</t>
  </si>
  <si>
    <t>φ1</t>
  </si>
  <si>
    <t>ax</t>
  </si>
  <si>
    <t>ay</t>
  </si>
  <si>
    <t>bx</t>
  </si>
  <si>
    <t>by</t>
  </si>
  <si>
    <t>Circles Intersecting Calculations</t>
  </si>
  <si>
    <t>Member x and y Components</t>
  </si>
  <si>
    <t>Input Angle</t>
  </si>
  <si>
    <t>Output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</si>
</sst>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3FB4-227F-4CBF-B823-D035184AE2F6}">
  <dimension ref="A1:H16"/>
  <sheetViews>
    <sheetView workbookViewId="0">
      <selection activeCell="C5" sqref="C5"/>
    </sheetView>
  </sheetViews>
  <sheetFormatPr defaultRowHeight="15" x14ac:dyDescent="0.25"/>
  <sheetData>
    <row r="1" spans="1:8" x14ac:dyDescent="0.25">
      <c r="A1" t="s">
        <v>11</v>
      </c>
    </row>
    <row r="2" spans="1:8" ht="30" x14ac:dyDescent="0.25">
      <c r="B2" s="1" t="s">
        <v>8</v>
      </c>
      <c r="C2" s="2">
        <v>11</v>
      </c>
    </row>
    <row r="3" spans="1:8" ht="45" x14ac:dyDescent="0.25">
      <c r="B3" s="1" t="s">
        <v>9</v>
      </c>
      <c r="C3" s="2">
        <v>2</v>
      </c>
    </row>
    <row r="4" spans="1:8" ht="45" x14ac:dyDescent="0.25">
      <c r="B4" s="1" t="s">
        <v>10</v>
      </c>
      <c r="C4" s="2">
        <v>1</v>
      </c>
    </row>
    <row r="7" spans="1:8" x14ac:dyDescent="0.25">
      <c r="B7" s="4" t="s">
        <v>6</v>
      </c>
      <c r="C7" s="4"/>
      <c r="D7" s="4" t="s">
        <v>7</v>
      </c>
      <c r="E7" s="4"/>
      <c r="F7" s="4" t="s">
        <v>16</v>
      </c>
      <c r="G7" s="4"/>
    </row>
    <row r="8" spans="1:8" x14ac:dyDescent="0.25">
      <c r="B8" t="s">
        <v>1</v>
      </c>
      <c r="C8">
        <f>C2-C9</f>
        <v>9</v>
      </c>
      <c r="D8" t="s">
        <v>4</v>
      </c>
      <c r="E8">
        <v>1</v>
      </c>
      <c r="F8" t="s">
        <v>0</v>
      </c>
      <c r="G8">
        <f>(C11*E8)/(C8+C9)</f>
        <v>9.0909090909090917</v>
      </c>
    </row>
    <row r="9" spans="1:8" x14ac:dyDescent="0.25">
      <c r="B9" t="s">
        <v>2</v>
      </c>
      <c r="C9" s="2">
        <v>2</v>
      </c>
      <c r="F9" t="s">
        <v>13</v>
      </c>
      <c r="G9">
        <f>C11/G8</f>
        <v>10.999999999999998</v>
      </c>
    </row>
    <row r="10" spans="1:8" x14ac:dyDescent="0.25">
      <c r="B10" t="s">
        <v>3</v>
      </c>
      <c r="C10">
        <f>C9</f>
        <v>2</v>
      </c>
      <c r="F10" t="s">
        <v>14</v>
      </c>
      <c r="G10">
        <f>2*SIN(C12/2*E8)</f>
        <v>0.95885107720840601</v>
      </c>
      <c r="H10">
        <f>G10*180/PI()</f>
        <v>54.938119905614307</v>
      </c>
    </row>
    <row r="11" spans="1:8" x14ac:dyDescent="0.25">
      <c r="B11" t="s">
        <v>12</v>
      </c>
      <c r="C11" s="2">
        <v>100</v>
      </c>
      <c r="F11" t="s">
        <v>17</v>
      </c>
      <c r="G11">
        <f>(G8*(C8+C9))/C9</f>
        <v>50.000000000000007</v>
      </c>
    </row>
    <row r="12" spans="1:8" x14ac:dyDescent="0.25">
      <c r="B12" t="s">
        <v>5</v>
      </c>
      <c r="C12" s="2">
        <v>1</v>
      </c>
      <c r="F12" t="s">
        <v>18</v>
      </c>
      <c r="G12">
        <f>G11*COS(C16)</f>
        <v>44.721359549995796</v>
      </c>
    </row>
    <row r="13" spans="1:8" x14ac:dyDescent="0.25">
      <c r="B13" t="s">
        <v>15</v>
      </c>
      <c r="C13">
        <f>SQRT((C3^2)+(C4^2))</f>
        <v>2.2360679774997898</v>
      </c>
      <c r="F13" t="s">
        <v>20</v>
      </c>
      <c r="G13">
        <f>G11*SIN(C16)</f>
        <v>22.360679774997898</v>
      </c>
    </row>
    <row r="16" spans="1:8" x14ac:dyDescent="0.25">
      <c r="B16" t="s">
        <v>19</v>
      </c>
      <c r="C16">
        <f>ASIN(C4/C13)</f>
        <v>0.46364760900080609</v>
      </c>
      <c r="D16">
        <f>C16*180/PI()</f>
        <v>26.56505117707799</v>
      </c>
    </row>
  </sheetData>
  <mergeCells count="3">
    <mergeCell ref="B7:C7"/>
    <mergeCell ref="D7:E7"/>
    <mergeCell ref="F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C29D-696E-4783-9C13-F07D1A747BCF}">
  <dimension ref="A1:AB45"/>
  <sheetViews>
    <sheetView tabSelected="1" topLeftCell="H22" workbookViewId="0">
      <selection activeCell="Q26" sqref="Q26"/>
    </sheetView>
  </sheetViews>
  <sheetFormatPr defaultRowHeight="15" x14ac:dyDescent="0.25"/>
  <cols>
    <col min="8" max="10" width="11" bestFit="1" customWidth="1"/>
    <col min="16" max="16" width="12.7109375" bestFit="1" customWidth="1"/>
    <col min="17" max="17" width="12" bestFit="1" customWidth="1"/>
    <col min="18" max="18" width="11" bestFit="1" customWidth="1"/>
    <col min="20" max="20" width="12" bestFit="1" customWidth="1"/>
    <col min="22" max="22" width="12" bestFit="1" customWidth="1"/>
    <col min="23" max="23" width="10.7109375" bestFit="1" customWidth="1"/>
    <col min="24" max="24" width="10" bestFit="1" customWidth="1"/>
  </cols>
  <sheetData>
    <row r="1" spans="1:28" x14ac:dyDescent="0.25">
      <c r="M1" s="4" t="s">
        <v>41</v>
      </c>
      <c r="N1" s="4"/>
      <c r="O1" s="4"/>
      <c r="P1" s="4"/>
      <c r="Q1" s="4"/>
      <c r="R1" s="4"/>
      <c r="T1" s="4" t="s">
        <v>40</v>
      </c>
      <c r="U1" s="4"/>
      <c r="V1" s="4"/>
      <c r="W1" s="4"/>
      <c r="X1" s="4"/>
      <c r="Y1" s="4"/>
      <c r="Z1" s="4"/>
      <c r="AA1" s="4"/>
      <c r="AB1" s="4"/>
    </row>
    <row r="2" spans="1:28" x14ac:dyDescent="0.25">
      <c r="A2" s="4" t="s">
        <v>32</v>
      </c>
      <c r="B2" s="4"/>
      <c r="C2" s="4"/>
      <c r="E2" s="4" t="s">
        <v>42</v>
      </c>
      <c r="F2" s="4"/>
      <c r="G2" s="5"/>
      <c r="I2" s="5" t="s">
        <v>43</v>
      </c>
      <c r="J2" s="5"/>
      <c r="K2" s="5"/>
      <c r="M2" t="s">
        <v>23</v>
      </c>
      <c r="N2" t="s">
        <v>24</v>
      </c>
      <c r="O2" t="s">
        <v>30</v>
      </c>
      <c r="P2" t="s">
        <v>31</v>
      </c>
      <c r="Q2" t="s">
        <v>25</v>
      </c>
      <c r="R2" t="s">
        <v>26</v>
      </c>
      <c r="T2" t="s">
        <v>4</v>
      </c>
      <c r="U2" t="s">
        <v>34</v>
      </c>
      <c r="V2" s="3" t="s">
        <v>35</v>
      </c>
      <c r="W2" t="s">
        <v>1</v>
      </c>
      <c r="X2" t="s">
        <v>2</v>
      </c>
      <c r="Y2" t="s">
        <v>36</v>
      </c>
      <c r="Z2" t="s">
        <v>37</v>
      </c>
      <c r="AA2" t="s">
        <v>38</v>
      </c>
      <c r="AB2" t="s">
        <v>39</v>
      </c>
    </row>
    <row r="3" spans="1:28" x14ac:dyDescent="0.25">
      <c r="A3" t="s">
        <v>22</v>
      </c>
      <c r="B3">
        <v>1</v>
      </c>
      <c r="C3" t="s">
        <v>33</v>
      </c>
      <c r="E3">
        <v>90</v>
      </c>
      <c r="F3">
        <f>(E3*PI())/180</f>
        <v>1.5707963267948966</v>
      </c>
      <c r="I3" t="e">
        <f>ASIN($R3/$B$7)</f>
        <v>#NUM!</v>
      </c>
      <c r="J3" t="e">
        <f>($I3*180)/PI()</f>
        <v>#NUM!</v>
      </c>
      <c r="M3">
        <f>$B$5*COS($F3)</f>
        <v>1.22514845490862E-16</v>
      </c>
      <c r="N3">
        <f>$B$5*SIN($F3)</f>
        <v>2</v>
      </c>
      <c r="O3">
        <f>$Y3+$AA3</f>
        <v>1.9923926762196429</v>
      </c>
      <c r="P3">
        <f>$Z3-$AB3</f>
        <v>0.17427399044702352</v>
      </c>
      <c r="Q3">
        <f>$M3+$O3-$B$4</f>
        <v>-1.0076073237803569</v>
      </c>
      <c r="R3">
        <f>$N3+$P3+$B$3</f>
        <v>3.1742739904470234</v>
      </c>
      <c r="T3">
        <f>SQRT((($B$4-$M3)^2)+(($B$3+$N3)^2))</f>
        <v>4.2426406871192848</v>
      </c>
      <c r="U3">
        <f>$B$3+$N3</f>
        <v>3</v>
      </c>
      <c r="V3">
        <f>ASIN($U3/$T3)</f>
        <v>0.78539816339744839</v>
      </c>
      <c r="W3">
        <f>(($B$6^2)-($B$7^2)+($T3^2))/(2*$T3)</f>
        <v>1.5320646925708528</v>
      </c>
      <c r="X3">
        <f>SQRT(($B$6^2)-($W3^2))</f>
        <v>1.285604051711793</v>
      </c>
      <c r="Y3">
        <f>$W3*COS($V3)</f>
        <v>1.083333333333333</v>
      </c>
      <c r="Z3">
        <f>$W3*SIN($V3)</f>
        <v>1.0833333333333333</v>
      </c>
      <c r="AA3">
        <f>$X3*SIN($V3)</f>
        <v>0.90905934288630985</v>
      </c>
      <c r="AB3">
        <f>$X3*COS($V3)</f>
        <v>0.90905934288630974</v>
      </c>
    </row>
    <row r="4" spans="1:28" x14ac:dyDescent="0.25">
      <c r="A4" s="3" t="s">
        <v>21</v>
      </c>
      <c r="B4">
        <v>3</v>
      </c>
      <c r="C4" t="s">
        <v>33</v>
      </c>
      <c r="E4">
        <f>$E3-1</f>
        <v>89</v>
      </c>
      <c r="F4">
        <f t="shared" ref="F4:F23" si="0">(E4*PI())/180</f>
        <v>1.5533430342749535</v>
      </c>
      <c r="I4" t="e">
        <f>ASIN($R4/$B$7)</f>
        <v>#NUM!</v>
      </c>
      <c r="J4" t="e">
        <f t="shared" ref="J4:J23" si="1">($I4*180)/PI()</f>
        <v>#NUM!</v>
      </c>
      <c r="M4">
        <f>$B$5*COS($F4)</f>
        <v>3.4904812874566753E-2</v>
      </c>
      <c r="N4">
        <f>$B$5*SIN($F4)</f>
        <v>1.9996953903127825</v>
      </c>
      <c r="O4">
        <f>$Y4+$AA4</f>
        <v>1.9934774168247262</v>
      </c>
      <c r="P4">
        <f>$Z4-$AB4</f>
        <v>0.16139327312443041</v>
      </c>
      <c r="Q4">
        <f>$M4+$O4-$B$4</f>
        <v>-0.97161777030070695</v>
      </c>
      <c r="R4">
        <f t="shared" ref="R4:R23" si="2">$N4+$P4+$B$3</f>
        <v>3.1610886634372131</v>
      </c>
      <c r="T4">
        <f>SQRT((($B$4-$M4)^2)+(($B$3+$N4)^2))</f>
        <v>4.2178148256387651</v>
      </c>
      <c r="U4">
        <f>$B$3+$N4</f>
        <v>2.9996953903127825</v>
      </c>
      <c r="V4">
        <f>ASIN($U4/$T4)</f>
        <v>0.79119883898920318</v>
      </c>
      <c r="W4">
        <f>(($B$6^2)-($B$7^2)+($T4^2))/(2*$T4)</f>
        <v>1.5161834305327992</v>
      </c>
      <c r="X4">
        <f>SQRT(($B$6^2)-($W4^2))</f>
        <v>1.3042959039181992</v>
      </c>
      <c r="Y4">
        <f>$W4*COS($V4)</f>
        <v>1.0658666580961849</v>
      </c>
      <c r="Z4">
        <f>$W4*SIN($V4)</f>
        <v>1.0783044385427887</v>
      </c>
      <c r="AA4">
        <f>$X4*SIN($V4)</f>
        <v>0.92761075872854148</v>
      </c>
      <c r="AB4">
        <f>$X4*COS($V4)</f>
        <v>0.91691116541835826</v>
      </c>
    </row>
    <row r="5" spans="1:28" x14ac:dyDescent="0.25">
      <c r="A5" t="s">
        <v>27</v>
      </c>
      <c r="B5">
        <v>2</v>
      </c>
      <c r="C5" t="s">
        <v>33</v>
      </c>
      <c r="E5">
        <f t="shared" ref="E5:E23" si="3">$E4-1</f>
        <v>88</v>
      </c>
      <c r="F5">
        <f t="shared" si="0"/>
        <v>1.5358897417550099</v>
      </c>
      <c r="I5" t="e">
        <f>ASIN($R5/$B$7)</f>
        <v>#NUM!</v>
      </c>
      <c r="J5" t="e">
        <f t="shared" si="1"/>
        <v>#NUM!</v>
      </c>
      <c r="M5">
        <f>$B$5*COS($F5)</f>
        <v>6.979899340500216E-2</v>
      </c>
      <c r="N5">
        <f>$B$5*SIN($F5)</f>
        <v>1.9987816540381915</v>
      </c>
      <c r="O5">
        <f>$Y5+$AA5</f>
        <v>1.9944835935444105</v>
      </c>
      <c r="P5">
        <f>$Z5-$AB5</f>
        <v>0.14844256492722807</v>
      </c>
      <c r="Q5">
        <f>$M5+$O5-$B$4</f>
        <v>-0.93571741305058742</v>
      </c>
      <c r="R5">
        <f t="shared" si="2"/>
        <v>3.1472242189654196</v>
      </c>
      <c r="T5">
        <f>SQRT((($B$4-$M5)^2)+(($B$3+$N5)^2))</f>
        <v>4.1927043000486419</v>
      </c>
      <c r="U5">
        <f>$B$3+$N5</f>
        <v>2.9987816540381917</v>
      </c>
      <c r="V5">
        <f>ASIN($U5/$T5)</f>
        <v>0.79696466527658583</v>
      </c>
      <c r="W5">
        <f>(($B$6^2)-($B$7^2)+($T5^2))/(2*$T5)</f>
        <v>1.5000782844977212</v>
      </c>
      <c r="X5">
        <f>SQRT(($B$6^2)-($W5^2))</f>
        <v>1.322786883960668</v>
      </c>
      <c r="Y5">
        <f>$W5*COS($V5)</f>
        <v>1.0483760801245929</v>
      </c>
      <c r="Z5">
        <f>$W5*SIN($V5)</f>
        <v>1.0729130692857736</v>
      </c>
      <c r="AA5">
        <f>$X5*SIN($V5)</f>
        <v>0.94610751341981758</v>
      </c>
      <c r="AB5">
        <f>$X5*COS($V5)</f>
        <v>0.9244705043585455</v>
      </c>
    </row>
    <row r="6" spans="1:28" x14ac:dyDescent="0.25">
      <c r="A6" t="s">
        <v>29</v>
      </c>
      <c r="B6">
        <v>2</v>
      </c>
      <c r="C6" t="s">
        <v>33</v>
      </c>
      <c r="E6">
        <f t="shared" si="3"/>
        <v>87</v>
      </c>
      <c r="F6">
        <f t="shared" si="0"/>
        <v>1.5184364492350666</v>
      </c>
      <c r="I6" t="e">
        <f>ASIN($R6/$B$7)</f>
        <v>#NUM!</v>
      </c>
      <c r="J6" t="e">
        <f t="shared" si="1"/>
        <v>#NUM!</v>
      </c>
      <c r="M6">
        <f>$B$5*COS($F6)</f>
        <v>0.10467191248588793</v>
      </c>
      <c r="N6">
        <f>$B$5*SIN($F6)</f>
        <v>1.9972590695091477</v>
      </c>
      <c r="O6">
        <f>$Y6+$AA6</f>
        <v>1.9954103887688905</v>
      </c>
      <c r="P6">
        <f>$Z6-$AB6</f>
        <v>0.13541558401153853</v>
      </c>
      <c r="Q6">
        <f>$M6+$O6-$B$4</f>
        <v>-0.89991769874522154</v>
      </c>
      <c r="R6">
        <f t="shared" si="2"/>
        <v>3.1326746535206862</v>
      </c>
      <c r="T6">
        <f>SQRT((($B$4-$M6)^2)+(($B$3+$N6)^2))</f>
        <v>4.1673116831001451</v>
      </c>
      <c r="U6">
        <f>$B$3+$N6</f>
        <v>2.9972590695091474</v>
      </c>
      <c r="V6">
        <f>ASIN($U6/$T6)</f>
        <v>0.80269460964070305</v>
      </c>
      <c r="W6">
        <f>(($B$6^2)-($B$7^2)+($T6^2))/(2*$T6)</f>
        <v>1.4837487095401625</v>
      </c>
      <c r="X6">
        <f>SQRT(($B$6^2)-($W6^2))</f>
        <v>1.3410778377625598</v>
      </c>
      <c r="Y6">
        <f>$W6*COS($V6)</f>
        <v>1.0308658531508295</v>
      </c>
      <c r="Z6">
        <f>$W6*SIN($V6)</f>
        <v>1.0671578261296266</v>
      </c>
      <c r="AA6">
        <f>$X6*SIN($V6)</f>
        <v>0.96454453561806097</v>
      </c>
      <c r="AB6">
        <f>$X6*COS($V6)</f>
        <v>0.93174224211808809</v>
      </c>
    </row>
    <row r="7" spans="1:28" x14ac:dyDescent="0.25">
      <c r="A7" t="s">
        <v>28</v>
      </c>
      <c r="B7">
        <v>3</v>
      </c>
      <c r="C7" t="s">
        <v>33</v>
      </c>
      <c r="E7">
        <f t="shared" si="3"/>
        <v>86</v>
      </c>
      <c r="F7">
        <f t="shared" si="0"/>
        <v>1.5009831567151233</v>
      </c>
      <c r="I7" t="e">
        <f>ASIN($R7/$B$7)</f>
        <v>#NUM!</v>
      </c>
      <c r="J7" t="e">
        <f t="shared" si="1"/>
        <v>#NUM!</v>
      </c>
      <c r="M7">
        <f>$B$5*COS($F7)</f>
        <v>0.13951294748825091</v>
      </c>
      <c r="N7">
        <f>$B$5*SIN($F7)</f>
        <v>1.9951281005196484</v>
      </c>
      <c r="O7">
        <f>$Y7+$AA7</f>
        <v>1.9962567997097405</v>
      </c>
      <c r="P7">
        <f>$Z7-$AB7</f>
        <v>0.12230613072378649</v>
      </c>
      <c r="Q7">
        <f>$M7+$O7-$B$4</f>
        <v>-0.86423025280200871</v>
      </c>
      <c r="R7">
        <f t="shared" si="2"/>
        <v>3.1174342312434349</v>
      </c>
      <c r="T7">
        <f>SQRT((($B$4-$M7)^2)+(($B$3+$N7)^2))</f>
        <v>4.1416395927349585</v>
      </c>
      <c r="U7">
        <f>$B$3+$N7</f>
        <v>2.9951281005196484</v>
      </c>
      <c r="V7">
        <f>ASIN($U7/$T7)</f>
        <v>0.80838760579424607</v>
      </c>
      <c r="W7">
        <f>(($B$6^2)-($B$7^2)+($T7^2))/(2*$T7)</f>
        <v>1.4671941201050238</v>
      </c>
      <c r="X7">
        <f>SQRT(($B$6^2)-($W7^2))</f>
        <v>1.359169383825741</v>
      </c>
      <c r="Y7">
        <f>$W7*COS($V7)</f>
        <v>1.0133401736461443</v>
      </c>
      <c r="Z7">
        <f>$W7*SIN($V7)</f>
        <v>1.0610373596370473</v>
      </c>
      <c r="AA7">
        <f>$X7*SIN($V7)</f>
        <v>0.98291662606359631</v>
      </c>
      <c r="AB7">
        <f>$X7*COS($V7)</f>
        <v>0.93873122891326077</v>
      </c>
    </row>
    <row r="8" spans="1:28" x14ac:dyDescent="0.25">
      <c r="E8">
        <f t="shared" si="3"/>
        <v>85</v>
      </c>
      <c r="F8">
        <f t="shared" si="0"/>
        <v>1.4835298641951802</v>
      </c>
      <c r="I8" t="e">
        <f>ASIN($R8/$B$7)</f>
        <v>#NUM!</v>
      </c>
      <c r="J8" t="e">
        <f t="shared" si="1"/>
        <v>#NUM!</v>
      </c>
      <c r="M8">
        <f>$B$5*COS($F8)</f>
        <v>0.17431148549531628</v>
      </c>
      <c r="N8">
        <f>$B$5*SIN($F8)</f>
        <v>1.9923893961834911</v>
      </c>
      <c r="O8">
        <f>$Y8+$AA8</f>
        <v>1.9970216396511646</v>
      </c>
      <c r="P8">
        <f>$Z8-$AB8</f>
        <v>0.10910806920193905</v>
      </c>
      <c r="Q8">
        <f>$M8+$O8-$B$4</f>
        <v>-0.82866687485351909</v>
      </c>
      <c r="R8">
        <f t="shared" si="2"/>
        <v>3.1014974653854299</v>
      </c>
      <c r="T8">
        <f>SQRT((($B$4-$M8)^2)+(($B$3+$N8)^2))</f>
        <v>4.1156906928722288</v>
      </c>
      <c r="U8">
        <f>$B$3+$N8</f>
        <v>2.9923893961834911</v>
      </c>
      <c r="V8">
        <f>ASIN($U8/$T8)</f>
        <v>0.81404255231683742</v>
      </c>
      <c r="W8">
        <f>(($B$6^2)-($B$7^2)+($T8^2))/(2*$T8)</f>
        <v>1.4504138880105257</v>
      </c>
      <c r="X8">
        <f>SQRT(($B$6^2)-($W8^2))</f>
        <v>1.3770619279706307</v>
      </c>
      <c r="Y8">
        <f>$W8*COS($V8)</f>
        <v>0.9958031762997358</v>
      </c>
      <c r="Z8">
        <f>$W8*SIN($V8)</f>
        <v>1.0545503689275195</v>
      </c>
      <c r="AA8">
        <f>$X8*SIN($V8)</f>
        <v>1.0012184633514287</v>
      </c>
      <c r="AB8">
        <f>$X8*COS($V8)</f>
        <v>0.94544229972558047</v>
      </c>
    </row>
    <row r="9" spans="1:28" x14ac:dyDescent="0.25">
      <c r="E9">
        <f t="shared" si="3"/>
        <v>84</v>
      </c>
      <c r="F9">
        <f t="shared" si="0"/>
        <v>1.4660765716752369</v>
      </c>
      <c r="I9" t="e">
        <f>ASIN($R9/$B$7)</f>
        <v>#NUM!</v>
      </c>
      <c r="J9" t="e">
        <f t="shared" si="1"/>
        <v>#NUM!</v>
      </c>
      <c r="M9">
        <f>$B$5*COS($F9)</f>
        <v>0.20905692653530691</v>
      </c>
      <c r="N9">
        <f>$B$5*SIN($F9)</f>
        <v>1.9890437907365466</v>
      </c>
      <c r="O9">
        <f>$Y9+$AA9</f>
        <v>1.9977035381403598</v>
      </c>
      <c r="P9">
        <f>$Z9-$AB9</f>
        <v>9.5815310370981566E-2</v>
      </c>
      <c r="Q9">
        <f>$M9+$O9-$B$4</f>
        <v>-0.79323953532433311</v>
      </c>
      <c r="R9">
        <f t="shared" si="2"/>
        <v>3.0848591011075284</v>
      </c>
      <c r="T9">
        <f>SQRT((($B$4-$M9)^2)+(($B$3+$N9)^2))</f>
        <v>4.0894676942435</v>
      </c>
      <c r="U9">
        <f>$B$3+$N9</f>
        <v>2.9890437907365466</v>
      </c>
      <c r="V9">
        <f>ASIN($U9/$T9)</f>
        <v>0.81965831111804577</v>
      </c>
      <c r="W9">
        <f>(($B$6^2)-($B$7^2)+($T9^2))/(2*$T9)</f>
        <v>1.4334073403690251</v>
      </c>
      <c r="X9">
        <f>SQRT(($B$6^2)-($W9^2))</f>
        <v>1.3947556763018381</v>
      </c>
      <c r="Y9">
        <f>$W9*COS($V9)</f>
        <v>0.97825892931926706</v>
      </c>
      <c r="Z9">
        <f>$W9*SIN($V9)</f>
        <v>1.0476956001773241</v>
      </c>
      <c r="AA9">
        <f>$X9*SIN($V9)</f>
        <v>1.0194446088210929</v>
      </c>
      <c r="AB9">
        <f>$X9*COS($V9)</f>
        <v>0.95188028980634254</v>
      </c>
    </row>
    <row r="10" spans="1:28" x14ac:dyDescent="0.25">
      <c r="E10">
        <f t="shared" si="3"/>
        <v>83</v>
      </c>
      <c r="F10">
        <f t="shared" si="0"/>
        <v>1.4486232791552935</v>
      </c>
      <c r="I10" t="e">
        <f>ASIN($R10/$B$7)</f>
        <v>#NUM!</v>
      </c>
      <c r="J10" t="e">
        <f t="shared" si="1"/>
        <v>#NUM!</v>
      </c>
      <c r="M10">
        <f>$B$5*COS($F10)</f>
        <v>0.24373868681029498</v>
      </c>
      <c r="N10">
        <f>$B$5*SIN($F10)</f>
        <v>1.985092303282644</v>
      </c>
      <c r="O10">
        <f>$Y10+$AA10</f>
        <v>1.9983009401785492</v>
      </c>
      <c r="P10">
        <f>$Z10-$AB10</f>
        <v>8.2421796155665805E-2</v>
      </c>
      <c r="Q10">
        <f>$M10+$O10-$B$4</f>
        <v>-0.75796037301115593</v>
      </c>
      <c r="R10">
        <f t="shared" si="2"/>
        <v>3.0675140994383097</v>
      </c>
      <c r="T10">
        <f>SQRT((($B$4-$M10)^2)+(($B$3+$N10)^2))</f>
        <v>4.0629733552785599</v>
      </c>
      <c r="U10">
        <f>$B$3+$N10</f>
        <v>2.9850923032826442</v>
      </c>
      <c r="V10">
        <f>ASIN($U10/$T10)</f>
        <v>0.82523370582394295</v>
      </c>
      <c r="W10">
        <f>(($B$6^2)-($B$7^2)+($T10^2))/(2*$T10)</f>
        <v>1.4161737574223572</v>
      </c>
      <c r="X10">
        <f>SQRT(($B$6^2)-($W10^2))</f>
        <v>1.4122506465880067</v>
      </c>
      <c r="Y10">
        <f>$W10*COS($V10)</f>
        <v>0.96071142954126743</v>
      </c>
      <c r="Z10">
        <f>$W10*SIN($V10)</f>
        <v>1.0404718450590249</v>
      </c>
      <c r="AA10">
        <f>$X10*SIN($V10)</f>
        <v>1.0375895106372819</v>
      </c>
      <c r="AB10">
        <f>$X10*COS($V10)</f>
        <v>0.9580500489033591</v>
      </c>
    </row>
    <row r="11" spans="1:28" x14ac:dyDescent="0.25">
      <c r="E11">
        <f t="shared" si="3"/>
        <v>82</v>
      </c>
      <c r="F11">
        <f t="shared" si="0"/>
        <v>1.43116998663535</v>
      </c>
      <c r="I11" t="e">
        <f>ASIN($R11/$B$7)</f>
        <v>#NUM!</v>
      </c>
      <c r="J11" t="e">
        <f t="shared" si="1"/>
        <v>#NUM!</v>
      </c>
      <c r="M11">
        <f>$B$5*COS($F11)</f>
        <v>0.27834620192013138</v>
      </c>
      <c r="N11">
        <f>$B$5*SIN($F11)</f>
        <v>1.9805361374831405</v>
      </c>
      <c r="O11">
        <f>$Y11+$AA11</f>
        <v>1.9988121044607476</v>
      </c>
      <c r="P11">
        <f>$Z11-$AB11</f>
        <v>6.8921484757639151E-2</v>
      </c>
      <c r="Q11">
        <f>$M11+$O11-$B$4</f>
        <v>-0.7228416936191211</v>
      </c>
      <c r="R11">
        <f t="shared" si="2"/>
        <v>3.0494576222407797</v>
      </c>
      <c r="T11">
        <f>SQRT((($B$4-$M11)^2)+(($B$3+$N11)^2))</f>
        <v>4.0362104830453891</v>
      </c>
      <c r="U11">
        <f>$B$3+$N11</f>
        <v>2.9805361374831403</v>
      </c>
      <c r="V11">
        <f>ASIN($U11/$T11)</f>
        <v>0.83076752008282606</v>
      </c>
      <c r="W11">
        <f>(($B$6^2)-($B$7^2)+($T11^2))/(2*$T11)</f>
        <v>1.3987123702882618</v>
      </c>
      <c r="X11">
        <f>SQRT(($B$6^2)-($W11^2))</f>
        <v>1.4295466782174664</v>
      </c>
      <c r="Y11">
        <f>$W11*COS($V11)</f>
        <v>0.94316459733884861</v>
      </c>
      <c r="Z11">
        <f>$W11*SIN($V11)</f>
        <v>1.0328779391215863</v>
      </c>
      <c r="AA11">
        <f>$X11*SIN($V11)</f>
        <v>1.0556475071218991</v>
      </c>
      <c r="AB11">
        <f>$X11*COS($V11)</f>
        <v>0.96395645436394717</v>
      </c>
    </row>
    <row r="12" spans="1:28" x14ac:dyDescent="0.25">
      <c r="E12">
        <f t="shared" si="3"/>
        <v>81</v>
      </c>
      <c r="F12">
        <f t="shared" si="0"/>
        <v>1.4137166941154069</v>
      </c>
      <c r="I12" t="e">
        <f>ASIN($R12/$B$7)</f>
        <v>#NUM!</v>
      </c>
      <c r="J12" t="e">
        <f t="shared" si="1"/>
        <v>#NUM!</v>
      </c>
      <c r="M12">
        <f>$B$5*COS($F12)</f>
        <v>0.31286893008046185</v>
      </c>
      <c r="N12">
        <f>$B$5*SIN($F12)</f>
        <v>1.9753766811902755</v>
      </c>
      <c r="O12">
        <f>$Y12+$AA12</f>
        <v>1.9992351007005804</v>
      </c>
      <c r="P12">
        <f>$Z12-$AB12</f>
        <v>5.5308336864699159E-2</v>
      </c>
      <c r="Q12">
        <f>$M12+$O12-$B$4</f>
        <v>-0.68789596921895768</v>
      </c>
      <c r="R12">
        <f t="shared" si="2"/>
        <v>3.0306850180549745</v>
      </c>
      <c r="T12">
        <f>SQRT((($B$4-$M12)^2)+(($B$3+$N12)^2))</f>
        <v>4.009181934247656</v>
      </c>
      <c r="U12">
        <f>$B$3+$N12</f>
        <v>2.9753766811902755</v>
      </c>
      <c r="V12">
        <f>ASIN($U12/$T12)</f>
        <v>0.83625849578544653</v>
      </c>
      <c r="W12">
        <f>(($B$6^2)-($B$7^2)+($T12^2))/(2*$T12)</f>
        <v>1.3810223586143868</v>
      </c>
      <c r="X12">
        <f>SQRT(($B$6^2)-($W12^2))</f>
        <v>1.4466434408682589</v>
      </c>
      <c r="Y12">
        <f>$W12*COS($V12)</f>
        <v>0.92562227131322905</v>
      </c>
      <c r="Z12">
        <f>$W12*SIN($V12)</f>
        <v>1.0249127601126757</v>
      </c>
      <c r="AA12">
        <f>$X12*SIN($V12)</f>
        <v>1.0736128293873515</v>
      </c>
      <c r="AB12">
        <f>$X12*COS($V12)</f>
        <v>0.96960442324797658</v>
      </c>
    </row>
    <row r="13" spans="1:28" x14ac:dyDescent="0.25">
      <c r="E13">
        <f t="shared" si="3"/>
        <v>80</v>
      </c>
      <c r="F13">
        <f t="shared" si="0"/>
        <v>1.3962634015954636</v>
      </c>
      <c r="I13" t="e">
        <f>ASIN($R13/$B$7)</f>
        <v>#NUM!</v>
      </c>
      <c r="J13" t="e">
        <f t="shared" si="1"/>
        <v>#NUM!</v>
      </c>
      <c r="M13">
        <f>$B$5*COS($F13)</f>
        <v>0.34729635533386083</v>
      </c>
      <c r="N13">
        <f>$B$5*SIN($F13)</f>
        <v>1.969615506024416</v>
      </c>
      <c r="O13">
        <f>$Y13+$AA13</f>
        <v>1.9995678060660169</v>
      </c>
      <c r="P13">
        <f>$Z13-$AB13</f>
        <v>4.157630267755652E-2</v>
      </c>
      <c r="Q13">
        <f>$M13+$O13-$B$4</f>
        <v>-0.65313583860012248</v>
      </c>
      <c r="R13">
        <f t="shared" si="2"/>
        <v>3.0111918087019727</v>
      </c>
      <c r="T13">
        <f>SQRT((($B$4-$M13)^2)+(($B$3+$N13)^2))</f>
        <v>3.9818906162833843</v>
      </c>
      <c r="U13">
        <f>$B$3+$N13</f>
        <v>2.9696155060244163</v>
      </c>
      <c r="V13">
        <f>ASIN($U13/$T13)</f>
        <v>0.84170533119480129</v>
      </c>
      <c r="W13">
        <f>(($B$6^2)-($B$7^2)+($T13^2))/(2*$T13)</f>
        <v>1.3631028481362364</v>
      </c>
      <c r="X13">
        <f>SQRT(($B$6^2)-($W13^2))</f>
        <v>1.4635404420113849</v>
      </c>
      <c r="Y13">
        <f>$W13*COS($V13)</f>
        <v>0.90808820275450064</v>
      </c>
      <c r="Z13">
        <f>$W13*SIN($V13)</f>
        <v>1.0165752262450727</v>
      </c>
      <c r="AA13">
        <f>$X13*SIN($V13)</f>
        <v>1.0914796033115162</v>
      </c>
      <c r="AB13">
        <f>$X13*COS($V13)</f>
        <v>0.97499892356751616</v>
      </c>
    </row>
    <row r="14" spans="1:28" x14ac:dyDescent="0.25">
      <c r="E14">
        <f t="shared" si="3"/>
        <v>79</v>
      </c>
      <c r="F14">
        <f t="shared" si="0"/>
        <v>1.3788101090755203</v>
      </c>
      <c r="I14">
        <f>ASIN($R14/$B$7)</f>
        <v>1.493204001371172</v>
      </c>
      <c r="J14">
        <f t="shared" si="1"/>
        <v>85.554287230614946</v>
      </c>
      <c r="M14">
        <f>$B$5*COS($F14)</f>
        <v>0.38161799075308983</v>
      </c>
      <c r="N14">
        <f>$B$5*SIN($F14)</f>
        <v>1.963254366895328</v>
      </c>
      <c r="O14">
        <f>$Y14+$AA14</f>
        <v>1.999807900742534</v>
      </c>
      <c r="P14">
        <f>$Z14-$AB14</f>
        <v>2.7719309654822499E-2</v>
      </c>
      <c r="Q14">
        <f>$M14+$O14-$B$4</f>
        <v>-0.61857410850437633</v>
      </c>
      <c r="R14">
        <f t="shared" si="2"/>
        <v>2.9909736765501505</v>
      </c>
      <c r="T14">
        <f>SQRT((($B$4-$M14)^2)+(($B$3+$N14)^2))</f>
        <v>3.9543394883687109</v>
      </c>
      <c r="U14">
        <f>$B$3+$N14</f>
        <v>2.963254366895328</v>
      </c>
      <c r="V14">
        <f>ASIN($U14/$T14)</f>
        <v>0.84710667898022984</v>
      </c>
      <c r="W14">
        <f>(($B$6^2)-($B$7^2)+($T14^2))/(2*$T14)</f>
        <v>1.3449529081353775</v>
      </c>
      <c r="X14">
        <f>SQRT(($B$6^2)-($W14^2))</f>
        <v>1.4802370333491157</v>
      </c>
      <c r="Y14">
        <f>$W14*COS($V14)</f>
        <v>0.8905660498559661</v>
      </c>
      <c r="Z14">
        <f>$W14*SIN($V14)</f>
        <v>1.0078642944095946</v>
      </c>
      <c r="AA14">
        <f>$X14*SIN($V14)</f>
        <v>1.1092418508865678</v>
      </c>
      <c r="AB14">
        <f>$X14*COS($V14)</f>
        <v>0.98014498475477208</v>
      </c>
    </row>
    <row r="15" spans="1:28" x14ac:dyDescent="0.25">
      <c r="E15">
        <f t="shared" si="3"/>
        <v>78</v>
      </c>
      <c r="F15">
        <f t="shared" si="0"/>
        <v>1.3613568165555769</v>
      </c>
      <c r="I15">
        <f>ASIN($R15/$B$7)</f>
        <v>1.4293193724500604</v>
      </c>
      <c r="J15">
        <f t="shared" si="1"/>
        <v>81.893967617675855</v>
      </c>
      <c r="M15">
        <f>$B$5*COS($F15)</f>
        <v>0.41582338163551891</v>
      </c>
      <c r="N15">
        <f>$B$5*SIN($F15)</f>
        <v>1.9562952014676112</v>
      </c>
      <c r="O15">
        <f>$Y15+$AA15</f>
        <v>1.9999528626317646</v>
      </c>
      <c r="P15">
        <f>$Z15-$AB15</f>
        <v>1.3731250890230862E-2</v>
      </c>
      <c r="Q15">
        <f>$M15+$O15-$B$4</f>
        <v>-0.58422375573271657</v>
      </c>
      <c r="R15">
        <f t="shared" si="2"/>
        <v>2.9700264523578421</v>
      </c>
      <c r="T15">
        <f>SQRT((($B$4-$M15)^2)+(($B$3+$N15)^2))</f>
        <v>3.9265315627309185</v>
      </c>
      <c r="U15">
        <f>$B$3+$N15</f>
        <v>2.9562952014676114</v>
      </c>
      <c r="V15">
        <f>ASIN($U15/$T15)</f>
        <v>0.85246114415021934</v>
      </c>
      <c r="W15">
        <f>(($B$6^2)-($B$7^2)+($T15^2))/(2*$T15)</f>
        <v>1.3265715487941463</v>
      </c>
      <c r="X15">
        <f>SQRT(($B$6^2)-($W15^2))</f>
        <v>1.4967324162755011</v>
      </c>
      <c r="Y15">
        <f>$W15*COS($V15)</f>
        <v>0.87305937166518921</v>
      </c>
      <c r="Z15">
        <f>$W15*SIN($V15)</f>
        <v>0.99877895833747177</v>
      </c>
      <c r="AA15">
        <f>$X15*SIN($V15)</f>
        <v>1.1268934909665753</v>
      </c>
      <c r="AB15">
        <f>$X15*COS($V15)</f>
        <v>0.98504770744724091</v>
      </c>
    </row>
    <row r="16" spans="1:28" x14ac:dyDescent="0.25">
      <c r="E16">
        <f t="shared" si="3"/>
        <v>77</v>
      </c>
      <c r="F16">
        <f t="shared" si="0"/>
        <v>1.3439035240356338</v>
      </c>
      <c r="I16">
        <f>ASIN($R16/$B$7)</f>
        <v>1.3849598217215606</v>
      </c>
      <c r="J16">
        <f t="shared" si="1"/>
        <v>79.352352579836349</v>
      </c>
      <c r="M16">
        <f>$B$5*COS($F16)</f>
        <v>0.44990210868772984</v>
      </c>
      <c r="N16">
        <f>$B$5*SIN($F16)</f>
        <v>1.9487401295704705</v>
      </c>
      <c r="O16">
        <f>$Y16+$AA16</f>
        <v>1.999999961185887</v>
      </c>
      <c r="P16">
        <f>$Z16-$AB16</f>
        <v>-3.9402595224280468E-4</v>
      </c>
      <c r="Q16">
        <f>$M16+$O16-$B$4</f>
        <v>-0.55009793012638308</v>
      </c>
      <c r="R16">
        <f t="shared" si="2"/>
        <v>2.9483461036182277</v>
      </c>
      <c r="T16">
        <f>SQRT((($B$4-$M16)^2)+(($B$3+$N16)^2))</f>
        <v>3.8984699058751966</v>
      </c>
      <c r="U16">
        <f>$B$3+$N16</f>
        <v>2.9487401295704707</v>
      </c>
      <c r="V16">
        <f>ASIN($U16/$T16)</f>
        <v>0.85776728187797791</v>
      </c>
      <c r="W16">
        <f>(($B$6^2)-($B$7^2)+($T16^2))/(2*$T16)</f>
        <v>1.3079577184430162</v>
      </c>
      <c r="X16">
        <f>SQRT(($B$6^2)-($W16^2))</f>
        <v>1.5130256464334435</v>
      </c>
      <c r="Y16">
        <f>$W16*COS($V16)</f>
        <v>0.85557162175357382</v>
      </c>
      <c r="Z16">
        <f>$W16*SIN($V16)</f>
        <v>0.98931824671569679</v>
      </c>
      <c r="AA16">
        <f>$X16*SIN($V16)</f>
        <v>1.1444283394323131</v>
      </c>
      <c r="AB16">
        <f>$X16*COS($V16)</f>
        <v>0.9897122726679396</v>
      </c>
    </row>
    <row r="17" spans="5:28" x14ac:dyDescent="0.25">
      <c r="E17">
        <f t="shared" si="3"/>
        <v>76</v>
      </c>
      <c r="F17">
        <f t="shared" si="0"/>
        <v>1.3264502315156903</v>
      </c>
      <c r="I17">
        <f>ASIN($R17/$B$7)</f>
        <v>1.3481185204217669</v>
      </c>
      <c r="J17">
        <f t="shared" si="1"/>
        <v>77.241501503588324</v>
      </c>
      <c r="M17">
        <f>$B$5*COS($F17)</f>
        <v>0.48384379119933579</v>
      </c>
      <c r="N17">
        <f>$B$5*SIN($F17)</f>
        <v>1.9405914525519929</v>
      </c>
      <c r="O17">
        <f>$Y17+$AA17</f>
        <v>1.9999462503707779</v>
      </c>
      <c r="P17">
        <f>$Z17-$AB17</f>
        <v>-1.4662729209335423E-2</v>
      </c>
      <c r="Q17">
        <f>$M17+$O17-$B$4</f>
        <v>-0.51620995842988648</v>
      </c>
      <c r="R17">
        <f t="shared" si="2"/>
        <v>2.9259287233426576</v>
      </c>
      <c r="T17">
        <f>SQRT((($B$4-$M17)^2)+(($B$3+$N17)^2))</f>
        <v>3.8701576399299253</v>
      </c>
      <c r="U17">
        <f>$B$3+$N17</f>
        <v>2.9405914525519927</v>
      </c>
      <c r="V17">
        <f>ASIN($U17/$T17)</f>
        <v>0.86302359521344851</v>
      </c>
      <c r="W17">
        <f>(($B$6^2)-($B$7^2)+($T17^2))/(2*$T17)</f>
        <v>1.2891103006967743</v>
      </c>
      <c r="X17">
        <f>SQRT(($B$6^2)-($W17^2))</f>
        <v>1.5291156374314769</v>
      </c>
      <c r="Y17">
        <f>$W17*COS($V17)</f>
        <v>0.8381061415849228</v>
      </c>
      <c r="Z17">
        <f>$W17*SIN($V17)</f>
        <v>0.9794812212595817</v>
      </c>
      <c r="AA17">
        <f>$X17*SIN($V17)</f>
        <v>1.1618401087858552</v>
      </c>
      <c r="AB17">
        <f>$X17*COS($V17)</f>
        <v>0.99414395046891713</v>
      </c>
    </row>
    <row r="18" spans="5:28" x14ac:dyDescent="0.25">
      <c r="E18">
        <f t="shared" si="3"/>
        <v>75</v>
      </c>
      <c r="F18">
        <f t="shared" si="0"/>
        <v>1.3089969389957472</v>
      </c>
      <c r="I18">
        <f>ASIN($R18/$B$7)</f>
        <v>1.3155066010047773</v>
      </c>
      <c r="J18">
        <f t="shared" si="1"/>
        <v>75.372976159174087</v>
      </c>
      <c r="M18">
        <f>$B$5*COS($F18)</f>
        <v>0.51763809020504148</v>
      </c>
      <c r="N18">
        <f>$B$5*SIN($F18)</f>
        <v>1.9318516525781366</v>
      </c>
      <c r="O18">
        <f>$Y18+$AA18</f>
        <v>1.9997885607441259</v>
      </c>
      <c r="P18">
        <f>$Z18-$AB18</f>
        <v>-2.9081133350288724E-2</v>
      </c>
      <c r="Q18">
        <f>$M18+$O18-$B$4</f>
        <v>-0.4825733490508326</v>
      </c>
      <c r="R18">
        <f t="shared" si="2"/>
        <v>2.9027705192278477</v>
      </c>
      <c r="T18">
        <f>SQRT((($B$4-$M18)^2)+(($B$3+$N18)^2))</f>
        <v>3.8415979440756187</v>
      </c>
      <c r="U18">
        <f>$B$3+$N18</f>
        <v>2.9318516525781364</v>
      </c>
      <c r="V18">
        <f>ASIN($U18/$T18)</f>
        <v>0.86822853267503197</v>
      </c>
      <c r="W18">
        <f>(($B$6^2)-($B$7^2)+($T18^2))/(2*$T18)</f>
        <v>1.2700281114756271</v>
      </c>
      <c r="X18">
        <f>SQRT(($B$6^2)-($W18^2))</f>
        <v>1.5450011637735592</v>
      </c>
      <c r="Y18">
        <f>$W18*COS($V18)</f>
        <v>0.82066615356192096</v>
      </c>
      <c r="Z18">
        <f>$W18*SIN($V18)</f>
        <v>0.96926697474753032</v>
      </c>
      <c r="AA18">
        <f>$X18*SIN($V18)</f>
        <v>1.1791224071822051</v>
      </c>
      <c r="AB18">
        <f>$X18*COS($V18)</f>
        <v>0.99834810809781904</v>
      </c>
    </row>
    <row r="19" spans="5:28" x14ac:dyDescent="0.25">
      <c r="E19">
        <f t="shared" si="3"/>
        <v>74</v>
      </c>
      <c r="F19">
        <f t="shared" si="0"/>
        <v>1.2915436464758039</v>
      </c>
      <c r="I19">
        <f>ASIN($R19/$B$7)</f>
        <v>1.285657463850892</v>
      </c>
      <c r="J19">
        <f t="shared" si="1"/>
        <v>73.66274657814931</v>
      </c>
      <c r="M19">
        <f>$B$5*COS($F19)</f>
        <v>0.55127471163399833</v>
      </c>
      <c r="N19">
        <f>$B$5*SIN($F19)</f>
        <v>1.9225233918766378</v>
      </c>
      <c r="O19">
        <f>$Y19+$AA19</f>
        <v>1.9995234906281711</v>
      </c>
      <c r="P19">
        <f>$Z19-$AB19</f>
        <v>-4.3655588715919236E-2</v>
      </c>
      <c r="Q19">
        <f>$M19+$O19-$B$4</f>
        <v>-0.44920179773783042</v>
      </c>
      <c r="R19">
        <f t="shared" si="2"/>
        <v>2.8788678031607184</v>
      </c>
      <c r="T19">
        <f>SQRT((($B$4-$M19)^2)+(($B$3+$N19)^2))</f>
        <v>3.8127940560629927</v>
      </c>
      <c r="U19">
        <f>$B$3+$N19</f>
        <v>2.9225233918766378</v>
      </c>
      <c r="V19">
        <f>ASIN($U19/$T19)</f>
        <v>0.87338048571386417</v>
      </c>
      <c r="W19">
        <f>(($B$6^2)-($B$7^2)+($T19^2))/(2*$T19)</f>
        <v>1.2507098959073331</v>
      </c>
      <c r="X19">
        <f>SQRT(($B$6^2)-($W19^2))</f>
        <v>1.5606808630464679</v>
      </c>
      <c r="Y19">
        <f>$W19*COS($V19)</f>
        <v>0.80325475372785182</v>
      </c>
      <c r="Z19">
        <f>$W19*SIN($V19)</f>
        <v>0.95867462902391443</v>
      </c>
      <c r="AA19">
        <f>$X19*SIN($V19)</f>
        <v>1.1962687369003193</v>
      </c>
      <c r="AB19">
        <f>$X19*COS($V19)</f>
        <v>1.0023302177398337</v>
      </c>
    </row>
    <row r="20" spans="5:28" x14ac:dyDescent="0.25">
      <c r="E20">
        <f t="shared" si="3"/>
        <v>73</v>
      </c>
      <c r="F20">
        <f t="shared" si="0"/>
        <v>1.2740903539558606</v>
      </c>
      <c r="I20">
        <f t="shared" ref="I20:I23" si="4">ASIN($R20/$B$7)</f>
        <v>1.2577688868435046</v>
      </c>
      <c r="J20">
        <f t="shared" si="1"/>
        <v>72.064848819000431</v>
      </c>
      <c r="M20">
        <f t="shared" ref="M20:M23" si="5">$B$5*COS($F20)</f>
        <v>0.58474340944547354</v>
      </c>
      <c r="N20">
        <f t="shared" ref="N20:N23" si="6">$B$5*SIN($F20)</f>
        <v>1.9126095119260709</v>
      </c>
      <c r="O20">
        <f t="shared" ref="O20:O23" si="7">$Y20+$AA20</f>
        <v>1.9991473963504187</v>
      </c>
      <c r="P20">
        <f t="shared" ref="P20:P23" si="8">$Z20-$AB20</f>
        <v>-5.8392530903722539E-2</v>
      </c>
      <c r="Q20">
        <f t="shared" ref="Q20:Q23" si="9">$M20+$O20-$B$4</f>
        <v>-0.41610919420410752</v>
      </c>
      <c r="R20">
        <f t="shared" si="2"/>
        <v>2.8542169810223483</v>
      </c>
      <c r="T20">
        <f t="shared" ref="T20:T23" si="10">SQRT((($B$4-$M20)^2)+(($B$3+$N20)^2))</f>
        <v>3.7837492738260687</v>
      </c>
      <c r="U20">
        <f t="shared" ref="U20:U23" si="11">$B$3+$N20</f>
        <v>2.9126095119260711</v>
      </c>
      <c r="V20">
        <f t="shared" ref="V20:V23" si="12">ASIN($U20/$T20)</f>
        <v>0.8784777860430274</v>
      </c>
      <c r="W20">
        <f t="shared" ref="W20:W23" si="13">(($B$6^2)-($B$7^2)+($T20^2))/(2*$T20)</f>
        <v>1.2311543251065287</v>
      </c>
      <c r="X20">
        <f t="shared" ref="X20:X23" si="14">SQRT(($B$6^2)-($W20^2))</f>
        <v>1.5761532374015821</v>
      </c>
      <c r="Y20">
        <f t="shared" ref="Y20:Y23" si="15">$W20*COS($V20)</f>
        <v>0.7858749040991404</v>
      </c>
      <c r="Z20">
        <f t="shared" ref="Z20:Z23" si="16">$W20*SIN($V20)</f>
        <v>0.94770333297698128</v>
      </c>
      <c r="AA20">
        <f t="shared" ref="AA20:AA23" si="17">$X20*SIN($V20)</f>
        <v>1.2132724922512783</v>
      </c>
      <c r="AB20">
        <f t="shared" ref="AB20:AB23" si="18">$X20*COS($V20)</f>
        <v>1.0060958638807038</v>
      </c>
    </row>
    <row r="21" spans="5:28" x14ac:dyDescent="0.25">
      <c r="E21">
        <f t="shared" si="3"/>
        <v>72</v>
      </c>
      <c r="F21">
        <f t="shared" si="0"/>
        <v>1.2566370614359172</v>
      </c>
      <c r="I21">
        <f t="shared" si="4"/>
        <v>1.2313470478599648</v>
      </c>
      <c r="J21">
        <f t="shared" si="1"/>
        <v>70.550988958269372</v>
      </c>
      <c r="M21">
        <f t="shared" si="5"/>
        <v>0.6180339887498949</v>
      </c>
      <c r="N21">
        <f t="shared" si="6"/>
        <v>1.9021130325903071</v>
      </c>
      <c r="O21">
        <f t="shared" si="7"/>
        <v>1.9986563815194787</v>
      </c>
      <c r="P21">
        <f t="shared" si="8"/>
        <v>-7.3298489830712299E-2</v>
      </c>
      <c r="Q21">
        <f t="shared" si="9"/>
        <v>-0.38330962973062643</v>
      </c>
      <c r="R21">
        <f t="shared" si="2"/>
        <v>2.828814542759595</v>
      </c>
      <c r="T21">
        <f t="shared" si="10"/>
        <v>3.75446695719662</v>
      </c>
      <c r="U21">
        <f t="shared" si="11"/>
        <v>2.9021130325903073</v>
      </c>
      <c r="V21">
        <f t="shared" si="12"/>
        <v>0.88351870282358458</v>
      </c>
      <c r="W21">
        <f t="shared" si="13"/>
        <v>1.2113599928274574</v>
      </c>
      <c r="X21">
        <f t="shared" si="14"/>
        <v>1.5914166543608441</v>
      </c>
      <c r="Y21">
        <f t="shared" si="15"/>
        <v>0.76852942460243534</v>
      </c>
      <c r="Z21">
        <f t="shared" si="16"/>
        <v>0.93635226049985443</v>
      </c>
      <c r="AA21">
        <f t="shared" si="17"/>
        <v>1.2301269569170434</v>
      </c>
      <c r="AB21">
        <f t="shared" si="18"/>
        <v>1.0096507503305667</v>
      </c>
    </row>
    <row r="22" spans="5:28" x14ac:dyDescent="0.25">
      <c r="E22">
        <f t="shared" si="3"/>
        <v>71</v>
      </c>
      <c r="F22">
        <f t="shared" si="0"/>
        <v>1.2391837689159739</v>
      </c>
      <c r="I22">
        <f t="shared" si="4"/>
        <v>1.2060632826058095</v>
      </c>
      <c r="J22">
        <f t="shared" si="1"/>
        <v>69.102335919006762</v>
      </c>
      <c r="M22">
        <f t="shared" si="5"/>
        <v>0.65113630891431351</v>
      </c>
      <c r="N22">
        <f t="shared" si="6"/>
        <v>1.8910371511986335</v>
      </c>
      <c r="O22">
        <f t="shared" si="7"/>
        <v>1.9980462852970424</v>
      </c>
      <c r="P22">
        <f t="shared" si="8"/>
        <v>-8.8380098498985871E-2</v>
      </c>
      <c r="Q22">
        <f t="shared" si="9"/>
        <v>-0.35081740578864418</v>
      </c>
      <c r="R22">
        <f t="shared" si="2"/>
        <v>2.8026570526996477</v>
      </c>
      <c r="T22">
        <f t="shared" si="10"/>
        <v>3.7249505297267218</v>
      </c>
      <c r="U22">
        <f t="shared" si="11"/>
        <v>2.8910371511986335</v>
      </c>
      <c r="V22">
        <f t="shared" si="12"/>
        <v>0.8885014396988119</v>
      </c>
      <c r="W22">
        <f t="shared" si="13"/>
        <v>1.1913254119864125</v>
      </c>
      <c r="X22">
        <f t="shared" si="14"/>
        <v>1.6064693469703692</v>
      </c>
      <c r="Y22">
        <f t="shared" si="15"/>
        <v>0.75122098458791431</v>
      </c>
      <c r="Z22">
        <f t="shared" si="16"/>
        <v>0.92462060844400396</v>
      </c>
      <c r="AA22">
        <f t="shared" si="17"/>
        <v>1.2468253007091281</v>
      </c>
      <c r="AB22">
        <f t="shared" si="18"/>
        <v>1.0130007069429898</v>
      </c>
    </row>
    <row r="23" spans="5:28" x14ac:dyDescent="0.25">
      <c r="E23">
        <f t="shared" si="3"/>
        <v>70</v>
      </c>
      <c r="F23">
        <f t="shared" si="0"/>
        <v>1.2217304763960306</v>
      </c>
      <c r="I23">
        <f t="shared" si="4"/>
        <v>1.181686288585059</v>
      </c>
      <c r="J23">
        <f t="shared" si="1"/>
        <v>67.70563704440211</v>
      </c>
      <c r="M23">
        <f t="shared" si="5"/>
        <v>0.68404028665133765</v>
      </c>
      <c r="N23">
        <f t="shared" si="6"/>
        <v>1.8793852415718166</v>
      </c>
      <c r="O23">
        <f t="shared" si="7"/>
        <v>1.9973126696208259</v>
      </c>
      <c r="P23">
        <f t="shared" si="8"/>
        <v>-0.10364410148257397</v>
      </c>
      <c r="Q23">
        <f t="shared" si="9"/>
        <v>-0.31864704372783637</v>
      </c>
      <c r="R23">
        <f t="shared" si="2"/>
        <v>2.7757411400892424</v>
      </c>
      <c r="T23">
        <f t="shared" si="10"/>
        <v>3.6952034806266902</v>
      </c>
      <c r="U23">
        <f t="shared" si="11"/>
        <v>2.8793852415718169</v>
      </c>
      <c r="V23">
        <f t="shared" si="12"/>
        <v>0.89342413166744139</v>
      </c>
      <c r="W23">
        <f t="shared" si="13"/>
        <v>1.1710490110503788</v>
      </c>
      <c r="X23">
        <f t="shared" si="14"/>
        <v>1.6213094133193484</v>
      </c>
      <c r="Y23">
        <f t="shared" si="15"/>
        <v>0.73395209388834759</v>
      </c>
      <c r="Z23">
        <f t="shared" si="16"/>
        <v>0.91250759457605635</v>
      </c>
      <c r="AA23">
        <f t="shared" si="17"/>
        <v>1.2633605757324782</v>
      </c>
      <c r="AB23">
        <f t="shared" si="18"/>
        <v>1.0161516960586303</v>
      </c>
    </row>
    <row r="25" spans="5:28" x14ac:dyDescent="0.25">
      <c r="O25">
        <f>SQRT((O3^2)+(P3^2))</f>
        <v>2</v>
      </c>
      <c r="Q25">
        <f>SQRT((Q3^2)+(R3^2))</f>
        <v>3.3303585220459797</v>
      </c>
    </row>
    <row r="26" spans="5:28" x14ac:dyDescent="0.25">
      <c r="O26">
        <f t="shared" ref="O26:O53" si="19">SQRT((O4^2)+(P4^2))</f>
        <v>2</v>
      </c>
    </row>
    <row r="27" spans="5:28" x14ac:dyDescent="0.25">
      <c r="O27">
        <f t="shared" si="19"/>
        <v>2</v>
      </c>
    </row>
    <row r="28" spans="5:28" x14ac:dyDescent="0.25">
      <c r="O28">
        <f t="shared" si="19"/>
        <v>2</v>
      </c>
    </row>
    <row r="29" spans="5:28" x14ac:dyDescent="0.25">
      <c r="O29">
        <f t="shared" si="19"/>
        <v>1.9999999999999996</v>
      </c>
    </row>
    <row r="30" spans="5:28" x14ac:dyDescent="0.25">
      <c r="O30">
        <f t="shared" si="19"/>
        <v>2</v>
      </c>
    </row>
    <row r="31" spans="5:28" x14ac:dyDescent="0.25">
      <c r="O31">
        <f t="shared" si="19"/>
        <v>2</v>
      </c>
    </row>
    <row r="32" spans="5:28" x14ac:dyDescent="0.25">
      <c r="O32">
        <f t="shared" si="19"/>
        <v>2</v>
      </c>
    </row>
    <row r="33" spans="15:15" x14ac:dyDescent="0.25">
      <c r="O33">
        <f t="shared" si="19"/>
        <v>2</v>
      </c>
    </row>
    <row r="34" spans="15:15" x14ac:dyDescent="0.25">
      <c r="O34">
        <f t="shared" si="19"/>
        <v>1.9999999999999998</v>
      </c>
    </row>
    <row r="35" spans="15:15" x14ac:dyDescent="0.25">
      <c r="O35">
        <f t="shared" si="19"/>
        <v>2</v>
      </c>
    </row>
    <row r="36" spans="15:15" x14ac:dyDescent="0.25">
      <c r="O36">
        <f t="shared" si="19"/>
        <v>2</v>
      </c>
    </row>
    <row r="37" spans="15:15" x14ac:dyDescent="0.25">
      <c r="O37">
        <f t="shared" si="19"/>
        <v>2</v>
      </c>
    </row>
    <row r="38" spans="15:15" x14ac:dyDescent="0.25">
      <c r="O38">
        <f>SQRT((O16^2)+(P16^2))</f>
        <v>2</v>
      </c>
    </row>
    <row r="39" spans="15:15" x14ac:dyDescent="0.25">
      <c r="O39">
        <f t="shared" si="19"/>
        <v>2</v>
      </c>
    </row>
    <row r="40" spans="15:15" x14ac:dyDescent="0.25">
      <c r="O40">
        <f t="shared" si="19"/>
        <v>2</v>
      </c>
    </row>
    <row r="41" spans="15:15" x14ac:dyDescent="0.25">
      <c r="O41">
        <f t="shared" si="19"/>
        <v>2</v>
      </c>
    </row>
    <row r="42" spans="15:15" x14ac:dyDescent="0.25">
      <c r="O42">
        <f t="shared" si="19"/>
        <v>2</v>
      </c>
    </row>
    <row r="43" spans="15:15" x14ac:dyDescent="0.25">
      <c r="O43">
        <f t="shared" si="19"/>
        <v>1.9999999999999996</v>
      </c>
    </row>
    <row r="44" spans="15:15" x14ac:dyDescent="0.25">
      <c r="O44">
        <f t="shared" si="19"/>
        <v>2</v>
      </c>
    </row>
    <row r="45" spans="15:15" x14ac:dyDescent="0.25">
      <c r="O45">
        <f t="shared" si="19"/>
        <v>2</v>
      </c>
    </row>
  </sheetData>
  <mergeCells count="4">
    <mergeCell ref="M1:R1"/>
    <mergeCell ref="T1:AB1"/>
    <mergeCell ref="E2:F2"/>
    <mergeCell ref="A2:C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3C12D2D7B4A409D5B79530DDFD21A" ma:contentTypeVersion="14" ma:contentTypeDescription="Create a new document." ma:contentTypeScope="" ma:versionID="74af4897285f9ba6aee91c4a71f4446e">
  <xsd:schema xmlns:xsd="http://www.w3.org/2001/XMLSchema" xmlns:xs="http://www.w3.org/2001/XMLSchema" xmlns:p="http://schemas.microsoft.com/office/2006/metadata/properties" xmlns:ns2="10435a44-06a5-4855-9697-ef3af37dc8ed" xmlns:ns3="f4263e9f-9c66-46a5-8105-d05dc10ad451" targetNamespace="http://schemas.microsoft.com/office/2006/metadata/properties" ma:root="true" ma:fieldsID="e34476a771cf2cc57ba4239288f134b4" ns2:_="" ns3:_="">
    <xsd:import namespace="10435a44-06a5-4855-9697-ef3af37dc8ed"/>
    <xsd:import namespace="f4263e9f-9c66-46a5-8105-d05dc10ad4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35a44-06a5-4855-9697-ef3af37dc8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c489762-de54-417b-aa3d-8bc484f7f1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63e9f-9c66-46a5-8105-d05dc10ad45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9288902-43e3-451b-a448-b166d7a8e7c6}" ma:internalName="TaxCatchAll" ma:showField="CatchAllData" ma:web="f4263e9f-9c66-46a5-8105-d05dc10ad4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435a44-06a5-4855-9697-ef3af37dc8ed">
      <Terms xmlns="http://schemas.microsoft.com/office/infopath/2007/PartnerControls"/>
    </lcf76f155ced4ddcb4097134ff3c332f>
    <TaxCatchAll xmlns="f4263e9f-9c66-46a5-8105-d05dc10ad451" xsi:nil="true"/>
  </documentManagement>
</p:properties>
</file>

<file path=customXml/itemProps1.xml><?xml version="1.0" encoding="utf-8"?>
<ds:datastoreItem xmlns:ds="http://schemas.openxmlformats.org/officeDocument/2006/customXml" ds:itemID="{A1691864-3BD0-4339-8C7E-8B4383001655}"/>
</file>

<file path=customXml/itemProps2.xml><?xml version="1.0" encoding="utf-8"?>
<ds:datastoreItem xmlns:ds="http://schemas.openxmlformats.org/officeDocument/2006/customXml" ds:itemID="{04AC5CAC-C21E-4A3B-A799-0C8CB1576F72}"/>
</file>

<file path=customXml/itemProps3.xml><?xml version="1.0" encoding="utf-8"?>
<ds:datastoreItem xmlns:ds="http://schemas.openxmlformats.org/officeDocument/2006/customXml" ds:itemID="{03B166B2-43F9-4CB4-82D2-8D9FB947C9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Oliver</dc:creator>
  <cp:lastModifiedBy>Sébastien Olivier</cp:lastModifiedBy>
  <dcterms:created xsi:type="dcterms:W3CDTF">2023-07-19T01:30:46Z</dcterms:created>
  <dcterms:modified xsi:type="dcterms:W3CDTF">2023-09-20T16:47:05Z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0x01010087B3C12D2D7B4A409D5B79530DDFD21A</vt:lpwstr>
  </property>
</Properties>
</file>