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 Oliver\Formula\Pedal Box 2024\"/>
    </mc:Choice>
  </mc:AlternateContent>
  <xr:revisionPtr revIDLastSave="0" documentId="13_ncr:1_{B660F61E-28B7-4223-B088-604825D62A6A}" xr6:coauthVersionLast="47" xr6:coauthVersionMax="47" xr10:uidLastSave="{00000000-0000-0000-0000-000000000000}"/>
  <bookViews>
    <workbookView xWindow="-120" yWindow="-120" windowWidth="29040" windowHeight="16440" activeTab="1" xr2:uid="{584441CA-0663-4DA9-B15A-3FF5A94E87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B34" i="2" s="1"/>
  <c r="D20" i="2"/>
  <c r="D21" i="2"/>
  <c r="D22" i="2"/>
  <c r="D23" i="2"/>
  <c r="D24" i="2"/>
  <c r="D25" i="2"/>
  <c r="D26" i="2"/>
  <c r="D27" i="2"/>
  <c r="D19" i="2"/>
  <c r="C20" i="2"/>
  <c r="C21" i="2"/>
  <c r="C22" i="2"/>
  <c r="C23" i="2"/>
  <c r="C24" i="2"/>
  <c r="C25" i="2"/>
  <c r="C26" i="2"/>
  <c r="C27" i="2"/>
  <c r="C19" i="2"/>
  <c r="B27" i="2"/>
  <c r="B20" i="2"/>
  <c r="B21" i="2"/>
  <c r="B22" i="2"/>
  <c r="B23" i="2"/>
  <c r="B24" i="2"/>
  <c r="B25" i="2"/>
  <c r="B26" i="2"/>
  <c r="B19" i="2"/>
  <c r="E9" i="2"/>
  <c r="E20" i="2" s="1"/>
  <c r="E10" i="2"/>
  <c r="E11" i="2"/>
  <c r="E12" i="2"/>
  <c r="E13" i="2"/>
  <c r="E14" i="2"/>
  <c r="E15" i="2"/>
  <c r="E26" i="2" s="1"/>
  <c r="B37" i="2" s="1"/>
  <c r="E16" i="2"/>
  <c r="E27" i="2" s="1"/>
  <c r="E8" i="2"/>
  <c r="E19" i="2" s="1"/>
  <c r="C9" i="2"/>
  <c r="C10" i="2"/>
  <c r="C11" i="2"/>
  <c r="C12" i="2"/>
  <c r="C13" i="2"/>
  <c r="C14" i="2"/>
  <c r="C15" i="2"/>
  <c r="C16" i="2"/>
  <c r="C8" i="2"/>
  <c r="C4" i="2"/>
  <c r="G9" i="2" s="1"/>
  <c r="C3" i="2"/>
  <c r="C2" i="2"/>
  <c r="B10" i="2"/>
  <c r="B11" i="2" s="1"/>
  <c r="B12" i="2" s="1"/>
  <c r="B13" i="2" s="1"/>
  <c r="B14" i="2" s="1"/>
  <c r="B15" i="2" s="1"/>
  <c r="B16" i="2" s="1"/>
  <c r="B9" i="2"/>
  <c r="B8" i="2"/>
  <c r="G11" i="1"/>
  <c r="C13" i="1"/>
  <c r="C16" i="1" s="1"/>
  <c r="H10" i="1"/>
  <c r="G10" i="1"/>
  <c r="G9" i="1"/>
  <c r="G8" i="1"/>
  <c r="C8" i="1"/>
  <c r="C10" i="1"/>
  <c r="H11" i="2" l="1"/>
  <c r="H10" i="2"/>
  <c r="H14" i="2"/>
  <c r="H13" i="2"/>
  <c r="H15" i="2"/>
  <c r="D37" i="2" s="1"/>
  <c r="G14" i="2"/>
  <c r="H12" i="2"/>
  <c r="D34" i="2" s="1"/>
  <c r="G10" i="2"/>
  <c r="I10" i="2" s="1"/>
  <c r="G8" i="2"/>
  <c r="C30" i="2" s="1"/>
  <c r="F20" i="2"/>
  <c r="B31" i="2"/>
  <c r="F19" i="2"/>
  <c r="B30" i="2"/>
  <c r="B38" i="2"/>
  <c r="F27" i="2"/>
  <c r="H25" i="2"/>
  <c r="G16" i="2"/>
  <c r="H27" i="2" s="1"/>
  <c r="H8" i="2"/>
  <c r="H9" i="2"/>
  <c r="I9" i="2" s="1"/>
  <c r="E25" i="2"/>
  <c r="F26" i="2"/>
  <c r="C31" i="2"/>
  <c r="G15" i="2"/>
  <c r="H26" i="2" s="1"/>
  <c r="H16" i="2"/>
  <c r="E24" i="2"/>
  <c r="G13" i="2"/>
  <c r="E22" i="2"/>
  <c r="F23" i="2"/>
  <c r="G12" i="2"/>
  <c r="H23" i="2" s="1"/>
  <c r="E21" i="2"/>
  <c r="I21" i="2" s="1"/>
  <c r="H20" i="2"/>
  <c r="G11" i="2"/>
  <c r="G12" i="1"/>
  <c r="G13" i="1"/>
  <c r="D16" i="1"/>
  <c r="D33" i="2" l="1"/>
  <c r="H24" i="2"/>
  <c r="I14" i="2"/>
  <c r="I23" i="2"/>
  <c r="I8" i="2"/>
  <c r="L12" i="2"/>
  <c r="I26" i="2"/>
  <c r="L15" i="2" s="1"/>
  <c r="H19" i="2"/>
  <c r="H21" i="2"/>
  <c r="L10" i="2" s="1"/>
  <c r="D32" i="2"/>
  <c r="H22" i="2"/>
  <c r="I11" i="2"/>
  <c r="B33" i="2"/>
  <c r="C33" i="2" s="1"/>
  <c r="F22" i="2"/>
  <c r="I22" i="2"/>
  <c r="I13" i="2"/>
  <c r="C35" i="2"/>
  <c r="I16" i="2"/>
  <c r="C38" i="2"/>
  <c r="B32" i="2"/>
  <c r="C32" i="2" s="1"/>
  <c r="F21" i="2"/>
  <c r="F24" i="2"/>
  <c r="B35" i="2"/>
  <c r="B36" i="2"/>
  <c r="C36" i="2" s="1"/>
  <c r="F25" i="2"/>
  <c r="I25" i="2"/>
  <c r="L14" i="2" s="1"/>
  <c r="I12" i="2"/>
  <c r="C34" i="2"/>
  <c r="I27" i="2"/>
  <c r="L16" i="2" s="1"/>
  <c r="D38" i="2"/>
  <c r="I20" i="2"/>
  <c r="L9" i="2" s="1"/>
  <c r="D31" i="2"/>
  <c r="K9" i="2" s="1"/>
  <c r="M9" i="2" s="1"/>
  <c r="D36" i="2"/>
  <c r="I24" i="2"/>
  <c r="C37" i="2"/>
  <c r="I15" i="2"/>
  <c r="I19" i="2"/>
  <c r="L8" i="2" s="1"/>
  <c r="D30" i="2"/>
  <c r="E30" i="2" s="1"/>
  <c r="D35" i="2"/>
  <c r="L11" i="2" l="1"/>
  <c r="L13" i="2"/>
  <c r="K11" i="2"/>
  <c r="E33" i="2"/>
  <c r="K8" i="2"/>
  <c r="M8" i="2" s="1"/>
  <c r="K14" i="2"/>
  <c r="M14" i="2" s="1"/>
  <c r="E36" i="2"/>
  <c r="K15" i="2"/>
  <c r="M15" i="2" s="1"/>
  <c r="E37" i="2"/>
  <c r="E35" i="2"/>
  <c r="K13" i="2"/>
  <c r="M13" i="2" s="1"/>
  <c r="K10" i="2"/>
  <c r="M10" i="2" s="1"/>
  <c r="E32" i="2"/>
  <c r="E31" i="2"/>
  <c r="E34" i="2"/>
  <c r="K12" i="2"/>
  <c r="M12" i="2" s="1"/>
  <c r="K16" i="2"/>
  <c r="M16" i="2" s="1"/>
  <c r="E38" i="2"/>
  <c r="M11" i="2" l="1"/>
</calcChain>
</file>

<file path=xl/sharedStrings.xml><?xml version="1.0" encoding="utf-8"?>
<sst xmlns="http://schemas.openxmlformats.org/spreadsheetml/2006/main" count="53" uniqueCount="52">
  <si>
    <t>Fin</t>
  </si>
  <si>
    <t>a</t>
  </si>
  <si>
    <t>b</t>
  </si>
  <si>
    <t>c</t>
  </si>
  <si>
    <t>d</t>
  </si>
  <si>
    <t>mc disp.</t>
  </si>
  <si>
    <t>constants</t>
  </si>
  <si>
    <t>variables</t>
  </si>
  <si>
    <t>length of pedal</t>
  </si>
  <si>
    <t>x dist. between pivots</t>
  </si>
  <si>
    <t>y dist. between pivots</t>
  </si>
  <si>
    <t>IN</t>
  </si>
  <si>
    <t>Fout</t>
  </si>
  <si>
    <t>Pedal Ratio</t>
  </si>
  <si>
    <t>rho</t>
  </si>
  <si>
    <t>e</t>
  </si>
  <si>
    <t>results</t>
  </si>
  <si>
    <t>F</t>
  </si>
  <si>
    <t>Fx</t>
  </si>
  <si>
    <t>theta</t>
  </si>
  <si>
    <t>Fy</t>
  </si>
  <si>
    <t>Points</t>
  </si>
  <si>
    <t>x position</t>
  </si>
  <si>
    <t>y position</t>
  </si>
  <si>
    <t>P1</t>
  </si>
  <si>
    <t>P2</t>
  </si>
  <si>
    <t>P3</t>
  </si>
  <si>
    <t>O</t>
  </si>
  <si>
    <t>Member</t>
  </si>
  <si>
    <t>Length</t>
  </si>
  <si>
    <t>R1</t>
  </si>
  <si>
    <t>R2</t>
  </si>
  <si>
    <t>R3</t>
  </si>
  <si>
    <t>P1x increments</t>
  </si>
  <si>
    <t>P1y results</t>
  </si>
  <si>
    <t>d results</t>
  </si>
  <si>
    <t>x' results</t>
  </si>
  <si>
    <t>y' results</t>
  </si>
  <si>
    <t>check</t>
  </si>
  <si>
    <t>Angle 1' (rads)</t>
  </si>
  <si>
    <t>Angle 1' (deg)</t>
  </si>
  <si>
    <t>Angle 1 (deg)</t>
  </si>
  <si>
    <t>Theta (rads)</t>
  </si>
  <si>
    <t>Theta (degs)</t>
  </si>
  <si>
    <t>P2x position</t>
  </si>
  <si>
    <t>P2y position</t>
  </si>
  <si>
    <t>Angle 2(rads)</t>
  </si>
  <si>
    <t>x1</t>
  </si>
  <si>
    <t>x2</t>
  </si>
  <si>
    <t>Check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</si>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</sst>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3FB4-227F-4CBF-B823-D035184AE2F6}">
  <dimension ref="A1:H16"/>
  <sheetViews>
    <sheetView workbookViewId="0">
      <selection activeCell="C5" sqref="C5"/>
    </sheetView>
  </sheetViews>
  <sheetFormatPr defaultRowHeight="15" x14ac:dyDescent="0.25"/>
  <sheetData>
    <row r="1" spans="1:8" x14ac:dyDescent="0.25">
      <c r="A1" t="s">
        <v>11</v>
      </c>
    </row>
    <row r="2" spans="1:8" ht="30" x14ac:dyDescent="0.25">
      <c r="B2" s="1" t="s">
        <v>8</v>
      </c>
      <c r="C2" s="2">
        <v>11</v>
      </c>
    </row>
    <row r="3" spans="1:8" ht="45" x14ac:dyDescent="0.25">
      <c r="B3" s="1" t="s">
        <v>9</v>
      </c>
      <c r="C3" s="2">
        <v>2</v>
      </c>
    </row>
    <row r="4" spans="1:8" ht="45" x14ac:dyDescent="0.25">
      <c r="B4" s="1" t="s">
        <v>10</v>
      </c>
      <c r="C4" s="2">
        <v>1</v>
      </c>
    </row>
    <row r="7" spans="1:8" x14ac:dyDescent="0.25">
      <c r="B7" s="3" t="s">
        <v>6</v>
      </c>
      <c r="C7" s="3"/>
      <c r="D7" s="3" t="s">
        <v>7</v>
      </c>
      <c r="E7" s="3"/>
      <c r="F7" s="3" t="s">
        <v>16</v>
      </c>
      <c r="G7" s="3"/>
    </row>
    <row r="8" spans="1:8" x14ac:dyDescent="0.25">
      <c r="B8" t="s">
        <v>1</v>
      </c>
      <c r="C8">
        <f>C2-C9</f>
        <v>9</v>
      </c>
      <c r="D8" t="s">
        <v>4</v>
      </c>
      <c r="E8">
        <v>1</v>
      </c>
      <c r="F8" t="s">
        <v>0</v>
      </c>
      <c r="G8">
        <f>(C11*E8)/(C8+C9)</f>
        <v>9.0909090909090917</v>
      </c>
    </row>
    <row r="9" spans="1:8" x14ac:dyDescent="0.25">
      <c r="B9" t="s">
        <v>2</v>
      </c>
      <c r="C9" s="2">
        <v>2</v>
      </c>
      <c r="F9" t="s">
        <v>13</v>
      </c>
      <c r="G9">
        <f>C11/G8</f>
        <v>10.999999999999998</v>
      </c>
    </row>
    <row r="10" spans="1:8" x14ac:dyDescent="0.25">
      <c r="B10" t="s">
        <v>3</v>
      </c>
      <c r="C10">
        <f>C9</f>
        <v>2</v>
      </c>
      <c r="F10" t="s">
        <v>14</v>
      </c>
      <c r="G10">
        <f>2*SIN(C12/2*E8)</f>
        <v>0.95885107720840601</v>
      </c>
      <c r="H10">
        <f>G10*180/PI()</f>
        <v>54.938119905614307</v>
      </c>
    </row>
    <row r="11" spans="1:8" x14ac:dyDescent="0.25">
      <c r="B11" t="s">
        <v>12</v>
      </c>
      <c r="C11" s="2">
        <v>100</v>
      </c>
      <c r="F11" t="s">
        <v>17</v>
      </c>
      <c r="G11">
        <f>(G8*(C8+C9))/C9</f>
        <v>50.000000000000007</v>
      </c>
    </row>
    <row r="12" spans="1:8" x14ac:dyDescent="0.25">
      <c r="B12" t="s">
        <v>5</v>
      </c>
      <c r="C12" s="2">
        <v>1</v>
      </c>
      <c r="F12" t="s">
        <v>18</v>
      </c>
      <c r="G12">
        <f>G11*COS(C16)</f>
        <v>44.721359549995796</v>
      </c>
    </row>
    <row r="13" spans="1:8" x14ac:dyDescent="0.25">
      <c r="B13" t="s">
        <v>15</v>
      </c>
      <c r="C13">
        <f>SQRT((C3^2)+(C4^2))</f>
        <v>2.2360679774997898</v>
      </c>
      <c r="F13" t="s">
        <v>20</v>
      </c>
      <c r="G13">
        <f>G11*SIN(C16)</f>
        <v>22.360679774997898</v>
      </c>
    </row>
    <row r="16" spans="1:8" x14ac:dyDescent="0.25">
      <c r="B16" t="s">
        <v>19</v>
      </c>
      <c r="C16">
        <f>ASIN(C4/C13)</f>
        <v>0.46364760900080609</v>
      </c>
      <c r="D16">
        <f>C16*180/PI()</f>
        <v>26.56505117707799</v>
      </c>
    </row>
  </sheetData>
  <mergeCells count="3">
    <mergeCell ref="B7:C7"/>
    <mergeCell ref="D7:E7"/>
    <mergeCell ref="F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46E9-E0DA-403D-9EEA-DD72552380DE}">
  <dimension ref="B1:M38"/>
  <sheetViews>
    <sheetView tabSelected="1" workbookViewId="0">
      <selection activeCell="H6" sqref="H6"/>
    </sheetView>
  </sheetViews>
  <sheetFormatPr defaultRowHeight="15" x14ac:dyDescent="0.25"/>
  <cols>
    <col min="2" max="2" width="14.7109375" bestFit="1" customWidth="1"/>
    <col min="3" max="3" width="13.28515625" bestFit="1" customWidth="1"/>
    <col min="4" max="4" width="12.7109375" bestFit="1" customWidth="1"/>
    <col min="5" max="7" width="12" bestFit="1" customWidth="1"/>
    <col min="8" max="8" width="9.7109375" bestFit="1" customWidth="1"/>
    <col min="11" max="12" width="11.85546875" bestFit="1" customWidth="1"/>
  </cols>
  <sheetData>
    <row r="1" spans="2:13" x14ac:dyDescent="0.25">
      <c r="B1" t="s">
        <v>28</v>
      </c>
      <c r="C1" t="s">
        <v>29</v>
      </c>
      <c r="F1" t="s">
        <v>21</v>
      </c>
      <c r="G1" t="s">
        <v>22</v>
      </c>
      <c r="H1" t="s">
        <v>23</v>
      </c>
    </row>
    <row r="2" spans="2:13" x14ac:dyDescent="0.25">
      <c r="B2" t="s">
        <v>30</v>
      </c>
      <c r="C2">
        <f>SQRT(((H3-H2)^2)+((G3-G2)^2))</f>
        <v>3</v>
      </c>
      <c r="F2" t="s">
        <v>27</v>
      </c>
      <c r="G2">
        <v>0</v>
      </c>
      <c r="H2">
        <v>0</v>
      </c>
    </row>
    <row r="3" spans="2:13" x14ac:dyDescent="0.25">
      <c r="B3" t="s">
        <v>31</v>
      </c>
      <c r="C3">
        <f>SQRT(((H4-H3)^2)+((G4-G3)^2))</f>
        <v>4</v>
      </c>
      <c r="F3" t="s">
        <v>24</v>
      </c>
      <c r="G3">
        <v>0</v>
      </c>
      <c r="H3">
        <v>3</v>
      </c>
    </row>
    <row r="4" spans="2:13" x14ac:dyDescent="0.25">
      <c r="B4" t="s">
        <v>32</v>
      </c>
      <c r="C4">
        <f>SQRT(((H4-H5)^2)+((G4-G5)^2))</f>
        <v>5</v>
      </c>
      <c r="F4" t="s">
        <v>25</v>
      </c>
      <c r="G4">
        <v>4</v>
      </c>
      <c r="H4">
        <v>3</v>
      </c>
    </row>
    <row r="5" spans="2:13" x14ac:dyDescent="0.25">
      <c r="F5" t="s">
        <v>26</v>
      </c>
      <c r="G5">
        <v>4</v>
      </c>
      <c r="H5">
        <v>-2</v>
      </c>
    </row>
    <row r="7" spans="2:13" x14ac:dyDescent="0.25">
      <c r="B7" t="s">
        <v>33</v>
      </c>
      <c r="C7" t="s">
        <v>34</v>
      </c>
      <c r="E7" t="s">
        <v>35</v>
      </c>
      <c r="G7" t="s">
        <v>36</v>
      </c>
      <c r="H7" t="s">
        <v>37</v>
      </c>
      <c r="I7" t="s">
        <v>38</v>
      </c>
      <c r="K7" t="s">
        <v>44</v>
      </c>
      <c r="L7" t="s">
        <v>45</v>
      </c>
      <c r="M7" t="s">
        <v>49</v>
      </c>
    </row>
    <row r="8" spans="2:13" x14ac:dyDescent="0.25">
      <c r="B8">
        <f>G3</f>
        <v>0</v>
      </c>
      <c r="C8">
        <f>SQRT(($C$2^2)-($B8^2))</f>
        <v>3</v>
      </c>
      <c r="E8">
        <f>SQRT((($G$5-$B8)^2)+(($C8-$H$5)^2))</f>
        <v>6.4031242374328485</v>
      </c>
      <c r="G8">
        <f>(($E8^2)-($C$4^2)+($C$3^2))/(2*$E8)</f>
        <v>2.4987801902176972</v>
      </c>
      <c r="H8">
        <f>SQRT((4*($E8^2)*($C$3^2)-(($E8^2)-($C$4^2)+($C$3^2))^2)/(4*($E8^2)))</f>
        <v>3.1234752377721211</v>
      </c>
      <c r="I8">
        <f>SQRT((G8^2)+(H8^2))</f>
        <v>4</v>
      </c>
      <c r="K8">
        <f>B8+C30+D30</f>
        <v>3.6709675119970266</v>
      </c>
      <c r="L8">
        <f>H19+I19+$H$5</f>
        <v>2.588709389996283</v>
      </c>
      <c r="M8">
        <f>SQRT(((K8-B8)^2)+((L8-C8)^2))</f>
        <v>3.6939359009077122</v>
      </c>
    </row>
    <row r="9" spans="2:13" x14ac:dyDescent="0.25">
      <c r="B9">
        <f>$B8+0.125</f>
        <v>0.125</v>
      </c>
      <c r="C9">
        <f t="shared" ref="C9:C16" si="0">SQRT(($C$2^2)-($B9^2))</f>
        <v>2.9973947020704497</v>
      </c>
      <c r="E9">
        <f t="shared" ref="E9:E16" si="1">SQRT((($G$5-$B9)^2)+(($C9-$H$5)^2))</f>
        <v>6.3237313991251876</v>
      </c>
      <c r="G9">
        <f t="shared" ref="G9:G16" si="2">(($E9^2)-($C$4^2)+($C$3^2))/(2*$E9)</f>
        <v>2.4502605228116452</v>
      </c>
      <c r="H9">
        <f t="shared" ref="H9:H16" si="3">SQRT((4*($E9^2)*($C$3^2)-(($E9^2)-($C$4^2)+($C$3^2))^2)/(4*($E9^2)))</f>
        <v>3.1616804662000244</v>
      </c>
      <c r="I9">
        <f t="shared" ref="I9:I16" si="4">SQRT((G9^2)+(H9^2))</f>
        <v>4</v>
      </c>
      <c r="K9">
        <f t="shared" ref="K9:K16" si="5">B9+C31+D31</f>
        <v>3.7812874782548365</v>
      </c>
      <c r="L9">
        <f t="shared" ref="L9:L16" si="6">H20+I20+$H$5</f>
        <v>2.6201232767385481</v>
      </c>
      <c r="M9">
        <f t="shared" ref="M9:M16" si="7">SQRT(((K9-B9)^2)+((L9-C9)^2))</f>
        <v>3.6757001852728788</v>
      </c>
    </row>
    <row r="10" spans="2:13" x14ac:dyDescent="0.25">
      <c r="B10">
        <f t="shared" ref="B10:B16" si="8">$B9+0.125</f>
        <v>0.25</v>
      </c>
      <c r="C10">
        <f t="shared" si="0"/>
        <v>2.9895651857753496</v>
      </c>
      <c r="E10">
        <f t="shared" si="1"/>
        <v>6.241655288711593</v>
      </c>
      <c r="G10">
        <f t="shared" si="2"/>
        <v>2.3998650484017201</v>
      </c>
      <c r="H10">
        <f t="shared" si="3"/>
        <v>3.200101209252578</v>
      </c>
      <c r="I10">
        <f t="shared" si="4"/>
        <v>4</v>
      </c>
      <c r="K10">
        <f t="shared" si="5"/>
        <v>3.8900465328266449</v>
      </c>
      <c r="L10">
        <f t="shared" si="6"/>
        <v>2.6499355806703786</v>
      </c>
      <c r="M10">
        <f t="shared" si="7"/>
        <v>3.6558565384608621</v>
      </c>
    </row>
    <row r="11" spans="2:13" x14ac:dyDescent="0.25">
      <c r="B11">
        <f t="shared" si="8"/>
        <v>0.375</v>
      </c>
      <c r="C11">
        <f t="shared" si="0"/>
        <v>2.9764702249476644</v>
      </c>
      <c r="E11">
        <f t="shared" si="1"/>
        <v>6.1567752029606098</v>
      </c>
      <c r="G11">
        <f t="shared" si="2"/>
        <v>2.3474854893102708</v>
      </c>
      <c r="H11">
        <f t="shared" si="3"/>
        <v>3.2387207161899152</v>
      </c>
      <c r="I11">
        <f t="shared" si="4"/>
        <v>4</v>
      </c>
      <c r="K11">
        <f t="shared" si="5"/>
        <v>3.9970750560733554</v>
      </c>
      <c r="L11">
        <f t="shared" si="6"/>
        <v>2.6781348537813994</v>
      </c>
      <c r="M11">
        <f t="shared" si="7"/>
        <v>3.6343406149558564</v>
      </c>
    </row>
    <row r="12" spans="2:13" x14ac:dyDescent="0.25">
      <c r="B12">
        <f t="shared" si="8"/>
        <v>0.5</v>
      </c>
      <c r="C12">
        <f t="shared" si="0"/>
        <v>2.9580398915498081</v>
      </c>
      <c r="E12">
        <f t="shared" si="1"/>
        <v>6.0689504501354454</v>
      </c>
      <c r="G12">
        <f t="shared" si="2"/>
        <v>2.2929961115087099</v>
      </c>
      <c r="H12">
        <f t="shared" si="3"/>
        <v>3.2775248027445856</v>
      </c>
      <c r="I12">
        <f t="shared" si="4"/>
        <v>3.9999999999999996</v>
      </c>
      <c r="K12">
        <f t="shared" si="5"/>
        <v>4.1021413395899824</v>
      </c>
      <c r="L12">
        <f t="shared" si="6"/>
        <v>2.7046808039773413</v>
      </c>
      <c r="M12">
        <f t="shared" si="7"/>
        <v>3.6110404397678333</v>
      </c>
    </row>
    <row r="13" spans="2:13" x14ac:dyDescent="0.25">
      <c r="B13">
        <f t="shared" si="8"/>
        <v>0.625</v>
      </c>
      <c r="C13">
        <f t="shared" si="0"/>
        <v>2.9341736485763756</v>
      </c>
      <c r="E13">
        <f t="shared" si="1"/>
        <v>5.9780176140845809</v>
      </c>
      <c r="G13">
        <f t="shared" si="2"/>
        <v>2.236250904590193</v>
      </c>
      <c r="H13">
        <f t="shared" si="3"/>
        <v>3.3165014535982857</v>
      </c>
      <c r="I13">
        <f t="shared" si="4"/>
        <v>4</v>
      </c>
      <c r="K13">
        <f t="shared" si="5"/>
        <v>4.2049329933499582</v>
      </c>
      <c r="L13">
        <f t="shared" si="6"/>
        <v>2.7295026657463231</v>
      </c>
      <c r="M13">
        <f t="shared" si="7"/>
        <v>3.5857789179044781</v>
      </c>
    </row>
    <row r="14" spans="2:13" x14ac:dyDescent="0.25">
      <c r="B14">
        <f t="shared" si="8"/>
        <v>0.75</v>
      </c>
      <c r="C14">
        <f t="shared" si="0"/>
        <v>2.9047375096555625</v>
      </c>
      <c r="E14">
        <f t="shared" si="1"/>
        <v>5.8837870490545674</v>
      </c>
      <c r="G14">
        <f t="shared" si="2"/>
        <v>2.1770799847981257</v>
      </c>
      <c r="H14">
        <f t="shared" si="3"/>
        <v>3.3556404366069068</v>
      </c>
      <c r="I14">
        <f t="shared" si="4"/>
        <v>4</v>
      </c>
      <c r="K14">
        <f t="shared" si="5"/>
        <v>4.3050294481223519</v>
      </c>
      <c r="L14">
        <f t="shared" si="6"/>
        <v>2.752494866421646</v>
      </c>
      <c r="M14">
        <f t="shared" si="7"/>
        <v>3.5582878185211442</v>
      </c>
    </row>
    <row r="15" spans="2:13" x14ac:dyDescent="0.25">
      <c r="B15">
        <f t="shared" si="8"/>
        <v>0.875</v>
      </c>
      <c r="C15">
        <f t="shared" si="0"/>
        <v>2.8695600708122493</v>
      </c>
      <c r="E15">
        <f t="shared" si="1"/>
        <v>5.7860383928253531</v>
      </c>
      <c r="G15">
        <f t="shared" si="2"/>
        <v>2.1152849861488856</v>
      </c>
      <c r="H15">
        <f t="shared" si="3"/>
        <v>3.3949329046938628</v>
      </c>
      <c r="I15">
        <f t="shared" si="4"/>
        <v>4</v>
      </c>
      <c r="K15">
        <f t="shared" si="5"/>
        <v>4.4018609934600512</v>
      </c>
      <c r="L15">
        <f t="shared" si="6"/>
        <v>2.7735087356845423</v>
      </c>
      <c r="M15">
        <f t="shared" si="7"/>
        <v>3.5281686929864668</v>
      </c>
    </row>
    <row r="16" spans="2:13" x14ac:dyDescent="0.25">
      <c r="B16">
        <f t="shared" si="8"/>
        <v>1</v>
      </c>
      <c r="C16">
        <f t="shared" si="0"/>
        <v>2.8284271247461903</v>
      </c>
      <c r="E16">
        <f t="shared" si="1"/>
        <v>5.6845147989063021</v>
      </c>
      <c r="G16">
        <f t="shared" si="2"/>
        <v>2.0506331079892961</v>
      </c>
      <c r="H16">
        <f t="shared" si="3"/>
        <v>3.4343709549811532</v>
      </c>
      <c r="I16">
        <f t="shared" si="4"/>
        <v>3.9999999999999996</v>
      </c>
      <c r="K16">
        <f t="shared" si="5"/>
        <v>4.4946467335286133</v>
      </c>
      <c r="L16">
        <f t="shared" si="6"/>
        <v>2.7923377794386752</v>
      </c>
      <c r="M16">
        <f t="shared" si="7"/>
        <v>3.4948330765584399</v>
      </c>
    </row>
    <row r="18" spans="2:9" x14ac:dyDescent="0.25">
      <c r="B18" t="s">
        <v>39</v>
      </c>
      <c r="C18" t="s">
        <v>40</v>
      </c>
      <c r="D18" t="s">
        <v>41</v>
      </c>
      <c r="E18" t="s">
        <v>42</v>
      </c>
      <c r="F18" t="s">
        <v>43</v>
      </c>
      <c r="H18" t="s">
        <v>50</v>
      </c>
      <c r="I18" t="s">
        <v>51</v>
      </c>
    </row>
    <row r="19" spans="2:9" x14ac:dyDescent="0.25">
      <c r="B19">
        <f>ASIN(($B8*SIN(90))/$C8)</f>
        <v>0</v>
      </c>
      <c r="C19">
        <f>$B19*180/PI()</f>
        <v>0</v>
      </c>
      <c r="D19">
        <f>90-$C19</f>
        <v>90</v>
      </c>
      <c r="E19">
        <f>ASIN(($C$2*SIN($D19*(PI()/180))/$E8))</f>
        <v>0.48761624271510612</v>
      </c>
      <c r="F19">
        <f>E19*180/PI()</f>
        <v>27.938352729602357</v>
      </c>
      <c r="H19">
        <f>(E8-G8)*SIN(E19)</f>
        <v>1.8292682926829269</v>
      </c>
      <c r="I19">
        <f>H8*COS(E19)</f>
        <v>2.7594410973133563</v>
      </c>
    </row>
    <row r="20" spans="2:9" x14ac:dyDescent="0.25">
      <c r="B20">
        <f t="shared" ref="B20:B26" si="9">ASIN(($B9*SIN(90))/$C9)</f>
        <v>3.7290880338679611E-2</v>
      </c>
      <c r="C20">
        <f t="shared" ref="C20:C27" si="10">$B20*180/PI()</f>
        <v>2.1366100577337237</v>
      </c>
      <c r="D20">
        <f t="shared" ref="D20:D27" si="11">90-$C20</f>
        <v>87.863389942266281</v>
      </c>
      <c r="E20">
        <f t="shared" ref="E20:E27" si="12">ASIN(($C$2*SIN($D20*(PI()/180))/$E9))</f>
        <v>0.49391162521913257</v>
      </c>
      <c r="F20">
        <f t="shared" ref="F20:F27" si="13">E20*180/PI()</f>
        <v>28.299051577503572</v>
      </c>
      <c r="H20">
        <f>(E9-G9)*SIN(E20)</f>
        <v>1.8363104159086236</v>
      </c>
      <c r="I20">
        <f t="shared" ref="I20:I27" si="14">H9*COS(E20)</f>
        <v>2.783812860829924</v>
      </c>
    </row>
    <row r="21" spans="2:9" x14ac:dyDescent="0.25">
      <c r="B21">
        <f t="shared" si="9"/>
        <v>7.4829571399737754E-2</v>
      </c>
      <c r="C21">
        <f t="shared" si="10"/>
        <v>4.2874186239778256</v>
      </c>
      <c r="D21">
        <f t="shared" si="11"/>
        <v>85.712581376022172</v>
      </c>
      <c r="E21">
        <f t="shared" si="12"/>
        <v>0.49985318393804778</v>
      </c>
      <c r="F21">
        <f t="shared" si="13"/>
        <v>28.639477815826567</v>
      </c>
      <c r="H21">
        <f>(E10-G10)*SIN(E21)</f>
        <v>1.841357346707293</v>
      </c>
      <c r="I21">
        <f t="shared" si="14"/>
        <v>2.8085782339630851</v>
      </c>
    </row>
    <row r="22" spans="2:9" x14ac:dyDescent="0.25">
      <c r="B22">
        <f t="shared" si="9"/>
        <v>0.11287250977411753</v>
      </c>
      <c r="C22">
        <f t="shared" si="10"/>
        <v>6.4671184331060676</v>
      </c>
      <c r="D22">
        <f t="shared" si="11"/>
        <v>83.532881566893934</v>
      </c>
      <c r="E22">
        <f t="shared" si="12"/>
        <v>0.50541137192332675</v>
      </c>
      <c r="F22">
        <f t="shared" si="13"/>
        <v>28.957938529123375</v>
      </c>
      <c r="H22">
        <f>(E11-G11)*SIN(E22)</f>
        <v>1.8443339787245034</v>
      </c>
      <c r="I22">
        <f t="shared" si="14"/>
        <v>2.8338008750568955</v>
      </c>
    </row>
    <row r="23" spans="2:9" x14ac:dyDescent="0.25">
      <c r="B23">
        <f t="shared" si="9"/>
        <v>0.15169412273843291</v>
      </c>
      <c r="C23">
        <f t="shared" si="10"/>
        <v>8.6914330098516999</v>
      </c>
      <c r="D23">
        <f t="shared" si="11"/>
        <v>81.308566990148307</v>
      </c>
      <c r="E23">
        <f t="shared" si="12"/>
        <v>0.51053361675700104</v>
      </c>
      <c r="F23">
        <f t="shared" si="13"/>
        <v>29.251421539725602</v>
      </c>
      <c r="H23">
        <f>(E12-G12)*SIN(E23)</f>
        <v>1.8450932346864195</v>
      </c>
      <c r="I23">
        <f t="shared" si="14"/>
        <v>2.8595875692909214</v>
      </c>
    </row>
    <row r="24" spans="2:9" x14ac:dyDescent="0.25">
      <c r="B24">
        <f t="shared" si="9"/>
        <v>0.19159779188428513</v>
      </c>
      <c r="C24">
        <f t="shared" si="10"/>
        <v>10.977744838995436</v>
      </c>
      <c r="D24">
        <f t="shared" si="11"/>
        <v>79.022255161004566</v>
      </c>
      <c r="E24">
        <f t="shared" si="12"/>
        <v>0.51513871820966251</v>
      </c>
      <c r="F24">
        <f t="shared" si="13"/>
        <v>29.515274417192668</v>
      </c>
      <c r="H24">
        <f>(E13-G13)*SIN(E24)</f>
        <v>1.8434022101195071</v>
      </c>
      <c r="I24">
        <f t="shared" si="14"/>
        <v>2.8861004556268157</v>
      </c>
    </row>
    <row r="25" spans="2:9" x14ac:dyDescent="0.25">
      <c r="B25">
        <f t="shared" si="9"/>
        <v>0.23292955042911076</v>
      </c>
      <c r="C25">
        <f t="shared" si="10"/>
        <v>13.34588016346772</v>
      </c>
      <c r="D25">
        <f t="shared" si="11"/>
        <v>76.654119836532274</v>
      </c>
      <c r="E25">
        <f t="shared" si="12"/>
        <v>0.51910836985254827</v>
      </c>
      <c r="F25">
        <f t="shared" si="13"/>
        <v>29.742718702467197</v>
      </c>
      <c r="H25">
        <f>(E14-G14)*SIN(E25)</f>
        <v>1.8389202326991982</v>
      </c>
      <c r="I25">
        <f t="shared" si="14"/>
        <v>2.913574633722448</v>
      </c>
    </row>
    <row r="26" spans="2:9" x14ac:dyDescent="0.25">
      <c r="B26">
        <f t="shared" si="9"/>
        <v>0.27609615863026032</v>
      </c>
      <c r="C26">
        <f t="shared" si="10"/>
        <v>15.819144629288397</v>
      </c>
      <c r="D26">
        <f t="shared" si="11"/>
        <v>74.180855370711598</v>
      </c>
      <c r="E26">
        <f t="shared" si="12"/>
        <v>0.52227449519899316</v>
      </c>
      <c r="F26">
        <f t="shared" si="13"/>
        <v>29.924124322227886</v>
      </c>
      <c r="H26">
        <f>(E15-G15)*SIN(E26)</f>
        <v>1.8311652532336615</v>
      </c>
      <c r="I26">
        <f t="shared" si="14"/>
        <v>2.9423434824508803</v>
      </c>
    </row>
    <row r="27" spans="2:9" x14ac:dyDescent="0.25">
      <c r="B27">
        <f>ASIN(($B16*SIN(90))/$C16)</f>
        <v>0.32159011059779907</v>
      </c>
      <c r="C27">
        <f t="shared" si="10"/>
        <v>18.425756070399252</v>
      </c>
      <c r="D27">
        <f t="shared" si="11"/>
        <v>71.574243929600755</v>
      </c>
      <c r="E27">
        <f t="shared" si="12"/>
        <v>0.52440024511379379</v>
      </c>
      <c r="F27">
        <f t="shared" si="13"/>
        <v>30.045920820646256</v>
      </c>
      <c r="H27">
        <f>(E16-G16)*SIN(E27)</f>
        <v>1.8194625133314175</v>
      </c>
      <c r="I27">
        <f t="shared" si="14"/>
        <v>2.9728752661072582</v>
      </c>
    </row>
    <row r="29" spans="2:9" x14ac:dyDescent="0.25">
      <c r="B29" t="s">
        <v>46</v>
      </c>
      <c r="C29" t="s">
        <v>47</v>
      </c>
      <c r="D29" t="s">
        <v>48</v>
      </c>
      <c r="E29" t="s">
        <v>49</v>
      </c>
    </row>
    <row r="30" spans="2:9" x14ac:dyDescent="0.25">
      <c r="B30">
        <f>(0.5*PI())-E19</f>
        <v>1.0831800840797905</v>
      </c>
      <c r="C30">
        <f>(G8*SIN(B30))</f>
        <v>2.2075528778506852</v>
      </c>
      <c r="D30">
        <f>(H8*SIN(E19))</f>
        <v>1.4634146341463414</v>
      </c>
      <c r="E30">
        <f>C30+D30</f>
        <v>3.6709675119970266</v>
      </c>
    </row>
    <row r="31" spans="2:9" x14ac:dyDescent="0.25">
      <c r="B31">
        <f t="shared" ref="B31:B38" si="15">(0.5*PI())-E20</f>
        <v>1.0768847015757639</v>
      </c>
      <c r="C31">
        <f t="shared" ref="C31:C38" si="16">(G9*SIN(B31))</f>
        <v>2.1574181289689429</v>
      </c>
      <c r="D31">
        <f t="shared" ref="D31:D38" si="17">(H9*SIN(E20))</f>
        <v>1.4988693492858933</v>
      </c>
      <c r="E31">
        <f t="shared" ref="E31:E38" si="18">C31+D31</f>
        <v>3.6562874782548365</v>
      </c>
    </row>
    <row r="32" spans="2:9" x14ac:dyDescent="0.25">
      <c r="B32">
        <f t="shared" si="15"/>
        <v>1.0709431428568488</v>
      </c>
      <c r="C32">
        <f t="shared" si="16"/>
        <v>2.1062486148568071</v>
      </c>
      <c r="D32">
        <f t="shared" si="17"/>
        <v>1.533797917969838</v>
      </c>
      <c r="E32">
        <f t="shared" si="18"/>
        <v>3.6400465328266449</v>
      </c>
    </row>
    <row r="33" spans="2:5" x14ac:dyDescent="0.25">
      <c r="B33">
        <f t="shared" si="15"/>
        <v>1.0653849548715697</v>
      </c>
      <c r="C33">
        <f t="shared" si="16"/>
        <v>2.0539919976850283</v>
      </c>
      <c r="D33">
        <f t="shared" si="17"/>
        <v>1.5680830583883274</v>
      </c>
      <c r="E33">
        <f t="shared" si="18"/>
        <v>3.6220750560733554</v>
      </c>
    </row>
    <row r="34" spans="2:5" x14ac:dyDescent="0.25">
      <c r="B34">
        <f t="shared" si="15"/>
        <v>1.0602627100378954</v>
      </c>
      <c r="C34">
        <f t="shared" si="16"/>
        <v>2.0006021530064095</v>
      </c>
      <c r="D34">
        <f t="shared" si="17"/>
        <v>1.6015391865835733</v>
      </c>
      <c r="E34">
        <f t="shared" si="18"/>
        <v>3.6021413395899828</v>
      </c>
    </row>
    <row r="35" spans="2:5" x14ac:dyDescent="0.25">
      <c r="B35">
        <f t="shared" si="15"/>
        <v>1.0556576085852341</v>
      </c>
      <c r="C35">
        <f t="shared" si="16"/>
        <v>1.9460400801667754</v>
      </c>
      <c r="D35">
        <f t="shared" si="17"/>
        <v>1.633892913183183</v>
      </c>
      <c r="E35">
        <f t="shared" si="18"/>
        <v>3.5799329933499582</v>
      </c>
    </row>
    <row r="36" spans="2:5" x14ac:dyDescent="0.25">
      <c r="B36">
        <f t="shared" si="15"/>
        <v>1.0516879569423483</v>
      </c>
      <c r="C36">
        <f t="shared" si="16"/>
        <v>1.8902755343199262</v>
      </c>
      <c r="D36">
        <f t="shared" si="17"/>
        <v>1.6647539138024261</v>
      </c>
      <c r="E36">
        <f t="shared" si="18"/>
        <v>3.5550294481223523</v>
      </c>
    </row>
    <row r="37" spans="2:5" x14ac:dyDescent="0.25">
      <c r="B37">
        <f t="shared" si="15"/>
        <v>1.0485218315959033</v>
      </c>
      <c r="C37">
        <f t="shared" si="16"/>
        <v>1.8332895427524249</v>
      </c>
      <c r="D37">
        <f t="shared" si="17"/>
        <v>1.6935714507076265</v>
      </c>
      <c r="E37">
        <f t="shared" si="18"/>
        <v>3.5268609934600512</v>
      </c>
    </row>
    <row r="38" spans="2:5" x14ac:dyDescent="0.25">
      <c r="B38">
        <f t="shared" si="15"/>
        <v>1.0463960816811029</v>
      </c>
      <c r="C38">
        <f t="shared" si="16"/>
        <v>1.775078035108612</v>
      </c>
      <c r="D38">
        <f t="shared" si="17"/>
        <v>1.7195686984200014</v>
      </c>
      <c r="E38">
        <f t="shared" si="18"/>
        <v>3.4946467335286133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3C12D2D7B4A409D5B79530DDFD21A" ma:contentTypeVersion="14" ma:contentTypeDescription="Create a new document." ma:contentTypeScope="" ma:versionID="74af4897285f9ba6aee91c4a71f4446e">
  <xsd:schema xmlns:xsd="http://www.w3.org/2001/XMLSchema" xmlns:xs="http://www.w3.org/2001/XMLSchema" xmlns:p="http://schemas.microsoft.com/office/2006/metadata/properties" xmlns:ns2="10435a44-06a5-4855-9697-ef3af37dc8ed" xmlns:ns3="f4263e9f-9c66-46a5-8105-d05dc10ad451" targetNamespace="http://schemas.microsoft.com/office/2006/metadata/properties" ma:root="true" ma:fieldsID="e34476a771cf2cc57ba4239288f134b4" ns2:_="" ns3:_="">
    <xsd:import namespace="10435a44-06a5-4855-9697-ef3af37dc8ed"/>
    <xsd:import namespace="f4263e9f-9c66-46a5-8105-d05dc10ad4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35a44-06a5-4855-9697-ef3af37dc8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c489762-de54-417b-aa3d-8bc484f7f1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63e9f-9c66-46a5-8105-d05dc10ad45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9288902-43e3-451b-a448-b166d7a8e7c6}" ma:internalName="TaxCatchAll" ma:showField="CatchAllData" ma:web="f4263e9f-9c66-46a5-8105-d05dc10ad4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435a44-06a5-4855-9697-ef3af37dc8ed">
      <Terms xmlns="http://schemas.microsoft.com/office/infopath/2007/PartnerControls"/>
    </lcf76f155ced4ddcb4097134ff3c332f>
    <TaxCatchAll xmlns="f4263e9f-9c66-46a5-8105-d05dc10ad451" xsi:nil="true"/>
  </documentManagement>
</p:properties>
</file>

<file path=customXml/itemProps1.xml><?xml version="1.0" encoding="utf-8"?>
<ds:datastoreItem xmlns:ds="http://schemas.openxmlformats.org/officeDocument/2006/customXml" ds:itemID="{60D05B9A-B53D-45E9-9D75-2B31D98CE7FE}"/>
</file>

<file path=customXml/itemProps2.xml><?xml version="1.0" encoding="utf-8"?>
<ds:datastoreItem xmlns:ds="http://schemas.openxmlformats.org/officeDocument/2006/customXml" ds:itemID="{D0E1CFA7-2D6E-4883-9E61-D7C749992A09}"/>
</file>

<file path=customXml/itemProps3.xml><?xml version="1.0" encoding="utf-8"?>
<ds:datastoreItem xmlns:ds="http://schemas.openxmlformats.org/officeDocument/2006/customXml" ds:itemID="{2648834F-EEED-4AA0-AB29-5FCFEBF5E8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Oliver</dc:creator>
  <cp:lastModifiedBy>Sébastien Olivier</cp:lastModifiedBy>
  <dcterms:created xsi:type="dcterms:W3CDTF">2023-07-19T01:30:46Z</dcterms:created>
  <dcterms:modified xsi:type="dcterms:W3CDTF">2023-09-10T00:23:48Z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0x01010087B3C12D2D7B4A409D5B79530DDFD21A</vt:lpwstr>
  </property>
</Properties>
</file>