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kou\Tools\Data_maker\input\"/>
    </mc:Choice>
  </mc:AlternateContent>
  <xr:revisionPtr revIDLastSave="0" documentId="13_ncr:1_{91DF2FA0-6D34-49B3-98D3-BAD1AA27FD10}" xr6:coauthVersionLast="47" xr6:coauthVersionMax="47" xr10:uidLastSave="{00000000-0000-0000-0000-000000000000}"/>
  <bookViews>
    <workbookView xWindow="-110" yWindow="-110" windowWidth="19420" windowHeight="11500" tabRatio="677" xr2:uid="{00000000-000D-0000-FFFF-FFFF00000000}"/>
  </bookViews>
  <sheets>
    <sheet name="出纳账【小额】" sheetId="16" r:id="rId1"/>
    <sheet name="记账说明" sheetId="1" r:id="rId2"/>
    <sheet name="资金余额汇总表" sheetId="10" r:id="rId3"/>
    <sheet name="出纳账【总帐-中国银行】" sheetId="2" r:id="rId4"/>
    <sheet name="出纳账【总帐-瑞穗银行】 " sheetId="6" r:id="rId5"/>
    <sheet name="出纳账【总帐-乐天银行】" sheetId="11" r:id="rId6"/>
    <sheet name="出纳账【总帐-东京星银行】" sheetId="7" r:id="rId7"/>
    <sheet name="小口" sheetId="15" r:id="rId8"/>
    <sheet name="Ｍ" sheetId="12" r:id="rId9"/>
    <sheet name="Ｒ" sheetId="13" r:id="rId10"/>
    <sheet name="Ｓ" sheetId="14" r:id="rId11"/>
  </sheets>
  <definedNames>
    <definedName name="_xlnm._FilterDatabase" localSheetId="8" hidden="1">Ｍ!$A$2:$K$2</definedName>
    <definedName name="_xlnm._FilterDatabase" localSheetId="9" hidden="1">Ｒ!$A$2:$K$2</definedName>
    <definedName name="_xlnm._FilterDatabase" localSheetId="10" hidden="1">Ｓ!$A$2:$K$2</definedName>
    <definedName name="_xlnm._FilterDatabase" localSheetId="0" hidden="1">出纳账【小额】!$F$2:$I$235</definedName>
    <definedName name="_xlnm._FilterDatabase" localSheetId="6" hidden="1">'出纳账【总帐-东京星银行】'!$E$3:$F$42</definedName>
    <definedName name="_xlnm._FilterDatabase" localSheetId="3" hidden="1">'出纳账【总帐-中国银行】'!$H$2:$K$64</definedName>
    <definedName name="_xlnm._FilterDatabase" localSheetId="5" hidden="1">'出纳账【总帐-乐天银行】'!$E$2:$F$2</definedName>
    <definedName name="_xlnm.Print_Area" localSheetId="0">出纳账【小额】!$A$235:$O$240</definedName>
    <definedName name="_xlnm.Print_Area" localSheetId="6">'出纳账【总帐-东京星银行】'!$A$42:$P$42</definedName>
    <definedName name="_xlnm.Print_Area" localSheetId="3">'出纳账【总帐-中国银行】'!$A$51:$N$65</definedName>
    <definedName name="_xlnm.Print_Area" localSheetId="5">'出纳账【总帐-乐天银行】'!$A$126:$S$141</definedName>
    <definedName name="_xlnm.Print_Area" localSheetId="4">'出纳账【总帐-瑞穗银行】 '!$A$83:$Q$83</definedName>
    <definedName name="_xlnm.Print_Titles" localSheetId="0">出纳账【小额】!$1:$3</definedName>
    <definedName name="_xlnm.Print_Titles" localSheetId="6">'出纳账【总帐-东京星银行】'!$1:$3</definedName>
    <definedName name="_xlnm.Print_Titles" localSheetId="3">'出纳账【总帐-中国银行】'!$1:$3</definedName>
    <definedName name="_xlnm.Print_Titles" localSheetId="5">'出纳账【总帐-乐天银行】'!$1:$3</definedName>
    <definedName name="_xlnm.Print_Titles" localSheetId="4">'出纳账【总帐-瑞穗银行】 '!$1:$3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3" i="16" l="1"/>
  <c r="I112" i="16"/>
  <c r="I111" i="16"/>
  <c r="I106" i="16"/>
  <c r="I105" i="16"/>
  <c r="I94" i="16"/>
  <c r="I61" i="16"/>
  <c r="J18" i="16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J84" i="16" s="1"/>
  <c r="J85" i="16" s="1"/>
  <c r="J86" i="16" s="1"/>
  <c r="J87" i="16" s="1"/>
  <c r="J88" i="16" s="1"/>
  <c r="J89" i="16" s="1"/>
  <c r="J90" i="16" s="1"/>
  <c r="J91" i="16" s="1"/>
  <c r="J92" i="16" s="1"/>
  <c r="J93" i="16" s="1"/>
  <c r="J94" i="16" s="1"/>
  <c r="J95" i="16" s="1"/>
  <c r="J96" i="16" s="1"/>
  <c r="J97" i="16" s="1"/>
  <c r="J98" i="16" s="1"/>
  <c r="J99" i="16" s="1"/>
  <c r="J100" i="16" s="1"/>
  <c r="J101" i="16" s="1"/>
  <c r="J102" i="16" s="1"/>
  <c r="J103" i="16" s="1"/>
  <c r="J104" i="16" s="1"/>
  <c r="J105" i="16" s="1"/>
  <c r="J106" i="16" s="1"/>
  <c r="J107" i="16" s="1"/>
  <c r="J108" i="16" s="1"/>
  <c r="J109" i="16" s="1"/>
  <c r="J110" i="16" s="1"/>
  <c r="J111" i="16" s="1"/>
  <c r="J112" i="16" s="1"/>
  <c r="J113" i="16" s="1"/>
  <c r="J114" i="16" s="1"/>
  <c r="J115" i="16" s="1"/>
  <c r="J116" i="16" s="1"/>
  <c r="J117" i="16" s="1"/>
  <c r="J118" i="16" s="1"/>
  <c r="J119" i="16" s="1"/>
  <c r="J120" i="16" s="1"/>
  <c r="J121" i="16" s="1"/>
  <c r="J122" i="16" s="1"/>
  <c r="J123" i="16" s="1"/>
  <c r="J124" i="16" s="1"/>
  <c r="J125" i="16" s="1"/>
  <c r="J126" i="16" s="1"/>
  <c r="J127" i="16" s="1"/>
  <c r="J128" i="16" s="1"/>
  <c r="J129" i="16" s="1"/>
  <c r="J130" i="16" s="1"/>
  <c r="J131" i="16" s="1"/>
  <c r="J132" i="16" s="1"/>
  <c r="J133" i="16" s="1"/>
  <c r="J134" i="16" s="1"/>
  <c r="J135" i="16" s="1"/>
  <c r="J136" i="16" s="1"/>
  <c r="J137" i="16" s="1"/>
  <c r="J138" i="16" s="1"/>
  <c r="J139" i="16" s="1"/>
  <c r="J140" i="16" s="1"/>
  <c r="J141" i="16" s="1"/>
  <c r="J142" i="16" s="1"/>
  <c r="J143" i="16" s="1"/>
  <c r="J144" i="16" s="1"/>
  <c r="J145" i="16" s="1"/>
  <c r="J146" i="16" s="1"/>
  <c r="J147" i="16" s="1"/>
  <c r="J148" i="16" s="1"/>
  <c r="J149" i="16" s="1"/>
  <c r="J150" i="16" s="1"/>
  <c r="J151" i="16" s="1"/>
  <c r="J152" i="16" s="1"/>
  <c r="J153" i="16" s="1"/>
  <c r="J154" i="16" s="1"/>
  <c r="J155" i="16" s="1"/>
  <c r="J156" i="16" s="1"/>
  <c r="J157" i="16" s="1"/>
  <c r="J158" i="16" s="1"/>
  <c r="J159" i="16" s="1"/>
  <c r="J160" i="16" s="1"/>
  <c r="J161" i="16" s="1"/>
  <c r="J162" i="16" s="1"/>
  <c r="J163" i="16" s="1"/>
  <c r="J164" i="16" s="1"/>
  <c r="J165" i="16" s="1"/>
  <c r="J166" i="16" s="1"/>
  <c r="J167" i="16" s="1"/>
  <c r="J168" i="16" s="1"/>
  <c r="J169" i="16" s="1"/>
  <c r="J170" i="16" s="1"/>
  <c r="J171" i="16" s="1"/>
  <c r="J172" i="16" s="1"/>
  <c r="J173" i="16" s="1"/>
  <c r="J174" i="16" s="1"/>
  <c r="J175" i="16" s="1"/>
  <c r="J176" i="16" s="1"/>
  <c r="J177" i="16" s="1"/>
  <c r="J178" i="16" s="1"/>
  <c r="J179" i="16" s="1"/>
  <c r="J180" i="16" s="1"/>
  <c r="J181" i="16" s="1"/>
  <c r="J182" i="16" s="1"/>
  <c r="J183" i="16" s="1"/>
  <c r="J184" i="16" s="1"/>
  <c r="J185" i="16" s="1"/>
  <c r="J186" i="16" s="1"/>
  <c r="J187" i="16" s="1"/>
  <c r="J188" i="16" s="1"/>
  <c r="J189" i="16" s="1"/>
  <c r="J190" i="16" s="1"/>
  <c r="J191" i="16" s="1"/>
  <c r="J192" i="16" s="1"/>
  <c r="J193" i="16" s="1"/>
  <c r="J194" i="16" s="1"/>
  <c r="J195" i="16" s="1"/>
  <c r="J196" i="16" s="1"/>
  <c r="J197" i="16" s="1"/>
  <c r="J198" i="16" s="1"/>
  <c r="J199" i="16" s="1"/>
  <c r="J200" i="16" s="1"/>
  <c r="J201" i="16" s="1"/>
  <c r="J202" i="16" s="1"/>
  <c r="J203" i="16" s="1"/>
  <c r="J204" i="16" s="1"/>
  <c r="J205" i="16" s="1"/>
  <c r="J206" i="16" s="1"/>
  <c r="J207" i="16" s="1"/>
  <c r="J208" i="16" s="1"/>
  <c r="J209" i="16" s="1"/>
  <c r="J210" i="16" s="1"/>
  <c r="J211" i="16" s="1"/>
  <c r="J212" i="16" s="1"/>
  <c r="J213" i="16" s="1"/>
  <c r="J214" i="16" s="1"/>
  <c r="J215" i="16" s="1"/>
  <c r="J216" i="16" s="1"/>
  <c r="J217" i="16" s="1"/>
  <c r="J218" i="16" s="1"/>
  <c r="J219" i="16" s="1"/>
  <c r="J220" i="16" s="1"/>
  <c r="J221" i="16" s="1"/>
  <c r="J222" i="16" s="1"/>
  <c r="J223" i="16" s="1"/>
  <c r="J224" i="16" s="1"/>
  <c r="J225" i="16" s="1"/>
  <c r="J226" i="16" s="1"/>
  <c r="J227" i="16" s="1"/>
  <c r="J228" i="16" s="1"/>
  <c r="J229" i="16" s="1"/>
  <c r="J230" i="16" s="1"/>
  <c r="J231" i="16" s="1"/>
  <c r="J232" i="16" s="1"/>
  <c r="J233" i="16" s="1"/>
  <c r="J234" i="16" s="1"/>
  <c r="J235" i="16" s="1"/>
  <c r="J17" i="16"/>
  <c r="H128" i="11"/>
  <c r="O93" i="11" l="1"/>
  <c r="M8" i="10" l="1"/>
  <c r="I34" i="14" l="1"/>
  <c r="I83" i="13" l="1"/>
  <c r="I84" i="13" s="1"/>
  <c r="I85" i="13" s="1"/>
  <c r="I86" i="13" s="1"/>
  <c r="L8" i="10" l="1"/>
  <c r="O83" i="11" l="1"/>
  <c r="O82" i="11"/>
  <c r="I25" i="11" l="1"/>
  <c r="I24" i="11"/>
  <c r="O33" i="11"/>
  <c r="O34" i="11"/>
  <c r="O32" i="11"/>
  <c r="I22" i="11" l="1"/>
  <c r="I21" i="11"/>
  <c r="I20" i="11"/>
  <c r="I19" i="11"/>
  <c r="I18" i="11"/>
  <c r="I17" i="11"/>
  <c r="I16" i="11"/>
  <c r="I15" i="11"/>
  <c r="I12" i="11"/>
  <c r="I11" i="11"/>
  <c r="I10" i="11"/>
  <c r="I9" i="11"/>
  <c r="I8" i="11"/>
  <c r="J5" i="11"/>
  <c r="J6" i="11" s="1"/>
  <c r="H4" i="14" l="1"/>
  <c r="G35" i="12"/>
  <c r="G24" i="12"/>
  <c r="G21" i="12"/>
  <c r="G20" i="12"/>
  <c r="G18" i="12"/>
  <c r="G14" i="12"/>
  <c r="G13" i="12"/>
  <c r="G12" i="12"/>
  <c r="G11" i="12"/>
  <c r="G10" i="12"/>
  <c r="G9" i="12"/>
  <c r="G8" i="12"/>
  <c r="I7" i="11" l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l="1"/>
  <c r="J19" i="11" l="1"/>
  <c r="O151" i="11"/>
  <c r="J20" i="11" l="1"/>
  <c r="J21" i="11" s="1"/>
  <c r="J22" i="11" s="1"/>
  <c r="J23" i="11" s="1"/>
  <c r="J24" i="11" s="1"/>
  <c r="J25" i="11" s="1"/>
  <c r="N93" i="6"/>
  <c r="J26" i="11" l="1"/>
  <c r="J27" i="11" s="1"/>
  <c r="J28" i="11" s="1"/>
  <c r="J29" i="11" s="1"/>
  <c r="J30" i="11" s="1"/>
  <c r="J31" i="11" s="1"/>
  <c r="H26" i="6"/>
  <c r="H36" i="6"/>
  <c r="H35" i="6"/>
  <c r="H32" i="6"/>
  <c r="H33" i="6"/>
  <c r="J32" i="11" l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H37" i="6"/>
  <c r="J45" i="11" l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H31" i="6"/>
  <c r="H30" i="6"/>
  <c r="H29" i="6"/>
  <c r="H28" i="6"/>
  <c r="H27" i="6"/>
  <c r="H25" i="6"/>
  <c r="H24" i="6"/>
  <c r="H18" i="6"/>
  <c r="J73" i="11" l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l="1"/>
  <c r="J94" i="11" s="1"/>
  <c r="J95" i="11" s="1"/>
  <c r="J96" i="11" s="1"/>
  <c r="J97" i="11" s="1"/>
  <c r="J98" i="11" s="1"/>
  <c r="J99" i="11" s="1"/>
  <c r="J100" i="11" s="1"/>
  <c r="J101" i="11" s="1"/>
  <c r="J102" i="11" s="1"/>
  <c r="J5" i="6"/>
  <c r="J6" i="6" s="1"/>
  <c r="J7" i="6" s="1"/>
  <c r="J8" i="6" s="1"/>
  <c r="J103" i="11" l="1"/>
  <c r="J104" i="11" s="1"/>
  <c r="I5" i="7"/>
  <c r="J105" i="11" l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5" i="7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H10" i="6" l="1"/>
  <c r="H9" i="6"/>
  <c r="J9" i="6" s="1"/>
  <c r="J10" i="6" l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O67" i="7"/>
  <c r="J36" i="6" l="1"/>
  <c r="J37" i="6" s="1"/>
  <c r="J38" i="6" s="1"/>
  <c r="J39" i="6" s="1"/>
  <c r="I53" i="2"/>
  <c r="J40" i="6" l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N66" i="2"/>
  <c r="J51" i="6" l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9" i="2"/>
  <c r="J10" i="2" s="1"/>
  <c r="J11" i="2" s="1"/>
  <c r="J12" i="2" l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l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119" i="11" l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KYOYU</author>
  </authors>
  <commentList>
    <comment ref="F37" authorId="0" shapeId="0" xr:uid="{7DBB46A5-A6F3-4BB9-84F4-E5F5DC1D9402}">
      <text>
        <r>
          <rPr>
            <b/>
            <sz val="9"/>
            <color indexed="81"/>
            <rFont val="MS P ゴシック"/>
            <family val="3"/>
            <charset val="128"/>
          </rPr>
          <t>日下部：請求書差し替え</t>
        </r>
      </text>
    </comment>
  </commentList>
</comments>
</file>

<file path=xl/sharedStrings.xml><?xml version="1.0" encoding="utf-8"?>
<sst xmlns="http://schemas.openxmlformats.org/spreadsheetml/2006/main" count="4893" uniqueCount="1671">
  <si>
    <t>帐簿</t>
    <rPh sb="0" eb="2">
      <t>チョウボ</t>
    </rPh>
    <phoneticPr fontId="1"/>
  </si>
  <si>
    <t>主账</t>
    <rPh sb="0" eb="2">
      <t>シュヨウボ</t>
    </rPh>
    <phoneticPr fontId="1"/>
  </si>
  <si>
    <t>总帐</t>
    <rPh sb="0" eb="2">
      <t>ソウカンジョウモトチョウ</t>
    </rPh>
    <phoneticPr fontId="1"/>
  </si>
  <si>
    <t>现金的流动、余额、增减交易的内容。</t>
    <phoneticPr fontId="1"/>
  </si>
  <si>
    <t>明细簿</t>
    <rPh sb="0" eb="2">
      <t>シワケ</t>
    </rPh>
    <rPh sb="2" eb="3">
      <t>ボ</t>
    </rPh>
    <phoneticPr fontId="1"/>
  </si>
  <si>
    <t>以总帐为基础制作资产负债表、损益结算书等。</t>
    <phoneticPr fontId="1"/>
  </si>
  <si>
    <t>辅帐</t>
    <rPh sb="0" eb="2">
      <t>ホジョボ</t>
    </rPh>
    <phoneticPr fontId="1"/>
  </si>
  <si>
    <t>辅帐记录帐</t>
    <rPh sb="0" eb="2">
      <t>ホジョ</t>
    </rPh>
    <rPh sb="2" eb="4">
      <t>キニュウ</t>
    </rPh>
    <rPh sb="4" eb="5">
      <t>チョウ</t>
    </rPh>
    <phoneticPr fontId="1"/>
  </si>
  <si>
    <t>现金出纳帐</t>
    <phoneticPr fontId="1"/>
  </si>
  <si>
    <t>存款流水帐</t>
    <phoneticPr fontId="1"/>
  </si>
  <si>
    <t>记录特定交易明细的帐簿</t>
    <phoneticPr fontId="1"/>
  </si>
  <si>
    <t>固定资产台账</t>
    <phoneticPr fontId="1"/>
  </si>
  <si>
    <t>应收帐</t>
    <phoneticPr fontId="1"/>
  </si>
  <si>
    <t>应付帐</t>
    <phoneticPr fontId="1"/>
  </si>
  <si>
    <t>辅帐总账</t>
    <rPh sb="0" eb="2">
      <t>ホジョ</t>
    </rPh>
    <rPh sb="2" eb="3">
      <t>ゲン</t>
    </rPh>
    <rPh sb="3" eb="4">
      <t>チョウ</t>
    </rPh>
    <phoneticPr fontId="1"/>
  </si>
  <si>
    <t>商品销售帐</t>
    <phoneticPr fontId="1"/>
  </si>
  <si>
    <t>记录特定账户明细的帐簿</t>
    <phoneticPr fontId="1"/>
  </si>
  <si>
    <t>供应商总帐</t>
    <phoneticPr fontId="1"/>
  </si>
  <si>
    <t>客户总帐</t>
  </si>
  <si>
    <t>※根据需要记账</t>
    <rPh sb="1" eb="3">
      <t>ヒツヨウ</t>
    </rPh>
    <rPh sb="4" eb="5">
      <t>オウチョウボサクセイ</t>
    </rPh>
    <phoneticPr fontId="1"/>
  </si>
  <si>
    <t>★记帐的流程★</t>
    <rPh sb="1" eb="3">
      <t>ボキ</t>
    </rPh>
    <rPh sb="4" eb="5">
      <t>ナガ</t>
    </rPh>
    <phoneticPr fontId="1"/>
  </si>
  <si>
    <r>
      <t>・</t>
    </r>
    <r>
      <rPr>
        <sz val="11"/>
        <color theme="1"/>
        <rFont val="Calibri"/>
        <family val="2"/>
        <charset val="128"/>
        <scheme val="minor"/>
      </rPr>
      <t>发生交易</t>
    </r>
  </si>
  <si>
    <r>
      <t>・</t>
    </r>
    <r>
      <rPr>
        <sz val="11"/>
        <color theme="1"/>
        <rFont val="Calibri"/>
        <family val="2"/>
        <charset val="128"/>
        <scheme val="minor"/>
      </rPr>
      <t>会计分录</t>
    </r>
    <phoneticPr fontId="1"/>
  </si>
  <si>
    <r>
      <t>・</t>
    </r>
    <r>
      <rPr>
        <sz val="11"/>
        <color theme="1"/>
        <rFont val="Calibri"/>
        <family val="2"/>
        <charset val="128"/>
        <scheme val="minor"/>
      </rPr>
      <t>转记到总帐本上</t>
    </r>
  </si>
  <si>
    <r>
      <t>・</t>
    </r>
    <r>
      <rPr>
        <sz val="11"/>
        <color theme="1"/>
        <rFont val="Calibri"/>
        <family val="2"/>
        <charset val="128"/>
        <scheme val="minor"/>
      </rPr>
      <t>制作试算表</t>
    </r>
    <phoneticPr fontId="1"/>
  </si>
  <si>
    <r>
      <t>・</t>
    </r>
    <r>
      <rPr>
        <sz val="11"/>
        <color theme="1"/>
        <rFont val="Calibri"/>
        <family val="2"/>
        <charset val="128"/>
        <scheme val="minor"/>
      </rPr>
      <t>整理结算</t>
    </r>
  </si>
  <si>
    <r>
      <t>・</t>
    </r>
    <r>
      <rPr>
        <sz val="11"/>
        <color theme="1"/>
        <rFont val="Calibri"/>
        <family val="2"/>
        <charset val="128"/>
        <scheme val="minor"/>
      </rPr>
      <t>编制资产负债表、损益表</t>
    </r>
  </si>
  <si>
    <r>
      <t>・</t>
    </r>
    <r>
      <rPr>
        <sz val="11"/>
        <color theme="1"/>
        <rFont val="Calibri"/>
        <family val="2"/>
        <charset val="128"/>
        <scheme val="minor"/>
      </rPr>
      <t>结算账目（帐目）</t>
    </r>
  </si>
  <si>
    <t>★每日工作内容★</t>
    <rPh sb="1" eb="3">
      <t>ヒビ</t>
    </rPh>
    <phoneticPr fontId="1"/>
  </si>
  <si>
    <t>将交易明细（记录）……明细按日期顺序</t>
  </si>
  <si>
    <t>会计分录后，转记到总帐上…按“现金”“销售额”等项目记录金额</t>
    <phoneticPr fontId="1"/>
  </si>
  <si>
    <t>★每月工作内容★</t>
    <rPh sb="3" eb="4">
      <t>ゲツ</t>
    </rPh>
    <phoneticPr fontId="1"/>
  </si>
  <si>
    <t>制作试算表，确认有无错误</t>
    <phoneticPr fontId="1"/>
  </si>
  <si>
    <t>垫付金</t>
  </si>
  <si>
    <t>临时垫付的金额</t>
  </si>
  <si>
    <t>应付金</t>
    <phoneticPr fontId="1"/>
  </si>
  <si>
    <t>临时计入内容和金额未确定的支付</t>
  </si>
  <si>
    <t>预收账款</t>
  </si>
  <si>
    <t>内容和金额未确定入账的临时计算</t>
  </si>
  <si>
    <t>存款</t>
  </si>
  <si>
    <t>公司从其他地方保管的金额、源泉所得税等</t>
  </si>
  <si>
    <t>短期借款</t>
  </si>
  <si>
    <t>借款（偿还期限1年以内）</t>
  </si>
  <si>
    <t>长期借款</t>
  </si>
  <si>
    <t>借款（偿还期限超过1年）</t>
  </si>
  <si>
    <t>销售额</t>
  </si>
  <si>
    <t>公司在本职工作中的收益</t>
  </si>
  <si>
    <t>杂项收入</t>
  </si>
  <si>
    <t>在本职以外的收益中，不属于其他科目，</t>
  </si>
  <si>
    <t>未达到设定新账户金额的</t>
  </si>
  <si>
    <t>采购合计金</t>
    <phoneticPr fontId="1"/>
  </si>
  <si>
    <t>商品等的采购费用、采购时的运输费等</t>
  </si>
  <si>
    <t>董事会报酬</t>
    <phoneticPr fontId="1"/>
  </si>
  <si>
    <t>支付给董事的报酬</t>
  </si>
  <si>
    <t>工资补贴</t>
    <phoneticPr fontId="1"/>
  </si>
  <si>
    <t>付给正式员工的工资</t>
    <phoneticPr fontId="1"/>
  </si>
  <si>
    <t>杂项工资</t>
  </si>
  <si>
    <t>给临时工支付的工资</t>
    <phoneticPr fontId="1"/>
  </si>
  <si>
    <t>法定福利费</t>
  </si>
  <si>
    <t>养老保险、健康保险、雇佣保险等公司负担的部分</t>
    <phoneticPr fontId="1"/>
  </si>
  <si>
    <t>福利费</t>
  </si>
  <si>
    <t>员工福利费</t>
  </si>
  <si>
    <r>
      <t>消耗品</t>
    </r>
    <r>
      <rPr>
        <sz val="11"/>
        <color theme="1"/>
        <rFont val="Microsoft YaHei"/>
        <family val="2"/>
        <charset val="134"/>
      </rPr>
      <t>费</t>
    </r>
    <phoneticPr fontId="1"/>
  </si>
  <si>
    <t>未满10万日元的办公用其他设备、器具</t>
  </si>
  <si>
    <t>办公用品费</t>
  </si>
  <si>
    <t>办公用的少量物品费用</t>
    <phoneticPr fontId="1"/>
  </si>
  <si>
    <t>地租房租</t>
  </si>
  <si>
    <t>事务所、店铺、停车场的租金</t>
  </si>
  <si>
    <t>租费</t>
  </si>
  <si>
    <t>物品的租赁费</t>
    <phoneticPr fontId="1"/>
  </si>
  <si>
    <t>保险费</t>
  </si>
  <si>
    <t>人寿保险、财产保险的保险费</t>
  </si>
  <si>
    <t>修理费</t>
  </si>
  <si>
    <t>备品、事务所、车辆等的修理（修理）费用</t>
  </si>
  <si>
    <t>税费</t>
    <phoneticPr fontId="1"/>
  </si>
  <si>
    <t>税金的支付</t>
  </si>
  <si>
    <t>路费</t>
  </si>
  <si>
    <t>出差旅费、交通费</t>
  </si>
  <si>
    <t>通讯费</t>
  </si>
  <si>
    <t>电话费、邮费、网费</t>
    <phoneticPr fontId="1"/>
  </si>
  <si>
    <t>水电费</t>
  </si>
  <si>
    <t>电费、水费、网费</t>
    <phoneticPr fontId="1"/>
  </si>
  <si>
    <t>支付手续费</t>
  </si>
  <si>
    <t>支付汇款时的手续费等</t>
    <phoneticPr fontId="1"/>
  </si>
  <si>
    <t>应酬费</t>
  </si>
  <si>
    <t>客户接待费、庆吊费等交际费</t>
    <phoneticPr fontId="1"/>
  </si>
  <si>
    <t>会议费</t>
  </si>
  <si>
    <t>会议的会场费、饮食费</t>
    <phoneticPr fontId="1"/>
  </si>
  <si>
    <t>报纸图书费</t>
  </si>
  <si>
    <t>报纸、书籍</t>
  </si>
  <si>
    <t>各种会费</t>
  </si>
  <si>
    <t>各种团体的会费、负担费</t>
    <phoneticPr fontId="1"/>
  </si>
  <si>
    <t>杂费</t>
  </si>
  <si>
    <t>小额且重要性低的费用不适用于其他科目的费用</t>
    <phoneticPr fontId="1"/>
  </si>
  <si>
    <t>星辰资金余额汇总</t>
    <phoneticPr fontId="4" type="noConversion"/>
  </si>
  <si>
    <t>No.</t>
    <phoneticPr fontId="4" type="noConversion"/>
  </si>
  <si>
    <t>银行名</t>
  </si>
  <si>
    <t>1月</t>
  </si>
  <si>
    <t>2月</t>
  </si>
  <si>
    <t>3月</t>
  </si>
  <si>
    <t>4月</t>
  </si>
  <si>
    <t>5月</t>
  </si>
  <si>
    <t>6月</t>
  </si>
  <si>
    <t>7月</t>
  </si>
  <si>
    <t>8月</t>
    <phoneticPr fontId="4" type="noConversion"/>
  </si>
  <si>
    <t>9月</t>
  </si>
  <si>
    <t>10月</t>
  </si>
  <si>
    <t>11月</t>
  </si>
  <si>
    <t>12月</t>
  </si>
  <si>
    <t>中国银行</t>
  </si>
  <si>
    <t>Mizuho银行</t>
  </si>
  <si>
    <t>Tokyo Star银行</t>
  </si>
  <si>
    <t>小口现金</t>
  </si>
  <si>
    <t>乐天银行</t>
    <phoneticPr fontId="4" type="noConversion"/>
  </si>
  <si>
    <t>合计</t>
    <phoneticPr fontId="4" type="noConversion"/>
  </si>
  <si>
    <t>总分类账(Bank of China)</t>
    <rPh sb="0" eb="1">
      <t>ソウ</t>
    </rPh>
    <rPh sb="1" eb="3">
      <t>カンジョウ</t>
    </rPh>
    <rPh sb="3" eb="4">
      <t>ゲンチョウ</t>
    </rPh>
    <phoneticPr fontId="1"/>
  </si>
  <si>
    <t>年</t>
    <rPh sb="0" eb="1">
      <t>ネン</t>
    </rPh>
    <phoneticPr fontId="1"/>
  </si>
  <si>
    <t>科目</t>
    <rPh sb="0" eb="2">
      <t>カモク</t>
    </rPh>
    <phoneticPr fontId="1"/>
  </si>
  <si>
    <t>摘要</t>
    <rPh sb="0" eb="2">
      <t>テキヨウ</t>
    </rPh>
    <phoneticPr fontId="1"/>
  </si>
  <si>
    <t>报销单摘要</t>
  </si>
  <si>
    <t>收入金额</t>
    <rPh sb="0" eb="2">
      <t>シュウニュウ</t>
    </rPh>
    <rPh sb="2" eb="4">
      <t>キンガク</t>
    </rPh>
    <phoneticPr fontId="1"/>
  </si>
  <si>
    <t>支付金额</t>
    <rPh sb="0" eb="2">
      <t>シハラ</t>
    </rPh>
    <rPh sb="2" eb="4">
      <t>キンガク</t>
    </rPh>
    <phoneticPr fontId="1"/>
  </si>
  <si>
    <t>结算余额</t>
    <rPh sb="0" eb="2">
      <t>サシヒキ</t>
    </rPh>
    <rPh sb="2" eb="4">
      <t>ザンダカ</t>
    </rPh>
    <phoneticPr fontId="1"/>
  </si>
  <si>
    <t>附签</t>
    <phoneticPr fontId="1"/>
  </si>
  <si>
    <t>凭证号</t>
  </si>
  <si>
    <t>签字</t>
    <phoneticPr fontId="1"/>
  </si>
  <si>
    <t>手续费</t>
    <phoneticPr fontId="1"/>
  </si>
  <si>
    <t>待付</t>
    <phoneticPr fontId="1"/>
  </si>
  <si>
    <t>备注</t>
    <phoneticPr fontId="1"/>
  </si>
  <si>
    <t>应收</t>
    <phoneticPr fontId="1"/>
  </si>
  <si>
    <t>月</t>
    <rPh sb="0" eb="1">
      <t>ツキ</t>
    </rPh>
    <phoneticPr fontId="1"/>
  </si>
  <si>
    <t>日</t>
    <rPh sb="0" eb="1">
      <t>ヒ</t>
    </rPh>
    <phoneticPr fontId="1"/>
  </si>
  <si>
    <t>上年度结余</t>
    <phoneticPr fontId="1"/>
  </si>
  <si>
    <t>库存现金</t>
    <phoneticPr fontId="1"/>
  </si>
  <si>
    <t>1-1</t>
    <phoneticPr fontId="1"/>
  </si>
  <si>
    <t>张持</t>
    <phoneticPr fontId="1"/>
  </si>
  <si>
    <t>1-2</t>
    <phoneticPr fontId="1"/>
  </si>
  <si>
    <t>1-3</t>
    <phoneticPr fontId="1"/>
  </si>
  <si>
    <t>地租房租</t>
    <phoneticPr fontId="1"/>
  </si>
  <si>
    <t>泰和泰</t>
    <phoneticPr fontId="4" type="noConversion"/>
  </si>
  <si>
    <t>星辰办公室(2021年2月-3月)</t>
    <phoneticPr fontId="1"/>
  </si>
  <si>
    <t>1-4</t>
    <phoneticPr fontId="1"/>
  </si>
  <si>
    <t>杂费</t>
    <phoneticPr fontId="1"/>
  </si>
  <si>
    <t>制版费+手续费</t>
    <phoneticPr fontId="1"/>
  </si>
  <si>
    <t>昭和兴产出示4种灭菌袋</t>
    <phoneticPr fontId="1"/>
  </si>
  <si>
    <t>2021-2-1</t>
    <phoneticPr fontId="1"/>
  </si>
  <si>
    <t>√</t>
    <phoneticPr fontId="4" type="noConversion"/>
  </si>
  <si>
    <t>法定福利费</t>
    <phoneticPr fontId="1"/>
  </si>
  <si>
    <t>张持保险费</t>
    <phoneticPr fontId="1"/>
  </si>
  <si>
    <t>个人负担部分（公司前期已付出的返回）</t>
    <phoneticPr fontId="1"/>
  </si>
  <si>
    <t>委托费</t>
    <phoneticPr fontId="1"/>
  </si>
  <si>
    <t>2021年1月度社劳士</t>
    <phoneticPr fontId="1"/>
  </si>
  <si>
    <t>2021-2-3</t>
    <phoneticPr fontId="1"/>
  </si>
  <si>
    <t>TUV</t>
    <phoneticPr fontId="1"/>
  </si>
  <si>
    <t>三品种转让审查费</t>
    <phoneticPr fontId="1"/>
  </si>
  <si>
    <t>2021-2-4</t>
    <phoneticPr fontId="1"/>
  </si>
  <si>
    <t>2021-2-2</t>
    <phoneticPr fontId="1"/>
  </si>
  <si>
    <t>张原</t>
    <phoneticPr fontId="1"/>
  </si>
  <si>
    <t>2021-2-5</t>
    <phoneticPr fontId="1"/>
  </si>
  <si>
    <t>2021年2月度社劳士</t>
    <phoneticPr fontId="1"/>
  </si>
  <si>
    <t>2021-3-1</t>
    <phoneticPr fontId="1"/>
  </si>
  <si>
    <t>星辰办公室(2021年4月-6月)</t>
    <phoneticPr fontId="1"/>
  </si>
  <si>
    <t>2021-3-2①,②,③</t>
    <phoneticPr fontId="1"/>
  </si>
  <si>
    <t>顾问费</t>
    <phoneticPr fontId="1"/>
  </si>
  <si>
    <t>2021年1月税务，2020年审计</t>
    <phoneticPr fontId="1"/>
  </si>
  <si>
    <t>2021-3-3</t>
    <phoneticPr fontId="1"/>
  </si>
  <si>
    <t>世田谷法律事务所委托费</t>
    <phoneticPr fontId="1"/>
  </si>
  <si>
    <t>2021-3-4</t>
    <phoneticPr fontId="1"/>
  </si>
  <si>
    <t>材料费</t>
    <phoneticPr fontId="1"/>
  </si>
  <si>
    <t>佐藤色带</t>
    <phoneticPr fontId="1"/>
  </si>
  <si>
    <t>2021-3-5</t>
  </si>
  <si>
    <t>稻田材料费（4月海运）</t>
    <phoneticPr fontId="1"/>
  </si>
  <si>
    <t>2021-3-6</t>
  </si>
  <si>
    <t>2021-3-7</t>
  </si>
  <si>
    <t>2021-3-8</t>
  </si>
  <si>
    <t>2021-3-9</t>
  </si>
  <si>
    <t>河野</t>
    <phoneticPr fontId="1"/>
  </si>
  <si>
    <t>2021-3-10</t>
  </si>
  <si>
    <t>取现</t>
    <phoneticPr fontId="1"/>
  </si>
  <si>
    <t>2021-3-11</t>
    <phoneticPr fontId="1"/>
  </si>
  <si>
    <t>杂项收入</t>
    <phoneticPr fontId="1"/>
  </si>
  <si>
    <t>INT</t>
    <phoneticPr fontId="1"/>
  </si>
  <si>
    <t>利息</t>
    <phoneticPr fontId="1"/>
  </si>
  <si>
    <t>CTX</t>
    <phoneticPr fontId="1"/>
  </si>
  <si>
    <t>国税</t>
    <phoneticPr fontId="1"/>
  </si>
  <si>
    <t>2021-4-8</t>
    <phoneticPr fontId="1"/>
  </si>
  <si>
    <t>社会保险</t>
    <phoneticPr fontId="1"/>
  </si>
  <si>
    <t>三人多月</t>
    <phoneticPr fontId="1"/>
  </si>
  <si>
    <t>2021-3-12</t>
    <phoneticPr fontId="1"/>
  </si>
  <si>
    <t>2021年3月度社劳士</t>
    <phoneticPr fontId="1"/>
  </si>
  <si>
    <t>2021-4-1</t>
    <phoneticPr fontId="1"/>
  </si>
  <si>
    <t>2021-4-2</t>
    <phoneticPr fontId="1"/>
  </si>
  <si>
    <t>2021-4-4</t>
  </si>
  <si>
    <t>2021-4-5</t>
  </si>
  <si>
    <t>2021-4-6</t>
  </si>
  <si>
    <t>年金</t>
    <phoneticPr fontId="1"/>
  </si>
  <si>
    <t>厚生年金（2021年3月3人）</t>
    <phoneticPr fontId="1"/>
  </si>
  <si>
    <t>2021-4-7</t>
    <phoneticPr fontId="1"/>
  </si>
  <si>
    <t>4月底前付</t>
    <phoneticPr fontId="1"/>
  </si>
  <si>
    <t>稻田材料费（5月海运）</t>
    <phoneticPr fontId="1"/>
  </si>
  <si>
    <t>2021-5-1</t>
    <phoneticPr fontId="1"/>
  </si>
  <si>
    <t>5月初付</t>
    <phoneticPr fontId="1"/>
  </si>
  <si>
    <t>稻田材料费（6月海运）</t>
    <phoneticPr fontId="1"/>
  </si>
  <si>
    <t>2021-5-2</t>
  </si>
  <si>
    <t>5月底前付</t>
    <phoneticPr fontId="1"/>
  </si>
  <si>
    <t>2021年1-4月税理士</t>
    <phoneticPr fontId="1"/>
  </si>
  <si>
    <t>2021-5-4</t>
  </si>
  <si>
    <t>2021-5-5</t>
  </si>
  <si>
    <t>TUV受理转让处理费</t>
    <phoneticPr fontId="1"/>
  </si>
  <si>
    <t>2021-5-6</t>
  </si>
  <si>
    <t>亲和材料费（4月海运）</t>
    <phoneticPr fontId="1"/>
  </si>
  <si>
    <t>2021-5-8</t>
  </si>
  <si>
    <t>取现</t>
  </si>
  <si>
    <t>库存现金（进口报税用）</t>
    <phoneticPr fontId="1"/>
  </si>
  <si>
    <t>2021-5-9</t>
  </si>
  <si>
    <t>昭和兴产材料费</t>
    <phoneticPr fontId="1"/>
  </si>
  <si>
    <t>2021-5-10</t>
  </si>
  <si>
    <t>セルリムーバー（Cell remover）材料费</t>
    <phoneticPr fontId="1"/>
  </si>
  <si>
    <t>2021-5-11</t>
  </si>
  <si>
    <t>2021-5-12</t>
  </si>
  <si>
    <t>2021-5-13</t>
  </si>
  <si>
    <t>2021-5-14</t>
  </si>
  <si>
    <t>日下部温子</t>
    <phoneticPr fontId="1"/>
  </si>
  <si>
    <t>2021-5-15</t>
  </si>
  <si>
    <t>富泽佐知子</t>
    <phoneticPr fontId="1"/>
  </si>
  <si>
    <t>2021-5-16</t>
  </si>
  <si>
    <t>PL保险费</t>
  </si>
  <si>
    <t>赔偿责任保险</t>
    <phoneticPr fontId="1"/>
  </si>
  <si>
    <t>2021-4-3</t>
    <phoneticPr fontId="1"/>
  </si>
  <si>
    <t>6月底前付</t>
    <phoneticPr fontId="1"/>
  </si>
  <si>
    <t>星辰办公室(2021年7月-9月)</t>
    <phoneticPr fontId="1"/>
  </si>
  <si>
    <t>2021-6-1</t>
    <phoneticPr fontId="1"/>
  </si>
  <si>
    <t>6月18日纳期用进口消费税</t>
    <phoneticPr fontId="1"/>
  </si>
  <si>
    <t>2021-6-2</t>
    <phoneticPr fontId="1"/>
  </si>
  <si>
    <t>亲和材料费（5月海运）</t>
    <phoneticPr fontId="1"/>
  </si>
  <si>
    <t>2021-6-3</t>
  </si>
  <si>
    <t>2021-6-5</t>
  </si>
  <si>
    <t>2021-6-6</t>
  </si>
  <si>
    <t>稻田材料费（7月海运）</t>
    <phoneticPr fontId="1"/>
  </si>
  <si>
    <t>2021-6-7</t>
  </si>
  <si>
    <t>2021-6-9</t>
  </si>
  <si>
    <t>转至瑞穗银行</t>
    <phoneticPr fontId="1"/>
  </si>
  <si>
    <t>星辰决议书21-9</t>
    <phoneticPr fontId="1"/>
  </si>
  <si>
    <t>转至东京星银行</t>
    <phoneticPr fontId="1"/>
  </si>
  <si>
    <t>2021-5-7</t>
  </si>
  <si>
    <t>√</t>
  </si>
  <si>
    <t>INT</t>
  </si>
  <si>
    <t>利息</t>
  </si>
  <si>
    <t>银-0001</t>
  </si>
  <si>
    <t>CTX</t>
  </si>
  <si>
    <t>国税</t>
  </si>
  <si>
    <t>C2021-9-1</t>
    <phoneticPr fontId="1"/>
  </si>
  <si>
    <t>合计</t>
    <phoneticPr fontId="1"/>
  </si>
  <si>
    <t>库存现金出纳账</t>
    <rPh sb="0" eb="2">
      <t>コグチ</t>
    </rPh>
    <rPh sb="2" eb="4">
      <t>ゲンキン</t>
    </rPh>
    <rPh sb="4" eb="7">
      <t>スイトウチョウ</t>
    </rPh>
    <phoneticPr fontId="1"/>
  </si>
  <si>
    <t>摘要</t>
  </si>
  <si>
    <t>划入金额</t>
    <rPh sb="0" eb="2">
      <t>シュウニュウ</t>
    </rPh>
    <rPh sb="2" eb="4">
      <t>キンガク</t>
    </rPh>
    <phoneticPr fontId="1"/>
  </si>
  <si>
    <t>附签</t>
    <phoneticPr fontId="4" type="noConversion"/>
  </si>
  <si>
    <t>经手人</t>
    <rPh sb="0" eb="2">
      <t>モトチョウフセン</t>
    </rPh>
    <phoneticPr fontId="1"/>
  </si>
  <si>
    <t>签字</t>
    <phoneticPr fontId="4" type="noConversion"/>
  </si>
  <si>
    <t>手续费</t>
    <phoneticPr fontId="4" type="noConversion"/>
  </si>
  <si>
    <t>スキャン
日下部</t>
    <rPh sb="5" eb="8">
      <t>ｸｻｶﾍﾞ</t>
    </rPh>
    <phoneticPr fontId="4" type="noConversion"/>
  </si>
  <si>
    <t>支払</t>
    <rPh sb="0" eb="2">
      <t>ｼﾊﾗｲ</t>
    </rPh>
    <phoneticPr fontId="4" type="noConversion"/>
  </si>
  <si>
    <t>税理士
送付</t>
    <rPh sb="0" eb="3">
      <t>ｾﾞｲﾘｼ</t>
    </rPh>
    <rPh sb="4" eb="6">
      <t>ｿｳﾌ</t>
    </rPh>
    <phoneticPr fontId="4" type="noConversion"/>
  </si>
  <si>
    <r>
      <rPr>
        <sz val="9"/>
        <color theme="1"/>
        <rFont val="FangSong"/>
        <family val="3"/>
        <charset val="134"/>
      </rPr>
      <t>报销单</t>
    </r>
    <r>
      <rPr>
        <sz val="9"/>
        <color theme="1"/>
        <rFont val="Meiryo UI"/>
        <family val="3"/>
        <charset val="128"/>
      </rPr>
      <t>提交(劉)</t>
    </r>
    <rPh sb="6" eb="7">
      <t>ﾘｭｳ</t>
    </rPh>
    <phoneticPr fontId="4" type="noConversion"/>
  </si>
  <si>
    <r>
      <rPr>
        <sz val="9"/>
        <color theme="1"/>
        <rFont val="Microsoft YaHei"/>
        <family val="3"/>
        <charset val="134"/>
      </rPr>
      <t xml:space="preserve">凭证号
</t>
    </r>
    <r>
      <rPr>
        <sz val="9"/>
        <color theme="1"/>
        <rFont val="Meiryo UI"/>
        <family val="3"/>
        <charset val="128"/>
      </rPr>
      <t>(劉)</t>
    </r>
    <rPh sb="5" eb="6">
      <t>ﾘｭｳ</t>
    </rPh>
    <phoneticPr fontId="4" type="noConversion"/>
  </si>
  <si>
    <t>上年度结余</t>
    <phoneticPr fontId="4" type="noConversion"/>
  </si>
  <si>
    <t>库存收入</t>
    <phoneticPr fontId="4" type="noConversion"/>
  </si>
  <si>
    <t>杂费</t>
    <phoneticPr fontId="4" type="noConversion"/>
  </si>
  <si>
    <t>张原</t>
    <phoneticPr fontId="4" type="noConversion"/>
  </si>
  <si>
    <t>酒店住宿</t>
    <phoneticPr fontId="4" type="noConversion"/>
  </si>
  <si>
    <t>1-1</t>
    <phoneticPr fontId="4" type="noConversion"/>
  </si>
  <si>
    <t>消耗品费</t>
    <phoneticPr fontId="4" type="noConversion"/>
  </si>
  <si>
    <t>龟田制印所</t>
    <phoneticPr fontId="4" type="noConversion"/>
  </si>
  <si>
    <t>业务印章制作费</t>
    <phoneticPr fontId="4" type="noConversion"/>
  </si>
  <si>
    <t>1-2</t>
    <phoneticPr fontId="4" type="noConversion"/>
  </si>
  <si>
    <t>通讯费</t>
    <phoneticPr fontId="4" type="noConversion"/>
  </si>
  <si>
    <t>株式会社Twelve</t>
    <phoneticPr fontId="4" type="noConversion"/>
  </si>
  <si>
    <t>网络运营商</t>
    <phoneticPr fontId="4" type="noConversion"/>
  </si>
  <si>
    <t>1-3</t>
    <phoneticPr fontId="4" type="noConversion"/>
  </si>
  <si>
    <t>日常清洁用品</t>
    <phoneticPr fontId="4" type="noConversion"/>
  </si>
  <si>
    <t>1-4</t>
    <phoneticPr fontId="4" type="noConversion"/>
  </si>
  <si>
    <t>交通费</t>
    <phoneticPr fontId="4" type="noConversion"/>
  </si>
  <si>
    <t>业务外出</t>
    <phoneticPr fontId="4" type="noConversion"/>
  </si>
  <si>
    <t>1-5</t>
    <phoneticPr fontId="4" type="noConversion"/>
  </si>
  <si>
    <t>采购合计金</t>
    <phoneticPr fontId="4" type="noConversion"/>
  </si>
  <si>
    <t>办公家具</t>
    <phoneticPr fontId="4" type="noConversion"/>
  </si>
  <si>
    <t>1-6</t>
    <phoneticPr fontId="4" type="noConversion"/>
  </si>
  <si>
    <r>
      <t>网络运营商</t>
    </r>
    <r>
      <rPr>
        <sz val="11"/>
        <color theme="1"/>
        <rFont val="Yu Gothic"/>
        <family val="3"/>
        <charset val="128"/>
      </rPr>
      <t>12</t>
    </r>
    <phoneticPr fontId="4" type="noConversion"/>
  </si>
  <si>
    <t>1-7</t>
    <phoneticPr fontId="4" type="noConversion"/>
  </si>
  <si>
    <t>日常办公用品+打印机</t>
    <phoneticPr fontId="4" type="noConversion"/>
  </si>
  <si>
    <t>1-10</t>
    <phoneticPr fontId="4" type="noConversion"/>
  </si>
  <si>
    <t>消耗品费</t>
  </si>
  <si>
    <t>办公用品</t>
    <phoneticPr fontId="4" type="noConversion"/>
  </si>
  <si>
    <t>1-9</t>
    <phoneticPr fontId="4" type="noConversion"/>
  </si>
  <si>
    <t>通信费</t>
    <rPh sb="0" eb="3">
      <t>ツウシンヒ</t>
    </rPh>
    <phoneticPr fontId="1"/>
  </si>
  <si>
    <t>NTT（日本电信电话株式会社）</t>
    <rPh sb="9" eb="11">
      <t>カブシキ</t>
    </rPh>
    <rPh sb="11" eb="13">
      <t>カイシャ</t>
    </rPh>
    <phoneticPr fontId="1"/>
  </si>
  <si>
    <t>网络电话通信费</t>
    <rPh sb="4" eb="7">
      <t>ツウシンリョウ</t>
    </rPh>
    <phoneticPr fontId="1"/>
  </si>
  <si>
    <t>1-8</t>
    <phoneticPr fontId="4" type="noConversion"/>
  </si>
  <si>
    <t>律师委托费</t>
    <phoneticPr fontId="4" type="noConversion"/>
  </si>
  <si>
    <t>追加河野为董事的委托费用</t>
    <phoneticPr fontId="4" type="noConversion"/>
  </si>
  <si>
    <t>12-2①、②</t>
    <phoneticPr fontId="4" type="noConversion"/>
  </si>
  <si>
    <t>电费</t>
    <phoneticPr fontId="4" type="noConversion"/>
  </si>
  <si>
    <t>2020年9月-2021年1月</t>
    <phoneticPr fontId="4" type="noConversion"/>
  </si>
  <si>
    <t>2021-2-1①～⑤</t>
    <phoneticPr fontId="4" type="noConversion"/>
  </si>
  <si>
    <t>水费</t>
    <phoneticPr fontId="4" type="noConversion"/>
  </si>
  <si>
    <t>2020年10月-12月</t>
    <phoneticPr fontId="4" type="noConversion"/>
  </si>
  <si>
    <t>2021-2-2</t>
    <phoneticPr fontId="4" type="noConversion"/>
  </si>
  <si>
    <t>营业执照更新工本费</t>
    <phoneticPr fontId="4" type="noConversion"/>
  </si>
  <si>
    <t>2021-2-3</t>
    <phoneticPr fontId="4" type="noConversion"/>
  </si>
  <si>
    <t>公司铭牌（信箱用，门用）</t>
    <phoneticPr fontId="4" type="noConversion"/>
  </si>
  <si>
    <t>2021-2-4</t>
    <phoneticPr fontId="4" type="noConversion"/>
  </si>
  <si>
    <t>文件快递</t>
    <phoneticPr fontId="4" type="noConversion"/>
  </si>
  <si>
    <t>邮局快递袋10个</t>
    <phoneticPr fontId="4" type="noConversion"/>
  </si>
  <si>
    <t>2021-2-5</t>
    <phoneticPr fontId="4" type="noConversion"/>
  </si>
  <si>
    <t>商品代码</t>
    <phoneticPr fontId="4" type="noConversion"/>
  </si>
  <si>
    <t>医疗器械GS1code申请费</t>
  </si>
  <si>
    <t>2021-2-6</t>
    <phoneticPr fontId="4" type="noConversion"/>
  </si>
  <si>
    <t>垃圾处理手续费</t>
    <phoneticPr fontId="4" type="noConversion"/>
  </si>
  <si>
    <t>2021-2-7</t>
  </si>
  <si>
    <t>代表取缔役</t>
    <phoneticPr fontId="4" type="noConversion"/>
  </si>
  <si>
    <t>河野的诊断证书费</t>
    <phoneticPr fontId="4" type="noConversion"/>
  </si>
  <si>
    <t>2021-2-8</t>
  </si>
  <si>
    <t>埼玉县哈娜好</t>
    <phoneticPr fontId="4" type="noConversion"/>
  </si>
  <si>
    <t>2021-2-9①、②</t>
    <phoneticPr fontId="4" type="noConversion"/>
  </si>
  <si>
    <t>2021-2-10</t>
    <phoneticPr fontId="4" type="noConversion"/>
  </si>
  <si>
    <t>福利费</t>
    <phoneticPr fontId="4" type="noConversion"/>
  </si>
  <si>
    <t>张持劳动保险</t>
    <phoneticPr fontId="4" type="noConversion"/>
  </si>
  <si>
    <t>公司负担</t>
    <phoneticPr fontId="4" type="noConversion"/>
  </si>
  <si>
    <t>2021-2-11</t>
    <phoneticPr fontId="4" type="noConversion"/>
  </si>
  <si>
    <t>鞋架</t>
    <phoneticPr fontId="4" type="noConversion"/>
  </si>
  <si>
    <t>2021-2-12</t>
    <phoneticPr fontId="4" type="noConversion"/>
  </si>
  <si>
    <t>2021-2-13</t>
    <phoneticPr fontId="4" type="noConversion"/>
  </si>
  <si>
    <t>名片</t>
    <phoneticPr fontId="4" type="noConversion"/>
  </si>
  <si>
    <t>2021-2-14</t>
  </si>
  <si>
    <t>大创</t>
    <phoneticPr fontId="4" type="noConversion"/>
  </si>
  <si>
    <t>2021-2-15</t>
  </si>
  <si>
    <t>百元店</t>
    <phoneticPr fontId="4" type="noConversion"/>
  </si>
  <si>
    <t>2021-2-16</t>
  </si>
  <si>
    <t>待客用茶水（箱装，24瓶）</t>
    <phoneticPr fontId="4" type="noConversion"/>
  </si>
  <si>
    <t>2021-2-17</t>
  </si>
  <si>
    <t>网络运营商1</t>
    <phoneticPr fontId="4" type="noConversion"/>
  </si>
  <si>
    <t>2021-2-18</t>
    <phoneticPr fontId="4" type="noConversion"/>
  </si>
  <si>
    <t>2021-2-19</t>
    <phoneticPr fontId="4" type="noConversion"/>
  </si>
  <si>
    <t>2021-2-20</t>
    <phoneticPr fontId="4" type="noConversion"/>
  </si>
  <si>
    <t>杂项收入</t>
    <phoneticPr fontId="4" type="noConversion"/>
  </si>
  <si>
    <t>咨询费</t>
    <phoneticPr fontId="4" type="noConversion"/>
  </si>
  <si>
    <t>泰和泰的体温计</t>
    <phoneticPr fontId="4" type="noConversion"/>
  </si>
  <si>
    <t>2021-2-21①～③</t>
    <phoneticPr fontId="4" type="noConversion"/>
  </si>
  <si>
    <t>税费</t>
    <phoneticPr fontId="4" type="noConversion"/>
  </si>
  <si>
    <t>法人税</t>
    <phoneticPr fontId="4" type="noConversion"/>
  </si>
  <si>
    <t>2021-3-1</t>
    <phoneticPr fontId="4" type="noConversion"/>
  </si>
  <si>
    <t>2021-3-2</t>
    <phoneticPr fontId="4" type="noConversion"/>
  </si>
  <si>
    <t>办证手续费</t>
    <phoneticPr fontId="4" type="noConversion"/>
  </si>
  <si>
    <t>法务局</t>
    <phoneticPr fontId="4" type="noConversion"/>
  </si>
  <si>
    <t>2021-3-3</t>
    <phoneticPr fontId="4" type="noConversion"/>
  </si>
  <si>
    <t>路费</t>
    <phoneticPr fontId="4" type="noConversion"/>
  </si>
  <si>
    <t>大阪展会</t>
    <phoneticPr fontId="4" type="noConversion"/>
  </si>
  <si>
    <t>出差住宿及交通费</t>
    <phoneticPr fontId="4" type="noConversion"/>
  </si>
  <si>
    <t>2021-3-4</t>
  </si>
  <si>
    <t>应酬费</t>
    <phoneticPr fontId="4" type="noConversion"/>
  </si>
  <si>
    <t>面试</t>
    <phoneticPr fontId="4" type="noConversion"/>
  </si>
  <si>
    <t>东丽介绍技术责任者</t>
    <phoneticPr fontId="4" type="noConversion"/>
  </si>
  <si>
    <t>河野</t>
    <phoneticPr fontId="4" type="noConversion"/>
  </si>
  <si>
    <t>业务用</t>
    <phoneticPr fontId="4" type="noConversion"/>
  </si>
  <si>
    <t>富泽用</t>
    <phoneticPr fontId="4" type="noConversion"/>
  </si>
  <si>
    <t>笔记本电脑</t>
    <phoneticPr fontId="4" type="noConversion"/>
  </si>
  <si>
    <t>桌椅</t>
    <phoneticPr fontId="4" type="noConversion"/>
  </si>
  <si>
    <t>会客用</t>
    <phoneticPr fontId="4" type="noConversion"/>
  </si>
  <si>
    <t>2021-3-8</t>
    <phoneticPr fontId="4" type="noConversion"/>
  </si>
  <si>
    <t>EMS</t>
    <phoneticPr fontId="4" type="noConversion"/>
  </si>
  <si>
    <t>国际快递费</t>
    <phoneticPr fontId="4" type="noConversion"/>
  </si>
  <si>
    <t>标签打印机</t>
    <phoneticPr fontId="4" type="noConversion"/>
  </si>
  <si>
    <t>Brother产</t>
    <phoneticPr fontId="4" type="noConversion"/>
  </si>
  <si>
    <t>2021-3-11</t>
    <phoneticPr fontId="4" type="noConversion"/>
  </si>
  <si>
    <t>2021-3-12</t>
  </si>
  <si>
    <t>总2021-3-11</t>
    <phoneticPr fontId="4" type="noConversion"/>
  </si>
  <si>
    <t>2021-3-13</t>
    <phoneticPr fontId="4" type="noConversion"/>
  </si>
  <si>
    <r>
      <t>网络运营商</t>
    </r>
    <r>
      <rPr>
        <sz val="11"/>
        <color theme="1"/>
        <rFont val="Yu Gothic"/>
        <family val="3"/>
        <charset val="128"/>
      </rPr>
      <t>2</t>
    </r>
    <phoneticPr fontId="4" type="noConversion"/>
  </si>
  <si>
    <t>2021-3-14</t>
    <phoneticPr fontId="4" type="noConversion"/>
  </si>
  <si>
    <t>2021-3-15</t>
  </si>
  <si>
    <t>横滨仓库用</t>
    <phoneticPr fontId="4" type="noConversion"/>
  </si>
  <si>
    <t>2021-3-16</t>
  </si>
  <si>
    <t>2021-4-1</t>
    <phoneticPr fontId="4" type="noConversion"/>
  </si>
  <si>
    <t>富泽</t>
    <phoneticPr fontId="4" type="noConversion"/>
  </si>
  <si>
    <t>墨盒</t>
    <phoneticPr fontId="4" type="noConversion"/>
  </si>
  <si>
    <t>Brother产打印机用</t>
    <phoneticPr fontId="4" type="noConversion"/>
  </si>
  <si>
    <t>2021-4-2</t>
    <phoneticPr fontId="4" type="noConversion"/>
  </si>
  <si>
    <t>2021-4-3</t>
    <phoneticPr fontId="4" type="noConversion"/>
  </si>
  <si>
    <t>收入印纸</t>
    <phoneticPr fontId="4" type="noConversion"/>
  </si>
  <si>
    <t>与东丽合同用</t>
    <phoneticPr fontId="4" type="noConversion"/>
  </si>
  <si>
    <t>2021-4-4</t>
    <phoneticPr fontId="4" type="noConversion"/>
  </si>
  <si>
    <t>印章费（天津委托）</t>
    <phoneticPr fontId="1"/>
  </si>
  <si>
    <t>2021-4-5</t>
    <phoneticPr fontId="4" type="noConversion"/>
  </si>
  <si>
    <t>国际快递费（大使馆商务局回函）</t>
    <phoneticPr fontId="4" type="noConversion"/>
  </si>
  <si>
    <t>2021-4-6</t>
    <phoneticPr fontId="4" type="noConversion"/>
  </si>
  <si>
    <t>日下部</t>
    <phoneticPr fontId="4" type="noConversion"/>
  </si>
  <si>
    <t>2021-4-7①～⑦</t>
    <phoneticPr fontId="4" type="noConversion"/>
  </si>
  <si>
    <t>标准code</t>
    <phoneticPr fontId="4" type="noConversion"/>
  </si>
  <si>
    <t>日本进出口企业标准code</t>
    <phoneticPr fontId="4" type="noConversion"/>
  </si>
  <si>
    <t>2021-4-8</t>
    <phoneticPr fontId="4" type="noConversion"/>
  </si>
  <si>
    <t>电池</t>
    <phoneticPr fontId="4" type="noConversion"/>
  </si>
  <si>
    <t>办公用品（门禁电池）</t>
    <phoneticPr fontId="4" type="noConversion"/>
  </si>
  <si>
    <t>2021-4-9①</t>
    <phoneticPr fontId="4" type="noConversion"/>
  </si>
  <si>
    <t>张持</t>
    <phoneticPr fontId="4" type="noConversion"/>
  </si>
  <si>
    <t>办公用品（文件夹）</t>
    <phoneticPr fontId="4" type="noConversion"/>
  </si>
  <si>
    <t>2021-4-9②</t>
    <phoneticPr fontId="4" type="noConversion"/>
  </si>
  <si>
    <t>办公用品（邮票）</t>
    <phoneticPr fontId="4" type="noConversion"/>
  </si>
  <si>
    <t>2021-4-9③</t>
    <phoneticPr fontId="4" type="noConversion"/>
  </si>
  <si>
    <t>办公用品（富泽，日下部）</t>
    <phoneticPr fontId="4" type="noConversion"/>
  </si>
  <si>
    <t>2021-4-9④</t>
    <phoneticPr fontId="4" type="noConversion"/>
  </si>
  <si>
    <t>2021-4-10</t>
    <phoneticPr fontId="4" type="noConversion"/>
  </si>
  <si>
    <t>总2021-4-2</t>
    <phoneticPr fontId="4" type="noConversion"/>
  </si>
  <si>
    <t>日阪门封条</t>
    <phoneticPr fontId="4" type="noConversion"/>
  </si>
  <si>
    <t>2021-4-11</t>
  </si>
  <si>
    <t>2021-4-12①～④</t>
    <phoneticPr fontId="4" type="noConversion"/>
  </si>
  <si>
    <t>2021-4-12⑤</t>
    <phoneticPr fontId="4" type="noConversion"/>
  </si>
  <si>
    <t>2021-4-13①</t>
    <phoneticPr fontId="4" type="noConversion"/>
  </si>
  <si>
    <t>2021-4-13②</t>
    <phoneticPr fontId="4" type="noConversion"/>
  </si>
  <si>
    <t>2021-4-13③</t>
    <phoneticPr fontId="4" type="noConversion"/>
  </si>
  <si>
    <t>办公用品（A4纸）</t>
    <phoneticPr fontId="4" type="noConversion"/>
  </si>
  <si>
    <t>2021-4-13④</t>
    <phoneticPr fontId="4" type="noConversion"/>
  </si>
  <si>
    <t>办公用品（LED照明灯）</t>
    <phoneticPr fontId="4" type="noConversion"/>
  </si>
  <si>
    <t>2021-4-14</t>
  </si>
  <si>
    <t>会议费</t>
    <phoneticPr fontId="4" type="noConversion"/>
  </si>
  <si>
    <t>医疗器械药事讲座</t>
    <phoneticPr fontId="4" type="noConversion"/>
  </si>
  <si>
    <t>2021-4-15</t>
    <phoneticPr fontId="4" type="noConversion"/>
  </si>
  <si>
    <r>
      <t>网络运营商</t>
    </r>
    <r>
      <rPr>
        <sz val="11"/>
        <color theme="1"/>
        <rFont val="Yu Gothic"/>
        <family val="3"/>
        <charset val="128"/>
      </rPr>
      <t>3</t>
    </r>
    <phoneticPr fontId="4" type="noConversion"/>
  </si>
  <si>
    <t>2021-4-16①</t>
    <phoneticPr fontId="4" type="noConversion"/>
  </si>
  <si>
    <t>佐川急</t>
    <phoneticPr fontId="4" type="noConversion"/>
  </si>
  <si>
    <t>财务收据（税理士）</t>
    <phoneticPr fontId="4" type="noConversion"/>
  </si>
  <si>
    <t>2021-4-16②</t>
    <phoneticPr fontId="4" type="noConversion"/>
  </si>
  <si>
    <t>2021-4-17</t>
    <phoneticPr fontId="4" type="noConversion"/>
  </si>
  <si>
    <t>国际快递费（逆止阀样品）</t>
    <phoneticPr fontId="4" type="noConversion"/>
  </si>
  <si>
    <t>2021-4-18①</t>
    <phoneticPr fontId="4" type="noConversion"/>
  </si>
  <si>
    <t>2021-4-18②</t>
    <phoneticPr fontId="4" type="noConversion"/>
  </si>
  <si>
    <t>办公用品（消毒用酒精）</t>
    <phoneticPr fontId="4" type="noConversion"/>
  </si>
  <si>
    <t>2021-4-18③</t>
    <phoneticPr fontId="4" type="noConversion"/>
  </si>
  <si>
    <t>2021-4-19</t>
  </si>
  <si>
    <t>办公用品（考录保险用资料）</t>
    <phoneticPr fontId="4" type="noConversion"/>
  </si>
  <si>
    <t>2021-4-20</t>
  </si>
  <si>
    <t>办公用品（横滨校正用温湿度计）</t>
    <phoneticPr fontId="4" type="noConversion"/>
  </si>
  <si>
    <t>2021-4-21</t>
  </si>
  <si>
    <t>2021-4-24①</t>
    <phoneticPr fontId="4" type="noConversion"/>
  </si>
  <si>
    <t>2021-4-22</t>
  </si>
  <si>
    <t>2020年12月-2021年2月</t>
    <phoneticPr fontId="4" type="noConversion"/>
  </si>
  <si>
    <t>2021-4-23①</t>
    <phoneticPr fontId="4" type="noConversion"/>
  </si>
  <si>
    <t>2021年2月-2021年4月</t>
    <phoneticPr fontId="4" type="noConversion"/>
  </si>
  <si>
    <t>2021-4-23②</t>
    <phoneticPr fontId="4" type="noConversion"/>
  </si>
  <si>
    <t>应收账</t>
  </si>
  <si>
    <t>退税</t>
  </si>
  <si>
    <t>2020年度国税退还金</t>
  </si>
  <si>
    <t>2021年4月度社劳士</t>
    <phoneticPr fontId="1"/>
  </si>
  <si>
    <t>总2021-5-3</t>
    <phoneticPr fontId="4" type="noConversion"/>
  </si>
  <si>
    <t>2021-4-24②</t>
    <phoneticPr fontId="4" type="noConversion"/>
  </si>
  <si>
    <t>宅急便</t>
    <phoneticPr fontId="4" type="noConversion"/>
  </si>
  <si>
    <t>东丽反馈现品(到付）</t>
    <phoneticPr fontId="4" type="noConversion"/>
  </si>
  <si>
    <t>2021-5-1①</t>
    <phoneticPr fontId="4" type="noConversion"/>
  </si>
  <si>
    <t>办公用品(印章，试验试纸）</t>
    <phoneticPr fontId="4" type="noConversion"/>
  </si>
  <si>
    <t>2021-5-1②</t>
    <phoneticPr fontId="4" type="noConversion"/>
  </si>
  <si>
    <t>办公用品(邮票10张）</t>
    <phoneticPr fontId="4" type="noConversion"/>
  </si>
  <si>
    <t>2021-5-1③</t>
    <phoneticPr fontId="4" type="noConversion"/>
  </si>
  <si>
    <t>2021-5-1④</t>
    <phoneticPr fontId="4" type="noConversion"/>
  </si>
  <si>
    <t>办公用品(电子称，电池）</t>
    <phoneticPr fontId="4" type="noConversion"/>
  </si>
  <si>
    <t>2021-5-1⑤</t>
    <phoneticPr fontId="4" type="noConversion"/>
  </si>
  <si>
    <t>东丽反馈现品（到付）</t>
    <phoneticPr fontId="4" type="noConversion"/>
  </si>
  <si>
    <t>2021-5-1⑥</t>
    <phoneticPr fontId="4" type="noConversion"/>
  </si>
  <si>
    <t>礼品费</t>
    <phoneticPr fontId="4" type="noConversion"/>
  </si>
  <si>
    <t>拜访神奈川工科大学，山家教授</t>
    <phoneticPr fontId="4" type="noConversion"/>
  </si>
  <si>
    <t>2021-5-3①</t>
    <phoneticPr fontId="4" type="noConversion"/>
  </si>
  <si>
    <t>2021-5-3②</t>
    <phoneticPr fontId="4" type="noConversion"/>
  </si>
  <si>
    <t>总2021-5-9</t>
    <phoneticPr fontId="4" type="noConversion"/>
  </si>
  <si>
    <t>业务用（河野,富泽）</t>
    <phoneticPr fontId="4" type="noConversion"/>
  </si>
  <si>
    <t>2021-5-2①,④</t>
    <phoneticPr fontId="4" type="noConversion"/>
  </si>
  <si>
    <t>进口消费税</t>
    <phoneticPr fontId="4" type="noConversion"/>
  </si>
  <si>
    <t>6月4日纳期回路进口</t>
    <phoneticPr fontId="4" type="noConversion"/>
  </si>
  <si>
    <t>2021-6-1</t>
    <phoneticPr fontId="4" type="noConversion"/>
  </si>
  <si>
    <t>厚生年金（2021年4月5人）</t>
    <phoneticPr fontId="1"/>
  </si>
  <si>
    <t>总2021-5-17</t>
    <phoneticPr fontId="4" type="noConversion"/>
  </si>
  <si>
    <t>5月底前付</t>
  </si>
  <si>
    <t>总2021-4-3</t>
    <phoneticPr fontId="1"/>
  </si>
  <si>
    <t>总2021-5-7</t>
    <phoneticPr fontId="4" type="noConversion"/>
  </si>
  <si>
    <t>海运费</t>
    <phoneticPr fontId="1"/>
  </si>
  <si>
    <t>2021年4月海运费（材料）</t>
    <phoneticPr fontId="1"/>
  </si>
  <si>
    <t>委托费</t>
    <phoneticPr fontId="4" type="noConversion"/>
  </si>
  <si>
    <t>2021年5月度社劳士</t>
    <phoneticPr fontId="4" type="noConversion"/>
  </si>
  <si>
    <t>2021-6-3</t>
    <phoneticPr fontId="4" type="noConversion"/>
  </si>
  <si>
    <t>2021-6-4</t>
  </si>
  <si>
    <t>开立瑞穗银行账户（存折，卡）</t>
    <phoneticPr fontId="4" type="noConversion"/>
  </si>
  <si>
    <t>2021-6-2①</t>
    <phoneticPr fontId="4" type="noConversion"/>
  </si>
  <si>
    <t>2021-6-2②</t>
    <phoneticPr fontId="4" type="noConversion"/>
  </si>
  <si>
    <t>业务用（河野）</t>
    <phoneticPr fontId="4" type="noConversion"/>
  </si>
  <si>
    <t>2021-6-2③</t>
    <phoneticPr fontId="4" type="noConversion"/>
  </si>
  <si>
    <t>业务用（富泽）</t>
    <phoneticPr fontId="4" type="noConversion"/>
  </si>
  <si>
    <t>2021-6-6</t>
    <phoneticPr fontId="4" type="noConversion"/>
  </si>
  <si>
    <t>2021-6-7①，②</t>
    <phoneticPr fontId="4" type="noConversion"/>
  </si>
  <si>
    <t>国内快递费</t>
    <phoneticPr fontId="4" type="noConversion"/>
  </si>
  <si>
    <t>2021-6-8</t>
    <phoneticPr fontId="4" type="noConversion"/>
  </si>
  <si>
    <r>
      <t>网络运营商</t>
    </r>
    <r>
      <rPr>
        <sz val="11"/>
        <color theme="1"/>
        <rFont val="Yu Gothic"/>
        <family val="3"/>
        <charset val="128"/>
      </rPr>
      <t>4</t>
    </r>
    <phoneticPr fontId="4" type="noConversion"/>
  </si>
  <si>
    <t>2021-6-9①</t>
    <phoneticPr fontId="4" type="noConversion"/>
  </si>
  <si>
    <t>2021-6-9②</t>
    <phoneticPr fontId="4" type="noConversion"/>
  </si>
  <si>
    <t>2021-6-10①</t>
    <phoneticPr fontId="4" type="noConversion"/>
  </si>
  <si>
    <t>2021-6-10②</t>
    <phoneticPr fontId="4" type="noConversion"/>
  </si>
  <si>
    <t>2021-6-10③</t>
    <phoneticPr fontId="4" type="noConversion"/>
  </si>
  <si>
    <t>2021-6-10④</t>
    <phoneticPr fontId="4" type="noConversion"/>
  </si>
  <si>
    <t>2021-6-10⑤</t>
    <phoneticPr fontId="4" type="noConversion"/>
  </si>
  <si>
    <t>2021-6-10⑥</t>
    <phoneticPr fontId="4" type="noConversion"/>
  </si>
  <si>
    <t>2021-6-10⑦</t>
    <phoneticPr fontId="4" type="noConversion"/>
  </si>
  <si>
    <t>2021-6-10➇</t>
    <phoneticPr fontId="4" type="noConversion"/>
  </si>
  <si>
    <t>2021-6-10⑨</t>
    <phoneticPr fontId="4" type="noConversion"/>
  </si>
  <si>
    <t>国际快递费（采购及销售合同）</t>
    <phoneticPr fontId="4" type="noConversion"/>
  </si>
  <si>
    <t>2021-6-10⑩</t>
    <phoneticPr fontId="4" type="noConversion"/>
  </si>
  <si>
    <t>办公用品（横滨仓库用）</t>
    <phoneticPr fontId="4" type="noConversion"/>
  </si>
  <si>
    <t>2021-6-11①</t>
    <phoneticPr fontId="4" type="noConversion"/>
  </si>
  <si>
    <t>办公用品（窗帘用）</t>
    <phoneticPr fontId="4" type="noConversion"/>
  </si>
  <si>
    <t>2021-6-11②</t>
    <phoneticPr fontId="4" type="noConversion"/>
  </si>
  <si>
    <t>2021-6-11③</t>
    <phoneticPr fontId="4" type="noConversion"/>
  </si>
  <si>
    <t>2021年4月电费</t>
    <phoneticPr fontId="4" type="noConversion"/>
  </si>
  <si>
    <t>2021-6-13①</t>
    <phoneticPr fontId="4" type="noConversion"/>
  </si>
  <si>
    <t>电费水费</t>
    <phoneticPr fontId="4" type="noConversion"/>
  </si>
  <si>
    <t>2021年5月水电费</t>
    <phoneticPr fontId="4" type="noConversion"/>
  </si>
  <si>
    <t>2021-6-13②</t>
    <phoneticPr fontId="4" type="noConversion"/>
  </si>
  <si>
    <r>
      <t xml:space="preserve">业务用
</t>
    </r>
    <r>
      <rPr>
        <sz val="9"/>
        <color theme="1"/>
        <rFont val="仿宋"/>
        <family val="3"/>
        <charset val="134"/>
      </rPr>
      <t>（河野，富泽，日下部，张原,张持）</t>
    </r>
    <phoneticPr fontId="4" type="noConversion"/>
  </si>
  <si>
    <t>2021-7-1,2,
3①～③</t>
    <phoneticPr fontId="4" type="noConversion"/>
  </si>
  <si>
    <t>办公用品费</t>
    <phoneticPr fontId="4" type="noConversion"/>
  </si>
  <si>
    <t>办公用品(开会用麦克，音响）</t>
    <phoneticPr fontId="4" type="noConversion"/>
  </si>
  <si>
    <t>2021-7-12</t>
    <phoneticPr fontId="4" type="noConversion"/>
  </si>
  <si>
    <t>医疗废物专用容器费</t>
  </si>
  <si>
    <t>2021-7-10</t>
    <phoneticPr fontId="4" type="noConversion"/>
  </si>
  <si>
    <t>2021-7-4</t>
    <rPh sb="0" eb="2">
      <t>ゲンキン</t>
    </rPh>
    <phoneticPr fontId="1"/>
  </si>
  <si>
    <t>2021-7-5</t>
    <rPh sb="0" eb="2">
      <t>ゲンキン</t>
    </rPh>
    <phoneticPr fontId="1"/>
  </si>
  <si>
    <t>富澤</t>
    <rPh sb="0" eb="2">
      <t>トミザワ</t>
    </rPh>
    <phoneticPr fontId="1"/>
  </si>
  <si>
    <t>招待亲和工业</t>
    <phoneticPr fontId="4" type="noConversion"/>
  </si>
  <si>
    <t>2021-7-6</t>
    <rPh sb="0" eb="2">
      <t>ゲンキン</t>
    </rPh>
    <phoneticPr fontId="1"/>
  </si>
  <si>
    <t>河野</t>
    <rPh sb="0" eb="2">
      <t>カワノ</t>
    </rPh>
    <phoneticPr fontId="1"/>
  </si>
  <si>
    <r>
      <t>网络运营商</t>
    </r>
    <r>
      <rPr>
        <sz val="11"/>
        <color theme="1"/>
        <rFont val="Yu Gothic"/>
        <family val="3"/>
        <charset val="128"/>
      </rPr>
      <t>5</t>
    </r>
    <phoneticPr fontId="4" type="noConversion"/>
  </si>
  <si>
    <t>2021-7-7</t>
    <rPh sb="0" eb="2">
      <t>ゲンキン</t>
    </rPh>
    <phoneticPr fontId="1"/>
  </si>
  <si>
    <t>日下部</t>
    <rPh sb="0" eb="3">
      <t>クサカベ</t>
    </rPh>
    <phoneticPr fontId="1"/>
  </si>
  <si>
    <t>办公用品(墨盒）</t>
    <phoneticPr fontId="4" type="noConversion"/>
  </si>
  <si>
    <t>2021-7-8</t>
    <rPh sb="0" eb="2">
      <t>ゲンキン</t>
    </rPh>
    <phoneticPr fontId="1"/>
  </si>
  <si>
    <t>名片(河野）</t>
    <phoneticPr fontId="4" type="noConversion"/>
  </si>
  <si>
    <t>2021-7-9</t>
    <rPh sb="0" eb="2">
      <t>ゲンキン</t>
    </rPh>
    <phoneticPr fontId="1"/>
  </si>
  <si>
    <t>張持</t>
    <rPh sb="0" eb="2">
      <t>チョウジ</t>
    </rPh>
    <phoneticPr fontId="1"/>
  </si>
  <si>
    <t>2021-7-11</t>
    <rPh sb="0" eb="2">
      <t>ゲンキン</t>
    </rPh>
    <phoneticPr fontId="1"/>
  </si>
  <si>
    <t>福山通运</t>
    <phoneticPr fontId="4" type="noConversion"/>
  </si>
  <si>
    <t>2021-7-14</t>
    <rPh sb="0" eb="2">
      <t>ゲンキン</t>
    </rPh>
    <phoneticPr fontId="1"/>
  </si>
  <si>
    <t>承继文件（哈娜好认证证书）</t>
    <phoneticPr fontId="4" type="noConversion"/>
  </si>
  <si>
    <t>东丽反馈现品（到付）</t>
  </si>
  <si>
    <t>宅急便</t>
  </si>
  <si>
    <t>福山通运</t>
  </si>
  <si>
    <t>大和運輸</t>
    <rPh sb="0" eb="2">
      <t>ﾔﾏﾄ</t>
    </rPh>
    <rPh sb="2" eb="4">
      <t>ｳﾝﾕ</t>
    </rPh>
    <phoneticPr fontId="4" type="noConversion"/>
  </si>
  <si>
    <r>
      <t>7月</t>
    </r>
    <r>
      <rPr>
        <sz val="11"/>
        <color theme="1"/>
        <rFont val="Microsoft YaHei"/>
        <family val="3"/>
        <charset val="134"/>
      </rPr>
      <t>东丽反馈现品</t>
    </r>
    <rPh sb="1" eb="2">
      <t>ｶﾞﾂ</t>
    </rPh>
    <phoneticPr fontId="4" type="noConversion"/>
  </si>
  <si>
    <t>2021-8-1</t>
    <phoneticPr fontId="4" type="noConversion"/>
  </si>
  <si>
    <t>●</t>
  </si>
  <si>
    <t>9/3送付</t>
    <rPh sb="3" eb="5">
      <t>ｿｳﾌ</t>
    </rPh>
    <phoneticPr fontId="4" type="noConversion"/>
  </si>
  <si>
    <t>●</t>
    <phoneticPr fontId="1"/>
  </si>
  <si>
    <t>现-0001</t>
    <phoneticPr fontId="4" type="noConversion"/>
  </si>
  <si>
    <t>现-0014</t>
  </si>
  <si>
    <t>2021年6，7，8月</t>
    <rPh sb="4" eb="5">
      <t>ﾈﾝ</t>
    </rPh>
    <rPh sb="10" eb="11">
      <t>ｶﾞﾂ</t>
    </rPh>
    <phoneticPr fontId="4" type="noConversion"/>
  </si>
  <si>
    <t>2021-9-1</t>
    <phoneticPr fontId="4" type="noConversion"/>
  </si>
  <si>
    <t>现-0001</t>
  </si>
  <si>
    <t>済</t>
    <rPh sb="0" eb="1">
      <t>ｽﾐ</t>
    </rPh>
    <phoneticPr fontId="4" type="noConversion"/>
  </si>
  <si>
    <t>2021年6月8日～8月5日</t>
    <rPh sb="4" eb="5">
      <t>ﾈﾝ</t>
    </rPh>
    <rPh sb="6" eb="7">
      <t>ｶﾞﾂ</t>
    </rPh>
    <rPh sb="8" eb="9">
      <t>ﾆﾁ</t>
    </rPh>
    <rPh sb="11" eb="12">
      <t>ｶﾞﾂ</t>
    </rPh>
    <rPh sb="13" eb="14">
      <t>ﾆﾁ</t>
    </rPh>
    <phoneticPr fontId="4" type="noConversion"/>
  </si>
  <si>
    <r>
      <t>业务用</t>
    </r>
    <r>
      <rPr>
        <sz val="9"/>
        <color theme="1"/>
        <rFont val="Microsoft YaHei"/>
        <family val="3"/>
        <charset val="134"/>
      </rPr>
      <t>（河野）</t>
    </r>
    <phoneticPr fontId="4" type="noConversion"/>
  </si>
  <si>
    <r>
      <t>2021-8-2</t>
    </r>
    <r>
      <rPr>
        <sz val="11"/>
        <color theme="1"/>
        <rFont val="Segoe UI Symbol"/>
        <family val="3"/>
      </rPr>
      <t>①</t>
    </r>
    <phoneticPr fontId="4" type="noConversion"/>
  </si>
  <si>
    <t>现-0002</t>
  </si>
  <si>
    <t>河野</t>
    <rPh sb="0" eb="2">
      <t>ｶﾜﾉ</t>
    </rPh>
    <phoneticPr fontId="4" type="noConversion"/>
  </si>
  <si>
    <r>
      <t>业务用</t>
    </r>
    <r>
      <rPr>
        <sz val="9"/>
        <color theme="1"/>
        <rFont val="Microsoft YaHei"/>
        <family val="3"/>
        <charset val="134"/>
      </rPr>
      <t>（富泽）</t>
    </r>
    <phoneticPr fontId="4" type="noConversion"/>
  </si>
  <si>
    <t>2021-8-2②</t>
    <phoneticPr fontId="4" type="noConversion"/>
  </si>
  <si>
    <t>在线服务</t>
  </si>
  <si>
    <t>Microsoft</t>
    <phoneticPr fontId="4" type="noConversion"/>
  </si>
  <si>
    <r>
      <t>Microsoft365</t>
    </r>
    <r>
      <rPr>
        <sz val="11"/>
        <color theme="1"/>
        <rFont val="Microsoft YaHei"/>
        <family val="3"/>
        <charset val="134"/>
      </rPr>
      <t>使用费（年费，</t>
    </r>
    <r>
      <rPr>
        <sz val="11"/>
        <color theme="1"/>
        <rFont val="仿宋"/>
        <family val="3"/>
        <charset val="134"/>
      </rPr>
      <t>6</t>
    </r>
    <r>
      <rPr>
        <sz val="11"/>
        <color theme="1"/>
        <rFont val="ＭＳ Ｐゴシック"/>
        <family val="3"/>
        <charset val="128"/>
      </rPr>
      <t>人）</t>
    </r>
    <phoneticPr fontId="4" type="noConversion"/>
  </si>
  <si>
    <t>2021-8-3</t>
    <phoneticPr fontId="4" type="noConversion"/>
  </si>
  <si>
    <t>现-0003</t>
  </si>
  <si>
    <r>
      <rPr>
        <sz val="11"/>
        <color theme="1"/>
        <rFont val="Microsoft YaHei"/>
        <family val="3"/>
        <charset val="134"/>
      </rPr>
      <t>扫帚　</t>
    </r>
    <r>
      <rPr>
        <sz val="11"/>
        <color theme="1"/>
        <rFont val="ＭＳ Ｐゴシック"/>
        <family val="3"/>
        <charset val="128"/>
      </rPr>
      <t>垃圾袋</t>
    </r>
    <phoneticPr fontId="4" type="noConversion"/>
  </si>
  <si>
    <r>
      <t>2021-8-4</t>
    </r>
    <r>
      <rPr>
        <sz val="11"/>
        <color theme="1"/>
        <rFont val="Segoe UI Symbol"/>
        <family val="3"/>
      </rPr>
      <t>①</t>
    </r>
    <phoneticPr fontId="4" type="noConversion"/>
  </si>
  <si>
    <t>现-0004</t>
  </si>
  <si>
    <r>
      <t>网络运营商</t>
    </r>
    <r>
      <rPr>
        <sz val="11"/>
        <color theme="1"/>
        <rFont val="Yu Gothic"/>
        <family val="3"/>
        <charset val="128"/>
      </rPr>
      <t>6</t>
    </r>
    <phoneticPr fontId="4" type="noConversion"/>
  </si>
  <si>
    <r>
      <t>2021-8-4</t>
    </r>
    <r>
      <rPr>
        <sz val="11"/>
        <color theme="1"/>
        <rFont val="Segoe UI Symbol"/>
        <family val="3"/>
      </rPr>
      <t>②</t>
    </r>
    <phoneticPr fontId="4" type="noConversion"/>
  </si>
  <si>
    <t>2021-8-5</t>
    <phoneticPr fontId="4" type="noConversion"/>
  </si>
  <si>
    <t>现-0005</t>
  </si>
  <si>
    <t>文具</t>
    <phoneticPr fontId="4" type="noConversion"/>
  </si>
  <si>
    <r>
      <t>2021-8-6</t>
    </r>
    <r>
      <rPr>
        <sz val="11"/>
        <color theme="1"/>
        <rFont val="Segoe UI Symbol"/>
        <family val="3"/>
      </rPr>
      <t>①</t>
    </r>
    <phoneticPr fontId="4" type="noConversion"/>
  </si>
  <si>
    <t>现-0006</t>
  </si>
  <si>
    <t>邮政</t>
    <phoneticPr fontId="4" type="noConversion"/>
  </si>
  <si>
    <r>
      <t>EMS,</t>
    </r>
    <r>
      <rPr>
        <sz val="11"/>
        <color theme="1"/>
        <rFont val="Microsoft YaHei"/>
        <family val="3"/>
        <charset val="134"/>
      </rPr>
      <t>邮票</t>
    </r>
    <phoneticPr fontId="4" type="noConversion"/>
  </si>
  <si>
    <r>
      <t>2021-8-6</t>
    </r>
    <r>
      <rPr>
        <sz val="11"/>
        <color theme="1"/>
        <rFont val="Segoe UI Symbol"/>
        <family val="3"/>
      </rPr>
      <t>②</t>
    </r>
    <phoneticPr fontId="4" type="noConversion"/>
  </si>
  <si>
    <t>捐款</t>
    <phoneticPr fontId="4" type="noConversion"/>
  </si>
  <si>
    <t>国家药品和医疗器械管理局</t>
    <phoneticPr fontId="4" type="noConversion"/>
  </si>
  <si>
    <t>安全措施捐款</t>
    <phoneticPr fontId="4" type="noConversion"/>
  </si>
  <si>
    <t>2021-8-7</t>
    <phoneticPr fontId="4" type="noConversion"/>
  </si>
  <si>
    <t>现-0007</t>
  </si>
  <si>
    <t>2021-8-8</t>
  </si>
  <si>
    <t>现-0008</t>
  </si>
  <si>
    <t>2021-8-9</t>
  </si>
  <si>
    <t>现-0009</t>
  </si>
  <si>
    <t>運送料</t>
    <rPh sb="0" eb="3">
      <t>ｳﾝｿｳﾘｮｳ</t>
    </rPh>
    <phoneticPr fontId="4" type="noConversion"/>
  </si>
  <si>
    <t>日通航空</t>
    <rPh sb="0" eb="4">
      <t>ﾆｯﾂｳｺｳｸｳ</t>
    </rPh>
    <phoneticPr fontId="4" type="noConversion"/>
  </si>
  <si>
    <t>苦情現品</t>
    <rPh sb="0" eb="4">
      <t>ｸｼﾞｮｳｹﾞﾝﾋﾟﾝ</t>
    </rPh>
    <phoneticPr fontId="4" type="noConversion"/>
  </si>
  <si>
    <t>2021-9-2</t>
    <phoneticPr fontId="4" type="noConversion"/>
  </si>
  <si>
    <t>现-0010</t>
  </si>
  <si>
    <t>2021-9-3</t>
  </si>
  <si>
    <t>现-0011</t>
  </si>
  <si>
    <t>交通费</t>
  </si>
  <si>
    <t>业务用（河野）</t>
  </si>
  <si>
    <r>
      <t>2021-9-4</t>
    </r>
    <r>
      <rPr>
        <sz val="11"/>
        <color theme="1"/>
        <rFont val="Segoe UI Symbol"/>
        <family val="3"/>
      </rPr>
      <t>①</t>
    </r>
    <phoneticPr fontId="1"/>
  </si>
  <si>
    <t>现-0012</t>
  </si>
  <si>
    <r>
      <rPr>
        <sz val="11"/>
        <color theme="1"/>
        <rFont val="Microsoft JhengHei"/>
        <family val="2"/>
        <charset val="136"/>
      </rPr>
      <t>业务</t>
    </r>
    <r>
      <rPr>
        <sz val="11"/>
        <color theme="1"/>
        <rFont val="Calibri"/>
        <family val="3"/>
        <charset val="128"/>
        <scheme val="minor"/>
      </rPr>
      <t>用（張原）</t>
    </r>
    <rPh sb="4" eb="6">
      <t>チョウハラ</t>
    </rPh>
    <phoneticPr fontId="1"/>
  </si>
  <si>
    <t>2021-9-4②</t>
    <phoneticPr fontId="1"/>
  </si>
  <si>
    <t>張原</t>
    <rPh sb="0" eb="2">
      <t>ﾁｮｳﾊﾗ</t>
    </rPh>
    <phoneticPr fontId="4" type="noConversion"/>
  </si>
  <si>
    <r>
      <rPr>
        <sz val="11"/>
        <color theme="1"/>
        <rFont val="Microsoft JhengHei"/>
        <family val="2"/>
        <charset val="136"/>
      </rPr>
      <t>业务</t>
    </r>
    <r>
      <rPr>
        <sz val="11"/>
        <color theme="1"/>
        <rFont val="Calibri"/>
        <family val="3"/>
        <charset val="128"/>
        <scheme val="minor"/>
      </rPr>
      <t>用（富澤）</t>
    </r>
    <rPh sb="4" eb="6">
      <t>トミザワ</t>
    </rPh>
    <phoneticPr fontId="1"/>
  </si>
  <si>
    <t>2021-9-4③</t>
    <phoneticPr fontId="1"/>
  </si>
  <si>
    <t>富泽</t>
  </si>
  <si>
    <t>雑費</t>
    <rPh sb="0" eb="2">
      <t>ｻﾞｯﾋﾟ</t>
    </rPh>
    <phoneticPr fontId="4" type="noConversion"/>
  </si>
  <si>
    <t>感染性廃棄物処理費用</t>
    <rPh sb="0" eb="6">
      <t>ｶﾝｾﾝｾｲﾊｲｷﾌﾞﾂ</t>
    </rPh>
    <rPh sb="6" eb="8">
      <t>ｼｮﾘ</t>
    </rPh>
    <rPh sb="8" eb="10">
      <t>ﾋﾖｳ</t>
    </rPh>
    <phoneticPr fontId="4" type="noConversion"/>
  </si>
  <si>
    <t>2021-9-5</t>
    <phoneticPr fontId="4" type="noConversion"/>
  </si>
  <si>
    <t>现-0013</t>
  </si>
  <si>
    <t>MonotaRO（日下部）</t>
    <phoneticPr fontId="4" type="noConversion"/>
  </si>
  <si>
    <t>2021-9-6</t>
    <phoneticPr fontId="4" type="noConversion"/>
  </si>
  <si>
    <t>2021-10-1①</t>
    <phoneticPr fontId="1"/>
  </si>
  <si>
    <t>2021-10-1②</t>
    <phoneticPr fontId="1"/>
  </si>
  <si>
    <t>2021-10-1③</t>
    <phoneticPr fontId="1"/>
  </si>
  <si>
    <r>
      <rPr>
        <sz val="11"/>
        <color theme="1"/>
        <rFont val="Microsoft JhengHei"/>
        <family val="2"/>
        <charset val="136"/>
      </rPr>
      <t>业务</t>
    </r>
    <r>
      <rPr>
        <sz val="11"/>
        <color theme="1"/>
        <rFont val="Calibri"/>
        <family val="3"/>
        <charset val="128"/>
        <scheme val="minor"/>
      </rPr>
      <t>用（張持）</t>
    </r>
    <rPh sb="4" eb="5">
      <t>チョウ</t>
    </rPh>
    <rPh sb="5" eb="6">
      <t>ジ</t>
    </rPh>
    <phoneticPr fontId="1"/>
  </si>
  <si>
    <t>2021-10-1④</t>
    <phoneticPr fontId="1"/>
  </si>
  <si>
    <r>
      <rPr>
        <sz val="11"/>
        <color theme="1"/>
        <rFont val="Microsoft JhengHei"/>
        <family val="2"/>
        <charset val="136"/>
      </rPr>
      <t>业务</t>
    </r>
    <r>
      <rPr>
        <sz val="11"/>
        <color theme="1"/>
        <rFont val="Calibri"/>
        <family val="3"/>
        <charset val="128"/>
        <scheme val="minor"/>
      </rPr>
      <t>用（日下部）</t>
    </r>
    <rPh sb="4" eb="7">
      <t>クサカベ</t>
    </rPh>
    <phoneticPr fontId="1"/>
  </si>
  <si>
    <t>2021-10-1⑤</t>
    <phoneticPr fontId="1"/>
  </si>
  <si>
    <t>办公用品费用</t>
  </si>
  <si>
    <r>
      <rPr>
        <sz val="11"/>
        <color theme="1"/>
        <rFont val="Microsoft JhengHei"/>
        <family val="2"/>
        <charset val="136"/>
      </rPr>
      <t>摄</t>
    </r>
    <r>
      <rPr>
        <sz val="11"/>
        <color theme="1"/>
        <rFont val="Calibri"/>
        <family val="3"/>
        <charset val="128"/>
        <scheme val="minor"/>
      </rPr>
      <t>像</t>
    </r>
    <r>
      <rPr>
        <sz val="11"/>
        <color theme="1"/>
        <rFont val="Microsoft JhengHei"/>
        <family val="2"/>
        <charset val="136"/>
      </rPr>
      <t>头</t>
    </r>
    <r>
      <rPr>
        <sz val="11"/>
        <color theme="1"/>
        <rFont val="Calibri"/>
        <family val="2"/>
        <charset val="128"/>
        <scheme val="minor"/>
      </rPr>
      <t>（富澤）</t>
    </r>
    <rPh sb="4" eb="6">
      <t>トミザワ</t>
    </rPh>
    <phoneticPr fontId="1"/>
  </si>
  <si>
    <t>2021-10-2</t>
    <phoneticPr fontId="1"/>
  </si>
  <si>
    <t>相机支架（富澤）</t>
    <phoneticPr fontId="1"/>
  </si>
  <si>
    <t>2021-10-3</t>
    <phoneticPr fontId="1"/>
  </si>
  <si>
    <r>
      <rPr>
        <sz val="11"/>
        <color theme="1"/>
        <rFont val="Microsoft JhengHei"/>
        <family val="2"/>
        <charset val="136"/>
      </rPr>
      <t>蓝</t>
    </r>
    <r>
      <rPr>
        <sz val="11"/>
        <color theme="1"/>
        <rFont val="Calibri"/>
        <family val="3"/>
        <charset val="128"/>
        <scheme val="minor"/>
      </rPr>
      <t>光光</t>
    </r>
    <r>
      <rPr>
        <sz val="11"/>
        <color theme="1"/>
        <rFont val="Microsoft JhengHei"/>
        <family val="2"/>
        <charset val="136"/>
      </rPr>
      <t>驱</t>
    </r>
    <r>
      <rPr>
        <sz val="11"/>
        <color theme="1"/>
        <rFont val="Calibri"/>
        <family val="2"/>
        <charset val="128"/>
        <scheme val="minor"/>
      </rPr>
      <t>（富澤）</t>
    </r>
    <phoneticPr fontId="1"/>
  </si>
  <si>
    <t>2021-10-4</t>
    <phoneticPr fontId="1"/>
  </si>
  <si>
    <t>杂项开支</t>
  </si>
  <si>
    <r>
      <t>CD-R印刷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Calibri"/>
        <family val="2"/>
        <charset val="128"/>
        <scheme val="minor"/>
      </rPr>
      <t>（富澤）</t>
    </r>
    <phoneticPr fontId="1"/>
  </si>
  <si>
    <t>2021-10-5</t>
    <phoneticPr fontId="1"/>
  </si>
  <si>
    <t>相框×3、文具（富澤）</t>
    <phoneticPr fontId="1"/>
  </si>
  <si>
    <t>2021-10-6</t>
    <phoneticPr fontId="1"/>
  </si>
  <si>
    <r>
      <t>垃圾</t>
    </r>
    <r>
      <rPr>
        <sz val="11"/>
        <color theme="1"/>
        <rFont val="Microsoft JhengHei"/>
        <family val="2"/>
        <charset val="136"/>
      </rPr>
      <t>处</t>
    </r>
    <r>
      <rPr>
        <sz val="11"/>
        <color theme="1"/>
        <rFont val="Calibri"/>
        <family val="3"/>
        <charset val="128"/>
        <scheme val="minor"/>
      </rPr>
      <t>理券</t>
    </r>
    <r>
      <rPr>
        <sz val="11"/>
        <color theme="1"/>
        <rFont val="Calibri"/>
        <family val="2"/>
        <charset val="128"/>
        <scheme val="minor"/>
      </rPr>
      <t>（富澤）</t>
    </r>
    <phoneticPr fontId="1"/>
  </si>
  <si>
    <t>2021-10-7</t>
    <phoneticPr fontId="1"/>
  </si>
  <si>
    <t>通讯费用</t>
  </si>
  <si>
    <t>信袋（富澤）</t>
    <phoneticPr fontId="1"/>
  </si>
  <si>
    <t>2021-10-8</t>
    <phoneticPr fontId="1"/>
  </si>
  <si>
    <t>消耗品費</t>
    <rPh sb="0" eb="4">
      <t>ｼｮｳﾓｳﾋﾝﾋ</t>
    </rPh>
    <phoneticPr fontId="4" type="noConversion"/>
  </si>
  <si>
    <t>消耗品（日下部）</t>
    <rPh sb="0" eb="3">
      <t>ショウモウヒン</t>
    </rPh>
    <phoneticPr fontId="1"/>
  </si>
  <si>
    <t>2021-10-9</t>
  </si>
  <si>
    <t>墨盒（日下部）</t>
    <rPh sb="3" eb="6">
      <t>ｸｻｶﾍﾞ</t>
    </rPh>
    <phoneticPr fontId="4" type="noConversion"/>
  </si>
  <si>
    <t>2021-10-10</t>
  </si>
  <si>
    <t>苦情現品（張原）</t>
    <rPh sb="0" eb="4">
      <t>ｸｼﾞｮｳｹﾞﾝﾋﾟﾝ</t>
    </rPh>
    <rPh sb="5" eb="7">
      <t>ﾁｮｳﾊﾗ</t>
    </rPh>
    <phoneticPr fontId="4" type="noConversion"/>
  </si>
  <si>
    <t>2021-10-11</t>
  </si>
  <si>
    <t>-</t>
    <phoneticPr fontId="4" type="noConversion"/>
  </si>
  <si>
    <t>-</t>
    <phoneticPr fontId="14"/>
  </si>
  <si>
    <r>
      <rPr>
        <sz val="11"/>
        <color theme="1"/>
        <rFont val="Microsoft JhengHei"/>
        <family val="2"/>
        <charset val="136"/>
      </rPr>
      <t>业务</t>
    </r>
    <r>
      <rPr>
        <sz val="11"/>
        <color theme="1"/>
        <rFont val="Calibri"/>
        <family val="3"/>
        <charset val="128"/>
        <scheme val="minor"/>
      </rPr>
      <t>用</t>
    </r>
    <phoneticPr fontId="4" type="noConversion"/>
  </si>
  <si>
    <r>
      <t>付业务</t>
    </r>
    <r>
      <rPr>
        <sz val="11"/>
        <color theme="1"/>
        <rFont val="Calibri"/>
        <family val="3"/>
        <charset val="128"/>
        <scheme val="minor"/>
      </rPr>
      <t>交通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Calibri"/>
        <family val="3"/>
        <charset val="128"/>
        <scheme val="minor"/>
      </rPr>
      <t>（18,601+6,688+6,992+14,566+6,412）</t>
    </r>
    <phoneticPr fontId="4" type="noConversion"/>
  </si>
  <si>
    <t>2021-11-1①</t>
  </si>
  <si>
    <t>河野</t>
    <rPh sb="0" eb="2">
      <t>カワノ</t>
    </rPh>
    <phoneticPr fontId="14"/>
  </si>
  <si>
    <t>同上</t>
    <phoneticPr fontId="4" type="noConversion"/>
  </si>
  <si>
    <t>2021-11-1②</t>
  </si>
  <si>
    <t>張原</t>
    <rPh sb="0" eb="2">
      <t>チョウハラ</t>
    </rPh>
    <phoneticPr fontId="14"/>
  </si>
  <si>
    <t>2021-11-1③</t>
  </si>
  <si>
    <t>張持</t>
    <rPh sb="0" eb="2">
      <t>チョウジ</t>
    </rPh>
    <phoneticPr fontId="14"/>
  </si>
  <si>
    <t>2021-11-1④</t>
  </si>
  <si>
    <t>富澤</t>
    <rPh sb="0" eb="2">
      <t>トミザワ</t>
    </rPh>
    <phoneticPr fontId="10"/>
  </si>
  <si>
    <t>2021-11-1⑤</t>
  </si>
  <si>
    <t>日下部</t>
    <rPh sb="0" eb="3">
      <t>クサカベ</t>
    </rPh>
    <phoneticPr fontId="14"/>
  </si>
  <si>
    <t>福利厚生費</t>
    <rPh sb="0" eb="5">
      <t>ﾌｸﾘｺｳｾｲﾋ</t>
    </rPh>
    <phoneticPr fontId="4" type="noConversion"/>
  </si>
  <si>
    <t>付职工福利费 体检</t>
    <rPh sb="0" eb="1">
      <t>ﾂｷ</t>
    </rPh>
    <rPh sb="2" eb="3">
      <t>ｺｳ</t>
    </rPh>
    <rPh sb="3" eb="5">
      <t>ﾌｸﾘ</t>
    </rPh>
    <rPh sb="7" eb="8">
      <t>ｶﾗﾀﾞ</t>
    </rPh>
    <phoneticPr fontId="4" type="noConversion"/>
  </si>
  <si>
    <r>
      <t>付</t>
    </r>
    <r>
      <rPr>
        <sz val="11"/>
        <color theme="1"/>
        <rFont val="Microsoft JhengHei"/>
        <family val="2"/>
        <charset val="136"/>
      </rPr>
      <t>职</t>
    </r>
    <r>
      <rPr>
        <sz val="11"/>
        <color theme="1"/>
        <rFont val="ＭＳ Ｐゴシック"/>
        <family val="3"/>
        <charset val="128"/>
      </rPr>
      <t>工福利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ＭＳ Ｐゴシック"/>
        <family val="3"/>
        <charset val="128"/>
      </rPr>
      <t xml:space="preserve"> 体</t>
    </r>
    <r>
      <rPr>
        <sz val="11"/>
        <color theme="1"/>
        <rFont val="Microsoft JhengHei"/>
        <family val="2"/>
        <charset val="136"/>
      </rPr>
      <t>检</t>
    </r>
    <r>
      <rPr>
        <sz val="11"/>
        <color theme="1"/>
        <rFont val="ＭＳ Ｐゴシック"/>
        <family val="3"/>
        <charset val="128"/>
      </rPr>
      <t>（7,793+4,443+12,100+7,010+3,819）</t>
    </r>
    <phoneticPr fontId="4" type="noConversion"/>
  </si>
  <si>
    <t>2021-11-2①</t>
  </si>
  <si>
    <t>同上</t>
  </si>
  <si>
    <t>2021-11-2②</t>
    <phoneticPr fontId="4" type="noConversion"/>
  </si>
  <si>
    <t>2021-11-2③</t>
  </si>
  <si>
    <t>2021-11-2④</t>
  </si>
  <si>
    <t>2021-11-2⑤</t>
  </si>
  <si>
    <t>富澤</t>
    <rPh sb="0" eb="2">
      <t>トミザワ</t>
    </rPh>
    <phoneticPr fontId="14"/>
  </si>
  <si>
    <t>低值易耗品摊销（地震防摔棒）</t>
  </si>
  <si>
    <t>低值易耗品摊销（地震防摔棒）</t>
    <phoneticPr fontId="4" type="noConversion"/>
  </si>
  <si>
    <t>2021-11-3</t>
  </si>
  <si>
    <t>付办公用品费（改锥）</t>
  </si>
  <si>
    <r>
      <t>付办</t>
    </r>
    <r>
      <rPr>
        <sz val="11"/>
        <color theme="1"/>
        <rFont val="ＭＳ Ｐゴシック"/>
        <family val="3"/>
        <charset val="128"/>
      </rPr>
      <t>公用品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ＭＳ Ｐゴシック"/>
        <family val="3"/>
        <charset val="128"/>
      </rPr>
      <t>（改</t>
    </r>
    <r>
      <rPr>
        <sz val="11"/>
        <color theme="1"/>
        <rFont val="Microsoft YaHei"/>
        <family val="2"/>
        <charset val="134"/>
      </rPr>
      <t>锥</t>
    </r>
    <r>
      <rPr>
        <sz val="11"/>
        <color theme="1"/>
        <rFont val="ＭＳ Ｐゴシック"/>
        <family val="3"/>
        <charset val="128"/>
      </rPr>
      <t>）</t>
    </r>
    <phoneticPr fontId="4" type="noConversion"/>
  </si>
  <si>
    <t>2021-11-4</t>
  </si>
  <si>
    <t>交際費</t>
    <rPh sb="0" eb="3">
      <t>ｺｳｻｲﾋ</t>
    </rPh>
    <phoneticPr fontId="4" type="noConversion"/>
  </si>
  <si>
    <t>付业务招待费（神奈川工科大学　山家先生）</t>
  </si>
  <si>
    <t>付业务招待费（神奈川工科大学　山家先生）</t>
    <phoneticPr fontId="4" type="noConversion"/>
  </si>
  <si>
    <t>2021-11-5</t>
  </si>
  <si>
    <t>付办公用品（保鲜膜）</t>
  </si>
  <si>
    <t>付办公用品（保鲜膜）</t>
    <phoneticPr fontId="4" type="noConversion"/>
  </si>
  <si>
    <t>2021-11-6</t>
  </si>
  <si>
    <t>低值易耗品摊销（钥匙）</t>
  </si>
  <si>
    <t>低值易耗品摊销（钥匙）</t>
    <phoneticPr fontId="4" type="noConversion"/>
  </si>
  <si>
    <t>2021-11-7</t>
  </si>
  <si>
    <t>新聞図書費</t>
    <phoneticPr fontId="4" type="noConversion"/>
  </si>
  <si>
    <t>付办公用品（书）</t>
  </si>
  <si>
    <t>付办公用品（书）</t>
    <phoneticPr fontId="4" type="noConversion"/>
  </si>
  <si>
    <t>2021-11-8</t>
  </si>
  <si>
    <t>付办公用品（墨盒）</t>
  </si>
  <si>
    <t>付办公用品（墨盒）</t>
    <phoneticPr fontId="4" type="noConversion"/>
  </si>
  <si>
    <t>2021-11-9</t>
  </si>
  <si>
    <t>出張旅費</t>
    <rPh sb="0" eb="4">
      <t>ｼｭｯﾁｮｳﾘｮﾋ</t>
    </rPh>
    <phoneticPr fontId="4" type="noConversion"/>
  </si>
  <si>
    <t>付差旅费（大阪出差）</t>
  </si>
  <si>
    <t>付差旅费（大阪出差）</t>
    <phoneticPr fontId="4" type="noConversion"/>
  </si>
  <si>
    <t>2021-11-10</t>
  </si>
  <si>
    <t>運送費</t>
    <rPh sb="0" eb="3">
      <t>ｳﾝｿｳﾋ</t>
    </rPh>
    <phoneticPr fontId="4" type="noConversion"/>
  </si>
  <si>
    <t>付快递费（FEDEX）</t>
  </si>
  <si>
    <t>付快递费（FEDEX）</t>
    <phoneticPr fontId="4" type="noConversion"/>
  </si>
  <si>
    <t>2021-11-11</t>
  </si>
  <si>
    <t>租税公課</t>
    <rPh sb="0" eb="4">
      <t>ｿｾﾞｲｺｳｶ</t>
    </rPh>
    <phoneticPr fontId="4" type="noConversion"/>
  </si>
  <si>
    <t>2021-11-12</t>
  </si>
  <si>
    <t>名片(張持・張原・劉）</t>
    <rPh sb="3" eb="5">
      <t>ﾁｮｳｼﾞ</t>
    </rPh>
    <rPh sb="6" eb="8">
      <t>ﾁｮｳﾊﾗ</t>
    </rPh>
    <rPh sb="9" eb="10">
      <t>ﾘｭｳ</t>
    </rPh>
    <phoneticPr fontId="4" type="noConversion"/>
  </si>
  <si>
    <t>付办公用品费（名片）</t>
    <phoneticPr fontId="4" type="noConversion"/>
  </si>
  <si>
    <t>2021-11-13</t>
  </si>
  <si>
    <t>付业务用交通费（河野7,853+张原4,276+富泽15,482）</t>
    <phoneticPr fontId="4" type="noConversion"/>
  </si>
  <si>
    <t>2021-12-1①</t>
    <phoneticPr fontId="4" type="noConversion"/>
  </si>
  <si>
    <t>2021-12-1②</t>
    <phoneticPr fontId="4" type="noConversion"/>
  </si>
  <si>
    <t>2021-12-1③</t>
    <phoneticPr fontId="4" type="noConversion"/>
  </si>
  <si>
    <t>富澤</t>
    <rPh sb="0" eb="2">
      <t>ﾄﾐｻﾞﾜ</t>
    </rPh>
    <phoneticPr fontId="4" type="noConversion"/>
  </si>
  <si>
    <r>
      <t>垃圾</t>
    </r>
    <r>
      <rPr>
        <sz val="11"/>
        <color theme="1"/>
        <rFont val="Microsoft JhengHei"/>
        <family val="2"/>
        <charset val="136"/>
      </rPr>
      <t>处</t>
    </r>
    <r>
      <rPr>
        <sz val="11"/>
        <color theme="1"/>
        <rFont val="Calibri"/>
        <family val="3"/>
        <charset val="128"/>
        <scheme val="minor"/>
      </rPr>
      <t>理券</t>
    </r>
    <r>
      <rPr>
        <sz val="11"/>
        <color theme="1"/>
        <rFont val="Calibri"/>
        <family val="2"/>
        <charset val="128"/>
        <scheme val="minor"/>
      </rPr>
      <t>（張原）</t>
    </r>
    <rPh sb="6" eb="8">
      <t>チョウハラ</t>
    </rPh>
    <phoneticPr fontId="1"/>
  </si>
  <si>
    <t>付排污费（垃圾处理券）</t>
    <phoneticPr fontId="4" type="noConversion"/>
  </si>
  <si>
    <t>2021-12-2</t>
    <phoneticPr fontId="4" type="noConversion"/>
  </si>
  <si>
    <t>在留資格更新手数料収入印紙</t>
    <rPh sb="0" eb="6">
      <t>ｻﾞｲﾘｭｳｼｶｸｺｳｼﾝ</t>
    </rPh>
    <rPh sb="6" eb="9">
      <t>ﾃｽｳﾘｮｳ</t>
    </rPh>
    <rPh sb="9" eb="13">
      <t>ｼｭｳﾆｭｳｲﾝｼ</t>
    </rPh>
    <phoneticPr fontId="4" type="noConversion"/>
  </si>
  <si>
    <t>应交印花税（员工签证更新）</t>
    <phoneticPr fontId="4" type="noConversion"/>
  </si>
  <si>
    <t>2021-12-3</t>
  </si>
  <si>
    <t>研修費</t>
    <rPh sb="0" eb="3">
      <t>ｹﾝｼｭｳﾋ</t>
    </rPh>
    <phoneticPr fontId="4" type="noConversion"/>
  </si>
  <si>
    <t>㈱メタップスペイント（医療機器添付文書の手引書」説明会）</t>
    <rPh sb="11" eb="15">
      <t>ｲﾘｮｳｷｷ</t>
    </rPh>
    <rPh sb="15" eb="19">
      <t>ﾃﾝﾌﾟﾌﾞﾝｼｮ</t>
    </rPh>
    <rPh sb="20" eb="23">
      <t>ﾃﾋﾞｷｼｮ</t>
    </rPh>
    <rPh sb="24" eb="27">
      <t>ｾﾂﾒｲｶｲ</t>
    </rPh>
    <phoneticPr fontId="4" type="noConversion"/>
  </si>
  <si>
    <r>
      <t>付</t>
    </r>
    <r>
      <rPr>
        <sz val="11"/>
        <color theme="1"/>
        <rFont val="Microsoft YaHei"/>
        <family val="3"/>
        <charset val="134"/>
      </rPr>
      <t>职工教育经费（医疗器械说明书指南培训）</t>
    </r>
    <phoneticPr fontId="4" type="noConversion"/>
  </si>
  <si>
    <t>2021-12-4</t>
  </si>
  <si>
    <t>通信費</t>
    <rPh sb="0" eb="3">
      <t>ﾂｳｼﾝﾋ</t>
    </rPh>
    <phoneticPr fontId="4" type="noConversion"/>
  </si>
  <si>
    <t>日本郵便（レターパックライト5枚）</t>
    <rPh sb="0" eb="4">
      <t>ﾆﾎﾝﾕｳﾋﾞﾝ</t>
    </rPh>
    <rPh sb="15" eb="16">
      <t>ﾏｲ</t>
    </rPh>
    <phoneticPr fontId="4" type="noConversion"/>
  </si>
  <si>
    <t>付快递费（日本邮便）</t>
    <phoneticPr fontId="4" type="noConversion"/>
  </si>
  <si>
    <t>2021-12-5</t>
  </si>
  <si>
    <t>ダイソー（電源タップ）</t>
    <rPh sb="5" eb="7">
      <t>ﾃﾞﾝｹﾞﾝ</t>
    </rPh>
    <phoneticPr fontId="4" type="noConversion"/>
  </si>
  <si>
    <t>付办公用品费（接线板）</t>
    <phoneticPr fontId="4" type="noConversion"/>
  </si>
  <si>
    <t>2021-12-6</t>
  </si>
  <si>
    <t>ダイソー（紙カップ）</t>
    <rPh sb="5" eb="6">
      <t>ｶﾐ</t>
    </rPh>
    <phoneticPr fontId="4" type="noConversion"/>
  </si>
  <si>
    <t>付办公用品费（纸杯）</t>
    <phoneticPr fontId="4" type="noConversion"/>
  </si>
  <si>
    <t>2021-12-7</t>
  </si>
  <si>
    <t>ディーライズ㈱（会議用ディスプレイモニター）</t>
    <rPh sb="8" eb="11">
      <t>ｶｲｷﾞﾖｳ</t>
    </rPh>
    <phoneticPr fontId="4" type="noConversion"/>
  </si>
  <si>
    <t>低值易耗品摊销（会议用显示器）</t>
    <phoneticPr fontId="4" type="noConversion"/>
  </si>
  <si>
    <t>2021-12-8</t>
  </si>
  <si>
    <r>
      <t>付</t>
    </r>
    <r>
      <rPr>
        <sz val="11"/>
        <color theme="1"/>
        <rFont val="Microsoft JhengHei"/>
        <family val="2"/>
        <charset val="136"/>
      </rPr>
      <t>业务</t>
    </r>
    <r>
      <rPr>
        <sz val="11"/>
        <color theme="1"/>
        <rFont val="ＭＳ Ｐゴシック"/>
        <family val="3"/>
        <charset val="128"/>
      </rPr>
      <t>招待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ＭＳ Ｐゴシック"/>
        <family val="3"/>
        <charset val="128"/>
      </rPr>
      <t>（親和工業）</t>
    </r>
    <rPh sb="7" eb="11">
      <t>ｼﾝﾜｺｳｷﾞｮｳ</t>
    </rPh>
    <phoneticPr fontId="4" type="noConversion"/>
  </si>
  <si>
    <t>付业务招待费（亲和工业）</t>
    <phoneticPr fontId="4" type="noConversion"/>
  </si>
  <si>
    <t>2021-12-9</t>
  </si>
  <si>
    <r>
      <t>国</t>
    </r>
    <r>
      <rPr>
        <sz val="11"/>
        <color theme="1"/>
        <rFont val="Microsoft JhengHei"/>
        <family val="2"/>
        <charset val="136"/>
      </rPr>
      <t>际</t>
    </r>
    <r>
      <rPr>
        <sz val="11"/>
        <color theme="1"/>
        <rFont val="ＭＳ Ｐゴシック"/>
        <family val="3"/>
        <charset val="128"/>
      </rPr>
      <t>快</t>
    </r>
    <r>
      <rPr>
        <sz val="11"/>
        <color theme="1"/>
        <rFont val="Microsoft JhengHei"/>
        <family val="2"/>
        <charset val="136"/>
      </rPr>
      <t>递费</t>
    </r>
    <phoneticPr fontId="4" type="noConversion"/>
  </si>
  <si>
    <t>付快递费（EMS）</t>
    <phoneticPr fontId="4" type="noConversion"/>
  </si>
  <si>
    <t>2021-12-10</t>
  </si>
  <si>
    <t>ロフト（ラベル剥がし、布テープ）</t>
    <rPh sb="7" eb="8">
      <t>ﾊ</t>
    </rPh>
    <rPh sb="11" eb="12">
      <t>ﾇﾉ</t>
    </rPh>
    <phoneticPr fontId="4" type="noConversion"/>
  </si>
  <si>
    <t>付办公用品费（除胶剂，胶带）</t>
    <phoneticPr fontId="4" type="noConversion"/>
  </si>
  <si>
    <t>2021-12-11</t>
  </si>
  <si>
    <t>电费</t>
  </si>
  <si>
    <t>泰和泰</t>
  </si>
  <si>
    <t>2021年9，10月</t>
    <rPh sb="4" eb="5">
      <t>ﾈﾝ</t>
    </rPh>
    <rPh sb="9" eb="10">
      <t>ｶﾞﾂ</t>
    </rPh>
    <phoneticPr fontId="4" type="noConversion"/>
  </si>
  <si>
    <t>付电费12340（2021年9，10月）,付水费29578（2021年9月～12月）</t>
    <phoneticPr fontId="4" type="noConversion"/>
  </si>
  <si>
    <t>2021-12-12</t>
  </si>
  <si>
    <t>水费</t>
  </si>
  <si>
    <t>2021年8月6日～10月6日</t>
    <rPh sb="4" eb="5">
      <t>ﾈﾝ</t>
    </rPh>
    <rPh sb="6" eb="7">
      <t>ｶﾞﾂ</t>
    </rPh>
    <rPh sb="8" eb="9">
      <t>ｶ</t>
    </rPh>
    <rPh sb="12" eb="13">
      <t>ｶﾞﾂ</t>
    </rPh>
    <rPh sb="14" eb="15">
      <t>ﾆﾁ</t>
    </rPh>
    <phoneticPr fontId="4" type="noConversion"/>
  </si>
  <si>
    <t>2021年10月7日～12月7日</t>
    <rPh sb="4" eb="5">
      <t>ﾈﾝ</t>
    </rPh>
    <rPh sb="7" eb="8">
      <t>ｶﾞﾂ</t>
    </rPh>
    <rPh sb="9" eb="10">
      <t>ﾆﾁ</t>
    </rPh>
    <rPh sb="13" eb="14">
      <t>ｶﾞﾂ</t>
    </rPh>
    <rPh sb="15" eb="16">
      <t>ﾆﾁ</t>
    </rPh>
    <phoneticPr fontId="4" type="noConversion"/>
  </si>
  <si>
    <t>2021年9月～12月</t>
    <rPh sb="4" eb="5">
      <t>ﾈﾝ</t>
    </rPh>
    <rPh sb="6" eb="7">
      <t>ｶﾞﾂ</t>
    </rPh>
    <rPh sb="10" eb="11">
      <t>ｶﾞﾂ</t>
    </rPh>
    <phoneticPr fontId="4" type="noConversion"/>
  </si>
  <si>
    <t>収入印紙</t>
    <rPh sb="0" eb="4">
      <t>ｼｭｳﾆｭｳｲﾝｼ</t>
    </rPh>
    <phoneticPr fontId="4" type="noConversion"/>
  </si>
  <si>
    <t>应交印花税（与昭和兴产签订买卖合同）</t>
    <phoneticPr fontId="4" type="noConversion"/>
  </si>
  <si>
    <t>2021-12-13</t>
  </si>
  <si>
    <t>付快递费（福山通运）</t>
    <phoneticPr fontId="4" type="noConversion"/>
  </si>
  <si>
    <t>2021-12-14</t>
  </si>
  <si>
    <t>总分类账（Mizuho bank）</t>
    <rPh sb="0" eb="1">
      <t>ソウ</t>
    </rPh>
    <rPh sb="1" eb="3">
      <t>カンジョウ</t>
    </rPh>
    <rPh sb="3" eb="4">
      <t>ゲンチョウ</t>
    </rPh>
    <phoneticPr fontId="1"/>
  </si>
  <si>
    <t>孔先生
送付</t>
    <rPh sb="0" eb="1">
      <t>ｺｳ</t>
    </rPh>
    <rPh sb="1" eb="3">
      <t>ｾﾝｾｲ</t>
    </rPh>
    <rPh sb="4" eb="6">
      <t>ｿｳﾌ</t>
    </rPh>
    <phoneticPr fontId="4" type="noConversion"/>
  </si>
  <si>
    <t>由中国银行汇入</t>
    <phoneticPr fontId="1"/>
  </si>
  <si>
    <t>2021-6-12</t>
    <phoneticPr fontId="1"/>
  </si>
  <si>
    <t>2021-6-11</t>
    <phoneticPr fontId="1"/>
  </si>
  <si>
    <t>2021-6-10</t>
    <phoneticPr fontId="1"/>
  </si>
  <si>
    <t>河野功</t>
    <phoneticPr fontId="1"/>
  </si>
  <si>
    <t>2021-6-8</t>
    <phoneticPr fontId="1"/>
  </si>
  <si>
    <t>2021-6-13</t>
    <phoneticPr fontId="1"/>
  </si>
  <si>
    <t>2021-6-14</t>
  </si>
  <si>
    <t>TUV轻微变更（制造所）</t>
    <phoneticPr fontId="1"/>
  </si>
  <si>
    <t>2021-6-15</t>
  </si>
  <si>
    <t>进口消费税</t>
    <phoneticPr fontId="1"/>
  </si>
  <si>
    <t>7月9日纳期用进口消费税</t>
    <phoneticPr fontId="1"/>
  </si>
  <si>
    <t>M2021-7-17</t>
  </si>
  <si>
    <t>7/29送付</t>
    <rPh sb="4" eb="6">
      <t>ソウフ</t>
    </rPh>
    <phoneticPr fontId="1"/>
  </si>
  <si>
    <t>厚生年金（2021年5月5人）</t>
    <phoneticPr fontId="1"/>
  </si>
  <si>
    <t>2021-6-16</t>
    <phoneticPr fontId="1"/>
  </si>
  <si>
    <t>个人所得税</t>
    <phoneticPr fontId="1"/>
  </si>
  <si>
    <t>2021年1月-6月</t>
    <phoneticPr fontId="1"/>
  </si>
  <si>
    <t>2021-6-19</t>
  </si>
  <si>
    <t>7月10日前付</t>
    <phoneticPr fontId="1"/>
  </si>
  <si>
    <t>劳动保险</t>
    <phoneticPr fontId="1"/>
  </si>
  <si>
    <t>2021-6-21</t>
    <phoneticPr fontId="1"/>
  </si>
  <si>
    <t>7月23日纳期用进口消费税</t>
    <phoneticPr fontId="1"/>
  </si>
  <si>
    <t>M2021-7-20</t>
  </si>
  <si>
    <t>2021-6-18</t>
  </si>
  <si>
    <t>2021年5月海运费（材料）</t>
    <phoneticPr fontId="1"/>
  </si>
  <si>
    <t>7月底前付</t>
    <phoneticPr fontId="1"/>
  </si>
  <si>
    <t>工资补贴</t>
  </si>
  <si>
    <t>河野</t>
  </si>
  <si>
    <t>M2021-7-1</t>
    <phoneticPr fontId="1"/>
  </si>
  <si>
    <t>张持</t>
  </si>
  <si>
    <t>M2021-7-2</t>
    <phoneticPr fontId="4" type="noConversion"/>
  </si>
  <si>
    <t>张原</t>
  </si>
  <si>
    <t>M2021-7-3</t>
  </si>
  <si>
    <t>日下部温子</t>
  </si>
  <si>
    <t>M2021-7-4</t>
  </si>
  <si>
    <t>富泽佐知子</t>
  </si>
  <si>
    <t>M2021-7-5</t>
  </si>
  <si>
    <t>挤出机用刀片</t>
    <phoneticPr fontId="1"/>
  </si>
  <si>
    <t>M2021-7-6</t>
  </si>
  <si>
    <t>亲和工业6月海运</t>
    <phoneticPr fontId="1"/>
  </si>
  <si>
    <t>M2021-7-7</t>
  </si>
  <si>
    <t>クニイ7月海运</t>
    <phoneticPr fontId="1"/>
  </si>
  <si>
    <t>M2021-7-8</t>
  </si>
  <si>
    <t>M2021-7-9</t>
  </si>
  <si>
    <t>M2021-7-10</t>
  </si>
  <si>
    <t>运输费</t>
    <phoneticPr fontId="1"/>
  </si>
  <si>
    <t>2021年6月名铁运输</t>
    <phoneticPr fontId="1"/>
  </si>
  <si>
    <t>M2021-7-11</t>
  </si>
  <si>
    <t>保险费</t>
    <phoneticPr fontId="1"/>
  </si>
  <si>
    <t>2021年6月海运保险</t>
    <phoneticPr fontId="1"/>
  </si>
  <si>
    <t>M2021-7-12</t>
  </si>
  <si>
    <t>操作费</t>
    <phoneticPr fontId="1"/>
  </si>
  <si>
    <t>2021年6月三井仓库</t>
    <phoneticPr fontId="1"/>
  </si>
  <si>
    <t>M2021-7-16</t>
  </si>
  <si>
    <t>Sline粘接剂</t>
    <phoneticPr fontId="1"/>
  </si>
  <si>
    <t>M2021-7-18</t>
  </si>
  <si>
    <t>2021年6月度社劳士</t>
    <phoneticPr fontId="1"/>
  </si>
  <si>
    <t>M2021-7-19</t>
    <phoneticPr fontId="1"/>
  </si>
  <si>
    <t>年金</t>
  </si>
  <si>
    <t>厚生年金（2021年6月5人）</t>
    <phoneticPr fontId="1"/>
  </si>
  <si>
    <t>M2021-7-21</t>
    <phoneticPr fontId="1"/>
  </si>
  <si>
    <t>通讯费</t>
    <phoneticPr fontId="1"/>
  </si>
  <si>
    <t>佐川急（试做代替品）</t>
    <phoneticPr fontId="1"/>
  </si>
  <si>
    <t>S2021-7-2</t>
  </si>
  <si>
    <t>报纸图书费</t>
    <phoneticPr fontId="4" type="noConversion"/>
  </si>
  <si>
    <t>JIS标准</t>
    <phoneticPr fontId="4" type="noConversion"/>
  </si>
  <si>
    <t>小口2021-7-13</t>
    <rPh sb="0" eb="2">
      <t>ゲンキン</t>
    </rPh>
    <phoneticPr fontId="1"/>
  </si>
  <si>
    <t>2021年7月西日本铁道（粘接剂）</t>
    <phoneticPr fontId="1"/>
  </si>
  <si>
    <t>M2021-7-22</t>
    <phoneticPr fontId="1"/>
  </si>
  <si>
    <t>预付空运费</t>
    <phoneticPr fontId="1"/>
  </si>
  <si>
    <t>済（9/15差額返金予定）</t>
    <rPh sb="0" eb="1">
      <t>スミ</t>
    </rPh>
    <rPh sb="6" eb="8">
      <t>サガク</t>
    </rPh>
    <rPh sb="8" eb="10">
      <t>ヘンキン</t>
    </rPh>
    <rPh sb="10" eb="12">
      <t>ヨテイ</t>
    </rPh>
    <phoneticPr fontId="1"/>
  </si>
  <si>
    <t>8月6日纳期用进口消费税</t>
    <phoneticPr fontId="1"/>
  </si>
  <si>
    <t>M2021-8-1</t>
    <phoneticPr fontId="1"/>
  </si>
  <si>
    <t>自动划款</t>
    <phoneticPr fontId="1"/>
  </si>
  <si>
    <t>-</t>
    <phoneticPr fontId="1"/>
  </si>
  <si>
    <t>9/3送付</t>
    <rPh sb="3" eb="5">
      <t>ソウフ</t>
    </rPh>
    <phoneticPr fontId="1"/>
  </si>
  <si>
    <t>销售额</t>
    <phoneticPr fontId="1"/>
  </si>
  <si>
    <t>TMC6月血液回路销售（6/4,6/18纳期）</t>
    <phoneticPr fontId="1"/>
  </si>
  <si>
    <t>済</t>
    <rPh sb="0" eb="1">
      <t>スミ</t>
    </rPh>
    <phoneticPr fontId="1"/>
  </si>
  <si>
    <t>4月海运材料款(天津）ST-0001</t>
    <phoneticPr fontId="1"/>
  </si>
  <si>
    <t>转至楽天银行</t>
    <rPh sb="2" eb="4">
      <t>ラクテン</t>
    </rPh>
    <phoneticPr fontId="1"/>
  </si>
  <si>
    <t>进口费</t>
    <phoneticPr fontId="1"/>
  </si>
  <si>
    <t>2021年6月回路（SM-06，6/4纳期）</t>
    <phoneticPr fontId="1"/>
  </si>
  <si>
    <t>M2021-8-12</t>
  </si>
  <si>
    <t>送金手数料</t>
    <rPh sb="0" eb="2">
      <t>ソウキン</t>
    </rPh>
    <rPh sb="2" eb="5">
      <t>テスウリョウ</t>
    </rPh>
    <phoneticPr fontId="1"/>
  </si>
  <si>
    <t>外国送金手续费（SM-06，6/4纳期）</t>
    <rPh sb="0" eb="2">
      <t>ガイコク</t>
    </rPh>
    <rPh sb="2" eb="4">
      <t>ソウキン</t>
    </rPh>
    <phoneticPr fontId="1"/>
  </si>
  <si>
    <t>M2021-8-12①</t>
    <phoneticPr fontId="1"/>
  </si>
  <si>
    <t>调账</t>
    <phoneticPr fontId="1"/>
  </si>
  <si>
    <r>
      <t>8月</t>
    </r>
    <r>
      <rPr>
        <sz val="11"/>
        <color theme="1"/>
        <rFont val="Meiryo UI"/>
        <family val="3"/>
        <charset val="128"/>
      </rPr>
      <t>20</t>
    </r>
    <r>
      <rPr>
        <sz val="11"/>
        <color theme="1"/>
        <rFont val="FangSong"/>
        <family val="3"/>
        <charset val="134"/>
      </rPr>
      <t>日纳期用进口消费税</t>
    </r>
    <phoneticPr fontId="1"/>
  </si>
  <si>
    <t>M2021-8-7</t>
    <phoneticPr fontId="1"/>
  </si>
  <si>
    <t>外国送金手续费（SM-06，6/4纳期）</t>
    <phoneticPr fontId="1"/>
  </si>
  <si>
    <t>M2021-8-12②</t>
    <phoneticPr fontId="1"/>
  </si>
  <si>
    <t>利息</t>
    <rPh sb="0" eb="2">
      <t>リソク</t>
    </rPh>
    <phoneticPr fontId="1"/>
  </si>
  <si>
    <t>TMC7月血液回路销售（7/9，7/30纳期）</t>
    <phoneticPr fontId="1"/>
  </si>
  <si>
    <t>厚生年金（2021年7月5人）</t>
    <phoneticPr fontId="1"/>
  </si>
  <si>
    <t>M2021-8-13</t>
    <phoneticPr fontId="1"/>
  </si>
  <si>
    <t>8月底前付</t>
    <phoneticPr fontId="1"/>
  </si>
  <si>
    <t>转至小口現金</t>
    <rPh sb="2" eb="6">
      <t>コグチゲンキン</t>
    </rPh>
    <phoneticPr fontId="1"/>
  </si>
  <si>
    <r>
      <t>M2021-</t>
    </r>
    <r>
      <rPr>
        <sz val="11"/>
        <color theme="1"/>
        <rFont val="游ゴシック"/>
        <family val="3"/>
        <charset val="128"/>
      </rPr>
      <t>8-8</t>
    </r>
    <phoneticPr fontId="1"/>
  </si>
  <si>
    <t>5月海运材料款(天津）ST-0002</t>
    <phoneticPr fontId="1"/>
  </si>
  <si>
    <t>M2021-9-1</t>
    <phoneticPr fontId="1"/>
  </si>
  <si>
    <t>银-0002</t>
  </si>
  <si>
    <r>
      <rPr>
        <sz val="11"/>
        <color theme="1"/>
        <rFont val="游ゴシック"/>
        <family val="3"/>
        <charset val="128"/>
      </rPr>
      <t>9</t>
    </r>
    <r>
      <rPr>
        <sz val="11"/>
        <color theme="1"/>
        <rFont val="FangSong"/>
        <family val="3"/>
        <charset val="134"/>
      </rPr>
      <t>月</t>
    </r>
    <r>
      <rPr>
        <sz val="11"/>
        <color theme="1"/>
        <rFont val="游ゴシック"/>
        <family val="3"/>
        <charset val="128"/>
      </rPr>
      <t>10</t>
    </r>
    <r>
      <rPr>
        <sz val="11"/>
        <color theme="1"/>
        <rFont val="FangSong"/>
        <family val="3"/>
        <charset val="134"/>
      </rPr>
      <t>日纳期用进口消费税</t>
    </r>
    <phoneticPr fontId="1"/>
  </si>
  <si>
    <t>M2021-9-2</t>
    <phoneticPr fontId="1"/>
  </si>
  <si>
    <t>银-0003</t>
  </si>
  <si>
    <t>M2021-9-3</t>
  </si>
  <si>
    <t>银-0004</t>
  </si>
  <si>
    <r>
      <rPr>
        <sz val="11"/>
        <color theme="1"/>
        <rFont val="游ゴシック"/>
        <family val="3"/>
        <charset val="128"/>
      </rPr>
      <t>9</t>
    </r>
    <r>
      <rPr>
        <sz val="11"/>
        <color theme="1"/>
        <rFont val="FangSong"/>
        <family val="3"/>
        <charset val="134"/>
      </rPr>
      <t>月</t>
    </r>
    <r>
      <rPr>
        <sz val="11"/>
        <color theme="1"/>
        <rFont val="游ゴシック"/>
        <family val="3"/>
        <charset val="128"/>
      </rPr>
      <t>24</t>
    </r>
    <r>
      <rPr>
        <sz val="11"/>
        <color theme="1"/>
        <rFont val="FangSong"/>
        <family val="3"/>
        <charset val="134"/>
      </rPr>
      <t>日纳期用进口消费税</t>
    </r>
    <phoneticPr fontId="1"/>
  </si>
  <si>
    <t>M2021-9-4</t>
  </si>
  <si>
    <t>银-0005</t>
  </si>
  <si>
    <t>関税</t>
    <rPh sb="0" eb="2">
      <t>カンゼイ</t>
    </rPh>
    <phoneticPr fontId="1"/>
  </si>
  <si>
    <r>
      <rPr>
        <sz val="11"/>
        <color theme="1"/>
        <rFont val="游ゴシック"/>
        <family val="3"/>
        <charset val="128"/>
      </rPr>
      <t>9</t>
    </r>
    <r>
      <rPr>
        <sz val="11"/>
        <color theme="1"/>
        <rFont val="FangSong"/>
        <family val="3"/>
        <charset val="134"/>
      </rPr>
      <t>月</t>
    </r>
    <r>
      <rPr>
        <sz val="11"/>
        <color theme="1"/>
        <rFont val="游ゴシック"/>
        <family val="3"/>
        <charset val="128"/>
      </rPr>
      <t>24</t>
    </r>
    <r>
      <rPr>
        <sz val="11"/>
        <color theme="1"/>
        <rFont val="FangSong"/>
        <family val="3"/>
        <charset val="134"/>
      </rPr>
      <t>日纳期用関税</t>
    </r>
    <rPh sb="8" eb="10">
      <t>カンゼイ</t>
    </rPh>
    <phoneticPr fontId="1"/>
  </si>
  <si>
    <t>M2021-9-5</t>
  </si>
  <si>
    <t>应付帐</t>
  </si>
  <si>
    <t>材料费</t>
  </si>
  <si>
    <t>稻田材料费（最短納期）</t>
    <rPh sb="6" eb="10">
      <t>サイタンノウキ</t>
    </rPh>
    <phoneticPr fontId="1"/>
  </si>
  <si>
    <t>M2021-9-6</t>
  </si>
  <si>
    <t>银-0006</t>
  </si>
  <si>
    <t>TMC8月箱改装費用</t>
    <rPh sb="4" eb="5">
      <t>ガツ</t>
    </rPh>
    <rPh sb="5" eb="10">
      <t>ハコカイソウヒヨウ</t>
    </rPh>
    <phoneticPr fontId="1"/>
  </si>
  <si>
    <t>银-0008</t>
  </si>
  <si>
    <t>厚生年金（2021年8月5人）</t>
    <phoneticPr fontId="1"/>
  </si>
  <si>
    <t>M2021-9-7</t>
    <phoneticPr fontId="1"/>
  </si>
  <si>
    <t>银-0007</t>
  </si>
  <si>
    <t>应收帐</t>
  </si>
  <si>
    <r>
      <t>TMC</t>
    </r>
    <r>
      <rPr>
        <sz val="11"/>
        <color theme="1"/>
        <rFont val="游ゴシック"/>
        <family val="3"/>
        <charset val="128"/>
      </rPr>
      <t>8</t>
    </r>
    <r>
      <rPr>
        <sz val="11"/>
        <color theme="1"/>
        <rFont val="FangSong"/>
        <family val="3"/>
        <charset val="134"/>
      </rPr>
      <t>月血液回路销售（</t>
    </r>
    <r>
      <rPr>
        <sz val="11"/>
        <color theme="1"/>
        <rFont val="游ゴシック"/>
        <family val="3"/>
        <charset val="128"/>
      </rPr>
      <t>8/6,8/20</t>
    </r>
    <r>
      <rPr>
        <sz val="11"/>
        <color theme="1"/>
        <rFont val="FangSong"/>
        <family val="3"/>
        <charset val="134"/>
      </rPr>
      <t>纳期）</t>
    </r>
    <phoneticPr fontId="1"/>
  </si>
  <si>
    <t>银-0009</t>
  </si>
  <si>
    <t>10月8日纳期用进口消费税</t>
  </si>
  <si>
    <t>M2021-10-1</t>
    <phoneticPr fontId="1"/>
  </si>
  <si>
    <r>
      <rPr>
        <sz val="11"/>
        <color theme="1"/>
        <rFont val="游ゴシック"/>
        <family val="3"/>
        <charset val="128"/>
      </rPr>
      <t>10</t>
    </r>
    <r>
      <rPr>
        <sz val="11"/>
        <color theme="1"/>
        <rFont val="FangSong"/>
        <family val="3"/>
        <charset val="134"/>
      </rPr>
      <t>月</t>
    </r>
    <r>
      <rPr>
        <sz val="11"/>
        <color theme="1"/>
        <rFont val="游ゴシック"/>
        <family val="3"/>
        <charset val="128"/>
      </rPr>
      <t>15</t>
    </r>
    <r>
      <rPr>
        <sz val="11"/>
        <color theme="1"/>
        <rFont val="FangSong"/>
        <family val="3"/>
        <charset val="134"/>
      </rPr>
      <t>日纳期用进口消费税</t>
    </r>
    <phoneticPr fontId="1"/>
  </si>
  <si>
    <t>M2021-10-2</t>
    <phoneticPr fontId="1"/>
  </si>
  <si>
    <t>调账</t>
  </si>
  <si>
    <t>转至楽天银行</t>
  </si>
  <si>
    <t>M2021-10-4</t>
    <phoneticPr fontId="1"/>
  </si>
  <si>
    <t>M2021-10-3</t>
  </si>
  <si>
    <t>10月29日纳期用进口消费税</t>
  </si>
  <si>
    <t>M2021-10-5</t>
    <phoneticPr fontId="1"/>
  </si>
  <si>
    <t>M2021-10-7</t>
    <phoneticPr fontId="1"/>
  </si>
  <si>
    <r>
      <t>TMC血液回路销售（9/10</t>
    </r>
    <r>
      <rPr>
        <sz val="11"/>
        <color theme="1"/>
        <rFont val="游ゴシック"/>
        <family val="3"/>
        <charset val="128"/>
      </rPr>
      <t>,9/24</t>
    </r>
    <r>
      <rPr>
        <sz val="11"/>
        <color theme="1"/>
        <rFont val="FangSong"/>
        <family val="3"/>
        <charset val="134"/>
      </rPr>
      <t>纳期）</t>
    </r>
    <phoneticPr fontId="1"/>
  </si>
  <si>
    <r>
      <t>TMC</t>
    </r>
    <r>
      <rPr>
        <sz val="11"/>
        <color theme="1"/>
        <rFont val="游ゴシック"/>
        <family val="3"/>
        <charset val="128"/>
      </rPr>
      <t>9月請求サンプル費用・箱改装費用</t>
    </r>
    <rPh sb="4" eb="5">
      <t>ガツ</t>
    </rPh>
    <rPh sb="5" eb="7">
      <t>セイキュウ</t>
    </rPh>
    <rPh sb="11" eb="13">
      <t>ヒヨウ</t>
    </rPh>
    <rPh sb="14" eb="17">
      <t>ハコカイソウ</t>
    </rPh>
    <rPh sb="17" eb="19">
      <t>ヒヨウ</t>
    </rPh>
    <phoneticPr fontId="1"/>
  </si>
  <si>
    <t>厚生年金（2021年9月5人）</t>
  </si>
  <si>
    <t>付9月社会保险</t>
    <phoneticPr fontId="4" type="noConversion"/>
  </si>
  <si>
    <t>M2021-10-6</t>
    <phoneticPr fontId="4" type="noConversion"/>
  </si>
  <si>
    <t>11月5日纳期用进口消费税</t>
  </si>
  <si>
    <t>付11月5日纳期用进口消费税</t>
    <phoneticPr fontId="4" type="noConversion"/>
  </si>
  <si>
    <t>M2021-11-1</t>
    <phoneticPr fontId="1"/>
  </si>
  <si>
    <t>11月12日纳期用进口消费税</t>
  </si>
  <si>
    <t>付11月12日纳期用进口消费税</t>
    <phoneticPr fontId="4" type="noConversion"/>
  </si>
  <si>
    <t>M2021-11-2</t>
  </si>
  <si>
    <t>现金内部划转（瑞穗→乐天）+
付金融机构手续费（汇款手续费880）</t>
    <phoneticPr fontId="4" type="noConversion"/>
  </si>
  <si>
    <t>M2021-11-3</t>
  </si>
  <si>
    <r>
      <t>11月26日纳期（12/3仕入</t>
    </r>
    <r>
      <rPr>
        <sz val="11"/>
        <color theme="1"/>
        <rFont val="ＭＳ Ｐゴシック"/>
        <family val="3"/>
        <charset val="128"/>
      </rPr>
      <t>・売上）</t>
    </r>
    <r>
      <rPr>
        <sz val="11"/>
        <color theme="1"/>
        <rFont val="FangSong"/>
        <family val="3"/>
        <charset val="128"/>
      </rPr>
      <t>用进口消费税</t>
    </r>
    <rPh sb="13" eb="15">
      <t>シイレ</t>
    </rPh>
    <rPh sb="16" eb="18">
      <t>ウリアゲ</t>
    </rPh>
    <phoneticPr fontId="1"/>
  </si>
  <si>
    <t>付11月26日纳期用进口消费税</t>
    <phoneticPr fontId="4" type="noConversion"/>
  </si>
  <si>
    <t>M2021-11-4</t>
  </si>
  <si>
    <r>
      <rPr>
        <sz val="11"/>
        <color theme="1"/>
        <rFont val="Microsoft YaHei"/>
        <family val="2"/>
        <charset val="134"/>
      </rPr>
      <t>银</t>
    </r>
    <r>
      <rPr>
        <sz val="11"/>
        <color theme="1"/>
        <rFont val="游ゴシック"/>
        <family val="3"/>
        <charset val="128"/>
      </rPr>
      <t>-0005</t>
    </r>
    <phoneticPr fontId="4" type="noConversion"/>
  </si>
  <si>
    <r>
      <t>TMC10月請求</t>
    </r>
    <r>
      <rPr>
        <sz val="11"/>
        <color theme="1"/>
        <rFont val="ＭＳ Ｐゴシック"/>
        <family val="3"/>
        <charset val="128"/>
      </rPr>
      <t>AIR便費用・クレーム品送料</t>
    </r>
    <rPh sb="5" eb="6">
      <t>ガツ</t>
    </rPh>
    <rPh sb="6" eb="8">
      <t>セイキュウ</t>
    </rPh>
    <rPh sb="11" eb="12">
      <t>ビン</t>
    </rPh>
    <rPh sb="12" eb="14">
      <t>ヒヨウ</t>
    </rPh>
    <rPh sb="19" eb="20">
      <t>ヒン</t>
    </rPh>
    <rPh sb="20" eb="22">
      <t>ソウリョウ</t>
    </rPh>
    <phoneticPr fontId="1"/>
  </si>
  <si>
    <t>回收替客户垫付的运费(66433+1590)</t>
    <phoneticPr fontId="4" type="noConversion"/>
  </si>
  <si>
    <t>厚生年金（2021年10月5人）</t>
  </si>
  <si>
    <t>付10月社会保险</t>
    <phoneticPr fontId="4" type="noConversion"/>
  </si>
  <si>
    <t>M2021-11-5</t>
  </si>
  <si>
    <r>
      <t>TMC血液回路销售（</t>
    </r>
    <r>
      <rPr>
        <sz val="11"/>
        <color theme="1"/>
        <rFont val="游ゴシック"/>
        <family val="3"/>
        <charset val="128"/>
      </rPr>
      <t>10/8,10/15,10/29</t>
    </r>
    <r>
      <rPr>
        <sz val="11"/>
        <color theme="1"/>
        <rFont val="FangSong"/>
        <family val="3"/>
        <charset val="134"/>
      </rPr>
      <t>纳期）</t>
    </r>
    <phoneticPr fontId="1"/>
  </si>
  <si>
    <t>費用</t>
    <rPh sb="0" eb="2">
      <t>ヒヨウ</t>
    </rPh>
    <phoneticPr fontId="1"/>
  </si>
  <si>
    <t>割引料</t>
    <rPh sb="0" eb="2">
      <t>ワリビキ</t>
    </rPh>
    <rPh sb="2" eb="3">
      <t>リョウ</t>
    </rPh>
    <phoneticPr fontId="1"/>
  </si>
  <si>
    <t>上記割引手数料</t>
    <rPh sb="0" eb="2">
      <t>ジョウキ</t>
    </rPh>
    <rPh sb="2" eb="4">
      <t>ワリビキ</t>
    </rPh>
    <rPh sb="4" eb="7">
      <t>テスウリョウ</t>
    </rPh>
    <phoneticPr fontId="1"/>
  </si>
  <si>
    <t>付金融机构手续费（承兑汇票贴现手续费200,061+汇款手续费440）</t>
    <phoneticPr fontId="4" type="noConversion"/>
  </si>
  <si>
    <t>M2021-12-1</t>
    <phoneticPr fontId="1"/>
  </si>
  <si>
    <t>M2021-12-2</t>
    <phoneticPr fontId="1"/>
  </si>
  <si>
    <t>12月10日纳期用进口消费税</t>
    <phoneticPr fontId="1"/>
  </si>
  <si>
    <t>付12月10日纳期用进口消费税</t>
    <phoneticPr fontId="4" type="noConversion"/>
  </si>
  <si>
    <t>M2021-12-3</t>
  </si>
  <si>
    <t>12月17日纳期用进口消费税</t>
    <phoneticPr fontId="1"/>
  </si>
  <si>
    <t>付12月17日纳期用进口消费税</t>
    <phoneticPr fontId="4" type="noConversion"/>
  </si>
  <si>
    <t>M2021-12-4</t>
  </si>
  <si>
    <t>12月24日纳期用进口消费税</t>
    <phoneticPr fontId="1"/>
  </si>
  <si>
    <t>付12月24日纳期用进口消费税</t>
    <phoneticPr fontId="4" type="noConversion"/>
  </si>
  <si>
    <t>M2021-12-5</t>
  </si>
  <si>
    <t>1月7日纳期用进口消费税（手直し）</t>
    <rPh sb="13" eb="15">
      <t>テナオ</t>
    </rPh>
    <phoneticPr fontId="1"/>
  </si>
  <si>
    <t>付1月7日纳期用进口消费税</t>
    <phoneticPr fontId="4" type="noConversion"/>
  </si>
  <si>
    <t>M2021-12-6</t>
  </si>
  <si>
    <t>TMC11月請求（2021-001,002）</t>
    <rPh sb="5" eb="6">
      <t>ガツ</t>
    </rPh>
    <rPh sb="6" eb="8">
      <t>セイキュウ</t>
    </rPh>
    <phoneticPr fontId="1"/>
  </si>
  <si>
    <t>现金内部划转（瑞穗→乐天）+
付金融机构手续费（汇款手续费330）</t>
    <phoneticPr fontId="4" type="noConversion"/>
  </si>
  <si>
    <t>M2021-12-7</t>
    <phoneticPr fontId="1"/>
  </si>
  <si>
    <r>
      <rPr>
        <sz val="12"/>
        <color theme="1"/>
        <rFont val="Calibri Light"/>
        <family val="3"/>
        <charset val="134"/>
        <scheme val="major"/>
      </rPr>
      <t>总</t>
    </r>
    <r>
      <rPr>
        <sz val="12"/>
        <color theme="1"/>
        <rFont val="Calibri Light"/>
        <family val="3"/>
        <charset val="128"/>
        <scheme val="major"/>
      </rPr>
      <t>分</t>
    </r>
    <r>
      <rPr>
        <sz val="12"/>
        <color theme="1"/>
        <rFont val="Calibri Light"/>
        <family val="3"/>
        <charset val="134"/>
        <scheme val="major"/>
      </rPr>
      <t>类账</t>
    </r>
    <r>
      <rPr>
        <sz val="12"/>
        <color theme="1"/>
        <rFont val="Calibri Light"/>
        <family val="3"/>
        <charset val="128"/>
        <scheme val="major"/>
      </rPr>
      <t>（RAKUTEN bank)</t>
    </r>
    <rPh sb="0" eb="1">
      <t>ソウ</t>
    </rPh>
    <rPh sb="1" eb="3">
      <t>カンジョウ</t>
    </rPh>
    <rPh sb="3" eb="4">
      <t>ゲンチョウ</t>
    </rPh>
    <phoneticPr fontId="1"/>
  </si>
  <si>
    <r>
      <t>收入金</t>
    </r>
    <r>
      <rPr>
        <sz val="11"/>
        <color theme="1"/>
        <rFont val="Calibri Light"/>
        <family val="3"/>
        <scheme val="major"/>
      </rPr>
      <t>额</t>
    </r>
    <rPh sb="0" eb="2">
      <t>シュウニュウ</t>
    </rPh>
    <rPh sb="2" eb="4">
      <t>キンガク</t>
    </rPh>
    <phoneticPr fontId="1"/>
  </si>
  <si>
    <r>
      <t>支付金</t>
    </r>
    <r>
      <rPr>
        <sz val="11"/>
        <color theme="1"/>
        <rFont val="Calibri Light"/>
        <family val="3"/>
        <scheme val="major"/>
      </rPr>
      <t>额</t>
    </r>
    <rPh sb="0" eb="2">
      <t>シハラ</t>
    </rPh>
    <rPh sb="2" eb="4">
      <t>キンガク</t>
    </rPh>
    <phoneticPr fontId="1"/>
  </si>
  <si>
    <r>
      <rPr>
        <sz val="11"/>
        <color theme="1"/>
        <rFont val="Calibri Light"/>
        <family val="3"/>
        <scheme val="major"/>
      </rPr>
      <t>结</t>
    </r>
    <r>
      <rPr>
        <sz val="11"/>
        <color theme="1"/>
        <rFont val="Calibri Light"/>
        <family val="3"/>
        <charset val="128"/>
        <scheme val="major"/>
      </rPr>
      <t>算余</t>
    </r>
    <r>
      <rPr>
        <sz val="11"/>
        <color theme="1"/>
        <rFont val="Calibri Light"/>
        <family val="3"/>
        <scheme val="major"/>
      </rPr>
      <t>额</t>
    </r>
    <rPh sb="0" eb="2">
      <t>サシヒキ</t>
    </rPh>
    <rPh sb="2" eb="4">
      <t>ザンダカ</t>
    </rPh>
    <phoneticPr fontId="1"/>
  </si>
  <si>
    <r>
      <t>附</t>
    </r>
    <r>
      <rPr>
        <sz val="11"/>
        <color theme="1"/>
        <rFont val="Calibri Light"/>
        <family val="3"/>
        <scheme val="major"/>
      </rPr>
      <t>签</t>
    </r>
    <phoneticPr fontId="1"/>
  </si>
  <si>
    <r>
      <rPr>
        <sz val="11"/>
        <color theme="1"/>
        <rFont val="Calibri Light"/>
        <family val="3"/>
        <charset val="134"/>
        <scheme val="major"/>
      </rPr>
      <t>签</t>
    </r>
    <r>
      <rPr>
        <sz val="11"/>
        <color theme="1"/>
        <rFont val="Calibri Light"/>
        <family val="3"/>
        <charset val="128"/>
        <scheme val="major"/>
      </rPr>
      <t>字</t>
    </r>
    <phoneticPr fontId="1"/>
  </si>
  <si>
    <r>
      <t>手</t>
    </r>
    <r>
      <rPr>
        <sz val="11"/>
        <color theme="1"/>
        <rFont val="Calibri Light"/>
        <family val="3"/>
        <charset val="134"/>
        <scheme val="major"/>
      </rPr>
      <t>续费</t>
    </r>
    <phoneticPr fontId="1"/>
  </si>
  <si>
    <r>
      <rPr>
        <sz val="11"/>
        <color theme="1"/>
        <rFont val="Calibri Light"/>
        <family val="3"/>
        <charset val="134"/>
        <scheme val="major"/>
      </rPr>
      <t>备</t>
    </r>
    <r>
      <rPr>
        <sz val="11"/>
        <color theme="1"/>
        <rFont val="Calibri Light"/>
        <family val="3"/>
        <charset val="128"/>
        <scheme val="major"/>
      </rPr>
      <t>注</t>
    </r>
    <phoneticPr fontId="1"/>
  </si>
  <si>
    <r>
      <rPr>
        <sz val="11"/>
        <color theme="1"/>
        <rFont val="Calibri Light"/>
        <family val="3"/>
        <charset val="134"/>
        <scheme val="major"/>
      </rPr>
      <t>应</t>
    </r>
    <r>
      <rPr>
        <sz val="11"/>
        <color theme="1"/>
        <rFont val="Calibri Light"/>
        <family val="3"/>
        <charset val="128"/>
        <scheme val="major"/>
      </rPr>
      <t>收</t>
    </r>
    <phoneticPr fontId="1"/>
  </si>
  <si>
    <t>スキャン</t>
    <phoneticPr fontId="4" type="noConversion"/>
  </si>
  <si>
    <r>
      <t>由Mizuho</t>
    </r>
    <r>
      <rPr>
        <sz val="11"/>
        <color theme="1"/>
        <rFont val="Calibri Light"/>
        <family val="3"/>
        <scheme val="major"/>
      </rPr>
      <t>银</t>
    </r>
    <r>
      <rPr>
        <sz val="11"/>
        <color theme="1"/>
        <rFont val="Calibri Light"/>
        <family val="3"/>
        <charset val="128"/>
        <scheme val="major"/>
      </rPr>
      <t>行</t>
    </r>
    <r>
      <rPr>
        <sz val="11"/>
        <color theme="1"/>
        <rFont val="Calibri Light"/>
        <family val="3"/>
        <scheme val="major"/>
      </rPr>
      <t>汇</t>
    </r>
    <r>
      <rPr>
        <sz val="11"/>
        <color theme="1"/>
        <rFont val="Calibri Light"/>
        <family val="3"/>
        <charset val="128"/>
        <scheme val="major"/>
      </rPr>
      <t>入</t>
    </r>
    <phoneticPr fontId="1"/>
  </si>
  <si>
    <r>
      <rPr>
        <sz val="11"/>
        <color theme="1"/>
        <rFont val="Calibri Light"/>
        <family val="3"/>
        <charset val="134"/>
        <scheme val="major"/>
      </rPr>
      <t>应</t>
    </r>
    <r>
      <rPr>
        <sz val="11"/>
        <color theme="1"/>
        <rFont val="Calibri Light"/>
        <family val="3"/>
        <charset val="128"/>
        <scheme val="major"/>
      </rPr>
      <t>付</t>
    </r>
    <r>
      <rPr>
        <sz val="11"/>
        <color theme="1"/>
        <rFont val="Calibri Light"/>
        <family val="3"/>
        <charset val="134"/>
        <scheme val="major"/>
      </rPr>
      <t>帐</t>
    </r>
    <phoneticPr fontId="1"/>
  </si>
  <si>
    <r>
      <t>材料</t>
    </r>
    <r>
      <rPr>
        <sz val="11"/>
        <color theme="1"/>
        <rFont val="Calibri Light"/>
        <family val="3"/>
        <charset val="134"/>
        <scheme val="major"/>
      </rPr>
      <t>费</t>
    </r>
    <phoneticPr fontId="4" type="noConversion"/>
  </si>
  <si>
    <r>
      <t>由天津采</t>
    </r>
    <r>
      <rPr>
        <sz val="11"/>
        <color theme="1"/>
        <rFont val="Calibri Light"/>
        <family val="3"/>
        <charset val="134"/>
        <scheme val="major"/>
      </rPr>
      <t>购杂费</t>
    </r>
    <r>
      <rPr>
        <sz val="11"/>
        <color theme="1"/>
        <rFont val="Calibri Light"/>
        <family val="3"/>
        <charset val="128"/>
        <scheme val="major"/>
      </rPr>
      <t>(SM-07,09)</t>
    </r>
    <phoneticPr fontId="4" type="noConversion"/>
  </si>
  <si>
    <t>R2021-8-1</t>
    <phoneticPr fontId="4" type="noConversion"/>
  </si>
  <si>
    <t>●</t>
    <phoneticPr fontId="4" type="noConversion"/>
  </si>
  <si>
    <r>
      <t>材料</t>
    </r>
    <r>
      <rPr>
        <sz val="11"/>
        <color theme="1"/>
        <rFont val="Calibri Light"/>
        <family val="3"/>
        <charset val="134"/>
        <scheme val="major"/>
      </rPr>
      <t>费</t>
    </r>
    <phoneticPr fontId="1"/>
  </si>
  <si>
    <r>
      <t>稻田材料</t>
    </r>
    <r>
      <rPr>
        <sz val="11"/>
        <color theme="1"/>
        <rFont val="Calibri Light"/>
        <family val="3"/>
        <charset val="134"/>
        <scheme val="major"/>
      </rPr>
      <t>费</t>
    </r>
    <r>
      <rPr>
        <sz val="11"/>
        <color theme="1"/>
        <rFont val="Calibri Light"/>
        <family val="3"/>
        <charset val="128"/>
        <scheme val="major"/>
      </rPr>
      <t>（9月海运）</t>
    </r>
    <phoneticPr fontId="1"/>
  </si>
  <si>
    <t>M2021-8-11</t>
    <phoneticPr fontId="1"/>
  </si>
  <si>
    <t>8月内</t>
    <phoneticPr fontId="1"/>
  </si>
  <si>
    <t>8/12済</t>
    <rPh sb="4" eb="5">
      <t>ｽﾐ</t>
    </rPh>
    <phoneticPr fontId="4" type="noConversion"/>
  </si>
  <si>
    <r>
      <t>工</t>
    </r>
    <r>
      <rPr>
        <sz val="11"/>
        <color theme="1"/>
        <rFont val="Calibri Light"/>
        <family val="3"/>
        <charset val="134"/>
        <scheme val="major"/>
      </rPr>
      <t>资补贴</t>
    </r>
    <phoneticPr fontId="1"/>
  </si>
  <si>
    <t>M2021-8-2</t>
    <phoneticPr fontId="1"/>
  </si>
  <si>
    <t>8/20済</t>
    <rPh sb="4" eb="5">
      <t>ｽﾐ</t>
    </rPh>
    <phoneticPr fontId="4" type="noConversion"/>
  </si>
  <si>
    <r>
      <rPr>
        <sz val="11"/>
        <color theme="1"/>
        <rFont val="Calibri Light"/>
        <family val="3"/>
        <charset val="134"/>
        <scheme val="major"/>
      </rPr>
      <t>张</t>
    </r>
    <r>
      <rPr>
        <sz val="11"/>
        <color theme="1"/>
        <rFont val="Calibri Light"/>
        <family val="3"/>
        <charset val="128"/>
        <scheme val="major"/>
      </rPr>
      <t>持</t>
    </r>
    <phoneticPr fontId="1"/>
  </si>
  <si>
    <t>M2021-8-3</t>
    <phoneticPr fontId="1"/>
  </si>
  <si>
    <r>
      <rPr>
        <sz val="11"/>
        <color theme="1"/>
        <rFont val="Calibri Light"/>
        <family val="3"/>
        <charset val="134"/>
        <scheme val="major"/>
      </rPr>
      <t>张</t>
    </r>
    <r>
      <rPr>
        <sz val="11"/>
        <color theme="1"/>
        <rFont val="Calibri Light"/>
        <family val="3"/>
        <charset val="128"/>
        <scheme val="major"/>
      </rPr>
      <t>原</t>
    </r>
    <phoneticPr fontId="1"/>
  </si>
  <si>
    <t>M2021-8-4</t>
    <phoneticPr fontId="1"/>
  </si>
  <si>
    <t>M2021-8-5</t>
    <phoneticPr fontId="1"/>
  </si>
  <si>
    <r>
      <t>富</t>
    </r>
    <r>
      <rPr>
        <sz val="11"/>
        <color theme="1"/>
        <rFont val="Calibri Light"/>
        <family val="3"/>
        <charset val="134"/>
        <scheme val="major"/>
      </rPr>
      <t>泽</t>
    </r>
    <r>
      <rPr>
        <sz val="11"/>
        <color theme="1"/>
        <rFont val="Calibri Light"/>
        <family val="3"/>
        <charset val="128"/>
        <scheme val="major"/>
      </rPr>
      <t>佐知子</t>
    </r>
    <phoneticPr fontId="1"/>
  </si>
  <si>
    <t>M2021-8-6</t>
    <phoneticPr fontId="1"/>
  </si>
  <si>
    <r>
      <rPr>
        <sz val="11"/>
        <color theme="1"/>
        <rFont val="Calibri Light"/>
        <family val="3"/>
        <charset val="134"/>
        <scheme val="major"/>
      </rPr>
      <t>进</t>
    </r>
    <r>
      <rPr>
        <sz val="11"/>
        <color theme="1"/>
        <rFont val="Calibri Light"/>
        <family val="3"/>
        <charset val="128"/>
        <scheme val="major"/>
      </rPr>
      <t>口</t>
    </r>
    <r>
      <rPr>
        <sz val="11"/>
        <color theme="1"/>
        <rFont val="Calibri Light"/>
        <family val="3"/>
        <charset val="134"/>
        <scheme val="major"/>
      </rPr>
      <t>费</t>
    </r>
    <phoneticPr fontId="1"/>
  </si>
  <si>
    <r>
      <t>2021年6月</t>
    </r>
    <r>
      <rPr>
        <sz val="11"/>
        <color theme="1"/>
        <rFont val="Calibri Light"/>
        <family val="3"/>
        <charset val="134"/>
        <scheme val="major"/>
      </rPr>
      <t>进</t>
    </r>
    <r>
      <rPr>
        <sz val="11"/>
        <color theme="1"/>
        <rFont val="Calibri Light"/>
        <family val="3"/>
        <charset val="128"/>
        <scheme val="major"/>
      </rPr>
      <t>口</t>
    </r>
    <r>
      <rPr>
        <sz val="11"/>
        <color theme="1"/>
        <rFont val="Calibri Light"/>
        <family val="3"/>
        <charset val="134"/>
        <scheme val="major"/>
      </rPr>
      <t>药</t>
    </r>
    <r>
      <rPr>
        <sz val="11"/>
        <color theme="1"/>
        <rFont val="Calibri Light"/>
        <family val="3"/>
        <charset val="128"/>
        <scheme val="major"/>
      </rPr>
      <t>事名</t>
    </r>
    <r>
      <rPr>
        <sz val="11"/>
        <color theme="1"/>
        <rFont val="Calibri Light"/>
        <family val="3"/>
        <charset val="134"/>
        <scheme val="major"/>
      </rPr>
      <t>义</t>
    </r>
    <r>
      <rPr>
        <sz val="11"/>
        <color theme="1"/>
        <rFont val="Calibri Light"/>
        <family val="3"/>
        <charset val="128"/>
        <scheme val="major"/>
      </rPr>
      <t>（回路）</t>
    </r>
    <phoneticPr fontId="1"/>
  </si>
  <si>
    <t>M2021-7-13</t>
  </si>
  <si>
    <t>8/30済</t>
    <rPh sb="4" eb="5">
      <t>ｽﾐ</t>
    </rPh>
    <phoneticPr fontId="4" type="noConversion"/>
  </si>
  <si>
    <r>
      <t>出口海运</t>
    </r>
    <r>
      <rPr>
        <sz val="11"/>
        <color theme="1"/>
        <rFont val="Calibri Light"/>
        <family val="3"/>
        <charset val="134"/>
        <scheme val="major"/>
      </rPr>
      <t>费</t>
    </r>
    <phoneticPr fontId="1"/>
  </si>
  <si>
    <r>
      <t>2021年6月海运</t>
    </r>
    <r>
      <rPr>
        <sz val="11"/>
        <color theme="1"/>
        <rFont val="Calibri Light"/>
        <family val="3"/>
        <charset val="134"/>
        <scheme val="major"/>
      </rPr>
      <t>费</t>
    </r>
    <r>
      <rPr>
        <sz val="11"/>
        <color theme="1"/>
        <rFont val="Calibri Light"/>
        <family val="3"/>
        <charset val="128"/>
        <scheme val="major"/>
      </rPr>
      <t>（材料）</t>
    </r>
    <phoneticPr fontId="1"/>
  </si>
  <si>
    <t>M2021-7-14</t>
  </si>
  <si>
    <r>
      <t>2021年6月</t>
    </r>
    <r>
      <rPr>
        <sz val="11"/>
        <color theme="1"/>
        <rFont val="Calibri Light"/>
        <family val="3"/>
        <charset val="134"/>
        <scheme val="major"/>
      </rPr>
      <t>进</t>
    </r>
    <r>
      <rPr>
        <sz val="11"/>
        <color theme="1"/>
        <rFont val="Calibri Light"/>
        <family val="3"/>
        <charset val="128"/>
        <scheme val="major"/>
      </rPr>
      <t>口操作</t>
    </r>
    <r>
      <rPr>
        <sz val="11"/>
        <color theme="1"/>
        <rFont val="Calibri Light"/>
        <family val="3"/>
        <charset val="134"/>
        <scheme val="major"/>
      </rPr>
      <t>费</t>
    </r>
    <r>
      <rPr>
        <sz val="11"/>
        <color theme="1"/>
        <rFont val="Calibri Light"/>
        <family val="3"/>
        <charset val="128"/>
        <scheme val="major"/>
      </rPr>
      <t>（回路，</t>
    </r>
    <r>
      <rPr>
        <sz val="11"/>
        <color theme="1"/>
        <rFont val="Calibri Light"/>
        <family val="3"/>
        <charset val="134"/>
        <scheme val="major"/>
      </rPr>
      <t>东</t>
    </r>
    <r>
      <rPr>
        <sz val="11"/>
        <color theme="1"/>
        <rFont val="Calibri Light"/>
        <family val="3"/>
        <charset val="128"/>
        <scheme val="major"/>
      </rPr>
      <t>港）</t>
    </r>
    <phoneticPr fontId="1"/>
  </si>
  <si>
    <t>M2021-7-15</t>
  </si>
  <si>
    <r>
      <t>セルリムーバー（Cell remover）材料</t>
    </r>
    <r>
      <rPr>
        <sz val="11"/>
        <color theme="1"/>
        <rFont val="Calibri Light"/>
        <family val="3"/>
        <charset val="134"/>
        <scheme val="major"/>
      </rPr>
      <t>费</t>
    </r>
    <phoneticPr fontId="1"/>
  </si>
  <si>
    <t>R2021-8-3</t>
  </si>
  <si>
    <r>
      <rPr>
        <sz val="11"/>
        <color theme="1"/>
        <rFont val="Calibri Light"/>
        <family val="3"/>
        <charset val="134"/>
        <scheme val="major"/>
      </rPr>
      <t>亲</t>
    </r>
    <r>
      <rPr>
        <sz val="11"/>
        <color theme="1"/>
        <rFont val="Calibri Light"/>
        <family val="3"/>
        <charset val="128"/>
        <scheme val="major"/>
      </rPr>
      <t>和工</t>
    </r>
    <r>
      <rPr>
        <sz val="11"/>
        <color theme="1"/>
        <rFont val="Calibri Light"/>
        <family val="3"/>
        <charset val="134"/>
        <scheme val="major"/>
      </rPr>
      <t>业</t>
    </r>
    <r>
      <rPr>
        <sz val="11"/>
        <color theme="1"/>
        <rFont val="Calibri Light"/>
        <family val="3"/>
        <charset val="128"/>
        <scheme val="major"/>
      </rPr>
      <t>7月海运</t>
    </r>
    <phoneticPr fontId="4" type="noConversion"/>
  </si>
  <si>
    <t>R2021-8-2</t>
  </si>
  <si>
    <r>
      <t>操作</t>
    </r>
    <r>
      <rPr>
        <sz val="11"/>
        <color theme="1"/>
        <rFont val="Calibri Light"/>
        <family val="3"/>
        <charset val="134"/>
        <scheme val="major"/>
      </rPr>
      <t>费</t>
    </r>
    <phoneticPr fontId="1"/>
  </si>
  <si>
    <r>
      <t>2021年7月三井</t>
    </r>
    <r>
      <rPr>
        <sz val="11"/>
        <color theme="1"/>
        <rFont val="Calibri Light"/>
        <family val="3"/>
        <charset val="134"/>
        <scheme val="major"/>
      </rPr>
      <t>仓库</t>
    </r>
    <phoneticPr fontId="1"/>
  </si>
  <si>
    <t>R2021-8-6</t>
  </si>
  <si>
    <r>
      <t>运</t>
    </r>
    <r>
      <rPr>
        <sz val="11"/>
        <color theme="1"/>
        <rFont val="Calibri Light"/>
        <family val="3"/>
        <charset val="134"/>
        <scheme val="major"/>
      </rPr>
      <t>输费</t>
    </r>
    <phoneticPr fontId="1"/>
  </si>
  <si>
    <r>
      <t>2021年7月名</t>
    </r>
    <r>
      <rPr>
        <sz val="11"/>
        <color theme="1"/>
        <rFont val="Calibri Light"/>
        <family val="3"/>
        <charset val="134"/>
        <scheme val="major"/>
      </rPr>
      <t>铁</t>
    </r>
    <r>
      <rPr>
        <sz val="11"/>
        <color theme="1"/>
        <rFont val="Calibri Light"/>
        <family val="3"/>
        <charset val="128"/>
        <scheme val="major"/>
      </rPr>
      <t>运</t>
    </r>
    <r>
      <rPr>
        <sz val="11"/>
        <color theme="1"/>
        <rFont val="Calibri Light"/>
        <family val="3"/>
        <charset val="134"/>
        <scheme val="major"/>
      </rPr>
      <t>输</t>
    </r>
    <phoneticPr fontId="1"/>
  </si>
  <si>
    <t>R2021-8-7</t>
  </si>
  <si>
    <t>8月底前付</t>
  </si>
  <si>
    <r>
      <t>通</t>
    </r>
    <r>
      <rPr>
        <sz val="11"/>
        <color theme="1"/>
        <rFont val="Calibri Light"/>
        <family val="3"/>
        <charset val="134"/>
        <scheme val="major"/>
      </rPr>
      <t>讯费</t>
    </r>
    <phoneticPr fontId="1"/>
  </si>
  <si>
    <r>
      <t>佐川急（</t>
    </r>
    <r>
      <rPr>
        <sz val="11"/>
        <color theme="1"/>
        <rFont val="Calibri Light"/>
        <family val="3"/>
        <charset val="134"/>
        <scheme val="major"/>
      </rPr>
      <t>试</t>
    </r>
    <r>
      <rPr>
        <sz val="11"/>
        <color theme="1"/>
        <rFont val="Calibri Light"/>
        <family val="3"/>
        <charset val="128"/>
        <scheme val="major"/>
      </rPr>
      <t>做代替品）</t>
    </r>
    <phoneticPr fontId="1"/>
  </si>
  <si>
    <t>R2021-8-5</t>
    <phoneticPr fontId="4" type="noConversion"/>
  </si>
  <si>
    <r>
      <t>保</t>
    </r>
    <r>
      <rPr>
        <sz val="11"/>
        <color theme="1"/>
        <rFont val="Calibri Light"/>
        <family val="3"/>
        <charset val="134"/>
        <scheme val="major"/>
      </rPr>
      <t>险费</t>
    </r>
    <phoneticPr fontId="1"/>
  </si>
  <si>
    <r>
      <t>2021年7月海运保</t>
    </r>
    <r>
      <rPr>
        <sz val="11"/>
        <color theme="1"/>
        <rFont val="Calibri Light"/>
        <family val="3"/>
        <charset val="134"/>
        <scheme val="major"/>
      </rPr>
      <t>险</t>
    </r>
    <phoneticPr fontId="1"/>
  </si>
  <si>
    <t>R2021-8-4</t>
  </si>
  <si>
    <t>8月25日内</t>
    <rPh sb="1" eb="2">
      <t>ｶﾞﾂ</t>
    </rPh>
    <rPh sb="4" eb="5">
      <t>ﾆﾁ</t>
    </rPh>
    <rPh sb="5" eb="6">
      <t>ﾅｲ</t>
    </rPh>
    <phoneticPr fontId="4" type="noConversion"/>
  </si>
  <si>
    <r>
      <t>估算金</t>
    </r>
    <r>
      <rPr>
        <sz val="11"/>
        <color theme="1"/>
        <rFont val="Calibri Light"/>
        <family val="3"/>
        <charset val="134"/>
        <scheme val="major"/>
      </rPr>
      <t>额</t>
    </r>
    <phoneticPr fontId="1"/>
  </si>
  <si>
    <t>東レ・メディカル（箱不良札幌倉庫返送費用）</t>
    <rPh sb="0" eb="1">
      <t>トウ</t>
    </rPh>
    <rPh sb="9" eb="12">
      <t>ハコフリョウ</t>
    </rPh>
    <phoneticPr fontId="1"/>
  </si>
  <si>
    <t>R2021-8-11</t>
    <phoneticPr fontId="4" type="noConversion"/>
  </si>
  <si>
    <r>
      <t>稻田材料</t>
    </r>
    <r>
      <rPr>
        <sz val="11"/>
        <color theme="1"/>
        <rFont val="Calibri Light"/>
        <family val="3"/>
        <charset val="134"/>
        <scheme val="major"/>
      </rPr>
      <t>费</t>
    </r>
    <r>
      <rPr>
        <sz val="11"/>
        <color theme="1"/>
        <rFont val="Calibri Light"/>
        <family val="3"/>
        <charset val="128"/>
        <scheme val="major"/>
      </rPr>
      <t>（10,11月海运）</t>
    </r>
    <phoneticPr fontId="1"/>
  </si>
  <si>
    <t>R2021-9-19</t>
    <phoneticPr fontId="4" type="noConversion"/>
  </si>
  <si>
    <t>银-0010</t>
  </si>
  <si>
    <t>9/13済</t>
    <rPh sb="4" eb="5">
      <t>ｽﾐ</t>
    </rPh>
    <phoneticPr fontId="4" type="noConversion"/>
  </si>
  <si>
    <r>
      <t>由天津采</t>
    </r>
    <r>
      <rPr>
        <sz val="11"/>
        <color theme="1"/>
        <rFont val="Calibri Light"/>
        <family val="3"/>
        <charset val="134"/>
        <scheme val="major"/>
      </rPr>
      <t>购杂费</t>
    </r>
    <r>
      <rPr>
        <sz val="11"/>
        <color theme="1"/>
        <rFont val="Calibri Light"/>
        <family val="3"/>
        <charset val="128"/>
        <scheme val="major"/>
      </rPr>
      <t>(SM-10，14)</t>
    </r>
    <phoneticPr fontId="4" type="noConversion"/>
  </si>
  <si>
    <t>R2021-9-6</t>
    <phoneticPr fontId="4" type="noConversion"/>
  </si>
  <si>
    <t>银-0011</t>
  </si>
  <si>
    <r>
      <rPr>
        <sz val="11"/>
        <color theme="1"/>
        <rFont val="Calibri Light"/>
        <family val="3"/>
        <charset val="134"/>
        <scheme val="major"/>
      </rPr>
      <t>应</t>
    </r>
    <r>
      <rPr>
        <sz val="11"/>
        <color theme="1"/>
        <rFont val="Calibri Light"/>
        <family val="3"/>
        <charset val="128"/>
        <scheme val="major"/>
      </rPr>
      <t>付</t>
    </r>
    <r>
      <rPr>
        <sz val="11"/>
        <color theme="1"/>
        <rFont val="Calibri Light"/>
        <family val="3"/>
        <charset val="134"/>
        <scheme val="major"/>
      </rPr>
      <t>帐</t>
    </r>
  </si>
  <si>
    <r>
      <t>运</t>
    </r>
    <r>
      <rPr>
        <sz val="11"/>
        <color theme="1"/>
        <rFont val="Calibri Light"/>
        <family val="3"/>
        <charset val="134"/>
        <scheme val="major"/>
      </rPr>
      <t>输费</t>
    </r>
  </si>
  <si>
    <r>
      <t>2021年7月西日本</t>
    </r>
    <r>
      <rPr>
        <sz val="11"/>
        <color theme="1"/>
        <rFont val="Calibri Light"/>
        <family val="3"/>
        <charset val="134"/>
        <scheme val="major"/>
      </rPr>
      <t>铁</t>
    </r>
    <r>
      <rPr>
        <sz val="11"/>
        <color theme="1"/>
        <rFont val="Calibri Light"/>
        <family val="3"/>
        <charset val="128"/>
        <scheme val="major"/>
      </rPr>
      <t>道（粘接</t>
    </r>
    <r>
      <rPr>
        <sz val="11"/>
        <color theme="1"/>
        <rFont val="Calibri Light"/>
        <family val="3"/>
        <charset val="134"/>
        <scheme val="major"/>
      </rPr>
      <t>剂</t>
    </r>
    <r>
      <rPr>
        <sz val="11"/>
        <color theme="1"/>
        <rFont val="Calibri Light"/>
        <family val="3"/>
        <charset val="128"/>
        <scheme val="major"/>
      </rPr>
      <t>）差額返金</t>
    </r>
    <rPh sb="17" eb="19">
      <t>ｻｶﾞｸ</t>
    </rPh>
    <rPh sb="19" eb="21">
      <t>ﾍﾝｷﾝ</t>
    </rPh>
    <phoneticPr fontId="4" type="noConversion"/>
  </si>
  <si>
    <t>银-0033</t>
  </si>
  <si>
    <t>R2021-9-11</t>
  </si>
  <si>
    <t>银-0012</t>
  </si>
  <si>
    <t>9/17済</t>
    <rPh sb="4" eb="5">
      <t>ｽﾐ</t>
    </rPh>
    <phoneticPr fontId="4" type="noConversion"/>
  </si>
  <si>
    <t>R2021-9-12</t>
  </si>
  <si>
    <t>R2021-9-13</t>
  </si>
  <si>
    <t>R2021-9-14</t>
  </si>
  <si>
    <t>R2021-9-15</t>
  </si>
  <si>
    <r>
      <t>2021年7月</t>
    </r>
    <r>
      <rPr>
        <sz val="11"/>
        <color theme="1"/>
        <rFont val="Calibri Light"/>
        <family val="3"/>
        <charset val="134"/>
        <scheme val="major"/>
      </rPr>
      <t>进</t>
    </r>
    <r>
      <rPr>
        <sz val="11"/>
        <color theme="1"/>
        <rFont val="Calibri Light"/>
        <family val="3"/>
        <charset val="128"/>
        <scheme val="major"/>
      </rPr>
      <t>口</t>
    </r>
    <r>
      <rPr>
        <sz val="11"/>
        <color theme="1"/>
        <rFont val="Calibri Light"/>
        <family val="3"/>
        <charset val="134"/>
        <scheme val="major"/>
      </rPr>
      <t>药</t>
    </r>
    <r>
      <rPr>
        <sz val="11"/>
        <color theme="1"/>
        <rFont val="Calibri Light"/>
        <family val="3"/>
        <charset val="128"/>
        <scheme val="major"/>
      </rPr>
      <t>事名</t>
    </r>
    <r>
      <rPr>
        <sz val="11"/>
        <color theme="1"/>
        <rFont val="Calibri Light"/>
        <family val="3"/>
        <charset val="134"/>
        <scheme val="major"/>
      </rPr>
      <t>义</t>
    </r>
    <r>
      <rPr>
        <sz val="11"/>
        <color theme="1"/>
        <rFont val="Calibri Light"/>
        <family val="3"/>
        <charset val="128"/>
        <scheme val="major"/>
      </rPr>
      <t>（回路）</t>
    </r>
  </si>
  <si>
    <t>R2021-8-8</t>
  </si>
  <si>
    <t>银-0013</t>
  </si>
  <si>
    <t>9月底前付</t>
  </si>
  <si>
    <t>9/29済</t>
    <rPh sb="4" eb="5">
      <t>ｽﾐ</t>
    </rPh>
    <phoneticPr fontId="4" type="noConversion"/>
  </si>
  <si>
    <r>
      <t>2021年7月海运</t>
    </r>
    <r>
      <rPr>
        <sz val="11"/>
        <color theme="1"/>
        <rFont val="Calibri Light"/>
        <family val="3"/>
        <charset val="134"/>
        <scheme val="major"/>
      </rPr>
      <t>费</t>
    </r>
    <r>
      <rPr>
        <sz val="11"/>
        <color theme="1"/>
        <rFont val="Calibri Light"/>
        <family val="3"/>
        <charset val="128"/>
        <scheme val="major"/>
      </rPr>
      <t>（材料）</t>
    </r>
  </si>
  <si>
    <t>R2021-8-9</t>
  </si>
  <si>
    <r>
      <t>2021年7月</t>
    </r>
    <r>
      <rPr>
        <sz val="11"/>
        <color theme="1"/>
        <rFont val="Calibri Light"/>
        <family val="3"/>
        <charset val="134"/>
        <scheme val="major"/>
      </rPr>
      <t>进</t>
    </r>
    <r>
      <rPr>
        <sz val="11"/>
        <color theme="1"/>
        <rFont val="Calibri Light"/>
        <family val="3"/>
        <charset val="128"/>
        <scheme val="major"/>
      </rPr>
      <t>口操作</t>
    </r>
    <r>
      <rPr>
        <sz val="11"/>
        <color theme="1"/>
        <rFont val="Calibri Light"/>
        <family val="3"/>
        <charset val="134"/>
        <scheme val="major"/>
      </rPr>
      <t>费</t>
    </r>
    <r>
      <rPr>
        <sz val="11"/>
        <color theme="1"/>
        <rFont val="Calibri Light"/>
        <family val="3"/>
        <charset val="128"/>
        <scheme val="major"/>
      </rPr>
      <t>（回路，</t>
    </r>
    <r>
      <rPr>
        <sz val="11"/>
        <color theme="1"/>
        <rFont val="Calibri Light"/>
        <family val="3"/>
        <charset val="134"/>
        <scheme val="major"/>
      </rPr>
      <t>东</t>
    </r>
    <r>
      <rPr>
        <sz val="11"/>
        <color theme="1"/>
        <rFont val="Calibri Light"/>
        <family val="3"/>
        <charset val="128"/>
        <scheme val="major"/>
      </rPr>
      <t>港）</t>
    </r>
  </si>
  <si>
    <t>R2021-8-10</t>
  </si>
  <si>
    <r>
      <rPr>
        <sz val="11"/>
        <color theme="1"/>
        <rFont val="Calibri Light"/>
        <family val="3"/>
        <charset val="134"/>
        <scheme val="major"/>
      </rPr>
      <t>挤</t>
    </r>
    <r>
      <rPr>
        <sz val="11"/>
        <color theme="1"/>
        <rFont val="Calibri Light"/>
        <family val="3"/>
        <charset val="128"/>
        <scheme val="major"/>
      </rPr>
      <t>出机用刀片</t>
    </r>
    <phoneticPr fontId="1"/>
  </si>
  <si>
    <t>R2021-8-12</t>
    <phoneticPr fontId="4" type="noConversion"/>
  </si>
  <si>
    <r>
      <rPr>
        <sz val="11"/>
        <color theme="1"/>
        <rFont val="Microsoft YaHei"/>
        <family val="2"/>
        <charset val="134"/>
      </rPr>
      <t>银</t>
    </r>
    <r>
      <rPr>
        <sz val="11"/>
        <color theme="1"/>
        <rFont val="Calibri Light"/>
        <family val="3"/>
        <charset val="128"/>
        <scheme val="major"/>
      </rPr>
      <t>-0014</t>
    </r>
    <phoneticPr fontId="4" type="noConversion"/>
  </si>
  <si>
    <t>9转-0006</t>
    <phoneticPr fontId="4" type="noConversion"/>
  </si>
  <si>
    <r>
      <t>星辰</t>
    </r>
    <r>
      <rPr>
        <sz val="11"/>
        <color theme="1"/>
        <rFont val="Calibri Light"/>
        <family val="3"/>
        <charset val="134"/>
        <scheme val="major"/>
      </rPr>
      <t>办</t>
    </r>
    <r>
      <rPr>
        <sz val="11"/>
        <color theme="1"/>
        <rFont val="Calibri Light"/>
        <family val="3"/>
        <charset val="128"/>
        <scheme val="major"/>
      </rPr>
      <t>公室(2021年10月-12月)</t>
    </r>
    <phoneticPr fontId="4" type="noConversion"/>
  </si>
  <si>
    <t>R2021-9-1</t>
    <phoneticPr fontId="4" type="noConversion"/>
  </si>
  <si>
    <t>银-0015</t>
  </si>
  <si>
    <r>
      <t>材料</t>
    </r>
    <r>
      <rPr>
        <sz val="11"/>
        <color theme="1"/>
        <rFont val="Calibri Light"/>
        <family val="3"/>
        <charset val="134"/>
        <scheme val="major"/>
      </rPr>
      <t>费</t>
    </r>
  </si>
  <si>
    <r>
      <rPr>
        <sz val="11"/>
        <color theme="1"/>
        <rFont val="Calibri Light"/>
        <family val="3"/>
        <charset val="134"/>
        <scheme val="major"/>
      </rPr>
      <t>亲</t>
    </r>
    <r>
      <rPr>
        <sz val="11"/>
        <color theme="1"/>
        <rFont val="Calibri Light"/>
        <family val="3"/>
        <charset val="128"/>
        <scheme val="major"/>
      </rPr>
      <t>和工</t>
    </r>
    <r>
      <rPr>
        <sz val="11"/>
        <color theme="1"/>
        <rFont val="Calibri Light"/>
        <family val="3"/>
        <charset val="134"/>
        <scheme val="major"/>
      </rPr>
      <t>业</t>
    </r>
    <r>
      <rPr>
        <sz val="11"/>
        <color theme="1"/>
        <rFont val="Calibri Light"/>
        <family val="3"/>
        <charset val="128"/>
        <scheme val="major"/>
      </rPr>
      <t>8月海运</t>
    </r>
    <phoneticPr fontId="4" type="noConversion"/>
  </si>
  <si>
    <t>R2021-9-2</t>
  </si>
  <si>
    <t>银-0016</t>
  </si>
  <si>
    <r>
      <t>Cellremover材料</t>
    </r>
    <r>
      <rPr>
        <sz val="11"/>
        <color theme="1"/>
        <rFont val="Calibri Light"/>
        <family val="3"/>
        <charset val="134"/>
        <scheme val="major"/>
      </rPr>
      <t>费</t>
    </r>
    <r>
      <rPr>
        <sz val="11"/>
        <color theme="1"/>
        <rFont val="Calibri Light"/>
        <family val="3"/>
        <charset val="128"/>
        <scheme val="major"/>
      </rPr>
      <t>8月海运</t>
    </r>
    <phoneticPr fontId="4" type="noConversion"/>
  </si>
  <si>
    <t>R2021-9-3</t>
    <phoneticPr fontId="4" type="noConversion"/>
  </si>
  <si>
    <t>银-0017</t>
  </si>
  <si>
    <t>8转-0015，9转-0004</t>
    <phoneticPr fontId="4" type="noConversion"/>
  </si>
  <si>
    <t>昭和興産材料費8月海伝</t>
    <rPh sb="0" eb="4">
      <t>ｼｮｳﾜｺｳｻﾝ</t>
    </rPh>
    <rPh sb="4" eb="7">
      <t>ｻﾞｲﾘｮｳﾋ</t>
    </rPh>
    <rPh sb="8" eb="9">
      <t>ｶﾞﾂ</t>
    </rPh>
    <rPh sb="9" eb="10">
      <t>ｳﾐ</t>
    </rPh>
    <rPh sb="10" eb="11">
      <t>ﾃﾞﾝ</t>
    </rPh>
    <phoneticPr fontId="4" type="noConversion"/>
  </si>
  <si>
    <t>R2021-9-4</t>
  </si>
  <si>
    <t>银-0018</t>
  </si>
  <si>
    <t>Vernay 9月fedex便</t>
    <rPh sb="8" eb="9">
      <t>ｶﾞﾂ</t>
    </rPh>
    <rPh sb="14" eb="15">
      <t>ﾋﾞﾝ</t>
    </rPh>
    <phoneticPr fontId="4" type="noConversion"/>
  </si>
  <si>
    <t>R2021-9-5</t>
    <phoneticPr fontId="4" type="noConversion"/>
  </si>
  <si>
    <t>银-0019</t>
  </si>
  <si>
    <t>9转-0008</t>
    <phoneticPr fontId="4" type="noConversion"/>
  </si>
  <si>
    <r>
      <t>2021年8月三井</t>
    </r>
    <r>
      <rPr>
        <sz val="11"/>
        <color theme="1"/>
        <rFont val="Calibri Light"/>
        <family val="3"/>
        <charset val="134"/>
        <scheme val="major"/>
      </rPr>
      <t>仓库</t>
    </r>
    <phoneticPr fontId="1"/>
  </si>
  <si>
    <t>R2021-9-8</t>
    <phoneticPr fontId="4" type="noConversion"/>
  </si>
  <si>
    <t>银-0020</t>
  </si>
  <si>
    <r>
      <t>2021年8月名</t>
    </r>
    <r>
      <rPr>
        <sz val="11"/>
        <color theme="1"/>
        <rFont val="Calibri Light"/>
        <family val="3"/>
        <charset val="134"/>
        <scheme val="major"/>
      </rPr>
      <t>铁</t>
    </r>
    <r>
      <rPr>
        <sz val="11"/>
        <color theme="1"/>
        <rFont val="Calibri Light"/>
        <family val="3"/>
        <charset val="128"/>
        <scheme val="major"/>
      </rPr>
      <t>运</t>
    </r>
    <r>
      <rPr>
        <sz val="11"/>
        <color theme="1"/>
        <rFont val="Calibri Light"/>
        <family val="3"/>
        <charset val="134"/>
        <scheme val="major"/>
      </rPr>
      <t>输</t>
    </r>
    <phoneticPr fontId="1"/>
  </si>
  <si>
    <t>R2021-9-9</t>
    <phoneticPr fontId="4" type="noConversion"/>
  </si>
  <si>
    <t>银-0021</t>
  </si>
  <si>
    <t>R2021-9-20</t>
    <phoneticPr fontId="4" type="noConversion"/>
  </si>
  <si>
    <t>银-0022</t>
  </si>
  <si>
    <r>
      <rPr>
        <sz val="11"/>
        <color theme="1"/>
        <rFont val="Calibri Light"/>
        <family val="3"/>
        <charset val="134"/>
        <scheme val="major"/>
      </rPr>
      <t>应</t>
    </r>
    <r>
      <rPr>
        <sz val="11"/>
        <color theme="1"/>
        <rFont val="Calibri Light"/>
        <family val="3"/>
        <charset val="128"/>
        <scheme val="major"/>
      </rPr>
      <t>收</t>
    </r>
    <r>
      <rPr>
        <sz val="11"/>
        <color theme="1"/>
        <rFont val="Calibri Light"/>
        <family val="3"/>
        <charset val="134"/>
        <scheme val="major"/>
      </rPr>
      <t>帐</t>
    </r>
  </si>
  <si>
    <r>
      <rPr>
        <sz val="11"/>
        <color theme="1"/>
        <rFont val="Calibri Light"/>
        <family val="3"/>
        <charset val="134"/>
        <scheme val="major"/>
      </rPr>
      <t>销</t>
    </r>
    <r>
      <rPr>
        <sz val="11"/>
        <color theme="1"/>
        <rFont val="Calibri Light"/>
        <family val="3"/>
        <charset val="128"/>
        <scheme val="major"/>
      </rPr>
      <t>售</t>
    </r>
    <r>
      <rPr>
        <sz val="11"/>
        <color theme="1"/>
        <rFont val="Calibri Light"/>
        <family val="3"/>
        <charset val="134"/>
        <scheme val="major"/>
      </rPr>
      <t>额</t>
    </r>
  </si>
  <si>
    <t>6月海运材料款(天津）ST-0003</t>
    <phoneticPr fontId="4" type="noConversion"/>
  </si>
  <si>
    <t>银-0023</t>
  </si>
  <si>
    <t>利息</t>
    <rPh sb="0" eb="2">
      <t>ﾘｿｸ</t>
    </rPh>
    <phoneticPr fontId="4" type="noConversion"/>
  </si>
  <si>
    <t>银-0024</t>
  </si>
  <si>
    <r>
      <t>稻田材料</t>
    </r>
    <r>
      <rPr>
        <sz val="11"/>
        <color theme="1"/>
        <rFont val="Calibri Light"/>
        <family val="3"/>
        <charset val="134"/>
        <scheme val="major"/>
      </rPr>
      <t>费</t>
    </r>
    <r>
      <rPr>
        <sz val="11"/>
        <color theme="1"/>
        <rFont val="Calibri Light"/>
        <family val="3"/>
        <charset val="128"/>
        <scheme val="major"/>
      </rPr>
      <t>（11月海运）</t>
    </r>
    <phoneticPr fontId="1"/>
  </si>
  <si>
    <t>R2021-10-1</t>
    <phoneticPr fontId="4" type="noConversion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</si>
  <si>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theme="1"/>
        <rFont val="Calibri Light"/>
        <family val="3"/>
        <charset val="128"/>
        <scheme val="major"/>
      </rPr>
      <t>付</t>
    </r>
    <r>
      <rPr>
        <sz val="11"/>
        <color theme="1"/>
        <rFont val="Microsoft JhengHei"/>
        <family val="2"/>
        <charset val="136"/>
      </rPr>
      <t>帐</t>
    </r>
    <phoneticPr fontId="1"/>
  </si>
  <si>
    <t>仕入</t>
    <rPh sb="0" eb="2">
      <t>ｼｲﾚ</t>
    </rPh>
    <phoneticPr fontId="4" type="noConversion"/>
  </si>
  <si>
    <r>
      <t>由天津采</t>
    </r>
    <r>
      <rPr>
        <sz val="11"/>
        <color theme="1"/>
        <rFont val="Microsoft JhengHei"/>
        <family val="2"/>
        <charset val="136"/>
      </rPr>
      <t>购杂费</t>
    </r>
    <r>
      <rPr>
        <sz val="11"/>
        <color theme="1"/>
        <rFont val="Calibri Light"/>
        <family val="3"/>
        <charset val="128"/>
        <scheme val="major"/>
      </rPr>
      <t>(SM-16,17)</t>
    </r>
    <phoneticPr fontId="4" type="noConversion"/>
  </si>
  <si>
    <t>R2021-10-2</t>
    <phoneticPr fontId="4" type="noConversion"/>
  </si>
  <si>
    <r>
      <t>稻田材料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Calibri Light"/>
        <family val="3"/>
        <charset val="128"/>
        <scheme val="major"/>
      </rPr>
      <t>（12月海运）</t>
    </r>
    <phoneticPr fontId="1"/>
  </si>
  <si>
    <t>R2021-10-3</t>
  </si>
  <si>
    <r>
      <t>由天津采</t>
    </r>
    <r>
      <rPr>
        <sz val="11"/>
        <color theme="1"/>
        <rFont val="Microsoft JhengHei"/>
        <family val="2"/>
        <charset val="136"/>
      </rPr>
      <t>购杂费</t>
    </r>
    <r>
      <rPr>
        <sz val="11"/>
        <color theme="1"/>
        <rFont val="Calibri Light"/>
        <family val="3"/>
        <charset val="128"/>
        <scheme val="major"/>
      </rPr>
      <t>(SM-19)</t>
    </r>
    <phoneticPr fontId="4" type="noConversion"/>
  </si>
  <si>
    <t>R2021-10-4</t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</si>
  <si>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theme="1"/>
        <rFont val="Calibri Light"/>
        <family val="3"/>
        <charset val="128"/>
        <scheme val="major"/>
      </rPr>
      <t>付</t>
    </r>
    <r>
      <rPr>
        <sz val="11"/>
        <color theme="1"/>
        <rFont val="Microsoft JhengHei"/>
        <family val="2"/>
        <charset val="136"/>
      </rPr>
      <t>帐</t>
    </r>
    <phoneticPr fontId="4" type="noConversion"/>
  </si>
  <si>
    <t>运输费</t>
  </si>
  <si>
    <r>
      <t>2021年10月西日本</t>
    </r>
    <r>
      <rPr>
        <sz val="11"/>
        <color theme="1"/>
        <rFont val="Microsoft JhengHei"/>
        <family val="2"/>
        <charset val="136"/>
      </rPr>
      <t>铁</t>
    </r>
    <r>
      <rPr>
        <sz val="11"/>
        <color theme="1"/>
        <rFont val="Calibri Light"/>
        <family val="3"/>
        <charset val="128"/>
        <scheme val="major"/>
      </rPr>
      <t>道（粘接</t>
    </r>
    <r>
      <rPr>
        <sz val="11"/>
        <color theme="1"/>
        <rFont val="Microsoft JhengHei"/>
        <family val="2"/>
        <charset val="136"/>
      </rPr>
      <t>剂</t>
    </r>
    <r>
      <rPr>
        <sz val="11"/>
        <color theme="1"/>
        <rFont val="Calibri Light"/>
        <family val="3"/>
        <charset val="128"/>
        <scheme val="major"/>
      </rPr>
      <t>）</t>
    </r>
    <phoneticPr fontId="4" type="noConversion"/>
  </si>
  <si>
    <t>R2021-10-5</t>
  </si>
  <si>
    <t>R2021-9-11-1</t>
    <phoneticPr fontId="4" type="noConversion"/>
  </si>
  <si>
    <t>R2021-9-12-1</t>
    <phoneticPr fontId="4" type="noConversion"/>
  </si>
  <si>
    <t>R2021-9-13-1</t>
    <phoneticPr fontId="4" type="noConversion"/>
  </si>
  <si>
    <t>R2021-9-15-1</t>
    <phoneticPr fontId="4" type="noConversion"/>
  </si>
  <si>
    <t>R2021-9-14-1</t>
    <phoneticPr fontId="4" type="noConversion"/>
  </si>
  <si>
    <r>
      <t>2021年10月西日本</t>
    </r>
    <r>
      <rPr>
        <sz val="11"/>
        <color theme="1"/>
        <rFont val="Microsoft JhengHei"/>
        <family val="2"/>
        <charset val="136"/>
      </rPr>
      <t>铁</t>
    </r>
    <r>
      <rPr>
        <sz val="11"/>
        <color theme="1"/>
        <rFont val="Calibri Light"/>
        <family val="3"/>
        <charset val="128"/>
        <scheme val="major"/>
      </rPr>
      <t>道（逆止弁）</t>
    </r>
    <rPh sb="14" eb="17">
      <t>ｷﾞｬｸｼﾍﾞﾝ</t>
    </rPh>
    <phoneticPr fontId="4" type="noConversion"/>
  </si>
  <si>
    <t>R2021-10-15</t>
    <phoneticPr fontId="4" type="noConversion"/>
  </si>
  <si>
    <t>7月海运・AIR材料款(天津）ST-0005，0009</t>
    <phoneticPr fontId="4" type="noConversion"/>
  </si>
  <si>
    <t>银-0014</t>
  </si>
  <si>
    <t>M2021-10-7</t>
  </si>
  <si>
    <r>
      <t>2021年8月海运保</t>
    </r>
    <r>
      <rPr>
        <sz val="11"/>
        <color theme="1"/>
        <rFont val="Calibri Light"/>
        <family val="3"/>
        <charset val="134"/>
        <scheme val="major"/>
      </rPr>
      <t>险</t>
    </r>
    <phoneticPr fontId="1"/>
  </si>
  <si>
    <t>R2021-9-10</t>
  </si>
  <si>
    <t>10月底前付</t>
  </si>
  <si>
    <r>
      <t>2021年8月</t>
    </r>
    <r>
      <rPr>
        <sz val="11"/>
        <color theme="1"/>
        <rFont val="Microsoft JhengHei"/>
        <family val="2"/>
        <charset val="136"/>
      </rPr>
      <t>进</t>
    </r>
    <r>
      <rPr>
        <sz val="11"/>
        <color theme="1"/>
        <rFont val="Calibri Light"/>
        <family val="3"/>
        <charset val="128"/>
        <scheme val="major"/>
      </rPr>
      <t>口</t>
    </r>
    <r>
      <rPr>
        <sz val="11"/>
        <color theme="1"/>
        <rFont val="Microsoft JhengHei"/>
        <family val="2"/>
        <charset val="136"/>
      </rPr>
      <t>药</t>
    </r>
    <r>
      <rPr>
        <sz val="11"/>
        <color theme="1"/>
        <rFont val="Calibri Light"/>
        <family val="3"/>
        <charset val="128"/>
        <scheme val="major"/>
      </rPr>
      <t>事名</t>
    </r>
    <r>
      <rPr>
        <sz val="11"/>
        <color theme="1"/>
        <rFont val="Microsoft JhengHei"/>
        <family val="2"/>
        <charset val="136"/>
      </rPr>
      <t>义</t>
    </r>
    <r>
      <rPr>
        <sz val="11"/>
        <color theme="1"/>
        <rFont val="Calibri Light"/>
        <family val="3"/>
        <charset val="128"/>
        <scheme val="major"/>
      </rPr>
      <t>（回路）</t>
    </r>
    <phoneticPr fontId="1"/>
  </si>
  <si>
    <t>R2021-9-16</t>
  </si>
  <si>
    <r>
      <t>2021年8月海运</t>
    </r>
    <r>
      <rPr>
        <sz val="11"/>
        <color theme="1"/>
        <rFont val="Calibri Light"/>
        <family val="3"/>
        <charset val="134"/>
        <scheme val="major"/>
      </rPr>
      <t>费</t>
    </r>
    <r>
      <rPr>
        <sz val="11"/>
        <color theme="1"/>
        <rFont val="Calibri Light"/>
        <family val="3"/>
        <charset val="128"/>
        <scheme val="major"/>
      </rPr>
      <t>（材料）</t>
    </r>
    <phoneticPr fontId="1"/>
  </si>
  <si>
    <t>R2021-9-17</t>
  </si>
  <si>
    <r>
      <t>2021年8月</t>
    </r>
    <r>
      <rPr>
        <sz val="11"/>
        <color theme="1"/>
        <rFont val="Calibri Light"/>
        <family val="3"/>
        <charset val="134"/>
        <scheme val="major"/>
      </rPr>
      <t>进</t>
    </r>
    <r>
      <rPr>
        <sz val="11"/>
        <color theme="1"/>
        <rFont val="Calibri Light"/>
        <family val="3"/>
        <charset val="128"/>
        <scheme val="major"/>
      </rPr>
      <t>口操作</t>
    </r>
    <r>
      <rPr>
        <sz val="11"/>
        <color theme="1"/>
        <rFont val="Calibri Light"/>
        <family val="3"/>
        <charset val="134"/>
        <scheme val="major"/>
      </rPr>
      <t>费</t>
    </r>
    <r>
      <rPr>
        <sz val="11"/>
        <color theme="1"/>
        <rFont val="Calibri Light"/>
        <family val="3"/>
        <charset val="128"/>
        <scheme val="major"/>
      </rPr>
      <t>（回路，</t>
    </r>
    <r>
      <rPr>
        <sz val="11"/>
        <color theme="1"/>
        <rFont val="Calibri Light"/>
        <family val="3"/>
        <charset val="134"/>
        <scheme val="major"/>
      </rPr>
      <t>东</t>
    </r>
    <r>
      <rPr>
        <sz val="11"/>
        <color theme="1"/>
        <rFont val="Calibri Light"/>
        <family val="3"/>
        <charset val="128"/>
        <scheme val="major"/>
      </rPr>
      <t>港）</t>
    </r>
    <phoneticPr fontId="1"/>
  </si>
  <si>
    <t>R2021-9-18</t>
  </si>
  <si>
    <t>メディカルコーワ（9月海运）</t>
    <rPh sb="10" eb="11">
      <t>ｶﾞﾂ</t>
    </rPh>
    <phoneticPr fontId="4" type="noConversion"/>
  </si>
  <si>
    <t>R2021-10-6</t>
    <phoneticPr fontId="4" type="noConversion"/>
  </si>
  <si>
    <t>9转-0011</t>
    <phoneticPr fontId="4" type="noConversion"/>
  </si>
  <si>
    <r>
      <t>Cellremover材料</t>
    </r>
    <r>
      <rPr>
        <sz val="11"/>
        <color theme="1"/>
        <rFont val="Microsoft JhengHei"/>
        <family val="2"/>
        <charset val="136"/>
      </rPr>
      <t>费（9</t>
    </r>
    <r>
      <rPr>
        <sz val="11"/>
        <color theme="1"/>
        <rFont val="Calibri Light"/>
        <family val="3"/>
        <charset val="128"/>
        <scheme val="major"/>
      </rPr>
      <t>月海运）</t>
    </r>
    <phoneticPr fontId="4" type="noConversion"/>
  </si>
  <si>
    <t>R2021-10-7</t>
    <phoneticPr fontId="4" type="noConversion"/>
  </si>
  <si>
    <t>9转-0004</t>
    <phoneticPr fontId="4" type="noConversion"/>
  </si>
  <si>
    <t>昭和興産材料費9月海伝</t>
    <rPh sb="0" eb="4">
      <t>ｼｮｳﾜｺｳｻﾝ</t>
    </rPh>
    <rPh sb="4" eb="7">
      <t>ｻﾞｲﾘｮｳﾋ</t>
    </rPh>
    <rPh sb="8" eb="9">
      <t>ｶﾞﾂ</t>
    </rPh>
    <rPh sb="9" eb="10">
      <t>ｳﾐ</t>
    </rPh>
    <rPh sb="10" eb="11">
      <t>ﾃﾞﾝ</t>
    </rPh>
    <phoneticPr fontId="4" type="noConversion"/>
  </si>
  <si>
    <t>R2021-10-8</t>
    <phoneticPr fontId="4" type="noConversion"/>
  </si>
  <si>
    <t>9转-0003</t>
    <phoneticPr fontId="4" type="noConversion"/>
  </si>
  <si>
    <r>
      <t>2021年9月三井</t>
    </r>
    <r>
      <rPr>
        <sz val="11"/>
        <color theme="1"/>
        <rFont val="Microsoft JhengHei"/>
        <family val="2"/>
        <charset val="136"/>
      </rPr>
      <t>仓库</t>
    </r>
    <phoneticPr fontId="1"/>
  </si>
  <si>
    <t>R2021-10-9</t>
  </si>
  <si>
    <r>
      <t>2021年9月名</t>
    </r>
    <r>
      <rPr>
        <sz val="11"/>
        <color theme="1"/>
        <rFont val="Microsoft JhengHei"/>
        <family val="2"/>
        <charset val="136"/>
      </rPr>
      <t>铁</t>
    </r>
    <r>
      <rPr>
        <sz val="11"/>
        <color theme="1"/>
        <rFont val="Calibri Light"/>
        <family val="3"/>
        <charset val="128"/>
        <scheme val="major"/>
      </rPr>
      <t>运</t>
    </r>
    <r>
      <rPr>
        <sz val="11"/>
        <color theme="1"/>
        <rFont val="Microsoft JhengHei"/>
        <family val="2"/>
        <charset val="136"/>
      </rPr>
      <t>输</t>
    </r>
    <phoneticPr fontId="1"/>
  </si>
  <si>
    <t>R2021-10-10</t>
  </si>
  <si>
    <r>
      <rPr>
        <sz val="11"/>
        <color theme="1"/>
        <rFont val="Microsoft JhengHei"/>
        <family val="2"/>
        <charset val="136"/>
      </rPr>
      <t>亲</t>
    </r>
    <r>
      <rPr>
        <sz val="11"/>
        <color theme="1"/>
        <rFont val="Calibri Light"/>
        <family val="3"/>
        <charset val="128"/>
        <scheme val="major"/>
      </rPr>
      <t>和工</t>
    </r>
    <r>
      <rPr>
        <sz val="11"/>
        <color theme="1"/>
        <rFont val="Microsoft JhengHei"/>
        <family val="2"/>
        <charset val="136"/>
      </rPr>
      <t>业9</t>
    </r>
    <r>
      <rPr>
        <sz val="11"/>
        <color theme="1"/>
        <rFont val="Calibri Light"/>
        <family val="3"/>
        <charset val="128"/>
        <scheme val="major"/>
      </rPr>
      <t>月海运</t>
    </r>
    <phoneticPr fontId="4" type="noConversion"/>
  </si>
  <si>
    <t>R2021-10-14</t>
    <phoneticPr fontId="4" type="noConversion"/>
  </si>
  <si>
    <t>9转-0001</t>
    <phoneticPr fontId="4" type="noConversion"/>
  </si>
  <si>
    <t>预付账款-付材料采购款（稻田12月海运）</t>
    <phoneticPr fontId="4" type="noConversion"/>
  </si>
  <si>
    <t>R2021-11-20</t>
    <phoneticPr fontId="4" type="noConversion"/>
  </si>
  <si>
    <t>银-0008</t>
    <phoneticPr fontId="4" type="noConversion"/>
  </si>
  <si>
    <t>由天津采购杂费(SM-22,23,24)</t>
  </si>
  <si>
    <t>应付账款-付成品采购款（天津哈娜好SM-22,23,24）</t>
    <phoneticPr fontId="4" type="noConversion"/>
  </si>
  <si>
    <t>R2021-11-21</t>
    <phoneticPr fontId="4" type="noConversion"/>
  </si>
  <si>
    <t>应付职工薪酬（河野852951,张持443148,张原318765，富泽佐知子205198，日下部温子399305）</t>
    <phoneticPr fontId="4" type="noConversion"/>
  </si>
  <si>
    <t>R2021-11-11</t>
  </si>
  <si>
    <t>R2021-11-12</t>
  </si>
  <si>
    <t>R2021-11-8</t>
    <phoneticPr fontId="4" type="noConversion"/>
  </si>
  <si>
    <t>R2021-11-9</t>
  </si>
  <si>
    <t>R2021-11-10</t>
  </si>
  <si>
    <t>银-0010</t>
    <phoneticPr fontId="4" type="noConversion"/>
  </si>
  <si>
    <t>寧</t>
    <rPh sb="0" eb="1">
      <t>ﾈｲ</t>
    </rPh>
    <phoneticPr fontId="4" type="noConversion"/>
  </si>
  <si>
    <t>应付职工薪酬（宁书阳）</t>
    <phoneticPr fontId="4" type="noConversion"/>
  </si>
  <si>
    <t>R2021-11-19</t>
    <phoneticPr fontId="4" type="noConversion"/>
  </si>
  <si>
    <t>弥生会計ソフト</t>
    <rPh sb="0" eb="2">
      <t>ﾔﾖｲ</t>
    </rPh>
    <rPh sb="2" eb="4">
      <t>ｶｲｹｲ</t>
    </rPh>
    <phoneticPr fontId="4" type="noConversion"/>
  </si>
  <si>
    <t>付办公费（弥生会计软件）</t>
    <phoneticPr fontId="4" type="noConversion"/>
  </si>
  <si>
    <t>R2021-9-7</t>
  </si>
  <si>
    <t>8月海运・AIR材料款(天津）ST-0008</t>
    <phoneticPr fontId="4" type="noConversion"/>
  </si>
  <si>
    <r>
      <t>2021年9月海运保</t>
    </r>
    <r>
      <rPr>
        <sz val="11"/>
        <color theme="1"/>
        <rFont val="Microsoft JhengHei"/>
        <family val="2"/>
        <charset val="136"/>
      </rPr>
      <t>险</t>
    </r>
    <phoneticPr fontId="1"/>
  </si>
  <si>
    <t>R2021-10-11</t>
    <phoneticPr fontId="4" type="noConversion"/>
  </si>
  <si>
    <t>11月底前付</t>
    <phoneticPr fontId="4" type="noConversion"/>
  </si>
  <si>
    <r>
      <rPr>
        <sz val="11"/>
        <color theme="1"/>
        <rFont val="Microsoft YaHei"/>
        <family val="3"/>
        <charset val="134"/>
      </rPr>
      <t>东港9</t>
    </r>
    <r>
      <rPr>
        <sz val="11"/>
        <color theme="1"/>
        <rFont val="Calibri Light"/>
        <family val="3"/>
        <charset val="128"/>
        <scheme val="major"/>
      </rPr>
      <t>月海运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Calibri Light"/>
        <family val="3"/>
        <charset val="128"/>
        <scheme val="major"/>
      </rPr>
      <t>（材料）</t>
    </r>
    <phoneticPr fontId="4" type="noConversion"/>
  </si>
  <si>
    <t>R2021-10-12</t>
  </si>
  <si>
    <r>
      <rPr>
        <sz val="11"/>
        <color theme="1"/>
        <rFont val="Microsoft YaHei"/>
        <family val="3"/>
        <charset val="134"/>
      </rPr>
      <t>东港9</t>
    </r>
    <r>
      <rPr>
        <sz val="11"/>
        <color theme="1"/>
        <rFont val="Calibri Light"/>
        <family val="3"/>
        <charset val="128"/>
        <scheme val="major"/>
      </rPr>
      <t>月</t>
    </r>
    <r>
      <rPr>
        <sz val="11"/>
        <color theme="1"/>
        <rFont val="Microsoft JhengHei"/>
        <family val="2"/>
        <charset val="136"/>
      </rPr>
      <t>进</t>
    </r>
    <r>
      <rPr>
        <sz val="11"/>
        <color theme="1"/>
        <rFont val="Calibri Light"/>
        <family val="3"/>
        <charset val="128"/>
        <scheme val="major"/>
      </rPr>
      <t>口操作</t>
    </r>
    <r>
      <rPr>
        <sz val="11"/>
        <color theme="1"/>
        <rFont val="Microsoft JhengHei"/>
        <family val="2"/>
        <charset val="136"/>
      </rPr>
      <t>费・药事名义</t>
    </r>
    <r>
      <rPr>
        <sz val="11"/>
        <color theme="1"/>
        <rFont val="Calibri Light"/>
        <family val="3"/>
        <charset val="128"/>
        <scheme val="major"/>
      </rPr>
      <t>（回路）</t>
    </r>
    <phoneticPr fontId="4" type="noConversion"/>
  </si>
  <si>
    <t>R2021-10-13</t>
  </si>
  <si>
    <r>
      <rPr>
        <sz val="11"/>
        <color theme="1"/>
        <rFont val="Microsoft YaHei"/>
        <family val="3"/>
        <charset val="134"/>
      </rPr>
      <t>三井仓库</t>
    </r>
    <r>
      <rPr>
        <sz val="11"/>
        <color theme="1"/>
        <rFont val="ＭＳ Ｐゴシック"/>
        <family val="3"/>
        <charset val="128"/>
      </rPr>
      <t>10</t>
    </r>
    <r>
      <rPr>
        <sz val="11"/>
        <color theme="1"/>
        <rFont val="Calibri Light"/>
        <family val="3"/>
        <charset val="128"/>
        <scheme val="major"/>
      </rPr>
      <t>月分</t>
    </r>
    <rPh sb="7" eb="8">
      <t>ブン</t>
    </rPh>
    <phoneticPr fontId="1"/>
  </si>
  <si>
    <t>付装卸费（10月三井仓库）</t>
    <phoneticPr fontId="4" type="noConversion"/>
  </si>
  <si>
    <t>R2021-11-13</t>
    <phoneticPr fontId="4" type="noConversion"/>
  </si>
  <si>
    <t>11月底前付</t>
  </si>
  <si>
    <r>
      <t>名</t>
    </r>
    <r>
      <rPr>
        <sz val="11"/>
        <color theme="1"/>
        <rFont val="Microsoft JhengHei"/>
        <family val="2"/>
        <charset val="136"/>
      </rPr>
      <t>铁</t>
    </r>
    <r>
      <rPr>
        <sz val="11"/>
        <color theme="1"/>
        <rFont val="Calibri Light"/>
        <family val="3"/>
        <charset val="128"/>
        <scheme val="major"/>
      </rPr>
      <t>运</t>
    </r>
    <r>
      <rPr>
        <sz val="11"/>
        <color theme="1"/>
        <rFont val="Microsoft JhengHei"/>
        <family val="2"/>
        <charset val="136"/>
      </rPr>
      <t>输</t>
    </r>
    <r>
      <rPr>
        <sz val="11"/>
        <color theme="1"/>
        <rFont val="ＭＳ Ｐゴシック"/>
        <family val="2"/>
        <charset val="128"/>
      </rPr>
      <t>10</t>
    </r>
    <r>
      <rPr>
        <sz val="11"/>
        <color theme="1"/>
        <rFont val="Calibri Light"/>
        <family val="3"/>
        <charset val="128"/>
        <scheme val="major"/>
      </rPr>
      <t>月分</t>
    </r>
    <rPh sb="6" eb="8">
      <t>ガツブン</t>
    </rPh>
    <phoneticPr fontId="1"/>
  </si>
  <si>
    <t>付运输费（10月名铁运输）</t>
    <phoneticPr fontId="4" type="noConversion"/>
  </si>
  <si>
    <t>R2021-11-14</t>
  </si>
  <si>
    <t>亲和工业10月海运</t>
  </si>
  <si>
    <t>应付账款-付材料采购款（亲和工业10月海运）</t>
    <phoneticPr fontId="4" type="noConversion"/>
  </si>
  <si>
    <t>R2021-11-15</t>
    <phoneticPr fontId="4" type="noConversion"/>
  </si>
  <si>
    <t>10转-0014,10转-0018,10转-0025</t>
    <phoneticPr fontId="4" type="noConversion"/>
  </si>
  <si>
    <t>Cellremover10月海运</t>
  </si>
  <si>
    <t>应付账款-付材料采购款（Cellremover10月海运）</t>
    <phoneticPr fontId="4" type="noConversion"/>
  </si>
  <si>
    <t>R2021-11-16</t>
  </si>
  <si>
    <t>10转-0023,10转-0024</t>
    <phoneticPr fontId="4" type="noConversion"/>
  </si>
  <si>
    <t>昭和興産10月海伝</t>
  </si>
  <si>
    <t>应付账款-付材料采购款（昭和興産10月海运）</t>
    <phoneticPr fontId="4" type="noConversion"/>
  </si>
  <si>
    <t>R2021-11-17</t>
    <phoneticPr fontId="4" type="noConversion"/>
  </si>
  <si>
    <t>10转-0019,10转-0020</t>
    <phoneticPr fontId="4" type="noConversion"/>
  </si>
  <si>
    <t>東レ・メディカル（箱不良札幌倉庫返送費用）</t>
  </si>
  <si>
    <t>付快递费（东丽箱不良札幌倉庫返送費用）</t>
    <phoneticPr fontId="4" type="noConversion"/>
  </si>
  <si>
    <t>R2021-11-22</t>
    <phoneticPr fontId="4" type="noConversion"/>
  </si>
  <si>
    <r>
      <t>由Mizuho</t>
    </r>
    <r>
      <rPr>
        <sz val="11"/>
        <color theme="1"/>
        <rFont val="Microsoft JhengHei"/>
        <family val="2"/>
        <charset val="136"/>
      </rPr>
      <t>银</t>
    </r>
    <r>
      <rPr>
        <sz val="11"/>
        <color theme="1"/>
        <rFont val="Calibri Light"/>
        <family val="3"/>
        <charset val="128"/>
        <scheme val="major"/>
      </rPr>
      <t>行</t>
    </r>
    <r>
      <rPr>
        <sz val="11"/>
        <color theme="1"/>
        <rFont val="Microsoft JhengHei"/>
        <family val="2"/>
        <charset val="136"/>
      </rPr>
      <t>汇</t>
    </r>
    <r>
      <rPr>
        <sz val="11"/>
        <color theme="1"/>
        <rFont val="Calibri Light"/>
        <family val="3"/>
        <charset val="128"/>
        <scheme val="major"/>
      </rPr>
      <t>入</t>
    </r>
    <phoneticPr fontId="1"/>
  </si>
  <si>
    <r>
      <t>稻田材料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Calibri Light"/>
        <family val="3"/>
        <charset val="128"/>
        <scheme val="major"/>
      </rPr>
      <t>（2月海运）</t>
    </r>
    <phoneticPr fontId="1"/>
  </si>
  <si>
    <t>预付账款-付材料采购款（稻田2月海运）</t>
    <phoneticPr fontId="4" type="noConversion"/>
  </si>
  <si>
    <t>R2021-12-8</t>
    <phoneticPr fontId="4" type="noConversion"/>
  </si>
  <si>
    <r>
      <t>由天津采</t>
    </r>
    <r>
      <rPr>
        <sz val="11"/>
        <color theme="1"/>
        <rFont val="Microsoft JhengHei"/>
        <family val="2"/>
        <charset val="136"/>
      </rPr>
      <t>购杂费</t>
    </r>
    <r>
      <rPr>
        <sz val="11"/>
        <color theme="1"/>
        <rFont val="Calibri Light"/>
        <family val="3"/>
        <charset val="128"/>
        <scheme val="major"/>
      </rPr>
      <t>(SM-27，28，30，32．33，34)</t>
    </r>
    <phoneticPr fontId="4" type="noConversion"/>
  </si>
  <si>
    <t>应付账款-付成品采购款（天津哈娜好SM-27,28,30,32,33,34）</t>
    <phoneticPr fontId="4" type="noConversion"/>
  </si>
  <si>
    <t>R2021-12-9</t>
  </si>
  <si>
    <t>U.T.Tech (MG3F）</t>
    <phoneticPr fontId="4" type="noConversion"/>
  </si>
  <si>
    <t>预付账款-付材料采购款（U.T.Tech (MG3F）仅限此次为预付）</t>
    <phoneticPr fontId="4" type="noConversion"/>
  </si>
  <si>
    <t>R2021-12-23</t>
    <phoneticPr fontId="4" type="noConversion"/>
  </si>
  <si>
    <t>应付职工薪酬（河野852951,张持443148,张原318765，富泽佐知子205198，日下部温子399305，刘321649，宁52437）</t>
    <phoneticPr fontId="4" type="noConversion"/>
  </si>
  <si>
    <t>R2021-12-1</t>
    <phoneticPr fontId="4" type="noConversion"/>
  </si>
  <si>
    <t>R2021-12-2</t>
  </si>
  <si>
    <t>R2021-12-3</t>
  </si>
  <si>
    <t>R2021-12-4</t>
  </si>
  <si>
    <t>劉一然</t>
    <rPh sb="0" eb="1">
      <t>ﾘｭｳ</t>
    </rPh>
    <rPh sb="1" eb="3">
      <t>ｲﾁｾﾞﾝ</t>
    </rPh>
    <phoneticPr fontId="4" type="noConversion"/>
  </si>
  <si>
    <t>R2021-12-5</t>
  </si>
  <si>
    <t>R2021-12-6</t>
  </si>
  <si>
    <t>R2021-12-7</t>
  </si>
  <si>
    <t>9月海运・AIR材料款(天津）ST-10,12,13</t>
    <phoneticPr fontId="4" type="noConversion"/>
  </si>
  <si>
    <t>东港10月海运费（材料）ST-0013,14</t>
  </si>
  <si>
    <t>付运输费（东港10月出口海运费（材料）ST-0013,14）</t>
    <phoneticPr fontId="4" type="noConversion"/>
  </si>
  <si>
    <t>R2021-11-1</t>
    <phoneticPr fontId="4" type="noConversion"/>
  </si>
  <si>
    <t>12月底前付</t>
    <phoneticPr fontId="4" type="noConversion"/>
  </si>
  <si>
    <t>东港10月海运费（材料）ST-0016</t>
  </si>
  <si>
    <t>付运输费（东港10月出口海运费（材料）ST-0016）</t>
    <phoneticPr fontId="4" type="noConversion"/>
  </si>
  <si>
    <t>R2021-11-2</t>
    <phoneticPr fontId="4" type="noConversion"/>
  </si>
  <si>
    <r>
      <rPr>
        <sz val="11"/>
        <color theme="1"/>
        <rFont val="Microsoft YaHei"/>
        <family val="3"/>
        <charset val="134"/>
      </rPr>
      <t>东港10</t>
    </r>
    <r>
      <rPr>
        <sz val="11"/>
        <color theme="1"/>
        <rFont val="Calibri Light"/>
        <family val="3"/>
        <charset val="128"/>
        <scheme val="major"/>
      </rPr>
      <t>月海运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Calibri Light"/>
        <family val="3"/>
        <charset val="128"/>
        <scheme val="major"/>
      </rPr>
      <t>（材料）</t>
    </r>
    <r>
      <rPr>
        <sz val="11"/>
        <color theme="1"/>
        <rFont val="Calibri Light"/>
        <family val="3"/>
        <charset val="134"/>
        <scheme val="major"/>
      </rPr>
      <t>ST-0017</t>
    </r>
    <phoneticPr fontId="4" type="noConversion"/>
  </si>
  <si>
    <t>付运输费（东港10月出口海运费（材料）ST-0017）</t>
    <phoneticPr fontId="4" type="noConversion"/>
  </si>
  <si>
    <t>R2021-11-3</t>
  </si>
  <si>
    <r>
      <rPr>
        <sz val="11"/>
        <color theme="1"/>
        <rFont val="Microsoft YaHei"/>
        <family val="3"/>
        <charset val="134"/>
      </rPr>
      <t>东港10</t>
    </r>
    <r>
      <rPr>
        <sz val="11"/>
        <color theme="1"/>
        <rFont val="Calibri Light"/>
        <family val="3"/>
        <charset val="128"/>
        <scheme val="major"/>
      </rPr>
      <t>月海运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Calibri Light"/>
        <family val="3"/>
        <charset val="128"/>
        <scheme val="major"/>
      </rPr>
      <t>（材料）</t>
    </r>
    <r>
      <rPr>
        <sz val="11"/>
        <color theme="1"/>
        <rFont val="Calibri Light"/>
        <family val="3"/>
        <charset val="134"/>
        <scheme val="major"/>
      </rPr>
      <t>ST-0018</t>
    </r>
    <phoneticPr fontId="4" type="noConversion"/>
  </si>
  <si>
    <t>付运输费（东港10月出口海运费（材料））</t>
    <phoneticPr fontId="4" type="noConversion"/>
  </si>
  <si>
    <t>R2021-11-4</t>
  </si>
  <si>
    <t>东港10月进口操作费・药事名义（回路）</t>
  </si>
  <si>
    <t>付运输费（东港10月进口操作费・药事名义（回路））</t>
    <phoneticPr fontId="4" type="noConversion"/>
  </si>
  <si>
    <t>R2021-11-5</t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</si>
  <si>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Calibri Light"/>
        <family val="3"/>
        <charset val="128"/>
        <scheme val="major"/>
      </rPr>
      <t>公室(2022年1月)</t>
    </r>
    <rPh sb="10" eb="11">
      <t>ﾈﾝ</t>
    </rPh>
    <phoneticPr fontId="4" type="noConversion"/>
  </si>
  <si>
    <t>付租赁费(2022年1月星辰办公室房租）</t>
    <phoneticPr fontId="4" type="noConversion"/>
  </si>
  <si>
    <t>R2021-11-6</t>
  </si>
  <si>
    <r>
      <t>2021年10月海运保</t>
    </r>
    <r>
      <rPr>
        <sz val="11"/>
        <color theme="1"/>
        <rFont val="Microsoft JhengHei"/>
        <family val="2"/>
        <charset val="136"/>
      </rPr>
      <t>险</t>
    </r>
    <phoneticPr fontId="1"/>
  </si>
  <si>
    <t>付保险费（10月海上运输保险）</t>
    <phoneticPr fontId="4" type="noConversion"/>
  </si>
  <si>
    <t>R2021-11-18</t>
    <phoneticPr fontId="4" type="noConversion"/>
  </si>
  <si>
    <t>12月底前付</t>
  </si>
  <si>
    <r>
      <rPr>
        <sz val="11"/>
        <color theme="1"/>
        <rFont val="Microsoft YaHei"/>
        <family val="3"/>
        <charset val="134"/>
      </rPr>
      <t>三井仓库</t>
    </r>
    <r>
      <rPr>
        <sz val="11"/>
        <color theme="1"/>
        <rFont val="ＭＳ Ｐゴシック"/>
        <family val="3"/>
        <charset val="128"/>
      </rPr>
      <t>11</t>
    </r>
    <r>
      <rPr>
        <sz val="11"/>
        <color theme="1"/>
        <rFont val="Calibri Light"/>
        <family val="3"/>
        <charset val="128"/>
        <scheme val="major"/>
      </rPr>
      <t>月分</t>
    </r>
    <rPh sb="7" eb="8">
      <t>ブン</t>
    </rPh>
    <phoneticPr fontId="1"/>
  </si>
  <si>
    <r>
      <t>付装卸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Calibri Light"/>
        <family val="3"/>
        <charset val="128"/>
        <scheme val="major"/>
      </rPr>
      <t>（11月三井</t>
    </r>
    <r>
      <rPr>
        <sz val="11"/>
        <color theme="1"/>
        <rFont val="Microsoft JhengHei"/>
        <family val="2"/>
        <charset val="136"/>
      </rPr>
      <t>仓库</t>
    </r>
    <r>
      <rPr>
        <sz val="11"/>
        <color theme="1"/>
        <rFont val="Calibri Light"/>
        <family val="3"/>
        <charset val="128"/>
        <scheme val="major"/>
      </rPr>
      <t>）</t>
    </r>
    <phoneticPr fontId="4" type="noConversion"/>
  </si>
  <si>
    <t>R2021-12-15</t>
    <phoneticPr fontId="4" type="noConversion"/>
  </si>
  <si>
    <t>亲和工业11月海运</t>
  </si>
  <si>
    <t>应付账款-付材料采购款（亲和工业11月海运）</t>
    <phoneticPr fontId="4" type="noConversion"/>
  </si>
  <si>
    <t>R2021-12-16</t>
    <phoneticPr fontId="4" type="noConversion"/>
  </si>
  <si>
    <t>Cellremover11月海运</t>
  </si>
  <si>
    <t>应付账款-付材料采购款（Cellremover11月海运）</t>
    <phoneticPr fontId="4" type="noConversion"/>
  </si>
  <si>
    <t>R2021-12-17</t>
  </si>
  <si>
    <t>昭和興産11月海伝</t>
  </si>
  <si>
    <t>应付账款-付材料采购款（昭和興産11月海运）</t>
    <phoneticPr fontId="4" type="noConversion"/>
  </si>
  <si>
    <t>R2021-12-18</t>
  </si>
  <si>
    <t>MEDICAL KOWA 11月海运</t>
    <rPh sb="15" eb="16">
      <t>ｶﾞﾂ</t>
    </rPh>
    <phoneticPr fontId="4" type="noConversion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</si>
  <si>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theme="1"/>
        <rFont val="Calibri Light"/>
        <family val="3"/>
        <charset val="128"/>
        <scheme val="major"/>
      </rPr>
      <t>付</t>
    </r>
    <r>
      <rPr>
        <sz val="11"/>
        <color theme="1"/>
        <rFont val="Microsoft JhengHei"/>
        <family val="2"/>
        <charset val="136"/>
      </rPr>
      <t>账</t>
    </r>
    <r>
      <rPr>
        <sz val="11"/>
        <color theme="1"/>
        <rFont val="Calibri Light"/>
        <family val="3"/>
        <charset val="128"/>
        <scheme val="major"/>
      </rPr>
      <t>款-付材料采</t>
    </r>
    <r>
      <rPr>
        <sz val="11"/>
        <color theme="1"/>
        <rFont val="Microsoft JhengHei"/>
        <family val="2"/>
        <charset val="136"/>
      </rPr>
      <t>购</t>
    </r>
    <r>
      <rPr>
        <sz val="11"/>
        <color theme="1"/>
        <rFont val="Calibri Light"/>
        <family val="3"/>
        <charset val="128"/>
        <scheme val="major"/>
      </rPr>
      <t>款（MEDICAL KOWA 11月海运）</t>
    </r>
    <phoneticPr fontId="4" type="noConversion"/>
  </si>
  <si>
    <t>R2021-12-19</t>
  </si>
  <si>
    <t>東レ・メディカル（ロック式NL不通過苦情品返送費用）</t>
    <rPh sb="12" eb="13">
      <t>ｼｷ</t>
    </rPh>
    <rPh sb="15" eb="18">
      <t>ﾌﾂｳｶ</t>
    </rPh>
    <rPh sb="18" eb="20">
      <t>ｸｼﾞｮｳ</t>
    </rPh>
    <rPh sb="20" eb="21">
      <t>ﾋﾝ</t>
    </rPh>
    <phoneticPr fontId="4" type="noConversion"/>
  </si>
  <si>
    <t>付快递费（固定式面穿刺T字管不通返送費用）</t>
    <phoneticPr fontId="4" type="noConversion"/>
  </si>
  <si>
    <t>R2021-12-21</t>
  </si>
  <si>
    <t>R2021-12-22</t>
  </si>
  <si>
    <r>
      <t>名</t>
    </r>
    <r>
      <rPr>
        <sz val="11"/>
        <color theme="1"/>
        <rFont val="Microsoft JhengHei"/>
        <family val="2"/>
        <charset val="136"/>
      </rPr>
      <t>铁</t>
    </r>
    <r>
      <rPr>
        <sz val="11"/>
        <color theme="1"/>
        <rFont val="Calibri Light"/>
        <family val="3"/>
        <charset val="128"/>
        <scheme val="major"/>
      </rPr>
      <t>运</t>
    </r>
    <r>
      <rPr>
        <sz val="11"/>
        <color theme="1"/>
        <rFont val="Microsoft JhengHei"/>
        <family val="2"/>
        <charset val="136"/>
      </rPr>
      <t>输</t>
    </r>
    <r>
      <rPr>
        <sz val="11"/>
        <color theme="1"/>
        <rFont val="ＭＳ Ｐゴシック"/>
        <family val="2"/>
        <charset val="128"/>
      </rPr>
      <t>11</t>
    </r>
    <r>
      <rPr>
        <sz val="11"/>
        <color theme="1"/>
        <rFont val="Calibri Light"/>
        <family val="3"/>
        <charset val="128"/>
        <scheme val="major"/>
      </rPr>
      <t>月分</t>
    </r>
    <rPh sb="6" eb="8">
      <t>ガツブン</t>
    </rPh>
    <phoneticPr fontId="1"/>
  </si>
  <si>
    <r>
      <t>付运</t>
    </r>
    <r>
      <rPr>
        <sz val="11"/>
        <color theme="1"/>
        <rFont val="Microsoft JhengHei"/>
        <family val="2"/>
        <charset val="136"/>
      </rPr>
      <t>输费</t>
    </r>
    <r>
      <rPr>
        <sz val="11"/>
        <color theme="1"/>
        <rFont val="Calibri Light"/>
        <family val="3"/>
        <charset val="128"/>
        <scheme val="major"/>
      </rPr>
      <t>（11月名</t>
    </r>
    <r>
      <rPr>
        <sz val="11"/>
        <color theme="1"/>
        <rFont val="Microsoft JhengHei"/>
        <family val="2"/>
        <charset val="136"/>
      </rPr>
      <t>铁</t>
    </r>
    <r>
      <rPr>
        <sz val="11"/>
        <color theme="1"/>
        <rFont val="Calibri Light"/>
        <family val="3"/>
        <charset val="128"/>
        <scheme val="major"/>
      </rPr>
      <t>运</t>
    </r>
    <r>
      <rPr>
        <sz val="11"/>
        <color theme="1"/>
        <rFont val="Microsoft JhengHei"/>
        <family val="2"/>
        <charset val="136"/>
      </rPr>
      <t>输</t>
    </r>
    <r>
      <rPr>
        <sz val="11"/>
        <color theme="1"/>
        <rFont val="Calibri Light"/>
        <family val="3"/>
        <charset val="128"/>
        <scheme val="major"/>
      </rPr>
      <t>）</t>
    </r>
    <phoneticPr fontId="4" type="noConversion"/>
  </si>
  <si>
    <t>R2021-12-14</t>
    <phoneticPr fontId="4" type="noConversion"/>
  </si>
  <si>
    <t>10月海运・AIR材料款(天津）ST-15～19</t>
    <phoneticPr fontId="4" type="noConversion"/>
  </si>
  <si>
    <t>ハナコメディカル回路関連知的財産権</t>
    <rPh sb="8" eb="12">
      <t>ｶｲﾛｶﾝﾚﾝ</t>
    </rPh>
    <rPh sb="12" eb="17">
      <t>ﾁﾃｷｻﾞｲｻﾝｹﾝ</t>
    </rPh>
    <phoneticPr fontId="4" type="noConversion"/>
  </si>
  <si>
    <t>R2022-1-19</t>
    <phoneticPr fontId="4" type="noConversion"/>
  </si>
  <si>
    <r>
      <t>由天津采</t>
    </r>
    <r>
      <rPr>
        <sz val="11"/>
        <color theme="1"/>
        <rFont val="Microsoft JhengHei"/>
        <family val="2"/>
        <charset val="136"/>
      </rPr>
      <t>购杂费</t>
    </r>
    <r>
      <rPr>
        <sz val="11"/>
        <color theme="1"/>
        <rFont val="Calibri Light"/>
        <family val="3"/>
        <charset val="128"/>
        <scheme val="major"/>
      </rPr>
      <t>(SM-33，35，36，37，40，42，43)</t>
    </r>
    <phoneticPr fontId="4" type="noConversion"/>
  </si>
  <si>
    <t>R2022-1-1</t>
    <phoneticPr fontId="4" type="noConversion"/>
  </si>
  <si>
    <t>R2022-1-2</t>
  </si>
  <si>
    <t>-</t>
  </si>
  <si>
    <t>R2022-1-3</t>
  </si>
  <si>
    <t>R2022-1-4</t>
  </si>
  <si>
    <t>R2022-1-5</t>
  </si>
  <si>
    <t>R2022-1-6</t>
  </si>
  <si>
    <t>R2022-1-7</t>
  </si>
  <si>
    <t>11月海运・AIR材料款(天津）ST-21</t>
    <phoneticPr fontId="4" type="noConversion"/>
  </si>
  <si>
    <r>
      <rPr>
        <sz val="11"/>
        <color theme="1"/>
        <rFont val="Microsoft JhengHei"/>
        <family val="2"/>
        <charset val="136"/>
      </rPr>
      <t>东</t>
    </r>
    <r>
      <rPr>
        <sz val="11"/>
        <color theme="1"/>
        <rFont val="Calibri Light"/>
        <family val="3"/>
        <charset val="128"/>
        <scheme val="major"/>
      </rPr>
      <t>港11月海运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Calibri Light"/>
        <family val="3"/>
        <charset val="128"/>
        <scheme val="major"/>
      </rPr>
      <t>（材料）ST-0020</t>
    </r>
    <phoneticPr fontId="4" type="noConversion"/>
  </si>
  <si>
    <t>付运输费（东港11月出口海运费（材料）ST-0020）</t>
    <phoneticPr fontId="4" type="noConversion"/>
  </si>
  <si>
    <t>R2021-12-10</t>
    <phoneticPr fontId="4" type="noConversion"/>
  </si>
  <si>
    <t>1月底前付</t>
    <phoneticPr fontId="4" type="noConversion"/>
  </si>
  <si>
    <r>
      <rPr>
        <sz val="11"/>
        <color theme="1"/>
        <rFont val="Microsoft JhengHei"/>
        <family val="2"/>
        <charset val="136"/>
      </rPr>
      <t>东</t>
    </r>
    <r>
      <rPr>
        <sz val="11"/>
        <color theme="1"/>
        <rFont val="Calibri Light"/>
        <family val="3"/>
        <charset val="128"/>
        <scheme val="major"/>
      </rPr>
      <t>港11月海运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Calibri Light"/>
        <family val="3"/>
        <charset val="128"/>
        <scheme val="major"/>
      </rPr>
      <t>（材料）ST-0021，22</t>
    </r>
    <phoneticPr fontId="4" type="noConversion"/>
  </si>
  <si>
    <t>付运输费（东港11月出口海运费（材料）ST-0021,22）</t>
    <phoneticPr fontId="4" type="noConversion"/>
  </si>
  <si>
    <t>R2021-12-11</t>
  </si>
  <si>
    <r>
      <rPr>
        <sz val="11"/>
        <color theme="1"/>
        <rFont val="Microsoft JhengHei"/>
        <family val="2"/>
        <charset val="136"/>
      </rPr>
      <t>东</t>
    </r>
    <r>
      <rPr>
        <sz val="11"/>
        <color theme="1"/>
        <rFont val="Calibri Light"/>
        <family val="3"/>
        <charset val="128"/>
        <scheme val="major"/>
      </rPr>
      <t>港11月</t>
    </r>
    <r>
      <rPr>
        <sz val="11"/>
        <color theme="1"/>
        <rFont val="Microsoft JhengHei"/>
        <family val="2"/>
        <charset val="136"/>
      </rPr>
      <t>进</t>
    </r>
    <r>
      <rPr>
        <sz val="11"/>
        <color theme="1"/>
        <rFont val="Calibri Light"/>
        <family val="3"/>
        <charset val="128"/>
        <scheme val="major"/>
      </rPr>
      <t>口操作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Calibri Light"/>
        <family val="3"/>
        <charset val="128"/>
        <scheme val="major"/>
      </rPr>
      <t>・</t>
    </r>
    <r>
      <rPr>
        <sz val="11"/>
        <color theme="1"/>
        <rFont val="Microsoft JhengHei"/>
        <family val="2"/>
        <charset val="136"/>
      </rPr>
      <t>药</t>
    </r>
    <r>
      <rPr>
        <sz val="11"/>
        <color theme="1"/>
        <rFont val="Calibri Light"/>
        <family val="3"/>
        <charset val="128"/>
        <scheme val="major"/>
      </rPr>
      <t>事名</t>
    </r>
    <r>
      <rPr>
        <sz val="11"/>
        <color theme="1"/>
        <rFont val="Microsoft JhengHei"/>
        <family val="2"/>
        <charset val="136"/>
      </rPr>
      <t>义</t>
    </r>
    <r>
      <rPr>
        <sz val="11"/>
        <color theme="1"/>
        <rFont val="Calibri Light"/>
        <family val="3"/>
        <charset val="128"/>
        <scheme val="major"/>
      </rPr>
      <t>（回路）</t>
    </r>
    <phoneticPr fontId="4" type="noConversion"/>
  </si>
  <si>
    <t>付运输费（东港11月进口操作费・药事名义（回路））</t>
    <phoneticPr fontId="4" type="noConversion"/>
  </si>
  <si>
    <t>R2021-12-12</t>
  </si>
  <si>
    <r>
      <t>2021年11月海运保</t>
    </r>
    <r>
      <rPr>
        <sz val="11"/>
        <color theme="1"/>
        <rFont val="Microsoft JhengHei"/>
        <family val="2"/>
        <charset val="136"/>
      </rPr>
      <t>险</t>
    </r>
    <phoneticPr fontId="1"/>
  </si>
  <si>
    <t>付保险费（11月海上运输保险）</t>
    <phoneticPr fontId="4" type="noConversion"/>
  </si>
  <si>
    <t>R2021-12-13</t>
  </si>
  <si>
    <t>朝日興業11月海运</t>
    <rPh sb="0" eb="2">
      <t>ｱｻﾋ</t>
    </rPh>
    <rPh sb="2" eb="4">
      <t>ｺｳｷﾞｮｳ</t>
    </rPh>
    <phoneticPr fontId="4" type="noConversion"/>
  </si>
  <si>
    <t>应付账款-付材料采购款（朝日興業11月海运）</t>
    <rPh sb="14" eb="16">
      <t>ｺｳｷﾞｮｳ</t>
    </rPh>
    <phoneticPr fontId="4" type="noConversion"/>
  </si>
  <si>
    <t>R2021-12-20</t>
  </si>
  <si>
    <t>Cellremover12月海运</t>
  </si>
  <si>
    <t>R2022-1-8</t>
    <phoneticPr fontId="4" type="noConversion"/>
  </si>
  <si>
    <t>クニイ12月海伝</t>
    <phoneticPr fontId="4" type="noConversion"/>
  </si>
  <si>
    <t>R2022-1-9</t>
  </si>
  <si>
    <t>由Mizuho银行汇入</t>
  </si>
  <si>
    <t>亲和工业12月海运</t>
  </si>
  <si>
    <t>R2022-1-10</t>
  </si>
  <si>
    <t>操作费</t>
  </si>
  <si>
    <t>三井仓库12月分</t>
    <rPh sb="7" eb="8">
      <t>ブン</t>
    </rPh>
    <phoneticPr fontId="1"/>
  </si>
  <si>
    <t>R2022-1-11</t>
  </si>
  <si>
    <t>名铁运输12月分</t>
    <phoneticPr fontId="1"/>
  </si>
  <si>
    <t>R2022-1-12</t>
  </si>
  <si>
    <t>委托费</t>
  </si>
  <si>
    <t>税理士法人ABCJ 顧問料・記帳代行報酬2021年5月～12月</t>
    <rPh sb="0" eb="5">
      <t>ｾﾞｲﾘｼﾎｳｼﾞﾝ</t>
    </rPh>
    <rPh sb="10" eb="13">
      <t>ｺﾓﾝﾘｮｳ</t>
    </rPh>
    <rPh sb="14" eb="16">
      <t>ｷﾁｮｳ</t>
    </rPh>
    <rPh sb="16" eb="18">
      <t>ﾀﾞｲｺｳ</t>
    </rPh>
    <rPh sb="18" eb="20">
      <t>ﾎｳｼｭｳ</t>
    </rPh>
    <rPh sb="24" eb="25">
      <t>ﾈﾝ</t>
    </rPh>
    <rPh sb="26" eb="27">
      <t>ｶﾞﾂ</t>
    </rPh>
    <rPh sb="30" eb="31">
      <t>ｶﾞﾂ</t>
    </rPh>
    <phoneticPr fontId="4" type="noConversion"/>
  </si>
  <si>
    <t>R2022-1-16</t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</si>
  <si>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Calibri Light"/>
        <family val="3"/>
        <charset val="128"/>
        <scheme val="major"/>
      </rPr>
      <t>公室(2022年2月)</t>
    </r>
    <rPh sb="10" eb="11">
      <t>ﾈﾝ</t>
    </rPh>
    <phoneticPr fontId="4" type="noConversion"/>
  </si>
  <si>
    <r>
      <t>付租赁费(2022年</t>
    </r>
    <r>
      <rPr>
        <sz val="11"/>
        <color theme="1"/>
        <rFont val="ＭＳ Ｐゴシック"/>
        <family val="3"/>
        <charset val="128"/>
      </rPr>
      <t>2</t>
    </r>
    <r>
      <rPr>
        <sz val="11"/>
        <color theme="1"/>
        <rFont val="Microsoft YaHei"/>
        <family val="3"/>
        <charset val="134"/>
      </rPr>
      <t>月星辰办公室房租）</t>
    </r>
    <phoneticPr fontId="4" type="noConversion"/>
  </si>
  <si>
    <t>R2022-1-17</t>
    <phoneticPr fontId="4" type="noConversion"/>
  </si>
  <si>
    <r>
      <t>合</t>
    </r>
    <r>
      <rPr>
        <sz val="11"/>
        <color theme="1"/>
        <rFont val="Calibri Light"/>
        <family val="3"/>
        <charset val="134"/>
        <scheme val="major"/>
      </rPr>
      <t>计</t>
    </r>
    <phoneticPr fontId="1"/>
  </si>
  <si>
    <t>总分类账（Tokyostar bank)</t>
    <rPh sb="0" eb="1">
      <t>ソウ</t>
    </rPh>
    <rPh sb="1" eb="3">
      <t>カンジョウ</t>
    </rPh>
    <rPh sb="3" eb="4">
      <t>ゲンチョウ</t>
    </rPh>
    <phoneticPr fontId="1"/>
  </si>
  <si>
    <t>报销单摘要</t>
    <phoneticPr fontId="1"/>
  </si>
  <si>
    <t>材料费</t>
    <phoneticPr fontId="4" type="noConversion"/>
  </si>
  <si>
    <t>热合机配件</t>
    <phoneticPr fontId="4" type="noConversion"/>
  </si>
  <si>
    <t>2021-6-12</t>
    <phoneticPr fontId="4" type="noConversion"/>
  </si>
  <si>
    <t>海外送金</t>
    <phoneticPr fontId="1"/>
  </si>
  <si>
    <t>S2021-7-3①</t>
    <phoneticPr fontId="1"/>
  </si>
  <si>
    <t>海外送金合同</t>
    <phoneticPr fontId="1"/>
  </si>
  <si>
    <t>S2021-7-3②</t>
    <phoneticPr fontId="1"/>
  </si>
  <si>
    <t>办公用品</t>
    <phoneticPr fontId="1"/>
  </si>
  <si>
    <t>S2021-7-1</t>
    <phoneticPr fontId="1"/>
  </si>
  <si>
    <t>S2021-8-2</t>
  </si>
  <si>
    <t>8/10済</t>
    <rPh sb="4" eb="5">
      <t>スミ</t>
    </rPh>
    <phoneticPr fontId="1"/>
  </si>
  <si>
    <t>海外送金合同</t>
  </si>
  <si>
    <t>S2021-8-1</t>
    <phoneticPr fontId="1"/>
  </si>
  <si>
    <r>
      <t>网络运营商</t>
    </r>
    <r>
      <rPr>
        <sz val="11"/>
        <color theme="1"/>
        <rFont val="Yu Gothic"/>
        <family val="3"/>
        <charset val="128"/>
      </rPr>
      <t>7</t>
    </r>
    <phoneticPr fontId="4" type="noConversion"/>
  </si>
  <si>
    <t>S2021‐8‐4</t>
    <phoneticPr fontId="1"/>
  </si>
  <si>
    <t>8/27済</t>
    <rPh sb="4" eb="5">
      <t>スミ</t>
    </rPh>
    <phoneticPr fontId="1"/>
  </si>
  <si>
    <t>S2021-8-3</t>
  </si>
  <si>
    <t>8/31済</t>
    <rPh sb="4" eb="5">
      <t>スミ</t>
    </rPh>
    <phoneticPr fontId="1"/>
  </si>
  <si>
    <t>S2021-9-5</t>
    <phoneticPr fontId="1"/>
  </si>
  <si>
    <t>银-0026</t>
  </si>
  <si>
    <t>佐川急（试做代替品）8月</t>
    <phoneticPr fontId="1"/>
  </si>
  <si>
    <t>S2021-9-1</t>
    <phoneticPr fontId="1"/>
  </si>
  <si>
    <t>银-0030</t>
  </si>
  <si>
    <t>日本郵便8月</t>
    <rPh sb="0" eb="4">
      <t>ニホンユウビン</t>
    </rPh>
    <phoneticPr fontId="1"/>
  </si>
  <si>
    <t>S2021-9-2</t>
  </si>
  <si>
    <t>银-0027</t>
  </si>
  <si>
    <t>东丽反馈现8月</t>
    <phoneticPr fontId="4" type="noConversion"/>
  </si>
  <si>
    <t>S2021-9-3</t>
  </si>
  <si>
    <t>银-0031</t>
  </si>
  <si>
    <t>雑費</t>
    <rPh sb="0" eb="2">
      <t>ザッピ</t>
    </rPh>
    <phoneticPr fontId="1"/>
  </si>
  <si>
    <t>MonotaRO</t>
    <phoneticPr fontId="1"/>
  </si>
  <si>
    <t>S2021-9-4</t>
  </si>
  <si>
    <t>银-0028</t>
  </si>
  <si>
    <t>9转-0007</t>
    <phoneticPr fontId="1"/>
  </si>
  <si>
    <r>
      <t>网络运营商</t>
    </r>
    <r>
      <rPr>
        <sz val="11"/>
        <color theme="1"/>
        <rFont val="Yu Gothic"/>
        <family val="3"/>
        <charset val="128"/>
      </rPr>
      <t>8</t>
    </r>
    <phoneticPr fontId="4" type="noConversion"/>
  </si>
  <si>
    <t>S2021-9-6</t>
    <phoneticPr fontId="1"/>
  </si>
  <si>
    <t>银-0029</t>
  </si>
  <si>
    <t>S2021-9-7</t>
  </si>
  <si>
    <t>银-0032</t>
  </si>
  <si>
    <t>S2021-10-1</t>
    <phoneticPr fontId="1"/>
  </si>
  <si>
    <t>日本郵便9月</t>
  </si>
  <si>
    <t>S2021-10-2</t>
  </si>
  <si>
    <t>银-0025</t>
  </si>
  <si>
    <t>雑費</t>
  </si>
  <si>
    <t>MonotaRO</t>
  </si>
  <si>
    <t>S2021-10-3</t>
  </si>
  <si>
    <t>东丽反馈现9月</t>
  </si>
  <si>
    <t>S2021-10-4</t>
  </si>
  <si>
    <r>
      <t>网络运营商</t>
    </r>
    <r>
      <rPr>
        <sz val="11"/>
        <color theme="1"/>
        <rFont val="Yu Gothic"/>
        <family val="3"/>
        <charset val="128"/>
      </rPr>
      <t>9</t>
    </r>
    <phoneticPr fontId="4" type="noConversion"/>
  </si>
  <si>
    <t>S2021-10-5</t>
  </si>
  <si>
    <t>佐川急（试做代替品）9月</t>
  </si>
  <si>
    <t>S2021-10-6</t>
  </si>
  <si>
    <t>大塚商会</t>
  </si>
  <si>
    <t>S2021-10-8</t>
  </si>
  <si>
    <t>通信费</t>
  </si>
  <si>
    <t>网络电话通信费</t>
  </si>
  <si>
    <t>S2021-10-7</t>
  </si>
  <si>
    <t>日本郵便10月</t>
  </si>
  <si>
    <t>付快递费（日本郵便10月）</t>
    <phoneticPr fontId="4" type="noConversion"/>
  </si>
  <si>
    <t>S2021-11-1</t>
    <phoneticPr fontId="1"/>
  </si>
  <si>
    <t>东丽反馈现10月</t>
  </si>
  <si>
    <t>付快递费（大和运输10月东丽反馈现品）</t>
    <phoneticPr fontId="4" type="noConversion"/>
  </si>
  <si>
    <t>S2021-11-2</t>
  </si>
  <si>
    <r>
      <t>网络运营商</t>
    </r>
    <r>
      <rPr>
        <sz val="11"/>
        <color theme="1"/>
        <rFont val="Yu Gothic"/>
        <family val="3"/>
        <charset val="128"/>
      </rPr>
      <t>10</t>
    </r>
    <phoneticPr fontId="4" type="noConversion"/>
  </si>
  <si>
    <t>付电话费（Twelve10月）</t>
    <phoneticPr fontId="4" type="noConversion"/>
  </si>
  <si>
    <t>S2021-11-6</t>
    <phoneticPr fontId="1"/>
  </si>
  <si>
    <t>佐川急（试做代替品）10月</t>
  </si>
  <si>
    <t>付快递费（佐川急便10月试做代替品）</t>
    <phoneticPr fontId="4" type="noConversion"/>
  </si>
  <si>
    <t>S2021-11-3</t>
  </si>
  <si>
    <t>NTT（日本电信电话株式会社）</t>
  </si>
  <si>
    <t>付电话费（NTT10月）</t>
    <phoneticPr fontId="4" type="noConversion"/>
  </si>
  <si>
    <t>S2021-11-5</t>
  </si>
  <si>
    <t>大塚商会10月</t>
    <phoneticPr fontId="1"/>
  </si>
  <si>
    <t>付办公用品费（大塚商会10月）</t>
    <phoneticPr fontId="4" type="noConversion"/>
  </si>
  <si>
    <t>S2021-11-4</t>
  </si>
  <si>
    <t>賃貸料</t>
    <rPh sb="0" eb="3">
      <t>ﾁﾝﾀｲﾘｮｳ</t>
    </rPh>
    <phoneticPr fontId="4" type="noConversion"/>
  </si>
  <si>
    <t>BIGUP㈱</t>
    <phoneticPr fontId="4" type="noConversion"/>
  </si>
  <si>
    <t>プリンター月額費用・設置費用</t>
    <rPh sb="5" eb="9">
      <t>ｹﾞﾂｶﾞｸﾋﾖｳ</t>
    </rPh>
    <rPh sb="10" eb="12">
      <t>ｾｯﾁ</t>
    </rPh>
    <rPh sb="12" eb="14">
      <t>ﾋﾖｳ</t>
    </rPh>
    <phoneticPr fontId="4" type="noConversion"/>
  </si>
  <si>
    <t>付租赁费（打印机 含初期设置费用）</t>
    <phoneticPr fontId="4" type="noConversion"/>
  </si>
  <si>
    <t>R2021-11-7</t>
  </si>
  <si>
    <t>日本郵便㈱</t>
    <rPh sb="0" eb="4">
      <t>ﾆﾎﾝﾕｳﾋﾞﾝ</t>
    </rPh>
    <phoneticPr fontId="4" type="noConversion"/>
  </si>
  <si>
    <t>日本郵便11月</t>
    <phoneticPr fontId="1"/>
  </si>
  <si>
    <t>付快递费（日本郵便11月）</t>
    <phoneticPr fontId="4" type="noConversion"/>
  </si>
  <si>
    <t>S2021-12-1</t>
    <phoneticPr fontId="1"/>
  </si>
  <si>
    <t>㈱MonotaRO</t>
  </si>
  <si>
    <t>MonotaRO11月</t>
    <phoneticPr fontId="4" type="noConversion"/>
  </si>
  <si>
    <t>付办公用品费（MonotaRO11月）</t>
    <phoneticPr fontId="4" type="noConversion"/>
  </si>
  <si>
    <t>S2021-12-3</t>
  </si>
  <si>
    <t>㈱Twelve</t>
  </si>
  <si>
    <r>
      <t>网络运营商</t>
    </r>
    <r>
      <rPr>
        <sz val="11"/>
        <color theme="1"/>
        <rFont val="Yu Gothic"/>
        <family val="3"/>
        <charset val="128"/>
      </rPr>
      <t>11</t>
    </r>
    <phoneticPr fontId="4" type="noConversion"/>
  </si>
  <si>
    <t>付电话费（Twelve11月）</t>
    <phoneticPr fontId="4" type="noConversion"/>
  </si>
  <si>
    <t>S2021-12-5</t>
    <phoneticPr fontId="4" type="noConversion"/>
  </si>
  <si>
    <t>ヤマト運輸㈱</t>
    <rPh sb="3" eb="5">
      <t>ｳﾝﾕ</t>
    </rPh>
    <phoneticPr fontId="4" type="noConversion"/>
  </si>
  <si>
    <r>
      <t>东丽反馈现</t>
    </r>
    <r>
      <rPr>
        <sz val="11"/>
        <color theme="1"/>
        <rFont val="ＭＳ Ｐゴシック"/>
        <family val="3"/>
        <charset val="128"/>
      </rPr>
      <t>11</t>
    </r>
    <r>
      <rPr>
        <sz val="11"/>
        <color theme="1"/>
        <rFont val="Microsoft YaHei"/>
        <family val="3"/>
        <charset val="134"/>
      </rPr>
      <t>月</t>
    </r>
    <phoneticPr fontId="1"/>
  </si>
  <si>
    <t>付快递费（大和运输11月东丽反馈现品）</t>
    <phoneticPr fontId="4" type="noConversion"/>
  </si>
  <si>
    <t>S2021-12-2</t>
  </si>
  <si>
    <t>㈱大塚商会</t>
    <rPh sb="1" eb="5">
      <t>ｵｵﾂｶｼｮｳｶｲ</t>
    </rPh>
    <phoneticPr fontId="4" type="noConversion"/>
  </si>
  <si>
    <t>大塚商会11月</t>
    <rPh sb="0" eb="4">
      <t>ｵｵﾂｶｼｮｳｶｲ</t>
    </rPh>
    <rPh sb="6" eb="7">
      <t>ｶﾞﾂ</t>
    </rPh>
    <phoneticPr fontId="4" type="noConversion"/>
  </si>
  <si>
    <t>付办公用品费（大塚商会11月）</t>
    <rPh sb="0" eb="1">
      <t>ﾂｷ</t>
    </rPh>
    <rPh sb="2" eb="3">
      <t>ｺｳ</t>
    </rPh>
    <rPh sb="3" eb="5">
      <t>ﾖｳﾋﾝ</t>
    </rPh>
    <rPh sb="7" eb="9">
      <t>ｵｵﾂｶ</t>
    </rPh>
    <rPh sb="9" eb="11">
      <t>ｼｮｳｶｲ</t>
    </rPh>
    <rPh sb="13" eb="14">
      <t>ｶﾞﾂ</t>
    </rPh>
    <phoneticPr fontId="4" type="noConversion"/>
  </si>
  <si>
    <t>S2021-12-4</t>
  </si>
  <si>
    <t>2021-9-1</t>
  </si>
  <si>
    <t>2021年7月、8月</t>
    <rPh sb="4" eb="5">
      <t>ﾈﾝ</t>
    </rPh>
    <rPh sb="6" eb="7">
      <t>ｶﾞﾂ</t>
    </rPh>
    <rPh sb="9" eb="10">
      <t>ｶﾞﾂ</t>
    </rPh>
    <phoneticPr fontId="4" type="noConversion"/>
  </si>
  <si>
    <t>2021-9-2</t>
    <phoneticPr fontId="1"/>
  </si>
  <si>
    <t>通信費</t>
    <rPh sb="0" eb="3">
      <t>ツウシンヒ</t>
    </rPh>
    <phoneticPr fontId="1"/>
  </si>
  <si>
    <t>EMS</t>
    <phoneticPr fontId="1"/>
  </si>
  <si>
    <t>EMS便物品１点</t>
    <rPh sb="3" eb="4">
      <t>ビン</t>
    </rPh>
    <rPh sb="4" eb="6">
      <t>ブッピン</t>
    </rPh>
    <rPh sb="7" eb="8">
      <t>テン</t>
    </rPh>
    <phoneticPr fontId="1"/>
  </si>
  <si>
    <t>2021-9-5</t>
    <phoneticPr fontId="1"/>
  </si>
  <si>
    <t>MonotaRO</t>
    <phoneticPr fontId="4" type="noConversion"/>
  </si>
  <si>
    <t>2021-9-6</t>
    <phoneticPr fontId="1"/>
  </si>
  <si>
    <t>摄像头（富澤）</t>
  </si>
  <si>
    <t>相机支架（富澤）</t>
  </si>
  <si>
    <t>蓝光光驱（富澤）</t>
  </si>
  <si>
    <t>CD-R印刷费（富澤）</t>
  </si>
  <si>
    <t>相框×3、文具（富澤）</t>
  </si>
  <si>
    <t>垃圾处理券（富澤）</t>
  </si>
  <si>
    <t>信袋（富澤）</t>
  </si>
  <si>
    <t>消耗品費</t>
  </si>
  <si>
    <t>办公用品</t>
  </si>
  <si>
    <t>運送料</t>
  </si>
  <si>
    <t>苦情現品（張原）</t>
  </si>
  <si>
    <t>健康診断</t>
    <rPh sb="0" eb="4">
      <t>ｹﾝｺｳｼﾝﾀﾞﾝ</t>
    </rPh>
    <phoneticPr fontId="4" type="noConversion"/>
  </si>
  <si>
    <t>防災用品（突っ張り棒）</t>
    <rPh sb="0" eb="4">
      <t>ﾎﾞｳｻｲﾖｳﾋﾝ</t>
    </rPh>
    <rPh sb="5" eb="6">
      <t>ﾂ</t>
    </rPh>
    <rPh sb="7" eb="8">
      <t>ﾊﾟ</t>
    </rPh>
    <rPh sb="9" eb="10">
      <t>ﾎﾞｳ</t>
    </rPh>
    <phoneticPr fontId="4" type="noConversion"/>
  </si>
  <si>
    <t>ドライバー</t>
    <phoneticPr fontId="4" type="noConversion"/>
  </si>
  <si>
    <t>お土産（神奈川工科大学　山家先生）</t>
  </si>
  <si>
    <t>消耗品（ラップ）</t>
    <rPh sb="0" eb="3">
      <t>ｼｮｳﾓｳﾋﾝ</t>
    </rPh>
    <phoneticPr fontId="4" type="noConversion"/>
  </si>
  <si>
    <t>スペアキー</t>
    <phoneticPr fontId="4" type="noConversion"/>
  </si>
  <si>
    <t>書籍代</t>
    <rPh sb="0" eb="3">
      <t>ｼｮｾｷﾀﾞｲ</t>
    </rPh>
    <phoneticPr fontId="4" type="noConversion"/>
  </si>
  <si>
    <t>大阪出張旅費</t>
    <rPh sb="0" eb="6">
      <t>ｵｵｻｶｼｭｯﾁｮｳﾘｮﾋ</t>
    </rPh>
    <phoneticPr fontId="4" type="noConversion"/>
  </si>
  <si>
    <t>FEDEX</t>
    <phoneticPr fontId="4" type="noConversion"/>
  </si>
  <si>
    <t>2021-12-1①</t>
  </si>
  <si>
    <t>2021-12-1②</t>
  </si>
  <si>
    <t>2021-12-1③</t>
  </si>
  <si>
    <t>2021-12-2</t>
  </si>
  <si>
    <t>EMS</t>
  </si>
  <si>
    <t>国际快递费</t>
  </si>
  <si>
    <t>番号順並び替え</t>
    <rPh sb="0" eb="2">
      <t>ﾊﾞﾝｺﾞｳ</t>
    </rPh>
    <rPh sb="2" eb="3">
      <t>ｼﾞｭﾝ</t>
    </rPh>
    <rPh sb="3" eb="4">
      <t>ﾅﾗ</t>
    </rPh>
    <rPh sb="5" eb="6">
      <t>ｶ</t>
    </rPh>
    <phoneticPr fontId="4" type="noConversion"/>
  </si>
  <si>
    <t>分類</t>
    <rPh sb="0" eb="2">
      <t>ﾌﾞﾝﾙｲ</t>
    </rPh>
    <phoneticPr fontId="4" type="noConversion"/>
  </si>
  <si>
    <t>勘定科目</t>
    <rPh sb="0" eb="4">
      <t>ｶﾝｼﾞｮｳｶﾓｸ</t>
    </rPh>
    <phoneticPr fontId="4" type="noConversion"/>
  </si>
  <si>
    <t>内容</t>
    <rPh sb="0" eb="2">
      <t>ﾅｲﾖｳ</t>
    </rPh>
    <phoneticPr fontId="4" type="noConversion"/>
  </si>
  <si>
    <t>入金額</t>
    <rPh sb="0" eb="2">
      <t>ﾆｭｳｷﾝ</t>
    </rPh>
    <rPh sb="2" eb="3">
      <t>ｶﾞｸ</t>
    </rPh>
    <phoneticPr fontId="4" type="noConversion"/>
  </si>
  <si>
    <t>支払金額</t>
    <rPh sb="0" eb="4">
      <t>ｼﾊﾗｲｷﾝｶﾞｸ</t>
    </rPh>
    <phoneticPr fontId="4" type="noConversion"/>
  </si>
  <si>
    <t>番号</t>
    <rPh sb="0" eb="2">
      <t>ﾊﾞﾝｺﾞｳ</t>
    </rPh>
    <phoneticPr fontId="4" type="noConversion"/>
  </si>
  <si>
    <r>
      <t>工</t>
    </r>
    <r>
      <rPr>
        <sz val="11"/>
        <color theme="1"/>
        <rFont val="Calibri Light"/>
        <family val="3"/>
        <charset val="134"/>
        <scheme val="major"/>
      </rPr>
      <t>资补贴</t>
    </r>
  </si>
  <si>
    <t>MIZUHO</t>
    <phoneticPr fontId="4" type="noConversion"/>
  </si>
  <si>
    <r>
      <rPr>
        <sz val="11"/>
        <color theme="1"/>
        <rFont val="Calibri Light"/>
        <family val="3"/>
        <charset val="134"/>
        <scheme val="major"/>
      </rPr>
      <t>张</t>
    </r>
    <r>
      <rPr>
        <sz val="11"/>
        <color theme="1"/>
        <rFont val="Calibri Light"/>
        <family val="3"/>
        <charset val="128"/>
        <scheme val="major"/>
      </rPr>
      <t>持</t>
    </r>
  </si>
  <si>
    <r>
      <rPr>
        <sz val="11"/>
        <color theme="1"/>
        <rFont val="Calibri Light"/>
        <family val="3"/>
        <charset val="134"/>
        <scheme val="major"/>
      </rPr>
      <t>张</t>
    </r>
    <r>
      <rPr>
        <sz val="11"/>
        <color theme="1"/>
        <rFont val="Calibri Light"/>
        <family val="3"/>
        <charset val="128"/>
        <scheme val="major"/>
      </rPr>
      <t>原</t>
    </r>
  </si>
  <si>
    <r>
      <t>富</t>
    </r>
    <r>
      <rPr>
        <sz val="11"/>
        <color theme="1"/>
        <rFont val="Calibri Light"/>
        <family val="3"/>
        <charset val="134"/>
        <scheme val="major"/>
      </rPr>
      <t>泽</t>
    </r>
    <r>
      <rPr>
        <sz val="11"/>
        <color theme="1"/>
        <rFont val="Calibri Light"/>
        <family val="3"/>
        <charset val="128"/>
        <scheme val="major"/>
      </rPr>
      <t>佐知子</t>
    </r>
  </si>
  <si>
    <r>
      <rPr>
        <sz val="11"/>
        <color theme="1"/>
        <rFont val="Calibri Light"/>
        <family val="3"/>
        <charset val="134"/>
        <scheme val="major"/>
      </rPr>
      <t>亲</t>
    </r>
    <r>
      <rPr>
        <sz val="11"/>
        <color theme="1"/>
        <rFont val="Calibri Light"/>
        <family val="3"/>
        <charset val="128"/>
        <scheme val="major"/>
      </rPr>
      <t>和工</t>
    </r>
    <r>
      <rPr>
        <sz val="11"/>
        <color theme="1"/>
        <rFont val="Calibri Light"/>
        <family val="3"/>
        <charset val="134"/>
        <scheme val="major"/>
      </rPr>
      <t>业</t>
    </r>
    <r>
      <rPr>
        <sz val="11"/>
        <color theme="1"/>
        <rFont val="Calibri Light"/>
        <family val="3"/>
        <charset val="128"/>
        <scheme val="major"/>
      </rPr>
      <t>6月海运</t>
    </r>
    <phoneticPr fontId="1"/>
  </si>
  <si>
    <r>
      <t>稻田材料</t>
    </r>
    <r>
      <rPr>
        <sz val="11"/>
        <color theme="1"/>
        <rFont val="Calibri Light"/>
        <family val="3"/>
        <charset val="134"/>
        <scheme val="major"/>
      </rPr>
      <t>费</t>
    </r>
    <r>
      <rPr>
        <sz val="11"/>
        <color theme="1"/>
        <rFont val="Calibri Light"/>
        <family val="3"/>
        <charset val="128"/>
        <scheme val="major"/>
      </rPr>
      <t>（7月海运）</t>
    </r>
    <phoneticPr fontId="1"/>
  </si>
  <si>
    <r>
      <t>2021年6月名</t>
    </r>
    <r>
      <rPr>
        <sz val="11"/>
        <color theme="1"/>
        <rFont val="Calibri Light"/>
        <family val="3"/>
        <charset val="134"/>
        <scheme val="major"/>
      </rPr>
      <t>铁</t>
    </r>
    <r>
      <rPr>
        <sz val="11"/>
        <color theme="1"/>
        <rFont val="Calibri Light"/>
        <family val="3"/>
        <charset val="128"/>
        <scheme val="major"/>
      </rPr>
      <t>运</t>
    </r>
    <r>
      <rPr>
        <sz val="11"/>
        <color theme="1"/>
        <rFont val="Calibri Light"/>
        <family val="3"/>
        <charset val="134"/>
        <scheme val="major"/>
      </rPr>
      <t>输</t>
    </r>
    <phoneticPr fontId="1"/>
  </si>
  <si>
    <r>
      <t>2021年6月海运保</t>
    </r>
    <r>
      <rPr>
        <sz val="11"/>
        <color theme="1"/>
        <rFont val="Calibri Light"/>
        <family val="3"/>
        <charset val="134"/>
        <scheme val="major"/>
      </rPr>
      <t>险</t>
    </r>
    <phoneticPr fontId="1"/>
  </si>
  <si>
    <t>楽天</t>
    <rPh sb="0" eb="2">
      <t>ﾗｸﾃﾝ</t>
    </rPh>
    <phoneticPr fontId="4" type="noConversion"/>
  </si>
  <si>
    <r>
      <t>2021年6月三井</t>
    </r>
    <r>
      <rPr>
        <sz val="11"/>
        <color theme="1"/>
        <rFont val="Calibri Light"/>
        <family val="3"/>
        <charset val="134"/>
        <scheme val="major"/>
      </rPr>
      <t>仓库</t>
    </r>
    <phoneticPr fontId="1"/>
  </si>
  <si>
    <r>
      <rPr>
        <sz val="11"/>
        <color theme="1"/>
        <rFont val="Calibri Light"/>
        <family val="3"/>
        <charset val="134"/>
        <scheme val="major"/>
      </rPr>
      <t>进</t>
    </r>
    <r>
      <rPr>
        <sz val="11"/>
        <color theme="1"/>
        <rFont val="Calibri Light"/>
        <family val="3"/>
        <charset val="128"/>
        <scheme val="major"/>
      </rPr>
      <t>口消</t>
    </r>
    <r>
      <rPr>
        <sz val="11"/>
        <color theme="1"/>
        <rFont val="Calibri Light"/>
        <family val="3"/>
        <charset val="134"/>
        <scheme val="major"/>
      </rPr>
      <t>费</t>
    </r>
    <r>
      <rPr>
        <sz val="11"/>
        <color theme="1"/>
        <rFont val="Calibri Light"/>
        <family val="3"/>
        <charset val="128"/>
        <scheme val="major"/>
      </rPr>
      <t>税</t>
    </r>
    <phoneticPr fontId="1"/>
  </si>
  <si>
    <r>
      <t>7月9日</t>
    </r>
    <r>
      <rPr>
        <sz val="11"/>
        <color theme="1"/>
        <rFont val="Calibri Light"/>
        <family val="3"/>
        <charset val="134"/>
        <scheme val="major"/>
      </rPr>
      <t>纳</t>
    </r>
    <r>
      <rPr>
        <sz val="11"/>
        <color theme="1"/>
        <rFont val="Calibri Light"/>
        <family val="3"/>
        <charset val="128"/>
        <scheme val="major"/>
      </rPr>
      <t>期用</t>
    </r>
    <r>
      <rPr>
        <sz val="11"/>
        <color theme="1"/>
        <rFont val="Calibri Light"/>
        <family val="3"/>
        <charset val="134"/>
        <scheme val="major"/>
      </rPr>
      <t>进</t>
    </r>
    <r>
      <rPr>
        <sz val="11"/>
        <color theme="1"/>
        <rFont val="Calibri Light"/>
        <family val="3"/>
        <charset val="128"/>
        <scheme val="major"/>
      </rPr>
      <t>口消</t>
    </r>
    <r>
      <rPr>
        <sz val="11"/>
        <color theme="1"/>
        <rFont val="Calibri Light"/>
        <family val="3"/>
        <charset val="134"/>
        <scheme val="major"/>
      </rPr>
      <t>费</t>
    </r>
    <r>
      <rPr>
        <sz val="11"/>
        <color theme="1"/>
        <rFont val="Calibri Light"/>
        <family val="3"/>
        <charset val="128"/>
        <scheme val="major"/>
      </rPr>
      <t>税</t>
    </r>
    <phoneticPr fontId="1"/>
  </si>
  <si>
    <r>
      <t>Sline粘接</t>
    </r>
    <r>
      <rPr>
        <sz val="11"/>
        <color theme="1"/>
        <rFont val="Calibri Light"/>
        <family val="3"/>
        <charset val="134"/>
        <scheme val="major"/>
      </rPr>
      <t>剂</t>
    </r>
    <phoneticPr fontId="1"/>
  </si>
  <si>
    <r>
      <t>委托</t>
    </r>
    <r>
      <rPr>
        <sz val="11"/>
        <color theme="1"/>
        <rFont val="Calibri Light"/>
        <family val="3"/>
        <charset val="134"/>
        <scheme val="major"/>
      </rPr>
      <t>费</t>
    </r>
    <phoneticPr fontId="1"/>
  </si>
  <si>
    <r>
      <t>2021年6月度社</t>
    </r>
    <r>
      <rPr>
        <sz val="11"/>
        <color theme="1"/>
        <rFont val="Calibri Light"/>
        <family val="3"/>
        <charset val="134"/>
        <scheme val="major"/>
      </rPr>
      <t>劳</t>
    </r>
    <r>
      <rPr>
        <sz val="11"/>
        <color theme="1"/>
        <rFont val="Calibri Light"/>
        <family val="3"/>
        <charset val="128"/>
        <scheme val="major"/>
      </rPr>
      <t>士</t>
    </r>
    <phoneticPr fontId="1"/>
  </si>
  <si>
    <r>
      <t>7月23日</t>
    </r>
    <r>
      <rPr>
        <sz val="11"/>
        <color theme="1"/>
        <rFont val="Calibri Light"/>
        <family val="3"/>
        <charset val="134"/>
        <scheme val="major"/>
      </rPr>
      <t>纳</t>
    </r>
    <r>
      <rPr>
        <sz val="11"/>
        <color theme="1"/>
        <rFont val="Calibri Light"/>
        <family val="3"/>
        <charset val="128"/>
        <scheme val="major"/>
      </rPr>
      <t>期用</t>
    </r>
    <r>
      <rPr>
        <sz val="11"/>
        <color theme="1"/>
        <rFont val="Calibri Light"/>
        <family val="3"/>
        <charset val="134"/>
        <scheme val="major"/>
      </rPr>
      <t>进</t>
    </r>
    <r>
      <rPr>
        <sz val="11"/>
        <color theme="1"/>
        <rFont val="Calibri Light"/>
        <family val="3"/>
        <charset val="128"/>
        <scheme val="major"/>
      </rPr>
      <t>口消</t>
    </r>
    <r>
      <rPr>
        <sz val="11"/>
        <color theme="1"/>
        <rFont val="Calibri Light"/>
        <family val="3"/>
        <charset val="134"/>
        <scheme val="major"/>
      </rPr>
      <t>费</t>
    </r>
    <r>
      <rPr>
        <sz val="11"/>
        <color theme="1"/>
        <rFont val="Calibri Light"/>
        <family val="3"/>
        <charset val="128"/>
        <scheme val="major"/>
      </rPr>
      <t>税</t>
    </r>
    <phoneticPr fontId="1"/>
  </si>
  <si>
    <r>
      <t>法定福利</t>
    </r>
    <r>
      <rPr>
        <sz val="11"/>
        <color theme="1"/>
        <rFont val="Calibri Light"/>
        <family val="3"/>
        <charset val="134"/>
        <scheme val="major"/>
      </rPr>
      <t>费</t>
    </r>
  </si>
  <si>
    <r>
      <t>2021年7月西日本</t>
    </r>
    <r>
      <rPr>
        <sz val="11"/>
        <color theme="1"/>
        <rFont val="Calibri Light"/>
        <family val="3"/>
        <charset val="134"/>
        <scheme val="major"/>
      </rPr>
      <t>铁</t>
    </r>
    <r>
      <rPr>
        <sz val="11"/>
        <color theme="1"/>
        <rFont val="Calibri Light"/>
        <family val="3"/>
        <charset val="128"/>
        <scheme val="major"/>
      </rPr>
      <t>道（粘接</t>
    </r>
    <r>
      <rPr>
        <sz val="11"/>
        <color theme="1"/>
        <rFont val="Calibri Light"/>
        <family val="3"/>
        <charset val="134"/>
        <scheme val="major"/>
      </rPr>
      <t>剂</t>
    </r>
    <r>
      <rPr>
        <sz val="11"/>
        <color theme="1"/>
        <rFont val="Calibri Light"/>
        <family val="3"/>
        <charset val="128"/>
        <scheme val="major"/>
      </rPr>
      <t>）</t>
    </r>
    <phoneticPr fontId="1"/>
  </si>
  <si>
    <r>
      <t>8月6日</t>
    </r>
    <r>
      <rPr>
        <sz val="11"/>
        <color theme="1"/>
        <rFont val="Calibri Light"/>
        <family val="3"/>
        <charset val="134"/>
        <scheme val="major"/>
      </rPr>
      <t>纳</t>
    </r>
    <r>
      <rPr>
        <sz val="11"/>
        <color theme="1"/>
        <rFont val="Calibri Light"/>
        <family val="3"/>
        <charset val="128"/>
        <scheme val="major"/>
      </rPr>
      <t>期用</t>
    </r>
    <r>
      <rPr>
        <sz val="11"/>
        <color theme="1"/>
        <rFont val="Calibri Light"/>
        <family val="3"/>
        <charset val="134"/>
        <scheme val="major"/>
      </rPr>
      <t>进</t>
    </r>
    <r>
      <rPr>
        <sz val="11"/>
        <color theme="1"/>
        <rFont val="Calibri Light"/>
        <family val="3"/>
        <charset val="128"/>
        <scheme val="major"/>
      </rPr>
      <t>口消</t>
    </r>
    <r>
      <rPr>
        <sz val="11"/>
        <color theme="1"/>
        <rFont val="Calibri Light"/>
        <family val="3"/>
        <charset val="134"/>
        <scheme val="major"/>
      </rPr>
      <t>费</t>
    </r>
    <r>
      <rPr>
        <sz val="11"/>
        <color theme="1"/>
        <rFont val="Calibri Light"/>
        <family val="3"/>
        <charset val="128"/>
        <scheme val="major"/>
      </rPr>
      <t>税</t>
    </r>
    <phoneticPr fontId="1"/>
  </si>
  <si>
    <r>
      <t>8月20日</t>
    </r>
    <r>
      <rPr>
        <sz val="11"/>
        <color theme="1"/>
        <rFont val="Calibri Light"/>
        <family val="3"/>
        <charset val="134"/>
        <scheme val="major"/>
      </rPr>
      <t>纳</t>
    </r>
    <r>
      <rPr>
        <sz val="11"/>
        <color theme="1"/>
        <rFont val="Calibri Light"/>
        <family val="3"/>
        <charset val="128"/>
        <scheme val="major"/>
      </rPr>
      <t>期用</t>
    </r>
    <r>
      <rPr>
        <sz val="11"/>
        <color theme="1"/>
        <rFont val="Calibri Light"/>
        <family val="3"/>
        <charset val="134"/>
        <scheme val="major"/>
      </rPr>
      <t>进</t>
    </r>
    <r>
      <rPr>
        <sz val="11"/>
        <color theme="1"/>
        <rFont val="Calibri Light"/>
        <family val="3"/>
        <charset val="128"/>
        <scheme val="major"/>
      </rPr>
      <t>口消</t>
    </r>
    <r>
      <rPr>
        <sz val="11"/>
        <color theme="1"/>
        <rFont val="Calibri Light"/>
        <family val="3"/>
        <charset val="134"/>
        <scheme val="major"/>
      </rPr>
      <t>费</t>
    </r>
    <r>
      <rPr>
        <sz val="11"/>
        <color theme="1"/>
        <rFont val="Calibri Light"/>
        <family val="3"/>
        <charset val="128"/>
        <scheme val="major"/>
      </rPr>
      <t>税</t>
    </r>
    <phoneticPr fontId="1"/>
  </si>
  <si>
    <t>M2021-8-7</t>
  </si>
  <si>
    <r>
      <t>取</t>
    </r>
    <r>
      <rPr>
        <sz val="11"/>
        <color theme="1"/>
        <rFont val="Calibri Light"/>
        <family val="3"/>
        <charset val="134"/>
        <scheme val="major"/>
      </rPr>
      <t>现</t>
    </r>
    <phoneticPr fontId="1"/>
  </si>
  <si>
    <t>M2021-8-8</t>
  </si>
  <si>
    <t>BLANK</t>
    <phoneticPr fontId="4" type="noConversion"/>
  </si>
  <si>
    <t>M2021-8-9</t>
  </si>
  <si>
    <t>M2021-8-10</t>
  </si>
  <si>
    <r>
      <t>2021年6月回路（SM-06，6/4</t>
    </r>
    <r>
      <rPr>
        <sz val="11"/>
        <color theme="1"/>
        <rFont val="Calibri Light"/>
        <family val="3"/>
        <charset val="134"/>
        <scheme val="major"/>
      </rPr>
      <t>纳</t>
    </r>
    <r>
      <rPr>
        <sz val="11"/>
        <color theme="1"/>
        <rFont val="Calibri Light"/>
        <family val="3"/>
        <charset val="128"/>
        <scheme val="major"/>
      </rPr>
      <t>期）</t>
    </r>
    <phoneticPr fontId="1"/>
  </si>
  <si>
    <r>
      <t>外国送金手</t>
    </r>
    <r>
      <rPr>
        <sz val="11"/>
        <color theme="1"/>
        <rFont val="Calibri Light"/>
        <family val="3"/>
        <charset val="134"/>
        <scheme val="major"/>
      </rPr>
      <t>续费</t>
    </r>
    <r>
      <rPr>
        <sz val="11"/>
        <color theme="1"/>
        <rFont val="Calibri Light"/>
        <family val="3"/>
        <charset val="128"/>
        <scheme val="major"/>
      </rPr>
      <t>（SM-06，6/4</t>
    </r>
    <r>
      <rPr>
        <sz val="11"/>
        <color theme="1"/>
        <rFont val="Calibri Light"/>
        <family val="3"/>
        <charset val="134"/>
        <scheme val="major"/>
      </rPr>
      <t>纳</t>
    </r>
    <r>
      <rPr>
        <sz val="11"/>
        <color theme="1"/>
        <rFont val="Calibri Light"/>
        <family val="3"/>
        <charset val="128"/>
        <scheme val="major"/>
      </rPr>
      <t>期）</t>
    </r>
    <rPh sb="0" eb="2">
      <t>ガイコク</t>
    </rPh>
    <rPh sb="2" eb="4">
      <t>ソウキン</t>
    </rPh>
    <phoneticPr fontId="1"/>
  </si>
  <si>
    <t>M2021-8-12①</t>
    <phoneticPr fontId="4" type="noConversion"/>
  </si>
  <si>
    <r>
      <t>外国送金手</t>
    </r>
    <r>
      <rPr>
        <sz val="11"/>
        <color theme="1"/>
        <rFont val="Calibri Light"/>
        <family val="3"/>
        <charset val="134"/>
        <scheme val="major"/>
      </rPr>
      <t>续费</t>
    </r>
    <r>
      <rPr>
        <sz val="11"/>
        <color theme="1"/>
        <rFont val="Calibri Light"/>
        <family val="3"/>
        <charset val="128"/>
        <scheme val="major"/>
      </rPr>
      <t>（SM-06，6/4</t>
    </r>
    <r>
      <rPr>
        <sz val="11"/>
        <color theme="1"/>
        <rFont val="Calibri Light"/>
        <family val="3"/>
        <charset val="134"/>
        <scheme val="major"/>
      </rPr>
      <t>纳</t>
    </r>
    <r>
      <rPr>
        <sz val="11"/>
        <color theme="1"/>
        <rFont val="Calibri Light"/>
        <family val="3"/>
        <charset val="128"/>
        <scheme val="major"/>
      </rPr>
      <t>期）</t>
    </r>
    <phoneticPr fontId="1"/>
  </si>
  <si>
    <t>M2021-8-12②</t>
    <phoneticPr fontId="4" type="noConversion"/>
  </si>
  <si>
    <r>
      <rPr>
        <sz val="11"/>
        <color theme="1"/>
        <rFont val="Calibri Light"/>
        <family val="3"/>
        <charset val="134"/>
        <scheme val="major"/>
      </rPr>
      <t>应</t>
    </r>
    <r>
      <rPr>
        <sz val="11"/>
        <color theme="1"/>
        <rFont val="Calibri Light"/>
        <family val="3"/>
        <charset val="128"/>
        <scheme val="major"/>
      </rPr>
      <t>收</t>
    </r>
    <r>
      <rPr>
        <sz val="11"/>
        <color theme="1"/>
        <rFont val="Calibri Light"/>
        <family val="3"/>
        <charset val="134"/>
        <scheme val="major"/>
      </rPr>
      <t>帐</t>
    </r>
    <phoneticPr fontId="1"/>
  </si>
  <si>
    <r>
      <rPr>
        <sz val="11"/>
        <color theme="1"/>
        <rFont val="Calibri Light"/>
        <family val="3"/>
        <charset val="134"/>
        <scheme val="major"/>
      </rPr>
      <t>销</t>
    </r>
    <r>
      <rPr>
        <sz val="11"/>
        <color theme="1"/>
        <rFont val="Calibri Light"/>
        <family val="3"/>
        <charset val="128"/>
        <scheme val="major"/>
      </rPr>
      <t>售</t>
    </r>
    <r>
      <rPr>
        <sz val="11"/>
        <color theme="1"/>
        <rFont val="Calibri Light"/>
        <family val="3"/>
        <charset val="134"/>
        <scheme val="major"/>
      </rPr>
      <t>额</t>
    </r>
    <phoneticPr fontId="1"/>
  </si>
  <si>
    <r>
      <t>9月10日</t>
    </r>
    <r>
      <rPr>
        <sz val="11"/>
        <color theme="1"/>
        <rFont val="Calibri Light"/>
        <family val="3"/>
        <charset val="134"/>
        <scheme val="major"/>
      </rPr>
      <t>纳</t>
    </r>
    <r>
      <rPr>
        <sz val="11"/>
        <color theme="1"/>
        <rFont val="Calibri Light"/>
        <family val="3"/>
        <charset val="128"/>
        <scheme val="major"/>
      </rPr>
      <t>期用</t>
    </r>
    <r>
      <rPr>
        <sz val="11"/>
        <color theme="1"/>
        <rFont val="Calibri Light"/>
        <family val="3"/>
        <charset val="134"/>
        <scheme val="major"/>
      </rPr>
      <t>进</t>
    </r>
    <r>
      <rPr>
        <sz val="11"/>
        <color theme="1"/>
        <rFont val="Calibri Light"/>
        <family val="3"/>
        <charset val="128"/>
        <scheme val="major"/>
      </rPr>
      <t>口消</t>
    </r>
    <r>
      <rPr>
        <sz val="11"/>
        <color theme="1"/>
        <rFont val="Calibri Light"/>
        <family val="3"/>
        <charset val="134"/>
        <scheme val="major"/>
      </rPr>
      <t>费</t>
    </r>
    <r>
      <rPr>
        <sz val="11"/>
        <color theme="1"/>
        <rFont val="Calibri Light"/>
        <family val="3"/>
        <charset val="128"/>
        <scheme val="major"/>
      </rPr>
      <t>税</t>
    </r>
    <phoneticPr fontId="1"/>
  </si>
  <si>
    <r>
      <rPr>
        <sz val="11"/>
        <color theme="1"/>
        <rFont val="Calibri Light"/>
        <family val="3"/>
        <charset val="134"/>
        <scheme val="major"/>
      </rPr>
      <t>调账</t>
    </r>
    <phoneticPr fontId="1"/>
  </si>
  <si>
    <r>
      <rPr>
        <sz val="11"/>
        <color theme="1"/>
        <rFont val="Calibri Light"/>
        <family val="3"/>
        <charset val="134"/>
        <scheme val="major"/>
      </rPr>
      <t>转</t>
    </r>
    <r>
      <rPr>
        <sz val="11"/>
        <color theme="1"/>
        <rFont val="Calibri Light"/>
        <family val="3"/>
        <charset val="128"/>
        <scheme val="major"/>
      </rPr>
      <t>至楽天</t>
    </r>
    <r>
      <rPr>
        <sz val="11"/>
        <color theme="1"/>
        <rFont val="Calibri Light"/>
        <family val="3"/>
        <charset val="134"/>
        <scheme val="major"/>
      </rPr>
      <t>银</t>
    </r>
    <r>
      <rPr>
        <sz val="11"/>
        <color theme="1"/>
        <rFont val="Calibri Light"/>
        <family val="3"/>
        <charset val="128"/>
        <scheme val="major"/>
      </rPr>
      <t>行</t>
    </r>
    <rPh sb="2" eb="4">
      <t>ラクテン</t>
    </rPh>
    <phoneticPr fontId="1"/>
  </si>
  <si>
    <r>
      <t>9月24日</t>
    </r>
    <r>
      <rPr>
        <sz val="11"/>
        <color theme="1"/>
        <rFont val="Calibri Light"/>
        <family val="3"/>
        <charset val="134"/>
        <scheme val="major"/>
      </rPr>
      <t>纳</t>
    </r>
    <r>
      <rPr>
        <sz val="11"/>
        <color theme="1"/>
        <rFont val="Calibri Light"/>
        <family val="3"/>
        <charset val="128"/>
        <scheme val="major"/>
      </rPr>
      <t>期用</t>
    </r>
    <r>
      <rPr>
        <sz val="11"/>
        <color theme="1"/>
        <rFont val="Calibri Light"/>
        <family val="3"/>
        <charset val="134"/>
        <scheme val="major"/>
      </rPr>
      <t>进</t>
    </r>
    <r>
      <rPr>
        <sz val="11"/>
        <color theme="1"/>
        <rFont val="Calibri Light"/>
        <family val="3"/>
        <charset val="128"/>
        <scheme val="major"/>
      </rPr>
      <t>口消</t>
    </r>
    <r>
      <rPr>
        <sz val="11"/>
        <color theme="1"/>
        <rFont val="Calibri Light"/>
        <family val="3"/>
        <charset val="134"/>
        <scheme val="major"/>
      </rPr>
      <t>费</t>
    </r>
    <r>
      <rPr>
        <sz val="11"/>
        <color theme="1"/>
        <rFont val="Calibri Light"/>
        <family val="3"/>
        <charset val="128"/>
        <scheme val="major"/>
      </rPr>
      <t>税</t>
    </r>
    <phoneticPr fontId="1"/>
  </si>
  <si>
    <r>
      <t>9月24日</t>
    </r>
    <r>
      <rPr>
        <sz val="11"/>
        <color theme="1"/>
        <rFont val="Calibri Light"/>
        <family val="3"/>
        <charset val="134"/>
        <scheme val="major"/>
      </rPr>
      <t>纳</t>
    </r>
    <r>
      <rPr>
        <sz val="11"/>
        <color theme="1"/>
        <rFont val="Calibri Light"/>
        <family val="3"/>
        <charset val="128"/>
        <scheme val="major"/>
      </rPr>
      <t>期用関税</t>
    </r>
    <rPh sb="8" eb="10">
      <t>カンゼイ</t>
    </rPh>
    <phoneticPr fontId="1"/>
  </si>
  <si>
    <r>
      <t>稻田材料</t>
    </r>
    <r>
      <rPr>
        <sz val="11"/>
        <color theme="1"/>
        <rFont val="Calibri Light"/>
        <family val="3"/>
        <charset val="134"/>
        <scheme val="major"/>
      </rPr>
      <t>费</t>
    </r>
    <r>
      <rPr>
        <sz val="11"/>
        <color theme="1"/>
        <rFont val="Calibri Light"/>
        <family val="3"/>
        <charset val="128"/>
        <scheme val="major"/>
      </rPr>
      <t>（最短納期）</t>
    </r>
    <rPh sb="6" eb="10">
      <t>サイタンノウキ</t>
    </rPh>
    <phoneticPr fontId="1"/>
  </si>
  <si>
    <r>
      <t>法定福利</t>
    </r>
    <r>
      <rPr>
        <sz val="11"/>
        <color theme="1"/>
        <rFont val="Calibri Light"/>
        <family val="2"/>
        <charset val="128"/>
        <scheme val="major"/>
      </rPr>
      <t>费</t>
    </r>
  </si>
  <si>
    <t>厚生年金（2021年8月5人）</t>
  </si>
  <si>
    <t>M2021-9-7</t>
  </si>
  <si>
    <r>
      <rPr>
        <sz val="11"/>
        <color theme="1"/>
        <rFont val="Calibri Light"/>
        <family val="2"/>
        <charset val="128"/>
        <scheme val="major"/>
      </rPr>
      <t>应</t>
    </r>
    <r>
      <rPr>
        <sz val="11"/>
        <color theme="1"/>
        <rFont val="Calibri Light"/>
        <family val="3"/>
        <charset val="128"/>
        <scheme val="major"/>
      </rPr>
      <t>付</t>
    </r>
    <r>
      <rPr>
        <sz val="11"/>
        <color theme="1"/>
        <rFont val="Calibri Light"/>
        <family val="2"/>
        <charset val="128"/>
        <scheme val="major"/>
      </rPr>
      <t>帐</t>
    </r>
  </si>
  <si>
    <r>
      <rPr>
        <sz val="11"/>
        <color theme="1"/>
        <rFont val="Calibri Light"/>
        <family val="2"/>
        <charset val="128"/>
        <scheme val="major"/>
      </rPr>
      <t>进</t>
    </r>
    <r>
      <rPr>
        <sz val="11"/>
        <color theme="1"/>
        <rFont val="Calibri Light"/>
        <family val="3"/>
        <charset val="128"/>
        <scheme val="major"/>
      </rPr>
      <t>口消</t>
    </r>
    <r>
      <rPr>
        <sz val="11"/>
        <color theme="1"/>
        <rFont val="Calibri Light"/>
        <family val="2"/>
        <charset val="128"/>
        <scheme val="major"/>
      </rPr>
      <t>费</t>
    </r>
    <r>
      <rPr>
        <sz val="11"/>
        <color theme="1"/>
        <rFont val="Calibri Light"/>
        <family val="3"/>
        <charset val="128"/>
        <scheme val="major"/>
      </rPr>
      <t>税</t>
    </r>
  </si>
  <si>
    <r>
      <t>10月8日</t>
    </r>
    <r>
      <rPr>
        <sz val="11"/>
        <color theme="1"/>
        <rFont val="Calibri Light"/>
        <family val="2"/>
        <charset val="128"/>
        <scheme val="major"/>
      </rPr>
      <t>纳</t>
    </r>
    <r>
      <rPr>
        <sz val="11"/>
        <color theme="1"/>
        <rFont val="Calibri Light"/>
        <family val="3"/>
        <charset val="128"/>
        <scheme val="major"/>
      </rPr>
      <t>期用</t>
    </r>
    <r>
      <rPr>
        <sz val="11"/>
        <color theme="1"/>
        <rFont val="Calibri Light"/>
        <family val="2"/>
        <charset val="128"/>
        <scheme val="major"/>
      </rPr>
      <t>进</t>
    </r>
    <r>
      <rPr>
        <sz val="11"/>
        <color theme="1"/>
        <rFont val="Calibri Light"/>
        <family val="3"/>
        <charset val="128"/>
        <scheme val="major"/>
      </rPr>
      <t>口消</t>
    </r>
    <r>
      <rPr>
        <sz val="11"/>
        <color theme="1"/>
        <rFont val="Calibri Light"/>
        <family val="2"/>
        <charset val="128"/>
        <scheme val="major"/>
      </rPr>
      <t>费</t>
    </r>
    <r>
      <rPr>
        <sz val="11"/>
        <color theme="1"/>
        <rFont val="Calibri Light"/>
        <family val="3"/>
        <charset val="128"/>
        <scheme val="major"/>
      </rPr>
      <t>税</t>
    </r>
  </si>
  <si>
    <t>M2021-10-1</t>
    <phoneticPr fontId="4" type="noConversion"/>
  </si>
  <si>
    <r>
      <t>10月15日</t>
    </r>
    <r>
      <rPr>
        <sz val="11"/>
        <color theme="1"/>
        <rFont val="Calibri Light"/>
        <family val="2"/>
        <charset val="128"/>
        <scheme val="major"/>
      </rPr>
      <t>纳</t>
    </r>
    <r>
      <rPr>
        <sz val="11"/>
        <color theme="1"/>
        <rFont val="Calibri Light"/>
        <family val="3"/>
        <charset val="128"/>
        <scheme val="major"/>
      </rPr>
      <t>期用</t>
    </r>
    <r>
      <rPr>
        <sz val="11"/>
        <color theme="1"/>
        <rFont val="Calibri Light"/>
        <family val="2"/>
        <charset val="128"/>
        <scheme val="major"/>
      </rPr>
      <t>进</t>
    </r>
    <r>
      <rPr>
        <sz val="11"/>
        <color theme="1"/>
        <rFont val="Calibri Light"/>
        <family val="3"/>
        <charset val="128"/>
        <scheme val="major"/>
      </rPr>
      <t>口消</t>
    </r>
    <r>
      <rPr>
        <sz val="11"/>
        <color theme="1"/>
        <rFont val="Calibri Light"/>
        <family val="2"/>
        <charset val="128"/>
        <scheme val="major"/>
      </rPr>
      <t>费</t>
    </r>
    <r>
      <rPr>
        <sz val="11"/>
        <color theme="1"/>
        <rFont val="Calibri Light"/>
        <family val="3"/>
        <charset val="128"/>
        <scheme val="major"/>
      </rPr>
      <t>税</t>
    </r>
  </si>
  <si>
    <t>M2021-10-2</t>
    <phoneticPr fontId="4" type="noConversion"/>
  </si>
  <si>
    <r>
      <rPr>
        <sz val="11"/>
        <color theme="1"/>
        <rFont val="Calibri Light"/>
        <family val="2"/>
        <charset val="128"/>
        <scheme val="major"/>
      </rPr>
      <t>调账</t>
    </r>
  </si>
  <si>
    <r>
      <rPr>
        <sz val="11"/>
        <color theme="1"/>
        <rFont val="Calibri Light"/>
        <family val="2"/>
        <charset val="128"/>
        <scheme val="major"/>
      </rPr>
      <t>转</t>
    </r>
    <r>
      <rPr>
        <sz val="11"/>
        <color theme="1"/>
        <rFont val="Calibri Light"/>
        <family val="3"/>
        <charset val="128"/>
        <scheme val="major"/>
      </rPr>
      <t>至楽天</t>
    </r>
    <r>
      <rPr>
        <sz val="11"/>
        <color theme="1"/>
        <rFont val="Calibri Light"/>
        <family val="2"/>
        <charset val="128"/>
        <scheme val="major"/>
      </rPr>
      <t>银</t>
    </r>
    <r>
      <rPr>
        <sz val="11"/>
        <color theme="1"/>
        <rFont val="Calibri Light"/>
        <family val="3"/>
        <charset val="128"/>
        <scheme val="major"/>
      </rPr>
      <t>行</t>
    </r>
    <rPh sb="2" eb="4">
      <t>ラクテン</t>
    </rPh>
    <phoneticPr fontId="1"/>
  </si>
  <si>
    <t>M2021-10-4</t>
    <phoneticPr fontId="4" type="noConversion"/>
  </si>
  <si>
    <r>
      <t>取</t>
    </r>
    <r>
      <rPr>
        <sz val="11"/>
        <color theme="1"/>
        <rFont val="Calibri Light"/>
        <family val="2"/>
        <charset val="128"/>
        <scheme val="major"/>
      </rPr>
      <t>现</t>
    </r>
  </si>
  <si>
    <r>
      <rPr>
        <sz val="11"/>
        <color theme="1"/>
        <rFont val="Calibri Light"/>
        <family val="2"/>
        <charset val="128"/>
        <scheme val="major"/>
      </rPr>
      <t>转</t>
    </r>
    <r>
      <rPr>
        <sz val="11"/>
        <color theme="1"/>
        <rFont val="Calibri Light"/>
        <family val="3"/>
        <charset val="128"/>
        <scheme val="major"/>
      </rPr>
      <t>至小口現金</t>
    </r>
    <rPh sb="2" eb="6">
      <t>コグチゲンキン</t>
    </rPh>
    <phoneticPr fontId="1"/>
  </si>
  <si>
    <t>M2021-10-3</t>
    <phoneticPr fontId="4" type="noConversion"/>
  </si>
  <si>
    <r>
      <t>10月29日</t>
    </r>
    <r>
      <rPr>
        <sz val="11"/>
        <color theme="1"/>
        <rFont val="Calibri Light"/>
        <family val="2"/>
        <charset val="128"/>
        <scheme val="major"/>
      </rPr>
      <t>纳</t>
    </r>
    <r>
      <rPr>
        <sz val="11"/>
        <color theme="1"/>
        <rFont val="Calibri Light"/>
        <family val="3"/>
        <charset val="128"/>
        <scheme val="major"/>
      </rPr>
      <t>期用</t>
    </r>
    <r>
      <rPr>
        <sz val="11"/>
        <color theme="1"/>
        <rFont val="Calibri Light"/>
        <family val="2"/>
        <charset val="128"/>
        <scheme val="major"/>
      </rPr>
      <t>进</t>
    </r>
    <r>
      <rPr>
        <sz val="11"/>
        <color theme="1"/>
        <rFont val="Calibri Light"/>
        <family val="3"/>
        <charset val="128"/>
        <scheme val="major"/>
      </rPr>
      <t>口消</t>
    </r>
    <r>
      <rPr>
        <sz val="11"/>
        <color theme="1"/>
        <rFont val="Calibri Light"/>
        <family val="2"/>
        <charset val="128"/>
        <scheme val="major"/>
      </rPr>
      <t>费</t>
    </r>
    <r>
      <rPr>
        <sz val="11"/>
        <color theme="1"/>
        <rFont val="Calibri Light"/>
        <family val="3"/>
        <charset val="128"/>
        <scheme val="major"/>
      </rPr>
      <t>税</t>
    </r>
  </si>
  <si>
    <t>M2021-10-5</t>
    <phoneticPr fontId="4" type="noConversion"/>
  </si>
  <si>
    <t>M2021-10-7</t>
    <phoneticPr fontId="4" type="noConversion"/>
  </si>
  <si>
    <t>11月5日纳期用进口消费税</t>
    <phoneticPr fontId="1"/>
  </si>
  <si>
    <t>11月12日纳期用进口消费税</t>
    <phoneticPr fontId="1"/>
  </si>
  <si>
    <t>11月26日纳期用进口消费税</t>
    <phoneticPr fontId="1"/>
  </si>
  <si>
    <t>厚生年金（2021年10月5人）</t>
    <phoneticPr fontId="1"/>
  </si>
  <si>
    <t>进口消费税</t>
  </si>
  <si>
    <t>12月10日纳期用进口消费税</t>
  </si>
  <si>
    <t>M2021-12-3</t>
    <phoneticPr fontId="1"/>
  </si>
  <si>
    <t>12月17日纳期用进口消费税</t>
  </si>
  <si>
    <t>M2021-12-4</t>
    <phoneticPr fontId="1"/>
  </si>
  <si>
    <t>12月24日纳期用进口消费税</t>
  </si>
  <si>
    <t>M2021-12-5</t>
    <phoneticPr fontId="1"/>
  </si>
  <si>
    <r>
      <t>厚生年金（2021年</t>
    </r>
    <r>
      <rPr>
        <sz val="11"/>
        <color theme="1"/>
        <rFont val="游ゴシック"/>
        <family val="3"/>
        <charset val="128"/>
      </rPr>
      <t>11</t>
    </r>
    <r>
      <rPr>
        <sz val="11"/>
        <color theme="1"/>
        <rFont val="FangSong"/>
        <family val="3"/>
        <charset val="134"/>
      </rPr>
      <t>月</t>
    </r>
    <r>
      <rPr>
        <sz val="11"/>
        <color theme="1"/>
        <rFont val="游ゴシック"/>
        <family val="3"/>
        <charset val="128"/>
      </rPr>
      <t>6</t>
    </r>
    <r>
      <rPr>
        <sz val="11"/>
        <color theme="1"/>
        <rFont val="FangSong"/>
        <family val="3"/>
        <charset val="134"/>
      </rPr>
      <t>人）</t>
    </r>
    <phoneticPr fontId="1"/>
  </si>
  <si>
    <t>M2022-1-1</t>
    <phoneticPr fontId="4" type="noConversion"/>
  </si>
  <si>
    <t>1月14日纳期用进口消费税</t>
  </si>
  <si>
    <t>M2022-1-4</t>
  </si>
  <si>
    <t>M2022-1-6</t>
  </si>
  <si>
    <t>1月28日纳期用进口消费税</t>
    <phoneticPr fontId="1"/>
  </si>
  <si>
    <t>M2022-1-7</t>
  </si>
  <si>
    <t>楽天に振込</t>
    <rPh sb="0" eb="2">
      <t>ラクテン</t>
    </rPh>
    <rPh sb="3" eb="5">
      <t>フリコミ</t>
    </rPh>
    <phoneticPr fontId="1"/>
  </si>
  <si>
    <t>M2022-1-8</t>
  </si>
  <si>
    <t>TMC血液回路销售（11/26,12/10,12/24纳期）</t>
    <phoneticPr fontId="1"/>
  </si>
  <si>
    <t>M2022-1-9</t>
  </si>
  <si>
    <t>U.T.Tech (MG3F）2月輸出</t>
    <rPh sb="16" eb="17">
      <t>ガツ</t>
    </rPh>
    <rPh sb="17" eb="19">
      <t>ユシュツ</t>
    </rPh>
    <phoneticPr fontId="1"/>
  </si>
  <si>
    <t>M2022-1-10</t>
  </si>
  <si>
    <t>M2022-1-11</t>
  </si>
  <si>
    <t>TMC血液回路销售（11/26,12/10,12/24纳期）</t>
  </si>
  <si>
    <t>M2022-2-1</t>
  </si>
  <si>
    <t>楽天から入金</t>
    <rPh sb="0" eb="2">
      <t>ﾗｸﾃﾝ</t>
    </rPh>
    <rPh sb="4" eb="6">
      <t>ﾆｭｳｷﾝ</t>
    </rPh>
    <phoneticPr fontId="4" type="noConversion"/>
  </si>
  <si>
    <t>U.T.Tech (MG3F）2月輸出</t>
    <rPh sb="16" eb="17">
      <t>ｶﾞﾂ</t>
    </rPh>
    <rPh sb="17" eb="19">
      <t>ﾕｼｭﾂ</t>
    </rPh>
    <phoneticPr fontId="4" type="noConversion"/>
  </si>
  <si>
    <t>M2022-2-2</t>
  </si>
  <si>
    <t>M2022-2-3</t>
  </si>
  <si>
    <t>楽天に振込</t>
    <rPh sb="0" eb="2">
      <t>ﾗｸﾃﾝ</t>
    </rPh>
    <rPh sb="3" eb="5">
      <t>ﾌﾘｺﾐ</t>
    </rPh>
    <phoneticPr fontId="4" type="noConversion"/>
  </si>
  <si>
    <t>M2022-2-4</t>
  </si>
  <si>
    <t>2月14日纳期用进口消费税</t>
  </si>
  <si>
    <t>M2022-2-5</t>
  </si>
  <si>
    <t>由天津采购杂费(SM-07,09)</t>
    <phoneticPr fontId="4" type="noConversion"/>
  </si>
  <si>
    <t>亲和工业7月海运</t>
    <phoneticPr fontId="4" type="noConversion"/>
  </si>
  <si>
    <t>2021年7月海运保险</t>
    <phoneticPr fontId="1"/>
  </si>
  <si>
    <t>2021年7月三井仓库</t>
    <phoneticPr fontId="1"/>
  </si>
  <si>
    <t>2021年7月名铁运输</t>
    <phoneticPr fontId="1"/>
  </si>
  <si>
    <t>2021年7月进口药事名义（回路）</t>
  </si>
  <si>
    <t>出口海运费</t>
    <phoneticPr fontId="1"/>
  </si>
  <si>
    <t>2021年7月海运费（材料）</t>
  </si>
  <si>
    <t>2021年7月进口操作费（回路，东港）</t>
  </si>
  <si>
    <t>R2021-8-12</t>
  </si>
  <si>
    <t>星辰办公室(2021年10月-12月)</t>
  </si>
  <si>
    <t>R2021-9-1</t>
    <phoneticPr fontId="1"/>
  </si>
  <si>
    <t>亲和工业8月海运</t>
  </si>
  <si>
    <t>Cellremover材料费8月海运</t>
  </si>
  <si>
    <t>R2021-9-3</t>
  </si>
  <si>
    <t>R2021-9-5</t>
  </si>
  <si>
    <t>由天津采购杂费(SM-10，14)</t>
  </si>
  <si>
    <t>R2021-9-6</t>
  </si>
  <si>
    <r>
      <t>2021年</t>
    </r>
    <r>
      <rPr>
        <sz val="11"/>
        <color theme="1"/>
        <rFont val="ＭＳ Ｐゴシック"/>
        <family val="3"/>
        <charset val="128"/>
      </rPr>
      <t>8</t>
    </r>
    <r>
      <rPr>
        <sz val="11"/>
        <color theme="1"/>
        <rFont val="FangSong"/>
        <family val="3"/>
        <charset val="134"/>
      </rPr>
      <t>月三井仓库</t>
    </r>
    <phoneticPr fontId="1"/>
  </si>
  <si>
    <t>R2021-9-8</t>
  </si>
  <si>
    <t>2021年8月名铁运输</t>
  </si>
  <si>
    <t>R2021-9-9</t>
  </si>
  <si>
    <r>
      <t>2021年</t>
    </r>
    <r>
      <rPr>
        <sz val="11"/>
        <color theme="1"/>
        <rFont val="ＭＳ Ｐゴシック"/>
        <family val="3"/>
        <charset val="128"/>
      </rPr>
      <t>8</t>
    </r>
    <r>
      <rPr>
        <sz val="11"/>
        <color theme="1"/>
        <rFont val="FangSong"/>
        <family val="3"/>
        <charset val="134"/>
      </rPr>
      <t>月海运保险</t>
    </r>
    <phoneticPr fontId="1"/>
  </si>
  <si>
    <t>进口费</t>
  </si>
  <si>
    <t>2021年8月进口药事名义（回路）</t>
  </si>
  <si>
    <t>出口海运费</t>
  </si>
  <si>
    <t>2021年8月海运费（材料）</t>
  </si>
  <si>
    <t>2021年8月进口操作费（回路，东港）</t>
  </si>
  <si>
    <t>稻田材料费（10,11月海运）</t>
  </si>
  <si>
    <t>R2021-9-19</t>
  </si>
  <si>
    <t>R2021-9-20</t>
  </si>
  <si>
    <t>稻田材料费（11月海运）</t>
  </si>
  <si>
    <t>仕入</t>
  </si>
  <si>
    <t>由天津采购杂费(SM-16,17)</t>
  </si>
  <si>
    <t>稻田材料费（12月海运）</t>
  </si>
  <si>
    <t>由天津采购杂费(SM-19)</t>
  </si>
  <si>
    <t>2021年10月西日本铁道（粘接剂）</t>
  </si>
  <si>
    <t>メディカルコーワ（9月海运）</t>
  </si>
  <si>
    <t>Cellremover材料费（9月海运）</t>
  </si>
  <si>
    <t>R2021-10-7</t>
  </si>
  <si>
    <t>昭和興産材料費9月海伝</t>
  </si>
  <si>
    <t>R2021-10-8</t>
  </si>
  <si>
    <t>2021年9月三井仓库</t>
  </si>
  <si>
    <t>2021年9月名铁运输</t>
  </si>
  <si>
    <t>2021年9月海运保险</t>
  </si>
  <si>
    <t>R2021-10-11</t>
  </si>
  <si>
    <t>东港8月海运费（材料）</t>
  </si>
  <si>
    <t>东港8月进口操作费・药事名义（回路）</t>
  </si>
  <si>
    <t>亲和工业9月海运</t>
  </si>
  <si>
    <t>R2021-10-14</t>
  </si>
  <si>
    <t>2021年10月西日本铁道（逆止弁）</t>
  </si>
  <si>
    <t>R2021-11-1</t>
  </si>
  <si>
    <t>R2021-11-2</t>
  </si>
  <si>
    <t>东港10月海运费（材料）ST-0017</t>
  </si>
  <si>
    <t>东港10月海运费（材料）</t>
  </si>
  <si>
    <t>東京スター</t>
    <rPh sb="0" eb="2">
      <t>ﾄｳｷｮｳ</t>
    </rPh>
    <phoneticPr fontId="4" type="noConversion"/>
  </si>
  <si>
    <r>
      <rPr>
        <sz val="11"/>
        <color theme="1"/>
        <rFont val="Microsoft JhengHei"/>
        <family val="2"/>
        <charset val="136"/>
      </rPr>
      <t>亲</t>
    </r>
    <r>
      <rPr>
        <sz val="11"/>
        <color theme="1"/>
        <rFont val="Calibri Light"/>
        <family val="3"/>
        <charset val="128"/>
        <scheme val="major"/>
      </rPr>
      <t>和工</t>
    </r>
    <r>
      <rPr>
        <sz val="11"/>
        <color theme="1"/>
        <rFont val="Microsoft JhengHei"/>
        <family val="2"/>
        <charset val="136"/>
      </rPr>
      <t>业10</t>
    </r>
    <r>
      <rPr>
        <sz val="11"/>
        <color theme="1"/>
        <rFont val="Calibri Light"/>
        <family val="3"/>
        <charset val="128"/>
        <scheme val="major"/>
      </rPr>
      <t>月海运</t>
    </r>
    <phoneticPr fontId="4" type="noConversion"/>
  </si>
  <si>
    <t>R2021-11-15</t>
  </si>
  <si>
    <t>Cellremover10月海运</t>
    <phoneticPr fontId="4" type="noConversion"/>
  </si>
  <si>
    <t>昭和興産10月海伝</t>
    <rPh sb="0" eb="4">
      <t>ｼｮｳﾜｺｳｻﾝ</t>
    </rPh>
    <rPh sb="6" eb="7">
      <t>ｶﾞﾂ</t>
    </rPh>
    <rPh sb="7" eb="8">
      <t>ｳﾐ</t>
    </rPh>
    <rPh sb="8" eb="9">
      <t>ﾃﾞﾝ</t>
    </rPh>
    <phoneticPr fontId="4" type="noConversion"/>
  </si>
  <si>
    <t>R2021-11-17</t>
  </si>
  <si>
    <t>2021年10月海运保险</t>
    <phoneticPr fontId="1"/>
  </si>
  <si>
    <t>R2021-11-18</t>
  </si>
  <si>
    <r>
      <t>由天津采</t>
    </r>
    <r>
      <rPr>
        <sz val="11"/>
        <color theme="1"/>
        <rFont val="Microsoft JhengHei"/>
        <family val="2"/>
        <charset val="136"/>
      </rPr>
      <t>购杂费</t>
    </r>
    <r>
      <rPr>
        <sz val="11"/>
        <color theme="1"/>
        <rFont val="Calibri Light"/>
        <family val="3"/>
        <charset val="128"/>
        <scheme val="major"/>
      </rPr>
      <t>(SM-22,23,24)</t>
    </r>
    <phoneticPr fontId="4" type="noConversion"/>
  </si>
  <si>
    <t>银-0022（付乐天银行汇款手续费3002，跨境汇款收款手续费2000）</t>
    <phoneticPr fontId="4" type="noConversion"/>
  </si>
  <si>
    <t>R2021-11-23</t>
  </si>
  <si>
    <r>
      <t>出口海运</t>
    </r>
    <r>
      <rPr>
        <sz val="11"/>
        <color theme="1"/>
        <rFont val="Calibri Light"/>
        <family val="3"/>
        <charset val="134"/>
        <scheme val="major"/>
      </rPr>
      <t>费</t>
    </r>
    <phoneticPr fontId="4" type="noConversion"/>
  </si>
  <si>
    <r>
      <t>保</t>
    </r>
    <r>
      <rPr>
        <sz val="11"/>
        <color theme="1"/>
        <rFont val="Calibri Light"/>
        <family val="3"/>
        <charset val="134"/>
        <scheme val="major"/>
      </rPr>
      <t>险费</t>
    </r>
    <phoneticPr fontId="4" type="noConversion"/>
  </si>
  <si>
    <r>
      <t>2021年11月海运保</t>
    </r>
    <r>
      <rPr>
        <sz val="11"/>
        <color theme="1"/>
        <rFont val="Microsoft JhengHei"/>
        <family val="2"/>
        <charset val="136"/>
      </rPr>
      <t>险</t>
    </r>
    <phoneticPr fontId="4" type="noConversion"/>
  </si>
  <si>
    <t>操作费</t>
    <phoneticPr fontId="4" type="noConversion"/>
  </si>
  <si>
    <r>
      <rPr>
        <sz val="11"/>
        <color theme="1"/>
        <rFont val="Microsoft YaHei"/>
        <family val="3"/>
        <charset val="134"/>
      </rPr>
      <t>三井仓库</t>
    </r>
    <r>
      <rPr>
        <sz val="11"/>
        <color theme="1"/>
        <rFont val="ＭＳ Ｐゴシック"/>
        <family val="3"/>
        <charset val="128"/>
      </rPr>
      <t>11</t>
    </r>
    <r>
      <rPr>
        <sz val="11"/>
        <color theme="1"/>
        <rFont val="Calibri Light"/>
        <family val="3"/>
        <charset val="128"/>
        <scheme val="major"/>
      </rPr>
      <t>月分</t>
    </r>
    <rPh sb="7" eb="8">
      <t>ﾌﾞﾝ</t>
    </rPh>
    <phoneticPr fontId="4" type="noConversion"/>
  </si>
  <si>
    <t>运输费</t>
    <phoneticPr fontId="4" type="noConversion"/>
  </si>
  <si>
    <r>
      <t>名</t>
    </r>
    <r>
      <rPr>
        <sz val="11"/>
        <color theme="1"/>
        <rFont val="Microsoft JhengHei"/>
        <family val="2"/>
        <charset val="136"/>
      </rPr>
      <t>铁</t>
    </r>
    <r>
      <rPr>
        <sz val="11"/>
        <color theme="1"/>
        <rFont val="Calibri Light"/>
        <family val="3"/>
        <charset val="128"/>
        <scheme val="major"/>
      </rPr>
      <t>运</t>
    </r>
    <r>
      <rPr>
        <sz val="11"/>
        <color theme="1"/>
        <rFont val="Microsoft JhengHei"/>
        <family val="2"/>
        <charset val="136"/>
      </rPr>
      <t>输</t>
    </r>
    <r>
      <rPr>
        <sz val="11"/>
        <color theme="1"/>
        <rFont val="ＭＳ Ｐゴシック"/>
        <family val="2"/>
        <charset val="128"/>
      </rPr>
      <t>11</t>
    </r>
    <r>
      <rPr>
        <sz val="11"/>
        <color theme="1"/>
        <rFont val="Calibri Light"/>
        <family val="3"/>
        <charset val="128"/>
        <scheme val="major"/>
      </rPr>
      <t>月分</t>
    </r>
    <rPh sb="6" eb="8">
      <t>ｶﾞﾂﾌﾞﾝ</t>
    </rPh>
    <phoneticPr fontId="4" type="noConversion"/>
  </si>
  <si>
    <t>R2021-12-14</t>
  </si>
  <si>
    <t>亲和工业11月海运</t>
    <phoneticPr fontId="4" type="noConversion"/>
  </si>
  <si>
    <t>R2021-12-16</t>
  </si>
  <si>
    <t>Cellremover11月海运</t>
    <phoneticPr fontId="4" type="noConversion"/>
  </si>
  <si>
    <t>昭和興産11月海伝</t>
    <phoneticPr fontId="4" type="noConversion"/>
  </si>
  <si>
    <t>東レ・メディカル（箱不良札幌倉庫返送費用）</t>
    <phoneticPr fontId="4" type="noConversion"/>
  </si>
  <si>
    <t>R2021-12-23</t>
  </si>
  <si>
    <t>付乐天银行汇款手续费4068，跨境汇款收款手续费2000</t>
    <phoneticPr fontId="4" type="noConversion"/>
  </si>
  <si>
    <t>R2021-12-24</t>
  </si>
  <si>
    <t>由天津采购杂费(SM-33，35，36，37，40，42，43)</t>
    <phoneticPr fontId="4" type="noConversion"/>
  </si>
  <si>
    <t>R2022-1-1</t>
  </si>
  <si>
    <t>富泽佐知子</t>
    <phoneticPr fontId="4" type="noConversion"/>
  </si>
  <si>
    <t>日下部温子</t>
    <phoneticPr fontId="4" type="noConversion"/>
  </si>
  <si>
    <t>Cellremover12月海运</t>
    <phoneticPr fontId="4" type="noConversion"/>
  </si>
  <si>
    <t>R2022-1-8</t>
  </si>
  <si>
    <t>亲和工业12月海运</t>
    <phoneticPr fontId="4" type="noConversion"/>
  </si>
  <si>
    <t>三井仓库12月分</t>
    <rPh sb="7" eb="8">
      <t>ﾌﾞﾝ</t>
    </rPh>
    <phoneticPr fontId="4" type="noConversion"/>
  </si>
  <si>
    <t>名铁运输12月分</t>
    <phoneticPr fontId="4" type="noConversion"/>
  </si>
  <si>
    <t>出口海运费</t>
    <phoneticPr fontId="4" type="noConversion"/>
  </si>
  <si>
    <t>东港11月海运费（材料）ST-23</t>
    <phoneticPr fontId="4" type="noConversion"/>
  </si>
  <si>
    <t>R2022-1-13</t>
  </si>
  <si>
    <t>东港11月海运费（材料）ST-24</t>
    <phoneticPr fontId="4" type="noConversion"/>
  </si>
  <si>
    <t>R2022-1-14</t>
  </si>
  <si>
    <t>进口费</t>
    <phoneticPr fontId="4" type="noConversion"/>
  </si>
  <si>
    <t>东港11月进口操作费・药事名义（回路）SM-50,54,55,56</t>
    <phoneticPr fontId="4" type="noConversion"/>
  </si>
  <si>
    <t>R2022-1-15</t>
  </si>
  <si>
    <t>付租赁费(2022年2月星辰办公室房租）</t>
  </si>
  <si>
    <t>2021年12月海运保险</t>
  </si>
  <si>
    <t>付保险费（12月海上运输保险）</t>
  </si>
  <si>
    <t>R2022-1-18</t>
  </si>
  <si>
    <t>R2022-1-19</t>
  </si>
  <si>
    <t>S2021-7-1</t>
  </si>
  <si>
    <t>手续费</t>
  </si>
  <si>
    <t>海外送金</t>
  </si>
  <si>
    <t>S2021-7-3①</t>
  </si>
  <si>
    <t>S2021-7-3②</t>
  </si>
  <si>
    <t>S2021-8-1</t>
  </si>
  <si>
    <t>S2021-8-4</t>
    <phoneticPr fontId="1"/>
  </si>
  <si>
    <t>佐川急（试做代替品）8月</t>
    <phoneticPr fontId="4" type="noConversion"/>
  </si>
  <si>
    <t>日本郵便8月</t>
    <rPh sb="0" eb="4">
      <t>ﾆﾎﾝﾕｳﾋﾞﾝ</t>
    </rPh>
    <phoneticPr fontId="4" type="noConversion"/>
  </si>
  <si>
    <t>S2021-9-2</t>
    <phoneticPr fontId="1"/>
  </si>
  <si>
    <t>S2021-9-3</t>
    <phoneticPr fontId="1"/>
  </si>
  <si>
    <t>S2021-9-4</t>
    <phoneticPr fontId="1"/>
  </si>
  <si>
    <t>S2021-9-5</t>
  </si>
  <si>
    <t>日本郵便9月</t>
    <rPh sb="0" eb="4">
      <t>ニホンユウビン</t>
    </rPh>
    <phoneticPr fontId="1"/>
  </si>
  <si>
    <t>东丽反馈现9月</t>
    <phoneticPr fontId="4" type="noConversion"/>
  </si>
  <si>
    <t>佐川急（试做代替品）9月</t>
    <phoneticPr fontId="1"/>
  </si>
  <si>
    <t>大塚商会</t>
    <rPh sb="0" eb="4">
      <t>オオツカショウカイ</t>
    </rPh>
    <phoneticPr fontId="1"/>
  </si>
  <si>
    <r>
      <t>日本郵便</t>
    </r>
    <r>
      <rPr>
        <sz val="11"/>
        <color theme="1"/>
        <rFont val="ＭＳ Ｐ明朝"/>
        <family val="3"/>
        <charset val="128"/>
      </rPr>
      <t>10</t>
    </r>
    <r>
      <rPr>
        <sz val="11"/>
        <color theme="1"/>
        <rFont val="FangSong"/>
        <family val="3"/>
        <charset val="134"/>
      </rPr>
      <t>月</t>
    </r>
    <phoneticPr fontId="1"/>
  </si>
  <si>
    <t>东丽反馈现10月</t>
    <rPh sb="7" eb="8">
      <t>ガツ</t>
    </rPh>
    <phoneticPr fontId="1"/>
  </si>
  <si>
    <t>佐川急（试做代替品）10月</t>
    <phoneticPr fontId="1"/>
  </si>
  <si>
    <r>
      <t>大塚商会</t>
    </r>
    <r>
      <rPr>
        <sz val="11"/>
        <color theme="1"/>
        <rFont val="ＭＳ Ｐ明朝"/>
        <family val="3"/>
        <charset val="128"/>
      </rPr>
      <t>10月</t>
    </r>
    <rPh sb="6" eb="7">
      <t>ガツ</t>
    </rPh>
    <phoneticPr fontId="1"/>
  </si>
  <si>
    <t>日本郵便11月</t>
  </si>
  <si>
    <t>付快递费（日本郵便11月）</t>
  </si>
  <si>
    <t>S2021-12-1</t>
  </si>
  <si>
    <t>东丽反馈现11月</t>
    <phoneticPr fontId="4" type="noConversion"/>
  </si>
  <si>
    <t>S2021-12-2</t>
    <phoneticPr fontId="1"/>
  </si>
  <si>
    <t>雑費</t>
    <phoneticPr fontId="4" type="noConversion"/>
  </si>
  <si>
    <t>大塚商会11月</t>
    <phoneticPr fontId="4" type="noConversion"/>
  </si>
  <si>
    <t>S2021-12-4</t>
    <phoneticPr fontId="1"/>
  </si>
  <si>
    <t>付电话费（Twelve11月）</t>
  </si>
  <si>
    <t>S2021-12-5</t>
    <phoneticPr fontId="1"/>
  </si>
  <si>
    <t>NTT（日本电信电话㈱）</t>
  </si>
  <si>
    <t>网络电话通信费12月</t>
    <rPh sb="9" eb="10">
      <t>ガツ</t>
    </rPh>
    <phoneticPr fontId="1"/>
  </si>
  <si>
    <t>S2022-1-1</t>
  </si>
  <si>
    <t>BIGUP㈱</t>
  </si>
  <si>
    <t>S2022-1-2</t>
  </si>
  <si>
    <t>日本郵便12月</t>
  </si>
  <si>
    <t>S2022-1-3</t>
  </si>
  <si>
    <t>MonotaRO12月</t>
  </si>
  <si>
    <t>S2022-1-4</t>
  </si>
  <si>
    <t>东丽反馈现12月</t>
  </si>
  <si>
    <t>S2022-1-5</t>
  </si>
  <si>
    <t>佐川急便</t>
    <rPh sb="0" eb="4">
      <t>ｻｶﾞﾜｷｭｳﾋﾞﾝ</t>
    </rPh>
    <phoneticPr fontId="4" type="noConversion"/>
  </si>
  <si>
    <t>佐川急（试做代替品）12月</t>
  </si>
  <si>
    <t>S2022-1-6</t>
  </si>
  <si>
    <t>大塚商会12月</t>
    <rPh sb="0" eb="4">
      <t>ｵｵﾂｶｼｮｳｶｲ</t>
    </rPh>
    <rPh sb="6" eb="7">
      <t>ｶﾞﾂ</t>
    </rPh>
    <phoneticPr fontId="4" type="noConversion"/>
  </si>
  <si>
    <t>S2022-1-7</t>
  </si>
  <si>
    <r>
      <t>网络运营商</t>
    </r>
    <r>
      <rPr>
        <sz val="11"/>
        <color theme="1"/>
        <rFont val="游ゴシック"/>
        <family val="3"/>
        <charset val="128"/>
      </rPr>
      <t>12月</t>
    </r>
    <rPh sb="7" eb="8">
      <t>ｶﾞﾂ</t>
    </rPh>
    <phoneticPr fontId="4" type="noConversion"/>
  </si>
  <si>
    <t>S2022-1-8</t>
  </si>
  <si>
    <t>S2022-1-9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</si>
</sst>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yyyy&quot;年&quot;m&quot;月&quot;;@"/>
  </numFmts>
  <fonts count="54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9"/>
      <name val="Calibri"/>
      <family val="3"/>
      <charset val="134"/>
      <scheme val="minor"/>
    </font>
    <font>
      <sz val="11"/>
      <color theme="1"/>
      <name val="FangSong"/>
      <family val="3"/>
      <charset val="134"/>
    </font>
    <font>
      <sz val="12"/>
      <color theme="1"/>
      <name val="FangSong"/>
      <family val="3"/>
      <charset val="134"/>
    </font>
    <font>
      <strike/>
      <sz val="11"/>
      <color theme="1"/>
      <name val="FangSong"/>
      <family val="3"/>
      <charset val="134"/>
    </font>
    <font>
      <sz val="12"/>
      <color theme="1"/>
      <name val="FangSong"/>
      <family val="3"/>
    </font>
    <font>
      <sz val="11"/>
      <color theme="1"/>
      <name val="FangSong"/>
      <family val="3"/>
    </font>
    <font>
      <sz val="11"/>
      <color theme="1"/>
      <name val="Microsoft YaHei"/>
      <family val="2"/>
      <charset val="134"/>
    </font>
    <font>
      <sz val="11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strike/>
      <sz val="11"/>
      <color theme="1"/>
      <name val="仿宋"/>
      <family val="3"/>
      <charset val="134"/>
    </font>
    <font>
      <strike/>
      <sz val="11"/>
      <color theme="1"/>
      <name val="FangSong"/>
      <family val="3"/>
    </font>
    <font>
      <sz val="9"/>
      <color theme="1"/>
      <name val="仿宋"/>
      <family val="3"/>
      <charset val="134"/>
    </font>
    <font>
      <sz val="11"/>
      <color theme="1"/>
      <name val="Meiryo UI"/>
      <family val="3"/>
      <charset val="128"/>
    </font>
    <font>
      <sz val="11"/>
      <name val="仿宋"/>
      <family val="3"/>
      <charset val="134"/>
    </font>
    <font>
      <sz val="10.5"/>
      <name val="仿宋"/>
      <family val="3"/>
      <charset val="134"/>
    </font>
    <font>
      <sz val="11"/>
      <color rgb="FFFF0000"/>
      <name val="FangSong"/>
      <family val="3"/>
      <charset val="134"/>
    </font>
    <font>
      <sz val="11"/>
      <color theme="1"/>
      <name val="ＭＳ Ｐゴシック"/>
      <family val="3"/>
      <charset val="128"/>
    </font>
    <font>
      <sz val="11"/>
      <color theme="1"/>
      <name val="Segoe UI Symbol"/>
      <family val="3"/>
    </font>
    <font>
      <sz val="11"/>
      <color theme="1"/>
      <name val="Microsoft YaHei"/>
      <family val="3"/>
      <charset val="134"/>
    </font>
    <font>
      <sz val="9"/>
      <color theme="1"/>
      <name val="Microsoft YaHei"/>
      <family val="3"/>
      <charset val="134"/>
    </font>
    <font>
      <sz val="9"/>
      <color theme="1"/>
      <name val="FangSong"/>
      <family val="3"/>
      <charset val="134"/>
    </font>
    <font>
      <sz val="9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</font>
    <font>
      <sz val="9"/>
      <color theme="1"/>
      <name val="Meiryo UI"/>
      <family val="3"/>
      <charset val="128"/>
    </font>
    <font>
      <sz val="9"/>
      <color theme="1"/>
      <name val="Meiryo UI"/>
      <family val="3"/>
      <charset val="134"/>
    </font>
    <font>
      <sz val="9"/>
      <color theme="1"/>
      <name val="Yu Gothic"/>
      <family val="3"/>
      <charset val="128"/>
    </font>
    <font>
      <sz val="11"/>
      <color theme="1"/>
      <name val="Calibri"/>
      <family val="2"/>
      <charset val="136"/>
      <scheme val="minor"/>
    </font>
    <font>
      <sz val="11"/>
      <color theme="1"/>
      <name val="Microsoft JhengHei"/>
      <family val="2"/>
      <charset val="136"/>
    </font>
    <font>
      <sz val="11"/>
      <color theme="1"/>
      <name val="FangSong"/>
      <family val="3"/>
      <charset val="128"/>
    </font>
    <font>
      <sz val="11"/>
      <color theme="1"/>
      <name val="Calibri Light"/>
      <family val="3"/>
      <charset val="128"/>
      <scheme val="major"/>
    </font>
    <font>
      <sz val="11"/>
      <color theme="1"/>
      <name val="Calibri Light"/>
      <family val="3"/>
      <charset val="134"/>
      <scheme val="major"/>
    </font>
    <font>
      <sz val="11"/>
      <color theme="1"/>
      <name val="Calibri Light"/>
      <family val="2"/>
      <charset val="128"/>
      <scheme val="major"/>
    </font>
    <font>
      <sz val="12"/>
      <color theme="1"/>
      <name val="Calibri Light"/>
      <family val="3"/>
      <charset val="128"/>
      <scheme val="major"/>
    </font>
    <font>
      <sz val="12"/>
      <color theme="1"/>
      <name val="Calibri Light"/>
      <family val="3"/>
      <charset val="134"/>
      <scheme val="major"/>
    </font>
    <font>
      <sz val="11"/>
      <color theme="1"/>
      <name val="Calibri Light"/>
      <family val="3"/>
      <scheme val="major"/>
    </font>
    <font>
      <sz val="9"/>
      <color theme="1"/>
      <name val="Calibri Light"/>
      <family val="3"/>
      <charset val="128"/>
      <scheme val="major"/>
    </font>
    <font>
      <strike/>
      <sz val="11"/>
      <color theme="1"/>
      <name val="Calibri Light"/>
      <family val="3"/>
      <charset val="128"/>
      <scheme val="major"/>
    </font>
    <font>
      <sz val="11"/>
      <name val="Calibri Light"/>
      <family val="3"/>
      <charset val="128"/>
      <scheme val="major"/>
    </font>
    <font>
      <sz val="11"/>
      <color theme="1"/>
      <name val="Calibri Light"/>
      <family val="2"/>
      <charset val="136"/>
      <scheme val="major"/>
    </font>
    <font>
      <sz val="11"/>
      <color theme="1"/>
      <name val="ＭＳ Ｐゴシック"/>
      <family val="2"/>
      <charset val="128"/>
    </font>
    <font>
      <sz val="11"/>
      <color theme="1"/>
      <name val="ＭＳ Ｐ明朝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000000"/>
      <name val="游ゴシック"/>
      <family val="3"/>
      <charset val="128"/>
    </font>
    <font>
      <sz val="11"/>
      <color theme="1"/>
      <name val="Calibri Light"/>
      <family val="2"/>
      <charset val="134"/>
      <scheme val="major"/>
    </font>
    <font>
      <sz val="11"/>
      <color theme="1"/>
      <name val="Microsoft YaHei"/>
      <family val="2"/>
      <charset val="128"/>
    </font>
    <font>
      <sz val="11"/>
      <color theme="1"/>
      <name val="Microsoft YaHei"/>
      <family val="2"/>
      <charset val="136"/>
    </font>
    <font>
      <sz val="12"/>
      <color theme="1"/>
      <name val="Microsoft YaHei"/>
      <family val="3"/>
      <charset val="134"/>
    </font>
    <font>
      <sz val="11"/>
      <color theme="1"/>
      <name val="游ゴシック"/>
      <family val="2"/>
      <charset val="134"/>
    </font>
    <font>
      <sz val="11"/>
      <color rgb="FFFF0000"/>
      <name val="ＭＳ Ｐゴシック"/>
      <family val="3"/>
      <charset val="128"/>
    </font>
    <font>
      <sz val="11"/>
      <color theme="1"/>
      <name val="Yu 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394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49" fontId="9" fillId="0" borderId="0" xfId="0" applyNumberFormat="1" applyFont="1">
      <alignment vertical="center"/>
    </xf>
    <xf numFmtId="38" fontId="9" fillId="0" borderId="0" xfId="0" applyNumberFormat="1" applyFont="1">
      <alignment vertical="center"/>
    </xf>
    <xf numFmtId="38" fontId="5" fillId="0" borderId="0" xfId="0" applyNumberFormat="1" applyFont="1">
      <alignment vertical="center"/>
    </xf>
    <xf numFmtId="0" fontId="11" fillId="0" borderId="0" xfId="0" applyFont="1">
      <alignment vertical="center"/>
    </xf>
    <xf numFmtId="49" fontId="11" fillId="0" borderId="0" xfId="0" applyNumberFormat="1" applyFont="1">
      <alignment vertical="center"/>
    </xf>
    <xf numFmtId="38" fontId="11" fillId="0" borderId="0" xfId="1" applyNumberFormat="1" applyFont="1">
      <alignment vertical="center"/>
    </xf>
    <xf numFmtId="38" fontId="11" fillId="0" borderId="0" xfId="1" applyFont="1">
      <alignment vertical="center"/>
    </xf>
    <xf numFmtId="0" fontId="5" fillId="0" borderId="1" xfId="0" applyFont="1" applyBorder="1">
      <alignment vertical="center"/>
    </xf>
    <xf numFmtId="49" fontId="9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38" fontId="9" fillId="0" borderId="1" xfId="0" applyNumberFormat="1" applyFont="1" applyBorder="1">
      <alignment vertical="center"/>
    </xf>
    <xf numFmtId="38" fontId="9" fillId="0" borderId="1" xfId="1" applyNumberFormat="1" applyFont="1" applyBorder="1">
      <alignment vertical="center"/>
    </xf>
    <xf numFmtId="0" fontId="11" fillId="0" borderId="1" xfId="0" applyFont="1" applyBorder="1">
      <alignment vertical="center"/>
    </xf>
    <xf numFmtId="0" fontId="7" fillId="0" borderId="1" xfId="0" applyFont="1" applyBorder="1">
      <alignment vertical="center"/>
    </xf>
    <xf numFmtId="38" fontId="7" fillId="0" borderId="1" xfId="1" applyNumberFormat="1" applyFont="1" applyBorder="1">
      <alignment vertical="center"/>
    </xf>
    <xf numFmtId="38" fontId="5" fillId="0" borderId="1" xfId="0" applyNumberFormat="1" applyFont="1" applyBorder="1">
      <alignment vertical="center"/>
    </xf>
    <xf numFmtId="49" fontId="11" fillId="0" borderId="1" xfId="0" applyNumberFormat="1" applyFont="1" applyBorder="1">
      <alignment vertical="center"/>
    </xf>
    <xf numFmtId="38" fontId="11" fillId="0" borderId="1" xfId="0" applyNumberFormat="1" applyFont="1" applyBorder="1">
      <alignment vertical="center"/>
    </xf>
    <xf numFmtId="38" fontId="11" fillId="0" borderId="1" xfId="1" applyNumberFormat="1" applyFont="1" applyBorder="1">
      <alignment vertical="center"/>
    </xf>
    <xf numFmtId="38" fontId="11" fillId="0" borderId="1" xfId="1" applyFont="1" applyBorder="1">
      <alignment vertical="center"/>
    </xf>
    <xf numFmtId="0" fontId="13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right" vertical="center"/>
    </xf>
    <xf numFmtId="49" fontId="11" fillId="0" borderId="1" xfId="0" applyNumberFormat="1" applyFont="1" applyBorder="1" applyAlignment="1">
      <alignment vertical="center" wrapText="1"/>
    </xf>
    <xf numFmtId="3" fontId="11" fillId="0" borderId="1" xfId="0" applyNumberFormat="1" applyFont="1" applyBorder="1">
      <alignment vertical="center"/>
    </xf>
    <xf numFmtId="38" fontId="11" fillId="0" borderId="1" xfId="1" applyFont="1" applyFill="1" applyBorder="1">
      <alignment vertical="center"/>
    </xf>
    <xf numFmtId="0" fontId="11" fillId="0" borderId="2" xfId="0" applyFont="1" applyBorder="1">
      <alignment vertical="center"/>
    </xf>
    <xf numFmtId="38" fontId="11" fillId="0" borderId="2" xfId="0" applyNumberFormat="1" applyFont="1" applyBorder="1">
      <alignment vertical="center"/>
    </xf>
    <xf numFmtId="49" fontId="11" fillId="0" borderId="2" xfId="0" applyNumberFormat="1" applyFont="1" applyBorder="1">
      <alignment vertical="center"/>
    </xf>
    <xf numFmtId="0" fontId="5" fillId="2" borderId="1" xfId="0" applyFont="1" applyFill="1" applyBorder="1">
      <alignment vertical="center"/>
    </xf>
    <xf numFmtId="38" fontId="9" fillId="2" borderId="1" xfId="1" applyNumberFormat="1" applyFont="1" applyFill="1" applyBorder="1">
      <alignment vertical="center"/>
    </xf>
    <xf numFmtId="38" fontId="9" fillId="2" borderId="1" xfId="0" applyNumberFormat="1" applyFont="1" applyFill="1" applyBorder="1">
      <alignment vertical="center"/>
    </xf>
    <xf numFmtId="49" fontId="9" fillId="2" borderId="1" xfId="0" applyNumberFormat="1" applyFont="1" applyFill="1" applyBorder="1">
      <alignment vertical="center"/>
    </xf>
    <xf numFmtId="0" fontId="11" fillId="2" borderId="1" xfId="0" applyFont="1" applyFill="1" applyBorder="1">
      <alignment vertical="center"/>
    </xf>
    <xf numFmtId="38" fontId="11" fillId="0" borderId="0" xfId="0" applyNumberFormat="1" applyFont="1">
      <alignment vertical="center"/>
    </xf>
    <xf numFmtId="38" fontId="5" fillId="0" borderId="0" xfId="0" applyNumberFormat="1" applyFont="1" applyAlignment="1">
      <alignment vertical="center" wrapText="1"/>
    </xf>
    <xf numFmtId="38" fontId="11" fillId="0" borderId="1" xfId="1" applyNumberFormat="1" applyFont="1" applyBorder="1" applyAlignment="1">
      <alignment vertical="center" wrapText="1"/>
    </xf>
    <xf numFmtId="38" fontId="5" fillId="3" borderId="6" xfId="0" applyNumberFormat="1" applyFont="1" applyFill="1" applyBorder="1" applyAlignment="1">
      <alignment vertical="center" wrapText="1"/>
    </xf>
    <xf numFmtId="0" fontId="5" fillId="3" borderId="7" xfId="0" applyFont="1" applyFill="1" applyBorder="1">
      <alignment vertical="center"/>
    </xf>
    <xf numFmtId="38" fontId="14" fillId="3" borderId="6" xfId="1" applyNumberFormat="1" applyFont="1" applyFill="1" applyBorder="1" applyAlignment="1">
      <alignment vertical="center" wrapText="1"/>
    </xf>
    <xf numFmtId="38" fontId="9" fillId="3" borderId="6" xfId="1" applyNumberFormat="1" applyFont="1" applyFill="1" applyBorder="1" applyAlignment="1">
      <alignment vertical="center" wrapText="1"/>
    </xf>
    <xf numFmtId="38" fontId="5" fillId="3" borderId="7" xfId="0" applyNumberFormat="1" applyFont="1" applyFill="1" applyBorder="1" applyAlignment="1">
      <alignment vertical="center" wrapText="1"/>
    </xf>
    <xf numFmtId="0" fontId="5" fillId="3" borderId="6" xfId="0" applyFont="1" applyFill="1" applyBorder="1">
      <alignment vertical="center"/>
    </xf>
    <xf numFmtId="38" fontId="5" fillId="0" borderId="8" xfId="0" applyNumberFormat="1" applyFont="1" applyBorder="1" applyAlignment="1">
      <alignment vertical="center" wrapText="1"/>
    </xf>
    <xf numFmtId="0" fontId="5" fillId="0" borderId="9" xfId="0" applyFont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0" borderId="16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2" xfId="0" applyFont="1" applyBorder="1">
      <alignment vertical="center"/>
    </xf>
    <xf numFmtId="0" fontId="5" fillId="2" borderId="20" xfId="0" applyFont="1" applyFill="1" applyBorder="1">
      <alignment vertical="center"/>
    </xf>
    <xf numFmtId="0" fontId="5" fillId="0" borderId="23" xfId="0" applyFont="1" applyBorder="1">
      <alignment vertical="center"/>
    </xf>
    <xf numFmtId="0" fontId="5" fillId="0" borderId="24" xfId="0" applyFont="1" applyBorder="1">
      <alignment vertical="center"/>
    </xf>
    <xf numFmtId="38" fontId="5" fillId="0" borderId="24" xfId="0" applyNumberFormat="1" applyFont="1" applyBorder="1">
      <alignment vertical="center"/>
    </xf>
    <xf numFmtId="38" fontId="9" fillId="0" borderId="24" xfId="0" applyNumberFormat="1" applyFont="1" applyBorder="1">
      <alignment vertical="center"/>
    </xf>
    <xf numFmtId="164" fontId="5" fillId="4" borderId="27" xfId="0" applyNumberFormat="1" applyFont="1" applyFill="1" applyBorder="1">
      <alignment vertical="center"/>
    </xf>
    <xf numFmtId="38" fontId="11" fillId="0" borderId="0" xfId="1" applyNumberFormat="1" applyFont="1" applyBorder="1">
      <alignment vertical="center"/>
    </xf>
    <xf numFmtId="0" fontId="11" fillId="0" borderId="17" xfId="0" applyFont="1" applyBorder="1">
      <alignment vertical="center"/>
    </xf>
    <xf numFmtId="0" fontId="11" fillId="0" borderId="21" xfId="0" applyFont="1" applyBorder="1">
      <alignment vertical="center"/>
    </xf>
    <xf numFmtId="0" fontId="11" fillId="0" borderId="22" xfId="0" applyFont="1" applyBorder="1">
      <alignment vertical="center"/>
    </xf>
    <xf numFmtId="38" fontId="11" fillId="0" borderId="22" xfId="1" applyFont="1" applyBorder="1">
      <alignment vertical="center"/>
    </xf>
    <xf numFmtId="38" fontId="7" fillId="0" borderId="3" xfId="0" applyNumberFormat="1" applyFont="1" applyBorder="1">
      <alignment vertical="center"/>
    </xf>
    <xf numFmtId="0" fontId="5" fillId="0" borderId="1" xfId="0" applyFont="1" applyBorder="1" applyAlignment="1">
      <alignment vertical="center" shrinkToFit="1"/>
    </xf>
    <xf numFmtId="0" fontId="13" fillId="0" borderId="22" xfId="0" applyFont="1" applyBorder="1">
      <alignment vertical="center"/>
    </xf>
    <xf numFmtId="38" fontId="5" fillId="2" borderId="12" xfId="0" applyNumberFormat="1" applyFont="1" applyFill="1" applyBorder="1">
      <alignment vertical="center"/>
    </xf>
    <xf numFmtId="164" fontId="5" fillId="0" borderId="1" xfId="0" applyNumberFormat="1" applyFont="1" applyBorder="1" applyAlignment="1">
      <alignment horizontal="right" vertical="center" wrapText="1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38" fontId="9" fillId="0" borderId="1" xfId="1" applyFont="1" applyFill="1" applyBorder="1" applyAlignment="1">
      <alignment horizontal="right" vertical="center" wrapText="1"/>
    </xf>
    <xf numFmtId="38" fontId="14" fillId="0" borderId="1" xfId="1" applyNumberFormat="1" applyFont="1" applyFill="1" applyBorder="1" applyAlignment="1">
      <alignment horizontal="right" vertical="center" wrapText="1"/>
    </xf>
    <xf numFmtId="38" fontId="9" fillId="0" borderId="1" xfId="1" applyFont="1" applyBorder="1" applyAlignment="1">
      <alignment horizontal="right" vertical="center" wrapText="1"/>
    </xf>
    <xf numFmtId="38" fontId="9" fillId="2" borderId="1" xfId="1" applyFont="1" applyFill="1" applyBorder="1" applyAlignment="1">
      <alignment horizontal="right" vertical="center" wrapText="1"/>
    </xf>
    <xf numFmtId="38" fontId="5" fillId="0" borderId="1" xfId="0" applyNumberFormat="1" applyFont="1" applyBorder="1" applyAlignment="1">
      <alignment horizontal="right" vertical="center" wrapText="1"/>
    </xf>
    <xf numFmtId="38" fontId="5" fillId="0" borderId="1" xfId="1" applyNumberFormat="1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0" borderId="24" xfId="0" applyFont="1" applyBorder="1" applyAlignment="1">
      <alignment horizontal="right" vertical="center" wrapText="1"/>
    </xf>
    <xf numFmtId="0" fontId="5" fillId="6" borderId="1" xfId="0" applyFont="1" applyFill="1" applyBorder="1">
      <alignment vertical="center"/>
    </xf>
    <xf numFmtId="165" fontId="9" fillId="0" borderId="1" xfId="0" applyNumberFormat="1" applyFont="1" applyBorder="1">
      <alignment vertical="center"/>
    </xf>
    <xf numFmtId="0" fontId="5" fillId="0" borderId="31" xfId="0" applyFont="1" applyBorder="1">
      <alignment vertical="center"/>
    </xf>
    <xf numFmtId="38" fontId="5" fillId="0" borderId="31" xfId="0" applyNumberFormat="1" applyFont="1" applyBorder="1">
      <alignment vertical="center"/>
    </xf>
    <xf numFmtId="38" fontId="9" fillId="0" borderId="31" xfId="1" applyNumberFormat="1" applyFont="1" applyBorder="1">
      <alignment vertical="center"/>
    </xf>
    <xf numFmtId="49" fontId="9" fillId="0" borderId="31" xfId="0" applyNumberFormat="1" applyFont="1" applyBorder="1">
      <alignment vertical="center"/>
    </xf>
    <xf numFmtId="0" fontId="11" fillId="0" borderId="31" xfId="0" applyFont="1" applyBorder="1">
      <alignment vertical="center"/>
    </xf>
    <xf numFmtId="0" fontId="5" fillId="3" borderId="33" xfId="0" applyFont="1" applyFill="1" applyBorder="1">
      <alignment vertical="center"/>
    </xf>
    <xf numFmtId="38" fontId="5" fillId="3" borderId="34" xfId="0" applyNumberFormat="1" applyFont="1" applyFill="1" applyBorder="1" applyAlignment="1">
      <alignment vertical="center" wrapText="1"/>
    </xf>
    <xf numFmtId="38" fontId="5" fillId="3" borderId="35" xfId="0" applyNumberFormat="1" applyFont="1" applyFill="1" applyBorder="1" applyAlignment="1">
      <alignment vertical="center" wrapText="1"/>
    </xf>
    <xf numFmtId="38" fontId="9" fillId="0" borderId="1" xfId="1" applyNumberFormat="1" applyFont="1" applyFill="1" applyBorder="1">
      <alignment vertical="center"/>
    </xf>
    <xf numFmtId="0" fontId="7" fillId="0" borderId="22" xfId="0" applyFont="1" applyBorder="1">
      <alignment vertical="center"/>
    </xf>
    <xf numFmtId="0" fontId="12" fillId="0" borderId="30" xfId="0" applyFont="1" applyBorder="1">
      <alignment vertical="center"/>
    </xf>
    <xf numFmtId="0" fontId="16" fillId="0" borderId="1" xfId="0" applyFont="1" applyBorder="1">
      <alignment vertical="center"/>
    </xf>
    <xf numFmtId="49" fontId="17" fillId="0" borderId="1" xfId="0" applyNumberFormat="1" applyFont="1" applyBorder="1">
      <alignment vertical="center"/>
    </xf>
    <xf numFmtId="164" fontId="5" fillId="0" borderId="3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49" fontId="11" fillId="0" borderId="31" xfId="0" applyNumberFormat="1" applyFont="1" applyBorder="1">
      <alignment vertical="center"/>
    </xf>
    <xf numFmtId="0" fontId="5" fillId="0" borderId="38" xfId="0" applyFont="1" applyBorder="1">
      <alignment vertical="center"/>
    </xf>
    <xf numFmtId="38" fontId="9" fillId="0" borderId="39" xfId="0" applyNumberFormat="1" applyFont="1" applyBorder="1">
      <alignment vertical="center"/>
    </xf>
    <xf numFmtId="38" fontId="5" fillId="3" borderId="8" xfId="0" applyNumberFormat="1" applyFont="1" applyFill="1" applyBorder="1" applyAlignment="1">
      <alignment vertical="center" wrapText="1"/>
    </xf>
    <xf numFmtId="0" fontId="5" fillId="3" borderId="9" xfId="0" applyFont="1" applyFill="1" applyBorder="1">
      <alignment vertical="center"/>
    </xf>
    <xf numFmtId="0" fontId="5" fillId="0" borderId="26" xfId="0" applyFont="1" applyBorder="1">
      <alignment vertical="center"/>
    </xf>
    <xf numFmtId="38" fontId="19" fillId="3" borderId="6" xfId="0" applyNumberFormat="1" applyFont="1" applyFill="1" applyBorder="1" applyAlignment="1">
      <alignment vertical="center" wrapText="1"/>
    </xf>
    <xf numFmtId="0" fontId="20" fillId="0" borderId="1" xfId="0" applyFont="1" applyBorder="1">
      <alignment vertical="center"/>
    </xf>
    <xf numFmtId="0" fontId="22" fillId="0" borderId="1" xfId="0" applyFont="1" applyBorder="1">
      <alignment vertical="center"/>
    </xf>
    <xf numFmtId="14" fontId="11" fillId="0" borderId="1" xfId="0" quotePrefix="1" applyNumberFormat="1" applyFont="1" applyBorder="1">
      <alignment vertical="center"/>
    </xf>
    <xf numFmtId="49" fontId="11" fillId="0" borderId="1" xfId="0" quotePrefix="1" applyNumberFormat="1" applyFont="1" applyBorder="1">
      <alignment vertical="center"/>
    </xf>
    <xf numFmtId="0" fontId="20" fillId="0" borderId="0" xfId="0" applyFont="1">
      <alignment vertical="center"/>
    </xf>
    <xf numFmtId="49" fontId="20" fillId="0" borderId="1" xfId="0" applyNumberFormat="1" applyFont="1" applyBorder="1">
      <alignment vertical="center"/>
    </xf>
    <xf numFmtId="49" fontId="20" fillId="6" borderId="1" xfId="0" applyNumberFormat="1" applyFont="1" applyFill="1" applyBorder="1">
      <alignment vertical="center"/>
    </xf>
    <xf numFmtId="0" fontId="0" fillId="0" borderId="31" xfId="0" applyBorder="1">
      <alignment vertical="center"/>
    </xf>
    <xf numFmtId="38" fontId="5" fillId="0" borderId="3" xfId="0" applyNumberFormat="1" applyFont="1" applyBorder="1">
      <alignment vertical="center"/>
    </xf>
    <xf numFmtId="38" fontId="9" fillId="0" borderId="31" xfId="0" applyNumberFormat="1" applyFont="1" applyBorder="1">
      <alignment vertical="center"/>
    </xf>
    <xf numFmtId="165" fontId="26" fillId="0" borderId="1" xfId="0" applyNumberFormat="1" applyFont="1" applyBorder="1">
      <alignment vertical="center"/>
    </xf>
    <xf numFmtId="49" fontId="21" fillId="0" borderId="1" xfId="0" applyNumberFormat="1" applyFont="1" applyBorder="1">
      <alignment vertical="center"/>
    </xf>
    <xf numFmtId="0" fontId="29" fillId="0" borderId="0" xfId="0" applyFont="1">
      <alignment vertical="center"/>
    </xf>
    <xf numFmtId="0" fontId="20" fillId="0" borderId="31" xfId="0" applyFont="1" applyBorder="1">
      <alignment vertical="center"/>
    </xf>
    <xf numFmtId="0" fontId="11" fillId="0" borderId="16" xfId="0" applyFont="1" applyBorder="1" applyAlignment="1">
      <alignment vertical="center" shrinkToFit="1"/>
    </xf>
    <xf numFmtId="0" fontId="11" fillId="0" borderId="20" xfId="0" applyFont="1" applyBorder="1" applyAlignment="1">
      <alignment vertical="center" shrinkToFit="1"/>
    </xf>
    <xf numFmtId="0" fontId="11" fillId="0" borderId="29" xfId="0" applyFont="1" applyBorder="1" applyAlignment="1">
      <alignment vertical="center" shrinkToFit="1"/>
    </xf>
    <xf numFmtId="0" fontId="11" fillId="0" borderId="0" xfId="0" applyFont="1" applyAlignment="1">
      <alignment vertical="center" shrinkToFit="1"/>
    </xf>
    <xf numFmtId="0" fontId="22" fillId="0" borderId="0" xfId="0" applyFont="1">
      <alignment vertical="center"/>
    </xf>
    <xf numFmtId="0" fontId="5" fillId="0" borderId="31" xfId="0" applyFont="1" applyBorder="1" applyAlignment="1">
      <alignment vertical="center" shrinkToFit="1"/>
    </xf>
    <xf numFmtId="0" fontId="20" fillId="0" borderId="31" xfId="0" applyFont="1" applyBorder="1" applyAlignment="1">
      <alignment vertical="center" shrinkToFit="1"/>
    </xf>
    <xf numFmtId="14" fontId="5" fillId="0" borderId="0" xfId="0" applyNumberFormat="1" applyFont="1">
      <alignment vertical="center"/>
    </xf>
    <xf numFmtId="0" fontId="11" fillId="0" borderId="1" xfId="0" applyFont="1" applyBorder="1" applyAlignment="1">
      <alignment vertical="center" shrinkToFit="1"/>
    </xf>
    <xf numFmtId="14" fontId="20" fillId="0" borderId="0" xfId="0" applyNumberFormat="1" applyFont="1">
      <alignment vertical="center"/>
    </xf>
    <xf numFmtId="0" fontId="30" fillId="0" borderId="1" xfId="0" applyFont="1" applyBorder="1">
      <alignment vertical="center"/>
    </xf>
    <xf numFmtId="0" fontId="26" fillId="0" borderId="0" xfId="0" applyFont="1">
      <alignment vertical="center"/>
    </xf>
    <xf numFmtId="0" fontId="32" fillId="0" borderId="1" xfId="0" applyFont="1" applyBorder="1" applyAlignment="1">
      <alignment vertical="center" shrinkToFit="1"/>
    </xf>
    <xf numFmtId="0" fontId="9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11" fillId="0" borderId="0" xfId="0" applyNumberFormat="1" applyFont="1">
      <alignment vertical="center"/>
    </xf>
    <xf numFmtId="14" fontId="0" fillId="0" borderId="1" xfId="0" quotePrefix="1" applyNumberFormat="1" applyBorder="1">
      <alignment vertical="center"/>
    </xf>
    <xf numFmtId="14" fontId="0" fillId="0" borderId="1" xfId="0" applyNumberFormat="1" applyBorder="1">
      <alignment vertical="center"/>
    </xf>
    <xf numFmtId="49" fontId="26" fillId="0" borderId="1" xfId="0" applyNumberFormat="1" applyFont="1" applyBorder="1">
      <alignment vertical="center"/>
    </xf>
    <xf numFmtId="0" fontId="33" fillId="0" borderId="0" xfId="0" applyFont="1">
      <alignment vertic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>
      <alignment vertical="center"/>
    </xf>
    <xf numFmtId="38" fontId="33" fillId="0" borderId="1" xfId="0" applyNumberFormat="1" applyFont="1" applyBorder="1">
      <alignment vertical="center"/>
    </xf>
    <xf numFmtId="164" fontId="33" fillId="0" borderId="1" xfId="0" applyNumberFormat="1" applyFont="1" applyBorder="1" applyAlignment="1">
      <alignment horizontal="right" vertical="center" wrapText="1"/>
    </xf>
    <xf numFmtId="38" fontId="33" fillId="0" borderId="1" xfId="1" applyNumberFormat="1" applyFont="1" applyBorder="1">
      <alignment vertical="center"/>
    </xf>
    <xf numFmtId="49" fontId="33" fillId="0" borderId="1" xfId="0" applyNumberFormat="1" applyFont="1" applyBorder="1">
      <alignment vertical="center"/>
    </xf>
    <xf numFmtId="0" fontId="33" fillId="0" borderId="31" xfId="0" applyFont="1" applyBorder="1">
      <alignment vertical="center"/>
    </xf>
    <xf numFmtId="38" fontId="33" fillId="0" borderId="31" xfId="0" applyNumberFormat="1" applyFont="1" applyBorder="1">
      <alignment vertical="center"/>
    </xf>
    <xf numFmtId="38" fontId="33" fillId="0" borderId="31" xfId="1" applyNumberFormat="1" applyFont="1" applyBorder="1">
      <alignment vertical="center"/>
    </xf>
    <xf numFmtId="49" fontId="33" fillId="0" borderId="31" xfId="0" applyNumberFormat="1" applyFont="1" applyBorder="1">
      <alignment vertical="center"/>
    </xf>
    <xf numFmtId="164" fontId="33" fillId="0" borderId="31" xfId="0" applyNumberFormat="1" applyFont="1" applyBorder="1" applyAlignment="1">
      <alignment horizontal="right" vertical="center" wrapText="1"/>
    </xf>
    <xf numFmtId="0" fontId="33" fillId="0" borderId="1" xfId="0" applyFont="1" applyBorder="1" applyAlignment="1">
      <alignment vertical="center" shrinkToFit="1"/>
    </xf>
    <xf numFmtId="38" fontId="33" fillId="0" borderId="31" xfId="1" applyFont="1" applyFill="1" applyBorder="1" applyAlignment="1">
      <alignment horizontal="right" vertical="center" wrapText="1"/>
    </xf>
    <xf numFmtId="0" fontId="33" fillId="0" borderId="31" xfId="0" applyFont="1" applyBorder="1" applyAlignment="1">
      <alignment horizontal="right" vertical="center" wrapText="1"/>
    </xf>
    <xf numFmtId="38" fontId="33" fillId="0" borderId="31" xfId="1" applyFont="1" applyBorder="1" applyAlignment="1">
      <alignment horizontal="right" vertical="center" wrapText="1"/>
    </xf>
    <xf numFmtId="38" fontId="33" fillId="6" borderId="1" xfId="0" applyNumberFormat="1" applyFont="1" applyFill="1" applyBorder="1">
      <alignment vertical="center"/>
    </xf>
    <xf numFmtId="0" fontId="33" fillId="5" borderId="31" xfId="0" applyFont="1" applyFill="1" applyBorder="1">
      <alignment vertical="center"/>
    </xf>
    <xf numFmtId="0" fontId="33" fillId="5" borderId="1" xfId="0" applyFont="1" applyFill="1" applyBorder="1">
      <alignment vertical="center"/>
    </xf>
    <xf numFmtId="0" fontId="33" fillId="6" borderId="1" xfId="0" applyFont="1" applyFill="1" applyBorder="1">
      <alignment vertical="center"/>
    </xf>
    <xf numFmtId="0" fontId="33" fillId="0" borderId="31" xfId="0" applyFont="1" applyBorder="1" applyAlignment="1">
      <alignment vertical="center" shrinkToFit="1"/>
    </xf>
    <xf numFmtId="49" fontId="33" fillId="6" borderId="1" xfId="0" applyNumberFormat="1" applyFont="1" applyFill="1" applyBorder="1">
      <alignment vertical="center"/>
    </xf>
    <xf numFmtId="38" fontId="33" fillId="0" borderId="1" xfId="1" applyFont="1" applyBorder="1" applyAlignment="1">
      <alignment horizontal="right" vertical="center" wrapText="1"/>
    </xf>
    <xf numFmtId="38" fontId="33" fillId="0" borderId="1" xfId="1" applyFont="1" applyBorder="1">
      <alignment vertical="center"/>
    </xf>
    <xf numFmtId="49" fontId="33" fillId="0" borderId="0" xfId="0" applyNumberFormat="1" applyFont="1">
      <alignment vertical="center"/>
    </xf>
    <xf numFmtId="38" fontId="33" fillId="0" borderId="0" xfId="0" applyNumberFormat="1" applyFont="1" applyAlignment="1">
      <alignment vertical="center" wrapText="1"/>
    </xf>
    <xf numFmtId="0" fontId="33" fillId="0" borderId="17" xfId="0" applyFont="1" applyBorder="1">
      <alignment vertical="center"/>
    </xf>
    <xf numFmtId="0" fontId="33" fillId="0" borderId="20" xfId="0" applyFont="1" applyBorder="1">
      <alignment vertical="center"/>
    </xf>
    <xf numFmtId="38" fontId="33" fillId="0" borderId="1" xfId="0" applyNumberFormat="1" applyFont="1" applyBorder="1" applyAlignment="1">
      <alignment vertical="center" shrinkToFit="1"/>
    </xf>
    <xf numFmtId="0" fontId="33" fillId="0" borderId="1" xfId="0" applyFont="1" applyBorder="1" applyAlignment="1">
      <alignment horizontal="right" vertical="center" shrinkToFit="1"/>
    </xf>
    <xf numFmtId="0" fontId="33" fillId="0" borderId="22" xfId="0" applyFont="1" applyBorder="1">
      <alignment vertical="center"/>
    </xf>
    <xf numFmtId="38" fontId="33" fillId="3" borderId="6" xfId="0" applyNumberFormat="1" applyFont="1" applyFill="1" applyBorder="1" applyAlignment="1">
      <alignment vertical="center" wrapText="1"/>
    </xf>
    <xf numFmtId="0" fontId="33" fillId="3" borderId="7" xfId="0" applyFont="1" applyFill="1" applyBorder="1">
      <alignment vertical="center"/>
    </xf>
    <xf numFmtId="0" fontId="33" fillId="2" borderId="12" xfId="0" applyFont="1" applyFill="1" applyBorder="1">
      <alignment vertical="center"/>
    </xf>
    <xf numFmtId="0" fontId="33" fillId="2" borderId="13" xfId="0" applyFont="1" applyFill="1" applyBorder="1">
      <alignment vertical="center"/>
    </xf>
    <xf numFmtId="38" fontId="33" fillId="0" borderId="1" xfId="1" applyNumberFormat="1" applyFont="1" applyBorder="1" applyAlignment="1">
      <alignment vertical="center" shrinkToFit="1"/>
    </xf>
    <xf numFmtId="38" fontId="33" fillId="0" borderId="1" xfId="1" applyFont="1" applyFill="1" applyBorder="1" applyAlignment="1">
      <alignment vertical="center" shrinkToFit="1"/>
    </xf>
    <xf numFmtId="14" fontId="33" fillId="0" borderId="0" xfId="0" applyNumberFormat="1" applyFont="1">
      <alignment vertical="center"/>
    </xf>
    <xf numFmtId="38" fontId="33" fillId="0" borderId="31" xfId="1" applyNumberFormat="1" applyFont="1" applyBorder="1" applyAlignment="1">
      <alignment vertical="center" shrinkToFit="1"/>
    </xf>
    <xf numFmtId="164" fontId="33" fillId="0" borderId="1" xfId="0" applyNumberFormat="1" applyFont="1" applyBorder="1" applyAlignment="1">
      <alignment horizontal="right" vertical="center" shrinkToFit="1"/>
    </xf>
    <xf numFmtId="38" fontId="33" fillId="3" borderId="34" xfId="0" applyNumberFormat="1" applyFont="1" applyFill="1" applyBorder="1" applyAlignment="1">
      <alignment vertical="center" wrapText="1"/>
    </xf>
    <xf numFmtId="38" fontId="33" fillId="3" borderId="6" xfId="1" applyNumberFormat="1" applyFont="1" applyFill="1" applyBorder="1" applyAlignment="1">
      <alignment vertical="center" wrapText="1"/>
    </xf>
    <xf numFmtId="38" fontId="33" fillId="0" borderId="31" xfId="0" applyNumberFormat="1" applyFont="1" applyBorder="1" applyAlignment="1">
      <alignment vertical="center" shrinkToFit="1"/>
    </xf>
    <xf numFmtId="38" fontId="41" fillId="3" borderId="6" xfId="0" applyNumberFormat="1" applyFont="1" applyFill="1" applyBorder="1" applyAlignment="1">
      <alignment vertical="center" wrapText="1"/>
    </xf>
    <xf numFmtId="14" fontId="33" fillId="3" borderId="7" xfId="0" applyNumberFormat="1" applyFont="1" applyFill="1" applyBorder="1">
      <alignment vertical="center"/>
    </xf>
    <xf numFmtId="38" fontId="33" fillId="3" borderId="34" xfId="1" applyNumberFormat="1" applyFont="1" applyFill="1" applyBorder="1" applyAlignment="1">
      <alignment vertical="center" wrapText="1"/>
    </xf>
    <xf numFmtId="38" fontId="33" fillId="0" borderId="1" xfId="0" applyNumberFormat="1" applyFont="1" applyBorder="1" applyAlignment="1">
      <alignment horizontal="right" vertical="center" wrapText="1"/>
    </xf>
    <xf numFmtId="38" fontId="33" fillId="3" borderId="7" xfId="0" applyNumberFormat="1" applyFont="1" applyFill="1" applyBorder="1" applyAlignment="1">
      <alignment vertical="center" wrapText="1"/>
    </xf>
    <xf numFmtId="38" fontId="33" fillId="0" borderId="1" xfId="1" applyNumberFormat="1" applyFont="1" applyFill="1" applyBorder="1">
      <alignment vertical="center"/>
    </xf>
    <xf numFmtId="0" fontId="33" fillId="3" borderId="6" xfId="0" applyFont="1" applyFill="1" applyBorder="1">
      <alignment vertical="center"/>
    </xf>
    <xf numFmtId="0" fontId="33" fillId="0" borderId="0" xfId="0" applyFont="1" applyAlignment="1">
      <alignment horizontal="right" vertical="center" wrapText="1"/>
    </xf>
    <xf numFmtId="0" fontId="33" fillId="0" borderId="23" xfId="0" applyFont="1" applyBorder="1">
      <alignment vertical="center"/>
    </xf>
    <xf numFmtId="0" fontId="33" fillId="0" borderId="24" xfId="0" applyFont="1" applyBorder="1">
      <alignment vertical="center"/>
    </xf>
    <xf numFmtId="38" fontId="33" fillId="0" borderId="24" xfId="0" applyNumberFormat="1" applyFont="1" applyBorder="1">
      <alignment vertical="center"/>
    </xf>
    <xf numFmtId="0" fontId="33" fillId="0" borderId="24" xfId="0" applyFont="1" applyBorder="1" applyAlignment="1">
      <alignment horizontal="right" vertical="center" wrapText="1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164" fontId="33" fillId="4" borderId="27" xfId="0" applyNumberFormat="1" applyFont="1" applyFill="1" applyBorder="1">
      <alignment vertical="center"/>
    </xf>
    <xf numFmtId="38" fontId="33" fillId="0" borderId="8" xfId="0" applyNumberFormat="1" applyFont="1" applyBorder="1" applyAlignment="1">
      <alignment vertical="center" wrapText="1"/>
    </xf>
    <xf numFmtId="0" fontId="33" fillId="0" borderId="9" xfId="0" applyFont="1" applyBorder="1">
      <alignment vertical="center"/>
    </xf>
    <xf numFmtId="0" fontId="33" fillId="2" borderId="14" xfId="0" applyFont="1" applyFill="1" applyBorder="1">
      <alignment vertical="center"/>
    </xf>
    <xf numFmtId="0" fontId="33" fillId="2" borderId="15" xfId="0" applyFont="1" applyFill="1" applyBorder="1">
      <alignment vertical="center"/>
    </xf>
    <xf numFmtId="38" fontId="33" fillId="0" borderId="0" xfId="0" applyNumberFormat="1" applyFont="1">
      <alignment vertical="center"/>
    </xf>
    <xf numFmtId="0" fontId="42" fillId="0" borderId="1" xfId="0" applyFont="1" applyBorder="1">
      <alignment vertical="center"/>
    </xf>
    <xf numFmtId="0" fontId="34" fillId="0" borderId="1" xfId="0" applyFont="1" applyBorder="1">
      <alignment vertical="center"/>
    </xf>
    <xf numFmtId="164" fontId="33" fillId="5" borderId="1" xfId="0" applyNumberFormat="1" applyFont="1" applyFill="1" applyBorder="1" applyAlignment="1">
      <alignment horizontal="right" vertical="center" shrinkToFit="1"/>
    </xf>
    <xf numFmtId="0" fontId="0" fillId="5" borderId="1" xfId="0" applyFill="1" applyBorder="1">
      <alignment vertical="center"/>
    </xf>
    <xf numFmtId="49" fontId="33" fillId="5" borderId="1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34" fillId="5" borderId="1" xfId="0" applyFont="1" applyFill="1" applyBorder="1">
      <alignment vertical="center"/>
    </xf>
    <xf numFmtId="0" fontId="34" fillId="0" borderId="31" xfId="0" applyFont="1" applyBorder="1">
      <alignment vertical="center"/>
    </xf>
    <xf numFmtId="0" fontId="5" fillId="0" borderId="3" xfId="0" applyFont="1" applyBorder="1">
      <alignment vertical="center"/>
    </xf>
    <xf numFmtId="0" fontId="7" fillId="0" borderId="3" xfId="0" applyFont="1" applyBorder="1">
      <alignment vertical="center"/>
    </xf>
    <xf numFmtId="0" fontId="5" fillId="4" borderId="24" xfId="0" applyFont="1" applyFill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46" fillId="0" borderId="1" xfId="0" applyFont="1" applyBorder="1">
      <alignment vertical="center"/>
    </xf>
    <xf numFmtId="0" fontId="22" fillId="0" borderId="1" xfId="0" applyFont="1" applyBorder="1" applyAlignment="1">
      <alignment vertical="center" shrinkToFit="1"/>
    </xf>
    <xf numFmtId="0" fontId="20" fillId="0" borderId="1" xfId="0" applyFont="1" applyBorder="1" applyAlignment="1">
      <alignment vertical="center" shrinkToFit="1"/>
    </xf>
    <xf numFmtId="164" fontId="33" fillId="0" borderId="0" xfId="0" applyNumberFormat="1" applyFont="1" applyAlignment="1">
      <alignment horizontal="right" vertical="center" wrapText="1"/>
    </xf>
    <xf numFmtId="0" fontId="0" fillId="0" borderId="3" xfId="0" applyBorder="1" applyAlignment="1">
      <alignment horizontal="center" vertical="center"/>
    </xf>
    <xf numFmtId="38" fontId="11" fillId="0" borderId="46" xfId="1" applyNumberFormat="1" applyFont="1" applyBorder="1">
      <alignment vertical="center"/>
    </xf>
    <xf numFmtId="38" fontId="5" fillId="0" borderId="46" xfId="0" applyNumberFormat="1" applyFont="1" applyBorder="1">
      <alignment vertical="center"/>
    </xf>
    <xf numFmtId="38" fontId="9" fillId="0" borderId="3" xfId="1" applyNumberFormat="1" applyFont="1" applyBorder="1">
      <alignment vertical="center"/>
    </xf>
    <xf numFmtId="0" fontId="0" fillId="0" borderId="3" xfId="0" applyBorder="1">
      <alignment vertical="center"/>
    </xf>
    <xf numFmtId="38" fontId="33" fillId="0" borderId="3" xfId="0" applyNumberFormat="1" applyFont="1" applyBorder="1" applyAlignment="1">
      <alignment vertical="center" shrinkToFit="1"/>
    </xf>
    <xf numFmtId="38" fontId="33" fillId="0" borderId="3" xfId="0" applyNumberFormat="1" applyFont="1" applyBorder="1">
      <alignment vertical="center"/>
    </xf>
    <xf numFmtId="38" fontId="33" fillId="5" borderId="3" xfId="0" applyNumberFormat="1" applyFont="1" applyFill="1" applyBorder="1">
      <alignment vertical="center"/>
    </xf>
    <xf numFmtId="38" fontId="33" fillId="0" borderId="3" xfId="1" applyNumberFormat="1" applyFont="1" applyFill="1" applyBorder="1">
      <alignment vertical="center"/>
    </xf>
    <xf numFmtId="0" fontId="33" fillId="0" borderId="3" xfId="0" applyFont="1" applyBorder="1">
      <alignment vertical="center"/>
    </xf>
    <xf numFmtId="0" fontId="33" fillId="0" borderId="3" xfId="0" applyFont="1" applyBorder="1" applyAlignment="1">
      <alignment vertical="center" shrinkToFit="1"/>
    </xf>
    <xf numFmtId="14" fontId="26" fillId="0" borderId="0" xfId="0" applyNumberFormat="1" applyFont="1">
      <alignment vertical="center"/>
    </xf>
    <xf numFmtId="49" fontId="47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22" fillId="0" borderId="1" xfId="0" applyNumberFormat="1" applyFont="1" applyBorder="1">
      <alignment vertical="center"/>
    </xf>
    <xf numFmtId="0" fontId="48" fillId="0" borderId="1" xfId="0" applyFont="1" applyBorder="1">
      <alignment vertical="center"/>
    </xf>
    <xf numFmtId="49" fontId="41" fillId="0" borderId="1" xfId="0" applyNumberFormat="1" applyFont="1" applyBorder="1">
      <alignment vertical="center"/>
    </xf>
    <xf numFmtId="0" fontId="11" fillId="0" borderId="17" xfId="0" applyFont="1" applyBorder="1" applyAlignment="1">
      <alignment horizontal="center" vertical="center"/>
    </xf>
    <xf numFmtId="0" fontId="11" fillId="0" borderId="46" xfId="0" applyFont="1" applyBorder="1">
      <alignment vertical="center"/>
    </xf>
    <xf numFmtId="0" fontId="5" fillId="0" borderId="46" xfId="0" applyFont="1" applyBorder="1" applyAlignment="1">
      <alignment vertical="center" shrinkToFit="1"/>
    </xf>
    <xf numFmtId="0" fontId="5" fillId="0" borderId="46" xfId="0" applyFont="1" applyBorder="1">
      <alignment vertical="center"/>
    </xf>
    <xf numFmtId="0" fontId="20" fillId="0" borderId="3" xfId="0" applyFont="1" applyBorder="1">
      <alignment vertical="center"/>
    </xf>
    <xf numFmtId="0" fontId="34" fillId="0" borderId="3" xfId="0" applyFont="1" applyBorder="1">
      <alignment vertical="center"/>
    </xf>
    <xf numFmtId="0" fontId="34" fillId="5" borderId="3" xfId="0" applyFont="1" applyFill="1" applyBorder="1">
      <alignment vertical="center"/>
    </xf>
    <xf numFmtId="0" fontId="34" fillId="0" borderId="46" xfId="0" applyFont="1" applyBorder="1">
      <alignment vertical="center"/>
    </xf>
    <xf numFmtId="0" fontId="42" fillId="0" borderId="3" xfId="0" applyFont="1" applyBorder="1">
      <alignment vertical="center"/>
    </xf>
    <xf numFmtId="0" fontId="22" fillId="0" borderId="3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49" fillId="0" borderId="1" xfId="0" applyFont="1" applyBorder="1">
      <alignment vertical="center"/>
    </xf>
    <xf numFmtId="0" fontId="10" fillId="0" borderId="1" xfId="0" applyFont="1" applyBorder="1" applyAlignment="1">
      <alignment vertical="center" shrinkToFit="1"/>
    </xf>
    <xf numFmtId="0" fontId="42" fillId="0" borderId="1" xfId="0" applyFont="1" applyBorder="1" applyAlignment="1">
      <alignment vertical="center" shrinkToFit="1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49" fontId="51" fillId="0" borderId="1" xfId="0" applyNumberFormat="1" applyFont="1" applyBorder="1">
      <alignment vertical="center"/>
    </xf>
    <xf numFmtId="49" fontId="22" fillId="0" borderId="1" xfId="0" applyNumberFormat="1" applyFont="1" applyBorder="1" applyAlignment="1">
      <alignment vertical="center" wrapText="1"/>
    </xf>
    <xf numFmtId="38" fontId="33" fillId="0" borderId="6" xfId="0" applyNumberFormat="1" applyFont="1" applyBorder="1" applyAlignment="1">
      <alignment vertical="center" wrapText="1"/>
    </xf>
    <xf numFmtId="0" fontId="33" fillId="0" borderId="12" xfId="0" applyFont="1" applyBorder="1">
      <alignment vertical="center"/>
    </xf>
    <xf numFmtId="0" fontId="33" fillId="0" borderId="13" xfId="0" applyFont="1" applyBorder="1">
      <alignment vertical="center"/>
    </xf>
    <xf numFmtId="38" fontId="9" fillId="7" borderId="1" xfId="1" applyFont="1" applyFill="1" applyBorder="1" applyAlignment="1">
      <alignment horizontal="right" vertical="center" wrapText="1"/>
    </xf>
    <xf numFmtId="0" fontId="5" fillId="7" borderId="1" xfId="0" applyFont="1" applyFill="1" applyBorder="1">
      <alignment vertical="center"/>
    </xf>
    <xf numFmtId="38" fontId="5" fillId="7" borderId="1" xfId="0" applyNumberFormat="1" applyFont="1" applyFill="1" applyBorder="1">
      <alignment vertical="center"/>
    </xf>
    <xf numFmtId="0" fontId="9" fillId="7" borderId="1" xfId="0" applyFont="1" applyFill="1" applyBorder="1">
      <alignment vertical="center"/>
    </xf>
    <xf numFmtId="38" fontId="9" fillId="7" borderId="1" xfId="1" applyNumberFormat="1" applyFont="1" applyFill="1" applyBorder="1">
      <alignment vertical="center"/>
    </xf>
    <xf numFmtId="164" fontId="5" fillId="7" borderId="1" xfId="0" applyNumberFormat="1" applyFont="1" applyFill="1" applyBorder="1" applyAlignment="1">
      <alignment horizontal="right" vertical="center" wrapText="1"/>
    </xf>
    <xf numFmtId="38" fontId="5" fillId="7" borderId="1" xfId="0" applyNumberFormat="1" applyFont="1" applyFill="1" applyBorder="1" applyAlignment="1">
      <alignment horizontal="right" vertical="center" wrapText="1"/>
    </xf>
    <xf numFmtId="0" fontId="5" fillId="7" borderId="0" xfId="0" applyFont="1" applyFill="1" applyAlignment="1">
      <alignment horizontal="right" vertical="center" wrapText="1"/>
    </xf>
    <xf numFmtId="0" fontId="11" fillId="7" borderId="1" xfId="0" applyFont="1" applyFill="1" applyBorder="1">
      <alignment vertical="center"/>
    </xf>
    <xf numFmtId="38" fontId="11" fillId="7" borderId="1" xfId="1" applyNumberFormat="1" applyFont="1" applyFill="1" applyBorder="1">
      <alignment vertical="center"/>
    </xf>
    <xf numFmtId="38" fontId="11" fillId="7" borderId="1" xfId="1" applyFont="1" applyFill="1" applyBorder="1">
      <alignment vertical="center"/>
    </xf>
    <xf numFmtId="164" fontId="5" fillId="7" borderId="1" xfId="0" applyNumberFormat="1" applyFont="1" applyFill="1" applyBorder="1" applyAlignment="1">
      <alignment vertical="center" wrapText="1"/>
    </xf>
    <xf numFmtId="38" fontId="11" fillId="7" borderId="1" xfId="1" applyNumberFormat="1" applyFont="1" applyFill="1" applyBorder="1" applyAlignment="1">
      <alignment vertical="center" wrapText="1"/>
    </xf>
    <xf numFmtId="14" fontId="11" fillId="7" borderId="1" xfId="0" applyNumberFormat="1" applyFont="1" applyFill="1" applyBorder="1" applyAlignment="1">
      <alignment horizontal="left" vertical="center"/>
    </xf>
    <xf numFmtId="0" fontId="11" fillId="7" borderId="0" xfId="0" applyFont="1" applyFill="1">
      <alignment vertical="center"/>
    </xf>
    <xf numFmtId="0" fontId="22" fillId="7" borderId="1" xfId="0" applyFont="1" applyFill="1" applyBorder="1">
      <alignment vertical="center"/>
    </xf>
    <xf numFmtId="165" fontId="9" fillId="7" borderId="1" xfId="0" applyNumberFormat="1" applyFont="1" applyFill="1" applyBorder="1">
      <alignment vertical="center"/>
    </xf>
    <xf numFmtId="0" fontId="11" fillId="7" borderId="1" xfId="0" applyFont="1" applyFill="1" applyBorder="1" applyAlignment="1">
      <alignment vertical="center" wrapText="1"/>
    </xf>
    <xf numFmtId="165" fontId="26" fillId="7" borderId="1" xfId="0" applyNumberFormat="1" applyFont="1" applyFill="1" applyBorder="1">
      <alignment vertical="center"/>
    </xf>
    <xf numFmtId="0" fontId="22" fillId="7" borderId="1" xfId="0" applyFont="1" applyFill="1" applyBorder="1" applyAlignment="1">
      <alignment vertical="center" wrapText="1"/>
    </xf>
    <xf numFmtId="0" fontId="20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0" fillId="7" borderId="1" xfId="0" applyFont="1" applyFill="1" applyBorder="1">
      <alignment vertical="center"/>
    </xf>
    <xf numFmtId="0" fontId="10" fillId="7" borderId="1" xfId="0" applyFont="1" applyFill="1" applyBorder="1">
      <alignment vertical="center"/>
    </xf>
    <xf numFmtId="0" fontId="22" fillId="7" borderId="1" xfId="0" applyFont="1" applyFill="1" applyBorder="1" applyAlignment="1">
      <alignment vertical="center" shrinkToFit="1"/>
    </xf>
    <xf numFmtId="0" fontId="20" fillId="7" borderId="1" xfId="0" applyFont="1" applyFill="1" applyBorder="1" applyAlignment="1">
      <alignment vertical="center" shrinkToFit="1"/>
    </xf>
    <xf numFmtId="165" fontId="9" fillId="7" borderId="1" xfId="0" applyNumberFormat="1" applyFont="1" applyFill="1" applyBorder="1" applyAlignment="1">
      <alignment vertical="center" shrinkToFit="1"/>
    </xf>
    <xf numFmtId="0" fontId="50" fillId="7" borderId="1" xfId="0" applyFont="1" applyFill="1" applyBorder="1">
      <alignment vertical="center"/>
    </xf>
    <xf numFmtId="164" fontId="5" fillId="7" borderId="31" xfId="0" applyNumberFormat="1" applyFont="1" applyFill="1" applyBorder="1" applyAlignment="1">
      <alignment horizontal="right" vertical="center" wrapText="1"/>
    </xf>
    <xf numFmtId="0" fontId="52" fillId="0" borderId="1" xfId="0" applyFont="1" applyBorder="1" applyAlignment="1">
      <alignment vertical="center" shrinkToFit="1"/>
    </xf>
    <xf numFmtId="164" fontId="33" fillId="7" borderId="1" xfId="0" applyNumberFormat="1" applyFont="1" applyFill="1" applyBorder="1" applyAlignment="1">
      <alignment horizontal="right" vertical="center" shrinkToFit="1"/>
    </xf>
    <xf numFmtId="164" fontId="33" fillId="7" borderId="1" xfId="0" applyNumberFormat="1" applyFont="1" applyFill="1" applyBorder="1" applyAlignment="1">
      <alignment horizontal="right" vertical="center" wrapText="1"/>
    </xf>
    <xf numFmtId="0" fontId="11" fillId="0" borderId="42" xfId="0" applyFont="1" applyBorder="1">
      <alignment vertical="center"/>
    </xf>
    <xf numFmtId="0" fontId="11" fillId="0" borderId="43" xfId="0" applyFont="1" applyBorder="1">
      <alignment vertical="center"/>
    </xf>
    <xf numFmtId="0" fontId="11" fillId="0" borderId="44" xfId="0" applyFont="1" applyBorder="1">
      <alignment vertical="center"/>
    </xf>
    <xf numFmtId="0" fontId="11" fillId="0" borderId="45" xfId="0" applyFont="1" applyBorder="1">
      <alignment vertical="center"/>
    </xf>
    <xf numFmtId="0" fontId="9" fillId="0" borderId="17" xfId="0" applyFont="1" applyBorder="1">
      <alignment vertical="center"/>
    </xf>
    <xf numFmtId="0" fontId="5" fillId="7" borderId="22" xfId="0" applyFont="1" applyFill="1" applyBorder="1">
      <alignment vertical="center"/>
    </xf>
    <xf numFmtId="0" fontId="7" fillId="7" borderId="22" xfId="0" applyFont="1" applyFill="1" applyBorder="1">
      <alignment vertical="center"/>
    </xf>
    <xf numFmtId="0" fontId="5" fillId="7" borderId="32" xfId="0" applyFont="1" applyFill="1" applyBorder="1">
      <alignment vertical="center"/>
    </xf>
    <xf numFmtId="0" fontId="7" fillId="7" borderId="32" xfId="0" applyFont="1" applyFill="1" applyBorder="1">
      <alignment vertical="center"/>
    </xf>
    <xf numFmtId="38" fontId="5" fillId="7" borderId="22" xfId="1" applyFont="1" applyFill="1" applyBorder="1">
      <alignment vertical="center"/>
    </xf>
    <xf numFmtId="0" fontId="33" fillId="7" borderId="22" xfId="0" applyFont="1" applyFill="1" applyBorder="1">
      <alignment vertical="center"/>
    </xf>
    <xf numFmtId="0" fontId="40" fillId="7" borderId="22" xfId="0" applyFont="1" applyFill="1" applyBorder="1">
      <alignment vertical="center"/>
    </xf>
    <xf numFmtId="0" fontId="11" fillId="0" borderId="1" xfId="0" applyFont="1" applyBorder="1" applyAlignment="1">
      <alignment horizontal="center" vertical="center"/>
    </xf>
    <xf numFmtId="49" fontId="20" fillId="5" borderId="1" xfId="0" applyNumberFormat="1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11" fillId="0" borderId="1" xfId="0" applyFont="1" applyFill="1" applyBorder="1">
      <alignment vertical="center"/>
    </xf>
    <xf numFmtId="49" fontId="20" fillId="0" borderId="1" xfId="0" applyNumberFormat="1" applyFont="1" applyFill="1" applyBorder="1">
      <alignment vertical="center"/>
    </xf>
    <xf numFmtId="0" fontId="10" fillId="5" borderId="1" xfId="0" applyFont="1" applyFill="1" applyBorder="1">
      <alignment vertical="center"/>
    </xf>
    <xf numFmtId="14" fontId="0" fillId="5" borderId="1" xfId="0" quotePrefix="1" applyNumberFormat="1" applyFill="1" applyBorder="1">
      <alignment vertical="center"/>
    </xf>
    <xf numFmtId="0" fontId="25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38" fontId="5" fillId="3" borderId="4" xfId="0" applyNumberFormat="1" applyFont="1" applyFill="1" applyBorder="1" applyAlignment="1">
      <alignment horizontal="center" vertical="center" wrapText="1"/>
    </xf>
    <xf numFmtId="38" fontId="5" fillId="3" borderId="6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4" fillId="0" borderId="41" xfId="0" applyFont="1" applyBorder="1" applyAlignment="1">
      <alignment horizontal="center" vertical="center" wrapText="1"/>
    </xf>
    <xf numFmtId="0" fontId="24" fillId="0" borderId="41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38" fontId="11" fillId="0" borderId="18" xfId="0" applyNumberFormat="1" applyFont="1" applyBorder="1" applyAlignment="1">
      <alignment horizontal="center" vertical="center"/>
    </xf>
    <xf numFmtId="38" fontId="11" fillId="0" borderId="2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8" fontId="11" fillId="0" borderId="17" xfId="0" applyNumberFormat="1" applyFont="1" applyBorder="1" applyAlignment="1">
      <alignment horizontal="center" vertical="center"/>
    </xf>
    <xf numFmtId="38" fontId="11" fillId="0" borderId="1" xfId="0" applyNumberFormat="1" applyFont="1" applyBorder="1" applyAlignment="1">
      <alignment horizontal="center" vertical="center"/>
    </xf>
    <xf numFmtId="49" fontId="11" fillId="0" borderId="18" xfId="0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38" fontId="9" fillId="0" borderId="17" xfId="0" applyNumberFormat="1" applyFont="1" applyBorder="1" applyAlignment="1">
      <alignment horizontal="center" vertical="center"/>
    </xf>
    <xf numFmtId="38" fontId="9" fillId="0" borderId="1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33" fillId="0" borderId="18" xfId="0" applyNumberFormat="1" applyFont="1" applyBorder="1" applyAlignment="1">
      <alignment horizontal="center" vertical="center"/>
    </xf>
    <xf numFmtId="49" fontId="33" fillId="0" borderId="2" xfId="0" applyNumberFormat="1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4" borderId="19" xfId="0" applyFont="1" applyFill="1" applyBorder="1" applyAlignment="1">
      <alignment horizontal="center" vertical="center"/>
    </xf>
    <xf numFmtId="0" fontId="33" fillId="4" borderId="21" xfId="0" applyFont="1" applyFill="1" applyBorder="1" applyAlignment="1">
      <alignment horizontal="center" vertical="center"/>
    </xf>
    <xf numFmtId="38" fontId="33" fillId="3" borderId="4" xfId="0" applyNumberFormat="1" applyFont="1" applyFill="1" applyBorder="1" applyAlignment="1">
      <alignment horizontal="center" vertical="center" wrapText="1"/>
    </xf>
    <xf numFmtId="38" fontId="33" fillId="3" borderId="6" xfId="0" applyNumberFormat="1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3" fillId="0" borderId="36" xfId="0" applyFont="1" applyBorder="1" applyAlignment="1">
      <alignment horizontal="center" vertical="center"/>
    </xf>
    <xf numFmtId="0" fontId="33" fillId="0" borderId="37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38" fontId="33" fillId="0" borderId="17" xfId="0" applyNumberFormat="1" applyFont="1" applyBorder="1" applyAlignment="1">
      <alignment horizontal="center" vertical="center"/>
    </xf>
    <xf numFmtId="38" fontId="33" fillId="0" borderId="1" xfId="0" applyNumberFormat="1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3" borderId="5" xfId="0" applyFont="1" applyFill="1" applyBorder="1" applyAlignment="1">
      <alignment horizontal="center" vertical="center"/>
    </xf>
    <xf numFmtId="0" fontId="33" fillId="3" borderId="7" xfId="0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center" vertical="center"/>
    </xf>
    <xf numFmtId="0" fontId="33" fillId="2" borderId="12" xfId="0" applyFont="1" applyFill="1" applyBorder="1" applyAlignment="1">
      <alignment horizontal="center" vertical="center"/>
    </xf>
    <xf numFmtId="0" fontId="39" fillId="0" borderId="41" xfId="0" applyFont="1" applyBorder="1" applyAlignment="1">
      <alignment horizontal="center" vertical="center" wrapText="1"/>
    </xf>
    <xf numFmtId="0" fontId="39" fillId="0" borderId="41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33" fillId="2" borderId="11" xfId="0" applyFont="1" applyFill="1" applyBorder="1" applyAlignment="1">
      <alignment horizontal="center" vertical="center"/>
    </xf>
    <xf numFmtId="0" fontId="33" fillId="2" borderId="13" xfId="0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3D3B-EFF0-45F6-8E42-403BE4B35B26}">
  <sheetPr filterMode="1"/>
  <dimension ref="A1:Y235"/>
  <sheetViews>
    <sheetView tabSelected="1" zoomScale="90" zoomScaleNormal="90" zoomScaleSheetLayoutView="100" workbookViewId="0">
      <pane xSplit="3" ySplit="3" topLeftCell="D189" activePane="bottomRight" state="frozen"/>
      <selection pane="topRight" activeCell="D1" sqref="D1"/>
      <selection pane="bottomLeft" activeCell="A4" sqref="A4"/>
      <selection pane="bottomRight" activeCell="G207" sqref="G207"/>
    </sheetView>
  </sheetViews>
  <sheetFormatPr defaultColWidth="8.7265625" defaultRowHeight="14"/>
  <cols>
    <col min="1" max="1" width="3.7265625" style="127" customWidth="1"/>
    <col min="2" max="3" width="5.26953125" style="7" customWidth="1"/>
    <col min="4" max="4" width="11.08984375" style="7" customWidth="1"/>
    <col min="5" max="5" width="11.6328125" style="7" customWidth="1"/>
    <col min="6" max="6" width="28.36328125" style="7" customWidth="1"/>
    <col min="7" max="7" width="34.90625" style="7" customWidth="1"/>
    <col min="8" max="8" width="11.6328125" style="9" customWidth="1"/>
    <col min="9" max="9" width="10.453125" style="10" bestFit="1" customWidth="1"/>
    <col min="10" max="10" width="11.6328125" style="9" bestFit="1" customWidth="1"/>
    <col min="11" max="11" width="12.08984375" style="8" customWidth="1"/>
    <col min="12" max="12" width="7.26953125" style="8" customWidth="1"/>
    <col min="13" max="13" width="8" style="7" customWidth="1"/>
    <col min="14" max="14" width="5.08984375" style="7" customWidth="1"/>
    <col min="15" max="15" width="7" style="7" customWidth="1"/>
    <col min="16" max="16" width="10.90625" style="39" hidden="1" customWidth="1"/>
    <col min="17" max="17" width="10.26953125" style="3" hidden="1" customWidth="1"/>
    <col min="18" max="19" width="6.453125" style="3" hidden="1" customWidth="1"/>
    <col min="20" max="22" width="8.7265625" style="7"/>
    <col min="23" max="23" width="8.6328125" style="38" customWidth="1"/>
    <col min="24" max="16381" width="8.7265625" style="7"/>
    <col min="16382" max="16384" width="8" style="7" customWidth="1"/>
  </cols>
  <sheetData>
    <row r="1" spans="1:24" ht="24.75" customHeight="1" thickBot="1">
      <c r="A1" s="333" t="s">
        <v>253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96"/>
      <c r="Q1" s="96"/>
      <c r="R1" s="96"/>
      <c r="S1" s="96"/>
    </row>
    <row r="2" spans="1:24">
      <c r="A2" s="124"/>
      <c r="B2" s="64">
        <v>2021</v>
      </c>
      <c r="C2" s="64" t="s">
        <v>116</v>
      </c>
      <c r="D2" s="334" t="s">
        <v>117</v>
      </c>
      <c r="E2" s="296" t="s">
        <v>254</v>
      </c>
      <c r="F2" s="297"/>
      <c r="G2" s="334" t="s">
        <v>119</v>
      </c>
      <c r="H2" s="336" t="s">
        <v>255</v>
      </c>
      <c r="I2" s="338" t="s">
        <v>121</v>
      </c>
      <c r="J2" s="340" t="s">
        <v>122</v>
      </c>
      <c r="K2" s="342" t="s">
        <v>256</v>
      </c>
      <c r="L2" s="342" t="s">
        <v>124</v>
      </c>
      <c r="M2" s="334" t="s">
        <v>257</v>
      </c>
      <c r="N2" s="334" t="s">
        <v>258</v>
      </c>
      <c r="O2" s="321" t="s">
        <v>259</v>
      </c>
      <c r="P2" s="323" t="s">
        <v>127</v>
      </c>
      <c r="Q2" s="325" t="s">
        <v>128</v>
      </c>
      <c r="R2" s="327" t="s">
        <v>129</v>
      </c>
      <c r="S2" s="329" t="s">
        <v>128</v>
      </c>
      <c r="T2" s="331" t="s">
        <v>260</v>
      </c>
      <c r="U2" s="315" t="s">
        <v>261</v>
      </c>
      <c r="V2" s="317" t="s">
        <v>262</v>
      </c>
      <c r="W2" s="319" t="s">
        <v>263</v>
      </c>
      <c r="X2" s="319" t="s">
        <v>264</v>
      </c>
    </row>
    <row r="3" spans="1:24" hidden="1">
      <c r="A3" s="125" t="s">
        <v>95</v>
      </c>
      <c r="B3" s="308" t="s">
        <v>130</v>
      </c>
      <c r="C3" s="308" t="s">
        <v>131</v>
      </c>
      <c r="D3" s="335"/>
      <c r="E3" s="298"/>
      <c r="F3" s="299"/>
      <c r="G3" s="335"/>
      <c r="H3" s="337"/>
      <c r="I3" s="339"/>
      <c r="J3" s="341"/>
      <c r="K3" s="343"/>
      <c r="L3" s="343"/>
      <c r="M3" s="335"/>
      <c r="N3" s="335"/>
      <c r="O3" s="322"/>
      <c r="P3" s="324"/>
      <c r="Q3" s="326"/>
      <c r="R3" s="328"/>
      <c r="S3" s="330"/>
      <c r="T3" s="332"/>
      <c r="U3" s="316"/>
      <c r="V3" s="318"/>
      <c r="W3" s="320"/>
      <c r="X3" s="320"/>
    </row>
    <row r="4" spans="1:24" hidden="1">
      <c r="A4" s="126">
        <v>1</v>
      </c>
      <c r="B4" s="30">
        <v>1</v>
      </c>
      <c r="C4" s="30">
        <v>1</v>
      </c>
      <c r="D4" s="30"/>
      <c r="E4" s="30"/>
      <c r="F4" s="30" t="s">
        <v>265</v>
      </c>
      <c r="G4" s="30"/>
      <c r="H4" s="31">
        <v>60612</v>
      </c>
      <c r="I4" s="30"/>
      <c r="J4" s="31">
        <v>60612</v>
      </c>
      <c r="K4" s="32"/>
      <c r="L4" s="32"/>
      <c r="M4" s="30"/>
      <c r="N4" s="30"/>
      <c r="O4" s="65"/>
      <c r="P4" s="41"/>
      <c r="Q4" s="42"/>
      <c r="R4" s="49"/>
      <c r="S4" s="50"/>
    </row>
    <row r="5" spans="1:24" hidden="1">
      <c r="A5" s="125">
        <v>2</v>
      </c>
      <c r="B5" s="16">
        <v>1</v>
      </c>
      <c r="C5" s="16">
        <v>8</v>
      </c>
      <c r="D5" s="16" t="s">
        <v>266</v>
      </c>
      <c r="E5" s="16"/>
      <c r="F5" s="16"/>
      <c r="G5" s="16"/>
      <c r="H5" s="21">
        <v>500000</v>
      </c>
      <c r="I5" s="16"/>
      <c r="J5" s="21">
        <v>560612</v>
      </c>
      <c r="K5" s="20"/>
      <c r="L5" s="20"/>
      <c r="M5" s="16"/>
      <c r="N5" s="16"/>
      <c r="O5" s="66"/>
      <c r="P5" s="41"/>
      <c r="Q5" s="42"/>
      <c r="R5" s="49"/>
      <c r="S5" s="50"/>
    </row>
    <row r="6" spans="1:24" hidden="1">
      <c r="A6" s="125">
        <v>3</v>
      </c>
      <c r="B6" s="16">
        <v>1</v>
      </c>
      <c r="C6" s="16">
        <v>8</v>
      </c>
      <c r="D6" s="16" t="s">
        <v>267</v>
      </c>
      <c r="E6" s="16" t="s">
        <v>268</v>
      </c>
      <c r="F6" s="272" t="s">
        <v>269</v>
      </c>
      <c r="G6" s="272"/>
      <c r="H6" s="273"/>
      <c r="I6" s="274">
        <v>73766</v>
      </c>
      <c r="J6" s="22">
        <v>486846</v>
      </c>
      <c r="K6" s="20" t="s">
        <v>270</v>
      </c>
      <c r="L6" s="20"/>
      <c r="M6" s="16"/>
      <c r="N6" s="16"/>
      <c r="O6" s="66">
        <v>0</v>
      </c>
      <c r="P6" s="41"/>
      <c r="Q6" s="42"/>
      <c r="R6" s="49"/>
      <c r="S6" s="50"/>
    </row>
    <row r="7" spans="1:24" hidden="1">
      <c r="A7" s="125">
        <v>4</v>
      </c>
      <c r="B7" s="16">
        <v>1</v>
      </c>
      <c r="C7" s="16">
        <v>8</v>
      </c>
      <c r="D7" s="16" t="s">
        <v>271</v>
      </c>
      <c r="E7" s="16" t="s">
        <v>272</v>
      </c>
      <c r="F7" s="272" t="s">
        <v>273</v>
      </c>
      <c r="G7" s="272"/>
      <c r="H7" s="273"/>
      <c r="I7" s="274">
        <v>7920</v>
      </c>
      <c r="J7" s="22">
        <v>478926</v>
      </c>
      <c r="K7" s="20" t="s">
        <v>274</v>
      </c>
      <c r="L7" s="20"/>
      <c r="M7" s="16"/>
      <c r="N7" s="16"/>
      <c r="O7" s="66">
        <v>0</v>
      </c>
      <c r="P7" s="41"/>
      <c r="Q7" s="42"/>
      <c r="R7" s="49"/>
      <c r="S7" s="50"/>
    </row>
    <row r="8" spans="1:24">
      <c r="A8" s="125">
        <v>5</v>
      </c>
      <c r="B8" s="16">
        <v>1</v>
      </c>
      <c r="C8" s="16">
        <v>12</v>
      </c>
      <c r="D8" s="16" t="s">
        <v>275</v>
      </c>
      <c r="E8" s="16" t="s">
        <v>276</v>
      </c>
      <c r="F8" s="272" t="s">
        <v>277</v>
      </c>
      <c r="G8" s="272"/>
      <c r="H8" s="273"/>
      <c r="I8" s="274">
        <v>2860</v>
      </c>
      <c r="J8" s="22">
        <v>476066</v>
      </c>
      <c r="K8" s="20" t="s">
        <v>278</v>
      </c>
      <c r="L8" s="20"/>
      <c r="M8" s="16"/>
      <c r="N8" s="16"/>
      <c r="O8" s="66">
        <v>0</v>
      </c>
      <c r="P8" s="41"/>
      <c r="Q8" s="42"/>
      <c r="R8" s="49"/>
      <c r="S8" s="50"/>
    </row>
    <row r="9" spans="1:24">
      <c r="A9" s="125">
        <v>6</v>
      </c>
      <c r="B9" s="16">
        <v>1</v>
      </c>
      <c r="C9" s="16">
        <v>13</v>
      </c>
      <c r="D9" s="16" t="s">
        <v>271</v>
      </c>
      <c r="E9" s="16"/>
      <c r="F9" s="272" t="s">
        <v>279</v>
      </c>
      <c r="G9" s="272"/>
      <c r="H9" s="273"/>
      <c r="I9" s="274">
        <v>2218</v>
      </c>
      <c r="J9" s="22">
        <v>473848</v>
      </c>
      <c r="K9" s="20" t="s">
        <v>280</v>
      </c>
      <c r="L9" s="20"/>
      <c r="M9" s="16"/>
      <c r="N9" s="16"/>
      <c r="O9" s="66">
        <v>0</v>
      </c>
      <c r="P9" s="41"/>
      <c r="Q9" s="42"/>
      <c r="R9" s="49"/>
      <c r="S9" s="50"/>
    </row>
    <row r="10" spans="1:24">
      <c r="A10" s="125">
        <v>7</v>
      </c>
      <c r="B10" s="16">
        <v>1</v>
      </c>
      <c r="C10" s="16">
        <v>15</v>
      </c>
      <c r="D10" s="16" t="s">
        <v>281</v>
      </c>
      <c r="E10" s="16"/>
      <c r="F10" s="272" t="s">
        <v>282</v>
      </c>
      <c r="G10" s="272"/>
      <c r="H10" s="273"/>
      <c r="I10" s="274">
        <v>21000</v>
      </c>
      <c r="J10" s="22">
        <v>452848</v>
      </c>
      <c r="K10" s="20" t="s">
        <v>283</v>
      </c>
      <c r="L10" s="20"/>
      <c r="M10" s="16"/>
      <c r="N10" s="16"/>
      <c r="O10" s="66">
        <v>0</v>
      </c>
      <c r="P10" s="41"/>
      <c r="Q10" s="42"/>
      <c r="R10" s="49"/>
      <c r="S10" s="50"/>
    </row>
    <row r="11" spans="1:24">
      <c r="A11" s="125">
        <v>8</v>
      </c>
      <c r="B11" s="16">
        <v>1</v>
      </c>
      <c r="C11" s="16">
        <v>16</v>
      </c>
      <c r="D11" s="16" t="s">
        <v>284</v>
      </c>
      <c r="E11" s="16"/>
      <c r="F11" s="272" t="s">
        <v>285</v>
      </c>
      <c r="G11" s="272"/>
      <c r="H11" s="273"/>
      <c r="I11" s="274">
        <v>113300</v>
      </c>
      <c r="J11" s="22">
        <v>339548</v>
      </c>
      <c r="K11" s="20" t="s">
        <v>286</v>
      </c>
      <c r="L11" s="20"/>
      <c r="M11" s="16"/>
      <c r="N11" s="16"/>
      <c r="O11" s="66">
        <v>0</v>
      </c>
      <c r="P11" s="41"/>
      <c r="Q11" s="42"/>
      <c r="R11" s="49"/>
      <c r="S11" s="50"/>
    </row>
    <row r="12" spans="1:24" ht="18">
      <c r="A12" s="125">
        <v>9</v>
      </c>
      <c r="B12" s="16">
        <v>1</v>
      </c>
      <c r="C12" s="16">
        <v>18</v>
      </c>
      <c r="D12" s="16" t="s">
        <v>275</v>
      </c>
      <c r="E12" s="16" t="s">
        <v>276</v>
      </c>
      <c r="F12" s="272" t="s">
        <v>287</v>
      </c>
      <c r="G12" s="272"/>
      <c r="H12" s="273"/>
      <c r="I12" s="274">
        <v>1540</v>
      </c>
      <c r="J12" s="22">
        <v>338008</v>
      </c>
      <c r="K12" s="20" t="s">
        <v>288</v>
      </c>
      <c r="L12" s="20"/>
      <c r="M12" s="16"/>
      <c r="N12" s="16"/>
      <c r="O12" s="66">
        <v>0</v>
      </c>
      <c r="P12" s="43"/>
      <c r="Q12" s="42"/>
      <c r="R12" s="49"/>
      <c r="S12" s="50"/>
    </row>
    <row r="13" spans="1:24">
      <c r="A13" s="125">
        <v>10</v>
      </c>
      <c r="B13" s="16">
        <v>1</v>
      </c>
      <c r="C13" s="16">
        <v>26</v>
      </c>
      <c r="D13" s="16" t="s">
        <v>266</v>
      </c>
      <c r="E13" s="16"/>
      <c r="F13" s="16"/>
      <c r="G13" s="16"/>
      <c r="H13" s="22">
        <v>300000</v>
      </c>
      <c r="I13" s="23"/>
      <c r="J13" s="22">
        <v>638008</v>
      </c>
      <c r="K13" s="20"/>
      <c r="L13" s="20"/>
      <c r="M13" s="16"/>
      <c r="N13" s="16"/>
      <c r="O13" s="66">
        <v>0</v>
      </c>
      <c r="P13" s="41"/>
      <c r="Q13" s="42"/>
      <c r="R13" s="49"/>
      <c r="S13" s="50"/>
    </row>
    <row r="14" spans="1:24">
      <c r="A14" s="125">
        <v>11</v>
      </c>
      <c r="B14" s="16">
        <v>1</v>
      </c>
      <c r="C14" s="16">
        <v>26</v>
      </c>
      <c r="D14" s="16" t="s">
        <v>271</v>
      </c>
      <c r="E14" s="16"/>
      <c r="F14" s="272" t="s">
        <v>289</v>
      </c>
      <c r="G14" s="272"/>
      <c r="H14" s="273"/>
      <c r="I14" s="274">
        <v>50035</v>
      </c>
      <c r="J14" s="22">
        <v>587973</v>
      </c>
      <c r="K14" s="20" t="s">
        <v>290</v>
      </c>
      <c r="L14" s="20"/>
      <c r="M14" s="16"/>
      <c r="N14" s="16"/>
      <c r="O14" s="66">
        <v>0</v>
      </c>
      <c r="P14" s="41"/>
      <c r="Q14" s="42"/>
      <c r="R14" s="49"/>
      <c r="S14" s="50"/>
    </row>
    <row r="15" spans="1:24">
      <c r="A15" s="125">
        <v>12</v>
      </c>
      <c r="B15" s="16">
        <v>1</v>
      </c>
      <c r="C15" s="16">
        <v>26</v>
      </c>
      <c r="D15" s="16" t="s">
        <v>291</v>
      </c>
      <c r="E15" s="16"/>
      <c r="F15" s="272" t="s">
        <v>292</v>
      </c>
      <c r="G15" s="272"/>
      <c r="H15" s="273"/>
      <c r="I15" s="274">
        <v>2960</v>
      </c>
      <c r="J15" s="22">
        <v>585013</v>
      </c>
      <c r="K15" s="20" t="s">
        <v>293</v>
      </c>
      <c r="L15" s="20"/>
      <c r="M15" s="16"/>
      <c r="N15" s="16"/>
      <c r="O15" s="66">
        <v>0</v>
      </c>
      <c r="P15" s="41"/>
      <c r="Q15" s="42"/>
      <c r="R15" s="49"/>
      <c r="S15" s="50"/>
    </row>
    <row r="16" spans="1:24">
      <c r="A16" s="125">
        <v>13</v>
      </c>
      <c r="B16" s="16">
        <v>1</v>
      </c>
      <c r="C16" s="16">
        <v>29</v>
      </c>
      <c r="D16" s="16" t="s">
        <v>294</v>
      </c>
      <c r="E16" s="16" t="s">
        <v>295</v>
      </c>
      <c r="F16" s="272" t="s">
        <v>296</v>
      </c>
      <c r="G16" s="272"/>
      <c r="H16" s="273"/>
      <c r="I16" s="274">
        <v>9644</v>
      </c>
      <c r="J16" s="22">
        <v>575369</v>
      </c>
      <c r="K16" s="20" t="s">
        <v>297</v>
      </c>
      <c r="L16" s="20"/>
      <c r="M16" s="16"/>
      <c r="N16" s="16"/>
      <c r="O16" s="66">
        <v>0</v>
      </c>
      <c r="P16" s="41"/>
      <c r="Q16" s="42"/>
      <c r="R16" s="49"/>
      <c r="S16" s="50"/>
    </row>
    <row r="17" spans="1:19">
      <c r="A17" s="125">
        <v>14</v>
      </c>
      <c r="B17" s="16">
        <v>2</v>
      </c>
      <c r="C17" s="16">
        <v>3</v>
      </c>
      <c r="D17" s="16" t="s">
        <v>267</v>
      </c>
      <c r="E17" s="16" t="s">
        <v>298</v>
      </c>
      <c r="F17" s="272" t="s">
        <v>299</v>
      </c>
      <c r="G17" s="272"/>
      <c r="H17" s="273"/>
      <c r="I17" s="274">
        <v>23000</v>
      </c>
      <c r="J17" s="22">
        <f t="shared" ref="J17:J37" si="0">J16-I17</f>
        <v>552369</v>
      </c>
      <c r="K17" s="20" t="s">
        <v>300</v>
      </c>
      <c r="L17" s="20"/>
      <c r="M17" s="16"/>
      <c r="N17" s="24"/>
      <c r="O17" s="66">
        <v>0</v>
      </c>
      <c r="P17" s="44"/>
      <c r="Q17" s="42"/>
      <c r="R17" s="49"/>
      <c r="S17" s="50"/>
    </row>
    <row r="18" spans="1:19">
      <c r="A18" s="125">
        <v>15</v>
      </c>
      <c r="B18" s="16">
        <v>2</v>
      </c>
      <c r="C18" s="16">
        <v>3</v>
      </c>
      <c r="D18" s="25" t="s">
        <v>301</v>
      </c>
      <c r="E18" s="16" t="s">
        <v>139</v>
      </c>
      <c r="F18" s="272" t="s">
        <v>302</v>
      </c>
      <c r="G18" s="272"/>
      <c r="H18" s="273"/>
      <c r="I18" s="274">
        <v>17158</v>
      </c>
      <c r="J18" s="22">
        <f t="shared" si="0"/>
        <v>535211</v>
      </c>
      <c r="K18" s="20" t="s">
        <v>303</v>
      </c>
      <c r="L18" s="20"/>
      <c r="M18" s="16"/>
      <c r="N18" s="16" t="s">
        <v>146</v>
      </c>
      <c r="O18" s="66">
        <v>0</v>
      </c>
      <c r="P18" s="41"/>
      <c r="Q18" s="42"/>
      <c r="R18" s="49"/>
      <c r="S18" s="50"/>
    </row>
    <row r="19" spans="1:19">
      <c r="A19" s="125">
        <v>16</v>
      </c>
      <c r="B19" s="16">
        <v>2</v>
      </c>
      <c r="C19" s="16">
        <v>3</v>
      </c>
      <c r="D19" s="16" t="s">
        <v>304</v>
      </c>
      <c r="E19" s="16" t="s">
        <v>139</v>
      </c>
      <c r="F19" s="16" t="s">
        <v>305</v>
      </c>
      <c r="G19" s="16"/>
      <c r="H19" s="22"/>
      <c r="I19" s="23">
        <v>3398</v>
      </c>
      <c r="J19" s="22">
        <f t="shared" si="0"/>
        <v>531813</v>
      </c>
      <c r="K19" s="20" t="s">
        <v>306</v>
      </c>
      <c r="L19" s="20"/>
      <c r="M19" s="16"/>
      <c r="N19" s="16" t="s">
        <v>146</v>
      </c>
      <c r="O19" s="66">
        <v>0</v>
      </c>
      <c r="P19" s="41"/>
      <c r="Q19" s="42"/>
      <c r="R19" s="49"/>
      <c r="S19" s="50"/>
    </row>
    <row r="20" spans="1:19">
      <c r="A20" s="125">
        <v>17</v>
      </c>
      <c r="B20" s="16">
        <v>2</v>
      </c>
      <c r="C20" s="16">
        <v>3</v>
      </c>
      <c r="D20" s="16" t="s">
        <v>267</v>
      </c>
      <c r="E20" s="16" t="s">
        <v>139</v>
      </c>
      <c r="F20" s="272" t="s">
        <v>307</v>
      </c>
      <c r="G20" s="272"/>
      <c r="H20" s="273"/>
      <c r="I20" s="274">
        <v>1200</v>
      </c>
      <c r="J20" s="22">
        <f t="shared" si="0"/>
        <v>530613</v>
      </c>
      <c r="K20" s="20" t="s">
        <v>308</v>
      </c>
      <c r="L20" s="20"/>
      <c r="M20" s="16"/>
      <c r="N20" s="16" t="s">
        <v>146</v>
      </c>
      <c r="O20" s="66">
        <v>0</v>
      </c>
      <c r="P20" s="44"/>
      <c r="Q20" s="42"/>
      <c r="R20" s="49"/>
      <c r="S20" s="50"/>
    </row>
    <row r="21" spans="1:19">
      <c r="A21" s="125">
        <v>18</v>
      </c>
      <c r="B21" s="16">
        <v>2</v>
      </c>
      <c r="C21" s="16">
        <v>3</v>
      </c>
      <c r="D21" s="16" t="s">
        <v>267</v>
      </c>
      <c r="E21" s="16"/>
      <c r="F21" s="272" t="s">
        <v>309</v>
      </c>
      <c r="G21" s="272"/>
      <c r="H21" s="273"/>
      <c r="I21" s="274">
        <v>5300</v>
      </c>
      <c r="J21" s="22">
        <f t="shared" si="0"/>
        <v>525313</v>
      </c>
      <c r="K21" s="20" t="s">
        <v>310</v>
      </c>
      <c r="L21" s="20"/>
      <c r="M21" s="16"/>
      <c r="N21" s="16" t="s">
        <v>146</v>
      </c>
      <c r="O21" s="66">
        <v>0</v>
      </c>
      <c r="P21" s="41"/>
      <c r="Q21" s="42"/>
      <c r="R21" s="49"/>
      <c r="S21" s="50"/>
    </row>
    <row r="22" spans="1:19">
      <c r="A22" s="125">
        <v>19</v>
      </c>
      <c r="B22" s="16">
        <v>2</v>
      </c>
      <c r="C22" s="16">
        <v>3</v>
      </c>
      <c r="D22" s="16" t="s">
        <v>267</v>
      </c>
      <c r="E22" s="16" t="s">
        <v>311</v>
      </c>
      <c r="F22" s="272" t="s">
        <v>312</v>
      </c>
      <c r="G22" s="272"/>
      <c r="H22" s="273"/>
      <c r="I22" s="274">
        <v>4450</v>
      </c>
      <c r="J22" s="22">
        <f t="shared" si="0"/>
        <v>520863</v>
      </c>
      <c r="K22" s="20" t="s">
        <v>313</v>
      </c>
      <c r="L22" s="20"/>
      <c r="M22" s="16"/>
      <c r="N22" s="16" t="s">
        <v>146</v>
      </c>
      <c r="O22" s="66">
        <v>0</v>
      </c>
      <c r="P22" s="41"/>
      <c r="Q22" s="42"/>
      <c r="R22" s="49"/>
      <c r="S22" s="50"/>
    </row>
    <row r="23" spans="1:19">
      <c r="A23" s="125">
        <v>20</v>
      </c>
      <c r="B23" s="16">
        <v>2</v>
      </c>
      <c r="C23" s="16">
        <v>3</v>
      </c>
      <c r="D23" s="16" t="s">
        <v>267</v>
      </c>
      <c r="E23" s="16" t="s">
        <v>314</v>
      </c>
      <c r="F23" s="272" t="s">
        <v>315</v>
      </c>
      <c r="G23" s="272"/>
      <c r="H23" s="273"/>
      <c r="I23" s="274">
        <v>16500</v>
      </c>
      <c r="J23" s="22">
        <f t="shared" si="0"/>
        <v>504363</v>
      </c>
      <c r="K23" s="20" t="s">
        <v>316</v>
      </c>
      <c r="L23" s="20"/>
      <c r="M23" s="16"/>
      <c r="N23" s="16" t="s">
        <v>146</v>
      </c>
      <c r="O23" s="66">
        <v>0</v>
      </c>
      <c r="P23" s="41"/>
      <c r="Q23" s="42"/>
      <c r="R23" s="49"/>
      <c r="S23" s="50"/>
    </row>
    <row r="24" spans="1:19">
      <c r="A24" s="125">
        <v>21</v>
      </c>
      <c r="B24" s="16">
        <v>2</v>
      </c>
      <c r="C24" s="16">
        <v>24</v>
      </c>
      <c r="D24" s="16" t="s">
        <v>267</v>
      </c>
      <c r="E24" s="16"/>
      <c r="F24" s="272" t="s">
        <v>317</v>
      </c>
      <c r="G24" s="272"/>
      <c r="H24" s="273"/>
      <c r="I24" s="274">
        <v>3420</v>
      </c>
      <c r="J24" s="22">
        <f t="shared" si="0"/>
        <v>500943</v>
      </c>
      <c r="K24" s="20" t="s">
        <v>318</v>
      </c>
      <c r="L24" s="20"/>
      <c r="M24" s="16"/>
      <c r="N24" s="16" t="s">
        <v>146</v>
      </c>
      <c r="O24" s="66">
        <v>0</v>
      </c>
      <c r="P24" s="41"/>
      <c r="Q24" s="42"/>
      <c r="R24" s="49"/>
      <c r="S24" s="50"/>
    </row>
    <row r="25" spans="1:19">
      <c r="A25" s="125">
        <v>22</v>
      </c>
      <c r="B25" s="26">
        <v>3</v>
      </c>
      <c r="C25" s="16">
        <v>1</v>
      </c>
      <c r="D25" s="16" t="s">
        <v>267</v>
      </c>
      <c r="E25" s="16" t="s">
        <v>319</v>
      </c>
      <c r="F25" s="272" t="s">
        <v>320</v>
      </c>
      <c r="G25" s="272"/>
      <c r="H25" s="273"/>
      <c r="I25" s="274">
        <v>3300</v>
      </c>
      <c r="J25" s="22">
        <f t="shared" si="0"/>
        <v>497643</v>
      </c>
      <c r="K25" s="20" t="s">
        <v>321</v>
      </c>
      <c r="L25" s="20"/>
      <c r="M25" s="16"/>
      <c r="N25" s="16" t="s">
        <v>146</v>
      </c>
      <c r="O25" s="66">
        <v>0</v>
      </c>
      <c r="P25" s="41"/>
      <c r="Q25" s="42"/>
      <c r="R25" s="49"/>
      <c r="S25" s="50"/>
    </row>
    <row r="26" spans="1:19">
      <c r="A26" s="125">
        <v>23</v>
      </c>
      <c r="B26" s="16">
        <v>2</v>
      </c>
      <c r="C26" s="16">
        <v>24</v>
      </c>
      <c r="D26" s="16" t="s">
        <v>281</v>
      </c>
      <c r="E26" s="16" t="s">
        <v>322</v>
      </c>
      <c r="F26" s="272" t="s">
        <v>282</v>
      </c>
      <c r="G26" s="272"/>
      <c r="H26" s="273"/>
      <c r="I26" s="274">
        <v>20000</v>
      </c>
      <c r="J26" s="22">
        <f t="shared" si="0"/>
        <v>477643</v>
      </c>
      <c r="K26" s="20" t="s">
        <v>323</v>
      </c>
      <c r="L26" s="20"/>
      <c r="M26" s="16"/>
      <c r="N26" s="16" t="s">
        <v>146</v>
      </c>
      <c r="O26" s="66">
        <v>0</v>
      </c>
      <c r="P26" s="41"/>
      <c r="Q26" s="42"/>
      <c r="R26" s="49"/>
      <c r="S26" s="50"/>
    </row>
    <row r="27" spans="1:19">
      <c r="A27" s="125">
        <v>24</v>
      </c>
      <c r="B27" s="16">
        <v>2</v>
      </c>
      <c r="C27" s="16">
        <v>24</v>
      </c>
      <c r="D27" s="16" t="s">
        <v>291</v>
      </c>
      <c r="E27" s="16"/>
      <c r="F27" s="272" t="s">
        <v>292</v>
      </c>
      <c r="G27" s="16"/>
      <c r="H27" s="22"/>
      <c r="I27" s="274">
        <v>1430</v>
      </c>
      <c r="J27" s="22">
        <f t="shared" si="0"/>
        <v>476213</v>
      </c>
      <c r="K27" s="20" t="s">
        <v>324</v>
      </c>
      <c r="L27" s="20"/>
      <c r="M27" s="16"/>
      <c r="N27" s="16" t="s">
        <v>146</v>
      </c>
      <c r="O27" s="66">
        <v>0</v>
      </c>
      <c r="P27" s="41"/>
      <c r="Q27" s="42"/>
      <c r="R27" s="49"/>
      <c r="S27" s="50"/>
    </row>
    <row r="28" spans="1:19">
      <c r="A28" s="125">
        <v>25</v>
      </c>
      <c r="B28" s="16">
        <v>3</v>
      </c>
      <c r="C28" s="16">
        <v>1</v>
      </c>
      <c r="D28" s="16" t="s">
        <v>325</v>
      </c>
      <c r="E28" s="16" t="s">
        <v>326</v>
      </c>
      <c r="F28" s="272" t="s">
        <v>327</v>
      </c>
      <c r="G28" s="272"/>
      <c r="H28" s="273"/>
      <c r="I28" s="274">
        <v>32400</v>
      </c>
      <c r="J28" s="22">
        <f t="shared" si="0"/>
        <v>443813</v>
      </c>
      <c r="K28" s="20" t="s">
        <v>328</v>
      </c>
      <c r="L28" s="20"/>
      <c r="M28" s="16"/>
      <c r="N28" s="16" t="s">
        <v>146</v>
      </c>
      <c r="O28" s="66">
        <v>0</v>
      </c>
      <c r="P28" s="41"/>
      <c r="Q28" s="42"/>
      <c r="R28" s="49"/>
      <c r="S28" s="50"/>
    </row>
    <row r="29" spans="1:19">
      <c r="A29" s="125">
        <v>26</v>
      </c>
      <c r="B29" s="16">
        <v>2</v>
      </c>
      <c r="C29" s="16">
        <v>24</v>
      </c>
      <c r="D29" s="16" t="s">
        <v>267</v>
      </c>
      <c r="E29" s="16" t="s">
        <v>329</v>
      </c>
      <c r="F29" s="272" t="s">
        <v>292</v>
      </c>
      <c r="G29" s="16"/>
      <c r="H29" s="22"/>
      <c r="I29" s="274">
        <v>2670</v>
      </c>
      <c r="J29" s="22">
        <f t="shared" si="0"/>
        <v>441143</v>
      </c>
      <c r="K29" s="20" t="s">
        <v>330</v>
      </c>
      <c r="L29" s="20"/>
      <c r="M29" s="16"/>
      <c r="N29" s="16" t="s">
        <v>146</v>
      </c>
      <c r="O29" s="66">
        <v>0</v>
      </c>
      <c r="P29" s="41"/>
      <c r="Q29" s="42"/>
      <c r="R29" s="49"/>
      <c r="S29" s="50"/>
    </row>
    <row r="30" spans="1:19">
      <c r="A30" s="125">
        <v>27</v>
      </c>
      <c r="B30" s="16">
        <v>2</v>
      </c>
      <c r="C30" s="16">
        <v>24</v>
      </c>
      <c r="D30" s="16" t="s">
        <v>267</v>
      </c>
      <c r="E30" s="16"/>
      <c r="F30" s="272" t="s">
        <v>292</v>
      </c>
      <c r="G30" s="16"/>
      <c r="H30" s="22"/>
      <c r="I30" s="274">
        <v>990</v>
      </c>
      <c r="J30" s="22">
        <f t="shared" si="0"/>
        <v>440153</v>
      </c>
      <c r="K30" s="20" t="s">
        <v>331</v>
      </c>
      <c r="L30" s="20"/>
      <c r="M30" s="16"/>
      <c r="N30" s="16" t="s">
        <v>146</v>
      </c>
      <c r="O30" s="66">
        <v>0</v>
      </c>
      <c r="P30" s="41"/>
      <c r="Q30" s="42"/>
      <c r="R30" s="49"/>
      <c r="S30" s="50"/>
    </row>
    <row r="31" spans="1:19">
      <c r="A31" s="125">
        <v>28</v>
      </c>
      <c r="B31" s="16">
        <v>2</v>
      </c>
      <c r="C31" s="16">
        <v>24</v>
      </c>
      <c r="D31" s="16" t="s">
        <v>267</v>
      </c>
      <c r="E31" s="16" t="s">
        <v>332</v>
      </c>
      <c r="F31" s="272" t="s">
        <v>292</v>
      </c>
      <c r="G31" s="16"/>
      <c r="H31" s="22"/>
      <c r="I31" s="274">
        <v>19450</v>
      </c>
      <c r="J31" s="22">
        <f t="shared" si="0"/>
        <v>420703</v>
      </c>
      <c r="K31" s="20" t="s">
        <v>333</v>
      </c>
      <c r="L31" s="20"/>
      <c r="M31" s="16"/>
      <c r="N31" s="16" t="s">
        <v>146</v>
      </c>
      <c r="O31" s="66">
        <v>0</v>
      </c>
      <c r="P31" s="41"/>
      <c r="Q31" s="42"/>
      <c r="R31" s="49"/>
      <c r="S31" s="50"/>
    </row>
    <row r="32" spans="1:19">
      <c r="A32" s="125">
        <v>29</v>
      </c>
      <c r="B32" s="16">
        <v>2</v>
      </c>
      <c r="C32" s="16">
        <v>24</v>
      </c>
      <c r="D32" s="16" t="s">
        <v>267</v>
      </c>
      <c r="E32" s="16" t="s">
        <v>334</v>
      </c>
      <c r="F32" s="272" t="s">
        <v>292</v>
      </c>
      <c r="G32" s="16"/>
      <c r="H32" s="22"/>
      <c r="I32" s="274">
        <v>1870</v>
      </c>
      <c r="J32" s="22">
        <f t="shared" si="0"/>
        <v>418833</v>
      </c>
      <c r="K32" s="20" t="s">
        <v>335</v>
      </c>
      <c r="L32" s="20"/>
      <c r="M32" s="16"/>
      <c r="N32" s="16" t="s">
        <v>146</v>
      </c>
      <c r="O32" s="66">
        <v>0</v>
      </c>
      <c r="P32" s="41"/>
      <c r="Q32" s="42"/>
      <c r="R32" s="49"/>
      <c r="S32" s="50"/>
    </row>
    <row r="33" spans="1:19">
      <c r="A33" s="125">
        <v>30</v>
      </c>
      <c r="B33" s="16">
        <v>2</v>
      </c>
      <c r="C33" s="16">
        <v>24</v>
      </c>
      <c r="D33" s="16" t="s">
        <v>267</v>
      </c>
      <c r="E33" s="16" t="s">
        <v>336</v>
      </c>
      <c r="F33" s="272" t="s">
        <v>292</v>
      </c>
      <c r="G33" s="16"/>
      <c r="H33" s="22"/>
      <c r="I33" s="274">
        <v>1100</v>
      </c>
      <c r="J33" s="22">
        <f t="shared" si="0"/>
        <v>417733</v>
      </c>
      <c r="K33" s="20" t="s">
        <v>337</v>
      </c>
      <c r="L33" s="20"/>
      <c r="M33" s="16"/>
      <c r="N33" s="16" t="s">
        <v>146</v>
      </c>
      <c r="O33" s="66">
        <v>0</v>
      </c>
      <c r="P33" s="41"/>
      <c r="Q33" s="42"/>
      <c r="R33" s="49"/>
      <c r="S33" s="50"/>
    </row>
    <row r="34" spans="1:19">
      <c r="A34" s="125">
        <v>31</v>
      </c>
      <c r="B34" s="16">
        <v>2</v>
      </c>
      <c r="C34" s="16">
        <v>24</v>
      </c>
      <c r="D34" s="16" t="s">
        <v>267</v>
      </c>
      <c r="E34" s="16"/>
      <c r="F34" s="272" t="s">
        <v>338</v>
      </c>
      <c r="G34" s="16"/>
      <c r="H34" s="22"/>
      <c r="I34" s="274">
        <v>1801</v>
      </c>
      <c r="J34" s="22">
        <f t="shared" si="0"/>
        <v>415932</v>
      </c>
      <c r="K34" s="20" t="s">
        <v>339</v>
      </c>
      <c r="L34" s="20"/>
      <c r="M34" s="16"/>
      <c r="N34" s="16" t="s">
        <v>146</v>
      </c>
      <c r="O34" s="66">
        <v>0</v>
      </c>
      <c r="P34" s="41"/>
      <c r="Q34" s="42"/>
      <c r="R34" s="49"/>
      <c r="S34" s="50"/>
    </row>
    <row r="35" spans="1:19">
      <c r="A35" s="125">
        <v>32</v>
      </c>
      <c r="B35" s="16">
        <v>2</v>
      </c>
      <c r="C35" s="16">
        <v>24</v>
      </c>
      <c r="D35" s="16" t="s">
        <v>275</v>
      </c>
      <c r="E35" s="16" t="s">
        <v>276</v>
      </c>
      <c r="F35" s="272" t="s">
        <v>340</v>
      </c>
      <c r="G35" s="272"/>
      <c r="H35" s="273"/>
      <c r="I35" s="274">
        <v>1540</v>
      </c>
      <c r="J35" s="22">
        <f t="shared" si="0"/>
        <v>414392</v>
      </c>
      <c r="K35" s="20" t="s">
        <v>341</v>
      </c>
      <c r="L35" s="20"/>
      <c r="M35" s="16"/>
      <c r="N35" s="16" t="s">
        <v>146</v>
      </c>
      <c r="O35" s="66">
        <v>0</v>
      </c>
      <c r="P35" s="41"/>
      <c r="Q35" s="42"/>
      <c r="R35" s="49"/>
      <c r="S35" s="50"/>
    </row>
    <row r="36" spans="1:19">
      <c r="A36" s="125">
        <v>33</v>
      </c>
      <c r="B36" s="16">
        <v>2</v>
      </c>
      <c r="C36" s="16">
        <v>24</v>
      </c>
      <c r="D36" s="16" t="s">
        <v>267</v>
      </c>
      <c r="E36" s="16"/>
      <c r="F36" s="272" t="s">
        <v>292</v>
      </c>
      <c r="G36" s="16"/>
      <c r="H36" s="22"/>
      <c r="I36" s="274">
        <v>2750</v>
      </c>
      <c r="J36" s="22">
        <f t="shared" si="0"/>
        <v>411642</v>
      </c>
      <c r="K36" s="20" t="s">
        <v>342</v>
      </c>
      <c r="L36" s="20"/>
      <c r="M36" s="16"/>
      <c r="N36" s="16" t="s">
        <v>146</v>
      </c>
      <c r="O36" s="66">
        <v>0</v>
      </c>
      <c r="P36" s="41"/>
      <c r="Q36" s="45"/>
      <c r="R36" s="49"/>
      <c r="S36" s="50"/>
    </row>
    <row r="37" spans="1:19">
      <c r="A37" s="125">
        <v>34</v>
      </c>
      <c r="B37" s="16">
        <v>2</v>
      </c>
      <c r="C37" s="16">
        <v>24</v>
      </c>
      <c r="D37" s="16" t="s">
        <v>267</v>
      </c>
      <c r="E37" s="16"/>
      <c r="F37" s="272" t="s">
        <v>292</v>
      </c>
      <c r="G37" s="16"/>
      <c r="H37" s="22"/>
      <c r="I37" s="274">
        <v>599</v>
      </c>
      <c r="J37" s="22">
        <f t="shared" si="0"/>
        <v>411043</v>
      </c>
      <c r="K37" s="20" t="s">
        <v>343</v>
      </c>
      <c r="L37" s="20"/>
      <c r="M37" s="16"/>
      <c r="N37" s="16" t="s">
        <v>146</v>
      </c>
      <c r="O37" s="66">
        <v>0</v>
      </c>
      <c r="P37" s="44"/>
      <c r="Q37" s="45"/>
      <c r="R37" s="49"/>
      <c r="S37" s="50"/>
    </row>
    <row r="38" spans="1:19">
      <c r="A38" s="125">
        <v>35</v>
      </c>
      <c r="B38" s="16">
        <v>2</v>
      </c>
      <c r="C38" s="16">
        <v>24</v>
      </c>
      <c r="D38" s="16" t="s">
        <v>344</v>
      </c>
      <c r="E38" s="16" t="s">
        <v>345</v>
      </c>
      <c r="F38" s="16" t="s">
        <v>346</v>
      </c>
      <c r="G38" s="16"/>
      <c r="H38" s="22">
        <v>11000</v>
      </c>
      <c r="I38" s="23"/>
      <c r="J38" s="22">
        <f>J37+H38</f>
        <v>422043</v>
      </c>
      <c r="K38" s="20"/>
      <c r="L38" s="20"/>
      <c r="M38" s="16"/>
      <c r="N38" s="16"/>
      <c r="O38" s="66">
        <v>0</v>
      </c>
      <c r="P38" s="41"/>
      <c r="Q38" s="45"/>
      <c r="R38" s="49"/>
      <c r="S38" s="50"/>
    </row>
    <row r="39" spans="1:19" ht="28">
      <c r="A39" s="125">
        <v>36</v>
      </c>
      <c r="B39" s="16">
        <v>2</v>
      </c>
      <c r="C39" s="16">
        <v>24</v>
      </c>
      <c r="D39" s="16" t="s">
        <v>281</v>
      </c>
      <c r="E39" s="16"/>
      <c r="F39" s="272"/>
      <c r="G39" s="272"/>
      <c r="H39" s="273"/>
      <c r="I39" s="274">
        <v>11000</v>
      </c>
      <c r="J39" s="22">
        <f t="shared" ref="J39:J51" si="1">J38-I39</f>
        <v>411043</v>
      </c>
      <c r="K39" s="27" t="s">
        <v>347</v>
      </c>
      <c r="L39" s="27"/>
      <c r="M39" s="16"/>
      <c r="N39" s="16"/>
      <c r="O39" s="66">
        <v>0</v>
      </c>
      <c r="P39" s="41"/>
      <c r="Q39" s="45"/>
      <c r="R39" s="49"/>
      <c r="S39" s="50"/>
    </row>
    <row r="40" spans="1:19">
      <c r="A40" s="125">
        <v>37</v>
      </c>
      <c r="B40" s="16">
        <v>3</v>
      </c>
      <c r="C40" s="16">
        <v>1</v>
      </c>
      <c r="D40" s="16" t="s">
        <v>348</v>
      </c>
      <c r="E40" s="16"/>
      <c r="F40" s="272" t="s">
        <v>349</v>
      </c>
      <c r="G40" s="272"/>
      <c r="H40" s="273"/>
      <c r="I40" s="274">
        <v>120000</v>
      </c>
      <c r="J40" s="22">
        <f t="shared" si="1"/>
        <v>291043</v>
      </c>
      <c r="K40" s="20" t="s">
        <v>350</v>
      </c>
      <c r="L40" s="20"/>
      <c r="M40" s="23"/>
      <c r="N40" s="16" t="s">
        <v>146</v>
      </c>
      <c r="O40" s="66">
        <v>0</v>
      </c>
      <c r="P40" s="41"/>
      <c r="Q40" s="45"/>
      <c r="R40" s="49"/>
      <c r="S40" s="50"/>
    </row>
    <row r="41" spans="1:19">
      <c r="A41" s="125">
        <v>38</v>
      </c>
      <c r="B41" s="26">
        <v>2</v>
      </c>
      <c r="C41" s="16">
        <v>24</v>
      </c>
      <c r="D41" s="16" t="s">
        <v>294</v>
      </c>
      <c r="E41" s="16" t="s">
        <v>295</v>
      </c>
      <c r="F41" s="272" t="s">
        <v>296</v>
      </c>
      <c r="G41" s="272"/>
      <c r="H41" s="273"/>
      <c r="I41" s="274">
        <v>7426</v>
      </c>
      <c r="J41" s="22">
        <f t="shared" si="1"/>
        <v>283617</v>
      </c>
      <c r="K41" s="20" t="s">
        <v>351</v>
      </c>
      <c r="L41" s="20"/>
      <c r="M41" s="28"/>
      <c r="N41" s="16" t="s">
        <v>146</v>
      </c>
      <c r="O41" s="66">
        <v>0</v>
      </c>
      <c r="P41" s="41"/>
      <c r="Q41" s="45"/>
      <c r="R41" s="49"/>
      <c r="S41" s="50"/>
    </row>
    <row r="42" spans="1:19">
      <c r="A42" s="125">
        <v>39</v>
      </c>
      <c r="B42" s="16">
        <v>3</v>
      </c>
      <c r="C42" s="16">
        <v>10</v>
      </c>
      <c r="D42" s="16" t="s">
        <v>267</v>
      </c>
      <c r="E42" s="16" t="s">
        <v>352</v>
      </c>
      <c r="F42" s="272" t="s">
        <v>353</v>
      </c>
      <c r="G42" s="272"/>
      <c r="H42" s="273"/>
      <c r="I42" s="274">
        <v>1650</v>
      </c>
      <c r="J42" s="22">
        <f t="shared" si="1"/>
        <v>281967</v>
      </c>
      <c r="K42" s="20" t="s">
        <v>354</v>
      </c>
      <c r="L42" s="20"/>
      <c r="M42" s="16"/>
      <c r="N42" s="16" t="s">
        <v>146</v>
      </c>
      <c r="O42" s="66">
        <v>0</v>
      </c>
      <c r="P42" s="41"/>
      <c r="Q42" s="45"/>
      <c r="R42" s="49"/>
      <c r="S42" s="50"/>
    </row>
    <row r="43" spans="1:19">
      <c r="A43" s="125">
        <v>40</v>
      </c>
      <c r="B43" s="16">
        <v>3</v>
      </c>
      <c r="C43" s="16">
        <v>10</v>
      </c>
      <c r="D43" s="16" t="s">
        <v>355</v>
      </c>
      <c r="E43" s="16" t="s">
        <v>356</v>
      </c>
      <c r="F43" s="272" t="s">
        <v>357</v>
      </c>
      <c r="G43" s="272"/>
      <c r="H43" s="273"/>
      <c r="I43" s="274">
        <v>73800</v>
      </c>
      <c r="J43" s="22">
        <f t="shared" si="1"/>
        <v>208167</v>
      </c>
      <c r="K43" s="20" t="s">
        <v>358</v>
      </c>
      <c r="L43" s="20"/>
      <c r="M43" s="16"/>
      <c r="N43" s="16" t="s">
        <v>146</v>
      </c>
      <c r="O43" s="66">
        <v>0</v>
      </c>
      <c r="P43" s="41"/>
      <c r="Q43" s="45"/>
      <c r="R43" s="49"/>
      <c r="S43" s="50"/>
    </row>
    <row r="44" spans="1:19">
      <c r="A44" s="125">
        <v>41</v>
      </c>
      <c r="B44" s="16">
        <v>3</v>
      </c>
      <c r="C44" s="16">
        <v>10</v>
      </c>
      <c r="D44" s="16" t="s">
        <v>359</v>
      </c>
      <c r="E44" s="16" t="s">
        <v>360</v>
      </c>
      <c r="F44" s="272" t="s">
        <v>361</v>
      </c>
      <c r="G44" s="272"/>
      <c r="H44" s="273"/>
      <c r="I44" s="274">
        <v>1694</v>
      </c>
      <c r="J44" s="22">
        <f t="shared" si="1"/>
        <v>206473</v>
      </c>
      <c r="K44" s="20" t="s">
        <v>170</v>
      </c>
      <c r="L44" s="20"/>
      <c r="M44" s="16"/>
      <c r="N44" s="16" t="s">
        <v>146</v>
      </c>
      <c r="O44" s="66">
        <v>0</v>
      </c>
      <c r="P44" s="41"/>
      <c r="Q44" s="45"/>
      <c r="R44" s="49"/>
      <c r="S44" s="50"/>
    </row>
    <row r="45" spans="1:19">
      <c r="A45" s="125">
        <v>42</v>
      </c>
      <c r="B45" s="16">
        <v>3</v>
      </c>
      <c r="C45" s="16">
        <v>10</v>
      </c>
      <c r="D45" s="16" t="s">
        <v>281</v>
      </c>
      <c r="E45" s="16" t="s">
        <v>362</v>
      </c>
      <c r="F45" s="272" t="s">
        <v>363</v>
      </c>
      <c r="G45" s="272"/>
      <c r="H45" s="273"/>
      <c r="I45" s="274">
        <v>2839</v>
      </c>
      <c r="J45" s="22">
        <f t="shared" si="1"/>
        <v>203634</v>
      </c>
      <c r="K45" s="20" t="s">
        <v>172</v>
      </c>
      <c r="L45" s="20"/>
      <c r="M45" s="16"/>
      <c r="N45" s="16" t="s">
        <v>146</v>
      </c>
      <c r="O45" s="66">
        <v>0</v>
      </c>
      <c r="P45" s="41"/>
      <c r="Q45" s="42"/>
      <c r="R45" s="49"/>
      <c r="S45" s="50"/>
    </row>
    <row r="46" spans="1:19">
      <c r="A46" s="125">
        <v>43</v>
      </c>
      <c r="B46" s="16">
        <v>4</v>
      </c>
      <c r="C46" s="16">
        <v>1</v>
      </c>
      <c r="D46" s="16" t="s">
        <v>284</v>
      </c>
      <c r="E46" s="16" t="s">
        <v>364</v>
      </c>
      <c r="F46" s="272" t="s">
        <v>365</v>
      </c>
      <c r="G46" s="272"/>
      <c r="H46" s="273"/>
      <c r="I46" s="274">
        <v>84546</v>
      </c>
      <c r="J46" s="22">
        <f t="shared" si="1"/>
        <v>119088</v>
      </c>
      <c r="K46" s="20" t="s">
        <v>173</v>
      </c>
      <c r="L46" s="20"/>
      <c r="M46" s="23"/>
      <c r="N46" s="16" t="s">
        <v>146</v>
      </c>
      <c r="O46" s="67">
        <v>0</v>
      </c>
      <c r="P46" s="41"/>
      <c r="Q46" s="42"/>
      <c r="R46" s="49"/>
      <c r="S46" s="50"/>
    </row>
    <row r="47" spans="1:19">
      <c r="A47" s="125">
        <v>44</v>
      </c>
      <c r="B47" s="16">
        <v>4</v>
      </c>
      <c r="C47" s="16">
        <v>5</v>
      </c>
      <c r="D47" s="16" t="s">
        <v>271</v>
      </c>
      <c r="E47" s="16" t="s">
        <v>366</v>
      </c>
      <c r="F47" s="272" t="s">
        <v>367</v>
      </c>
      <c r="G47" s="272"/>
      <c r="H47" s="273"/>
      <c r="I47" s="274">
        <v>33528</v>
      </c>
      <c r="J47" s="22">
        <f t="shared" si="1"/>
        <v>85560</v>
      </c>
      <c r="K47" s="20" t="s">
        <v>368</v>
      </c>
      <c r="L47" s="20"/>
      <c r="M47" s="23"/>
      <c r="N47" s="16" t="s">
        <v>146</v>
      </c>
      <c r="O47" s="66">
        <v>0</v>
      </c>
      <c r="P47" s="41"/>
      <c r="Q47" s="42"/>
      <c r="R47" s="49"/>
      <c r="S47" s="50"/>
    </row>
    <row r="48" spans="1:19">
      <c r="A48" s="125">
        <v>45</v>
      </c>
      <c r="B48" s="16">
        <v>3</v>
      </c>
      <c r="C48" s="16">
        <v>10</v>
      </c>
      <c r="D48" s="16" t="s">
        <v>275</v>
      </c>
      <c r="E48" s="16" t="s">
        <v>369</v>
      </c>
      <c r="F48" s="272" t="s">
        <v>370</v>
      </c>
      <c r="G48" s="272"/>
      <c r="H48" s="273"/>
      <c r="I48" s="274">
        <v>2400</v>
      </c>
      <c r="J48" s="22">
        <f t="shared" si="1"/>
        <v>83160</v>
      </c>
      <c r="K48" s="20" t="s">
        <v>175</v>
      </c>
      <c r="L48" s="20"/>
      <c r="M48" s="16"/>
      <c r="N48" s="16" t="s">
        <v>146</v>
      </c>
      <c r="O48" s="66">
        <v>0</v>
      </c>
      <c r="P48" s="41"/>
      <c r="Q48" s="42"/>
      <c r="R48" s="49"/>
      <c r="S48" s="50"/>
    </row>
    <row r="49" spans="1:19">
      <c r="A49" s="125">
        <v>46</v>
      </c>
      <c r="B49" s="16">
        <v>3</v>
      </c>
      <c r="C49" s="16">
        <v>17</v>
      </c>
      <c r="D49" s="16" t="s">
        <v>271</v>
      </c>
      <c r="E49" s="16" t="s">
        <v>371</v>
      </c>
      <c r="F49" s="272" t="s">
        <v>372</v>
      </c>
      <c r="G49" s="272"/>
      <c r="H49" s="273"/>
      <c r="I49" s="274">
        <v>15048</v>
      </c>
      <c r="J49" s="22">
        <f t="shared" si="1"/>
        <v>68112</v>
      </c>
      <c r="K49" s="20" t="s">
        <v>177</v>
      </c>
      <c r="L49" s="20"/>
      <c r="M49" s="28"/>
      <c r="N49" s="16" t="s">
        <v>146</v>
      </c>
      <c r="O49" s="66">
        <v>0</v>
      </c>
      <c r="P49" s="41"/>
      <c r="Q49" s="42"/>
      <c r="R49" s="49"/>
      <c r="S49" s="50"/>
    </row>
    <row r="50" spans="1:19">
      <c r="A50" s="125">
        <v>47</v>
      </c>
      <c r="B50" s="16">
        <v>3</v>
      </c>
      <c r="C50" s="16">
        <v>15</v>
      </c>
      <c r="D50" s="16" t="s">
        <v>281</v>
      </c>
      <c r="E50" s="16"/>
      <c r="F50" s="272" t="s">
        <v>363</v>
      </c>
      <c r="G50" s="272"/>
      <c r="H50" s="273"/>
      <c r="I50" s="274">
        <v>13900</v>
      </c>
      <c r="J50" s="22">
        <f t="shared" si="1"/>
        <v>54212</v>
      </c>
      <c r="K50" s="20" t="s">
        <v>373</v>
      </c>
      <c r="L50" s="20"/>
      <c r="M50" s="16"/>
      <c r="N50" s="16" t="s">
        <v>146</v>
      </c>
      <c r="O50" s="66">
        <v>0</v>
      </c>
      <c r="P50" s="41"/>
      <c r="Q50" s="42"/>
      <c r="R50" s="49"/>
      <c r="S50" s="50"/>
    </row>
    <row r="51" spans="1:19">
      <c r="A51" s="125">
        <v>48</v>
      </c>
      <c r="B51" s="16">
        <v>3</v>
      </c>
      <c r="C51" s="16">
        <v>17</v>
      </c>
      <c r="D51" s="16" t="s">
        <v>267</v>
      </c>
      <c r="E51" s="16" t="s">
        <v>334</v>
      </c>
      <c r="F51" s="272" t="s">
        <v>292</v>
      </c>
      <c r="G51" s="272"/>
      <c r="H51" s="273"/>
      <c r="I51" s="274">
        <v>1540</v>
      </c>
      <c r="J51" s="22">
        <f t="shared" si="1"/>
        <v>52672</v>
      </c>
      <c r="K51" s="20" t="s">
        <v>374</v>
      </c>
      <c r="L51" s="20"/>
      <c r="M51" s="23"/>
      <c r="N51" s="16" t="s">
        <v>146</v>
      </c>
      <c r="O51" s="66">
        <v>0</v>
      </c>
      <c r="P51" s="41"/>
      <c r="Q51" s="42"/>
      <c r="R51" s="49"/>
      <c r="S51" s="50"/>
    </row>
    <row r="52" spans="1:19">
      <c r="A52" s="125">
        <v>49</v>
      </c>
      <c r="B52" s="16">
        <v>3</v>
      </c>
      <c r="C52" s="16">
        <v>17</v>
      </c>
      <c r="D52" s="16" t="s">
        <v>266</v>
      </c>
      <c r="E52" s="16"/>
      <c r="F52" s="16"/>
      <c r="G52" s="16"/>
      <c r="H52" s="22">
        <v>200000</v>
      </c>
      <c r="I52" s="23"/>
      <c r="J52" s="22">
        <f>J51+H52</f>
        <v>252672</v>
      </c>
      <c r="K52" s="20" t="s">
        <v>375</v>
      </c>
      <c r="L52" s="20"/>
      <c r="M52" s="16"/>
      <c r="N52" s="16" t="s">
        <v>146</v>
      </c>
      <c r="O52" s="66">
        <v>0</v>
      </c>
      <c r="P52" s="41"/>
      <c r="Q52" s="42"/>
      <c r="R52" s="49"/>
      <c r="S52" s="50"/>
    </row>
    <row r="53" spans="1:19">
      <c r="A53" s="125">
        <v>50</v>
      </c>
      <c r="B53" s="16">
        <v>3</v>
      </c>
      <c r="C53" s="16">
        <v>23</v>
      </c>
      <c r="D53" s="16" t="s">
        <v>267</v>
      </c>
      <c r="E53" s="16" t="s">
        <v>311</v>
      </c>
      <c r="F53" s="272" t="s">
        <v>312</v>
      </c>
      <c r="G53" s="272"/>
      <c r="H53" s="273"/>
      <c r="I53" s="274">
        <v>3700</v>
      </c>
      <c r="J53" s="22">
        <f t="shared" ref="J53:J69" si="2">J52-I53</f>
        <v>248972</v>
      </c>
      <c r="K53" s="20" t="s">
        <v>376</v>
      </c>
      <c r="L53" s="20"/>
      <c r="M53" s="25"/>
      <c r="N53" s="16" t="s">
        <v>146</v>
      </c>
      <c r="O53" s="66">
        <v>0</v>
      </c>
      <c r="P53" s="41"/>
      <c r="Q53" s="42"/>
      <c r="R53" s="49"/>
      <c r="S53" s="50"/>
    </row>
    <row r="54" spans="1:19" ht="18">
      <c r="A54" s="125">
        <v>51</v>
      </c>
      <c r="B54" s="16">
        <v>3</v>
      </c>
      <c r="C54" s="16">
        <v>23</v>
      </c>
      <c r="D54" s="16" t="s">
        <v>275</v>
      </c>
      <c r="E54" s="16" t="s">
        <v>276</v>
      </c>
      <c r="F54" s="272" t="s">
        <v>377</v>
      </c>
      <c r="G54" s="272"/>
      <c r="H54" s="273"/>
      <c r="I54" s="274">
        <v>1540</v>
      </c>
      <c r="J54" s="22">
        <f t="shared" si="2"/>
        <v>247432</v>
      </c>
      <c r="K54" s="20" t="s">
        <v>378</v>
      </c>
      <c r="L54" s="20"/>
      <c r="M54" s="16"/>
      <c r="N54" s="16" t="s">
        <v>146</v>
      </c>
      <c r="O54" s="66">
        <v>0</v>
      </c>
      <c r="P54" s="41"/>
      <c r="Q54" s="42"/>
      <c r="R54" s="49"/>
      <c r="S54" s="50"/>
    </row>
    <row r="55" spans="1:19">
      <c r="A55" s="125">
        <v>52</v>
      </c>
      <c r="B55" s="16">
        <v>3</v>
      </c>
      <c r="C55" s="16">
        <v>23</v>
      </c>
      <c r="D55" s="16" t="s">
        <v>294</v>
      </c>
      <c r="E55" s="16" t="s">
        <v>295</v>
      </c>
      <c r="F55" s="272" t="s">
        <v>296</v>
      </c>
      <c r="G55" s="272"/>
      <c r="H55" s="273"/>
      <c r="I55" s="274">
        <v>7156</v>
      </c>
      <c r="J55" s="22">
        <f t="shared" si="2"/>
        <v>240276</v>
      </c>
      <c r="K55" s="20" t="s">
        <v>379</v>
      </c>
      <c r="L55" s="20"/>
      <c r="M55" s="16"/>
      <c r="N55" s="16" t="s">
        <v>146</v>
      </c>
      <c r="O55" s="66">
        <v>0</v>
      </c>
      <c r="P55" s="41"/>
      <c r="Q55" s="42"/>
      <c r="R55" s="49"/>
      <c r="S55" s="50"/>
    </row>
    <row r="56" spans="1:19">
      <c r="A56" s="125">
        <v>53</v>
      </c>
      <c r="B56" s="16">
        <v>3</v>
      </c>
      <c r="C56" s="16">
        <v>23</v>
      </c>
      <c r="D56" s="16" t="s">
        <v>271</v>
      </c>
      <c r="E56" s="16" t="s">
        <v>366</v>
      </c>
      <c r="F56" s="272" t="s">
        <v>380</v>
      </c>
      <c r="G56" s="272"/>
      <c r="H56" s="273"/>
      <c r="I56" s="274">
        <v>20000</v>
      </c>
      <c r="J56" s="22">
        <f t="shared" si="2"/>
        <v>220276</v>
      </c>
      <c r="K56" s="20" t="s">
        <v>381</v>
      </c>
      <c r="L56" s="20"/>
      <c r="M56" s="16"/>
      <c r="N56" s="16" t="s">
        <v>146</v>
      </c>
      <c r="O56" s="66">
        <v>0</v>
      </c>
      <c r="P56" s="41"/>
      <c r="Q56" s="42"/>
      <c r="R56" s="49"/>
      <c r="S56" s="50"/>
    </row>
    <row r="57" spans="1:19">
      <c r="A57" s="125">
        <v>54</v>
      </c>
      <c r="B57" s="16">
        <v>4</v>
      </c>
      <c r="C57" s="16">
        <v>9</v>
      </c>
      <c r="D57" s="16" t="s">
        <v>267</v>
      </c>
      <c r="E57" s="16" t="s">
        <v>334</v>
      </c>
      <c r="F57" s="272" t="s">
        <v>292</v>
      </c>
      <c r="G57" s="272"/>
      <c r="H57" s="273"/>
      <c r="I57" s="274">
        <v>2207</v>
      </c>
      <c r="J57" s="22">
        <f t="shared" si="2"/>
        <v>218069</v>
      </c>
      <c r="K57" s="20" t="s">
        <v>382</v>
      </c>
      <c r="L57" s="20"/>
      <c r="M57" s="16" t="s">
        <v>383</v>
      </c>
      <c r="N57" s="16" t="s">
        <v>146</v>
      </c>
      <c r="O57" s="66">
        <v>0</v>
      </c>
      <c r="P57" s="41"/>
      <c r="Q57" s="42"/>
      <c r="R57" s="49"/>
      <c r="S57" s="50"/>
    </row>
    <row r="58" spans="1:19">
      <c r="A58" s="125">
        <v>55</v>
      </c>
      <c r="B58" s="16">
        <v>4</v>
      </c>
      <c r="C58" s="16">
        <v>7</v>
      </c>
      <c r="D58" s="16" t="s">
        <v>271</v>
      </c>
      <c r="E58" s="16" t="s">
        <v>384</v>
      </c>
      <c r="F58" s="272" t="s">
        <v>385</v>
      </c>
      <c r="G58" s="272"/>
      <c r="H58" s="273"/>
      <c r="I58" s="274">
        <v>11440</v>
      </c>
      <c r="J58" s="22">
        <f t="shared" si="2"/>
        <v>206629</v>
      </c>
      <c r="K58" s="20" t="s">
        <v>386</v>
      </c>
      <c r="L58" s="20"/>
      <c r="M58" s="16" t="s">
        <v>268</v>
      </c>
      <c r="N58" s="16" t="s">
        <v>146</v>
      </c>
      <c r="O58" s="66">
        <v>0</v>
      </c>
      <c r="P58" s="41"/>
      <c r="Q58" s="42"/>
      <c r="R58" s="49"/>
      <c r="S58" s="50"/>
    </row>
    <row r="59" spans="1:19">
      <c r="A59" s="125">
        <v>56</v>
      </c>
      <c r="B59" s="16">
        <v>4</v>
      </c>
      <c r="C59" s="16">
        <v>26</v>
      </c>
      <c r="D59" s="16" t="s">
        <v>281</v>
      </c>
      <c r="E59" s="16" t="s">
        <v>362</v>
      </c>
      <c r="F59" s="272" t="s">
        <v>363</v>
      </c>
      <c r="G59" s="272"/>
      <c r="H59" s="273"/>
      <c r="I59" s="274">
        <v>9199</v>
      </c>
      <c r="J59" s="22">
        <f t="shared" si="2"/>
        <v>197430</v>
      </c>
      <c r="K59" s="20" t="s">
        <v>387</v>
      </c>
      <c r="L59" s="20"/>
      <c r="M59" s="16" t="s">
        <v>362</v>
      </c>
      <c r="N59" s="16" t="s">
        <v>146</v>
      </c>
      <c r="O59" s="66">
        <v>0</v>
      </c>
      <c r="P59" s="41"/>
      <c r="Q59" s="42"/>
      <c r="R59" s="49"/>
      <c r="S59" s="50"/>
    </row>
    <row r="60" spans="1:19">
      <c r="A60" s="125">
        <v>57</v>
      </c>
      <c r="B60" s="16">
        <v>4</v>
      </c>
      <c r="C60" s="16">
        <v>26</v>
      </c>
      <c r="D60" s="16" t="s">
        <v>267</v>
      </c>
      <c r="E60" s="16" t="s">
        <v>388</v>
      </c>
      <c r="F60" s="272" t="s">
        <v>389</v>
      </c>
      <c r="G60" s="272"/>
      <c r="H60" s="273"/>
      <c r="I60" s="274">
        <v>4000</v>
      </c>
      <c r="J60" s="22">
        <f t="shared" si="2"/>
        <v>193430</v>
      </c>
      <c r="K60" s="20" t="s">
        <v>390</v>
      </c>
      <c r="L60" s="20"/>
      <c r="M60" s="16" t="s">
        <v>362</v>
      </c>
      <c r="N60" s="16" t="s">
        <v>146</v>
      </c>
      <c r="O60" s="66">
        <v>0</v>
      </c>
      <c r="P60" s="41"/>
      <c r="Q60" s="42"/>
      <c r="R60" s="49"/>
      <c r="S60" s="50"/>
    </row>
    <row r="61" spans="1:19">
      <c r="A61" s="125">
        <v>58</v>
      </c>
      <c r="B61" s="16">
        <v>4</v>
      </c>
      <c r="C61" s="16">
        <v>7</v>
      </c>
      <c r="D61" s="11" t="s">
        <v>13</v>
      </c>
      <c r="E61" s="11" t="s">
        <v>168</v>
      </c>
      <c r="F61" s="265" t="s">
        <v>391</v>
      </c>
      <c r="G61" s="265"/>
      <c r="H61" s="266"/>
      <c r="I61" s="275">
        <f>330+7150</f>
        <v>7480</v>
      </c>
      <c r="J61" s="22">
        <f t="shared" si="2"/>
        <v>185950</v>
      </c>
      <c r="K61" s="20" t="s">
        <v>392</v>
      </c>
      <c r="L61" s="20"/>
      <c r="M61" s="16" t="s">
        <v>268</v>
      </c>
      <c r="N61" s="16" t="s">
        <v>146</v>
      </c>
      <c r="O61" s="66">
        <v>330</v>
      </c>
      <c r="P61" s="41"/>
      <c r="Q61" s="42"/>
      <c r="R61" s="49"/>
      <c r="S61" s="50"/>
    </row>
    <row r="62" spans="1:19">
      <c r="A62" s="125">
        <v>59</v>
      </c>
      <c r="B62" s="16">
        <v>4</v>
      </c>
      <c r="C62" s="16">
        <v>9</v>
      </c>
      <c r="D62" s="16" t="s">
        <v>275</v>
      </c>
      <c r="E62" s="16" t="s">
        <v>369</v>
      </c>
      <c r="F62" s="272" t="s">
        <v>393</v>
      </c>
      <c r="G62" s="272"/>
      <c r="H62" s="273"/>
      <c r="I62" s="274">
        <v>1451</v>
      </c>
      <c r="J62" s="22">
        <f t="shared" si="2"/>
        <v>184499</v>
      </c>
      <c r="K62" s="20" t="s">
        <v>394</v>
      </c>
      <c r="L62" s="20"/>
      <c r="M62" s="16" t="s">
        <v>395</v>
      </c>
      <c r="N62" s="16" t="s">
        <v>146</v>
      </c>
      <c r="O62" s="66">
        <v>0</v>
      </c>
      <c r="P62" s="41"/>
      <c r="Q62" s="42"/>
      <c r="R62" s="49"/>
      <c r="S62" s="50"/>
    </row>
    <row r="63" spans="1:19">
      <c r="A63" s="125">
        <v>60</v>
      </c>
      <c r="B63" s="16">
        <v>4</v>
      </c>
      <c r="C63" s="16">
        <v>7</v>
      </c>
      <c r="D63" s="16" t="s">
        <v>281</v>
      </c>
      <c r="E63" s="16"/>
      <c r="F63" s="272" t="s">
        <v>363</v>
      </c>
      <c r="G63" s="272"/>
      <c r="H63" s="273"/>
      <c r="I63" s="274">
        <v>35000</v>
      </c>
      <c r="J63" s="22">
        <f t="shared" si="2"/>
        <v>149499</v>
      </c>
      <c r="K63" s="20" t="s">
        <v>396</v>
      </c>
      <c r="L63" s="20"/>
      <c r="M63" s="16" t="s">
        <v>268</v>
      </c>
      <c r="N63" s="16" t="s">
        <v>146</v>
      </c>
      <c r="O63" s="66">
        <v>0</v>
      </c>
      <c r="P63" s="41"/>
      <c r="Q63" s="42"/>
      <c r="R63" s="49"/>
      <c r="S63" s="50"/>
    </row>
    <row r="64" spans="1:19">
      <c r="A64" s="125">
        <v>61</v>
      </c>
      <c r="B64" s="16">
        <v>4</v>
      </c>
      <c r="C64" s="16">
        <v>9</v>
      </c>
      <c r="D64" s="16" t="s">
        <v>267</v>
      </c>
      <c r="E64" s="16" t="s">
        <v>397</v>
      </c>
      <c r="F64" s="272" t="s">
        <v>398</v>
      </c>
      <c r="G64" s="272"/>
      <c r="H64" s="273"/>
      <c r="I64" s="274">
        <v>6930</v>
      </c>
      <c r="J64" s="22">
        <f t="shared" si="2"/>
        <v>142569</v>
      </c>
      <c r="K64" s="20" t="s">
        <v>399</v>
      </c>
      <c r="L64" s="20"/>
      <c r="M64" s="16" t="s">
        <v>395</v>
      </c>
      <c r="N64" s="16" t="s">
        <v>146</v>
      </c>
      <c r="O64" s="66">
        <v>330</v>
      </c>
      <c r="P64" s="41"/>
      <c r="Q64" s="42"/>
      <c r="R64" s="49"/>
      <c r="S64" s="50"/>
    </row>
    <row r="65" spans="1:19">
      <c r="A65" s="125">
        <v>62</v>
      </c>
      <c r="B65" s="16">
        <v>4</v>
      </c>
      <c r="C65" s="16">
        <v>23</v>
      </c>
      <c r="D65" s="16" t="s">
        <v>267</v>
      </c>
      <c r="E65" s="16" t="s">
        <v>400</v>
      </c>
      <c r="F65" s="272" t="s">
        <v>401</v>
      </c>
      <c r="G65" s="272"/>
      <c r="H65" s="273"/>
      <c r="I65" s="274">
        <v>1026</v>
      </c>
      <c r="J65" s="22">
        <f t="shared" si="2"/>
        <v>141543</v>
      </c>
      <c r="K65" s="20" t="s">
        <v>402</v>
      </c>
      <c r="L65" s="20"/>
      <c r="M65" s="16" t="s">
        <v>403</v>
      </c>
      <c r="N65" s="16" t="s">
        <v>146</v>
      </c>
      <c r="O65" s="66">
        <v>0</v>
      </c>
      <c r="P65" s="46"/>
      <c r="Q65" s="45"/>
      <c r="R65" s="49"/>
      <c r="S65" s="50"/>
    </row>
    <row r="66" spans="1:19">
      <c r="A66" s="125">
        <v>63</v>
      </c>
      <c r="B66" s="16">
        <v>4</v>
      </c>
      <c r="C66" s="16">
        <v>26</v>
      </c>
      <c r="D66" s="16" t="s">
        <v>267</v>
      </c>
      <c r="E66" s="16"/>
      <c r="F66" s="272" t="s">
        <v>404</v>
      </c>
      <c r="G66" s="272"/>
      <c r="H66" s="273"/>
      <c r="I66" s="274">
        <v>600</v>
      </c>
      <c r="J66" s="22">
        <f t="shared" si="2"/>
        <v>140943</v>
      </c>
      <c r="K66" s="20" t="s">
        <v>405</v>
      </c>
      <c r="L66" s="20"/>
      <c r="M66" s="16" t="s">
        <v>383</v>
      </c>
      <c r="N66" s="16" t="s">
        <v>146</v>
      </c>
      <c r="O66" s="66">
        <v>0</v>
      </c>
      <c r="P66" s="41"/>
      <c r="Q66" s="42"/>
      <c r="R66" s="49"/>
      <c r="S66" s="50"/>
    </row>
    <row r="67" spans="1:19">
      <c r="A67" s="125">
        <v>64</v>
      </c>
      <c r="B67" s="16">
        <v>4</v>
      </c>
      <c r="C67" s="16">
        <v>23</v>
      </c>
      <c r="D67" s="16" t="s">
        <v>267</v>
      </c>
      <c r="E67" s="16"/>
      <c r="F67" s="272" t="s">
        <v>406</v>
      </c>
      <c r="G67" s="272"/>
      <c r="H67" s="273"/>
      <c r="I67" s="274">
        <v>2380</v>
      </c>
      <c r="J67" s="22">
        <f t="shared" si="2"/>
        <v>138563</v>
      </c>
      <c r="K67" s="20" t="s">
        <v>407</v>
      </c>
      <c r="L67" s="20"/>
      <c r="M67" s="16" t="s">
        <v>395</v>
      </c>
      <c r="N67" s="16" t="s">
        <v>146</v>
      </c>
      <c r="O67" s="66">
        <v>0</v>
      </c>
      <c r="P67" s="41"/>
      <c r="Q67" s="42"/>
      <c r="R67" s="49"/>
      <c r="S67" s="50"/>
    </row>
    <row r="68" spans="1:19">
      <c r="A68" s="125">
        <v>65</v>
      </c>
      <c r="B68" s="16">
        <v>4</v>
      </c>
      <c r="C68" s="16">
        <v>23</v>
      </c>
      <c r="D68" s="16" t="s">
        <v>267</v>
      </c>
      <c r="E68" s="16" t="s">
        <v>332</v>
      </c>
      <c r="F68" s="272" t="s">
        <v>408</v>
      </c>
      <c r="G68" s="272"/>
      <c r="H68" s="273"/>
      <c r="I68" s="274">
        <v>11000</v>
      </c>
      <c r="J68" s="22">
        <f t="shared" si="2"/>
        <v>127563</v>
      </c>
      <c r="K68" s="20" t="s">
        <v>409</v>
      </c>
      <c r="L68" s="20"/>
      <c r="M68" s="16" t="s">
        <v>403</v>
      </c>
      <c r="N68" s="16" t="s">
        <v>146</v>
      </c>
      <c r="O68" s="66">
        <v>0</v>
      </c>
      <c r="P68" s="41"/>
      <c r="Q68" s="42"/>
      <c r="R68" s="49"/>
      <c r="S68" s="50"/>
    </row>
    <row r="69" spans="1:19">
      <c r="A69" s="125">
        <v>66</v>
      </c>
      <c r="B69" s="16">
        <v>4</v>
      </c>
      <c r="C69" s="16">
        <v>9</v>
      </c>
      <c r="D69" s="16" t="s">
        <v>284</v>
      </c>
      <c r="E69" s="16"/>
      <c r="F69" s="272" t="s">
        <v>285</v>
      </c>
      <c r="G69" s="272"/>
      <c r="H69" s="273"/>
      <c r="I69" s="274">
        <v>74800</v>
      </c>
      <c r="J69" s="22">
        <f t="shared" si="2"/>
        <v>52763</v>
      </c>
      <c r="K69" s="20" t="s">
        <v>410</v>
      </c>
      <c r="L69" s="20"/>
      <c r="M69" s="16"/>
      <c r="N69" s="16" t="s">
        <v>146</v>
      </c>
      <c r="O69" s="66">
        <v>0</v>
      </c>
      <c r="P69" s="41"/>
      <c r="Q69" s="42"/>
      <c r="R69" s="49"/>
      <c r="S69" s="50"/>
    </row>
    <row r="70" spans="1:19">
      <c r="A70" s="125">
        <v>67</v>
      </c>
      <c r="B70" s="16">
        <v>4</v>
      </c>
      <c r="C70" s="16">
        <v>15</v>
      </c>
      <c r="D70" s="16" t="s">
        <v>266</v>
      </c>
      <c r="E70" s="16"/>
      <c r="F70" s="16"/>
      <c r="G70" s="16"/>
      <c r="H70" s="22">
        <v>500000</v>
      </c>
      <c r="I70" s="23"/>
      <c r="J70" s="22">
        <f>J69+H70</f>
        <v>552763</v>
      </c>
      <c r="K70" s="20" t="s">
        <v>411</v>
      </c>
      <c r="L70" s="20"/>
      <c r="M70" s="16"/>
      <c r="N70" s="16" t="s">
        <v>146</v>
      </c>
      <c r="O70" s="66">
        <v>0</v>
      </c>
      <c r="P70" s="41"/>
      <c r="Q70" s="42"/>
      <c r="R70" s="49"/>
      <c r="S70" s="50"/>
    </row>
    <row r="71" spans="1:19">
      <c r="A71" s="125">
        <v>68</v>
      </c>
      <c r="B71" s="16">
        <v>4</v>
      </c>
      <c r="C71" s="16">
        <v>19</v>
      </c>
      <c r="D71" s="11" t="s">
        <v>13</v>
      </c>
      <c r="E71" s="11" t="s">
        <v>168</v>
      </c>
      <c r="F71" s="16" t="s">
        <v>412</v>
      </c>
      <c r="G71" s="16"/>
      <c r="H71" s="22"/>
      <c r="I71" s="23">
        <v>88440</v>
      </c>
      <c r="J71" s="22">
        <f t="shared" ref="J71:J92" si="3">J70-I71</f>
        <v>464323</v>
      </c>
      <c r="K71" s="20" t="s">
        <v>413</v>
      </c>
      <c r="L71" s="20"/>
      <c r="M71" s="16"/>
      <c r="N71" s="16" t="s">
        <v>146</v>
      </c>
      <c r="O71" s="66">
        <v>440</v>
      </c>
      <c r="P71" s="41"/>
      <c r="Q71" s="42"/>
      <c r="R71" s="49"/>
      <c r="S71" s="50"/>
    </row>
    <row r="72" spans="1:19">
      <c r="A72" s="125">
        <v>69</v>
      </c>
      <c r="B72" s="16">
        <v>4</v>
      </c>
      <c r="C72" s="16">
        <v>23</v>
      </c>
      <c r="D72" s="16" t="s">
        <v>281</v>
      </c>
      <c r="E72" s="16"/>
      <c r="F72" s="272" t="s">
        <v>363</v>
      </c>
      <c r="G72" s="272"/>
      <c r="H72" s="273"/>
      <c r="I72" s="274">
        <v>11960</v>
      </c>
      <c r="J72" s="22">
        <f t="shared" si="3"/>
        <v>452363</v>
      </c>
      <c r="K72" s="20" t="s">
        <v>414</v>
      </c>
      <c r="L72" s="20"/>
      <c r="M72" s="16" t="s">
        <v>268</v>
      </c>
      <c r="N72" s="16" t="s">
        <v>146</v>
      </c>
      <c r="O72" s="66">
        <v>0</v>
      </c>
      <c r="P72" s="41"/>
      <c r="Q72" s="42"/>
      <c r="R72" s="49"/>
      <c r="S72" s="50"/>
    </row>
    <row r="73" spans="1:19">
      <c r="A73" s="125">
        <v>70</v>
      </c>
      <c r="B73" s="16">
        <v>4</v>
      </c>
      <c r="C73" s="16">
        <v>23</v>
      </c>
      <c r="D73" s="16" t="s">
        <v>267</v>
      </c>
      <c r="E73" s="16"/>
      <c r="F73" s="272" t="s">
        <v>317</v>
      </c>
      <c r="G73" s="272"/>
      <c r="H73" s="273"/>
      <c r="I73" s="274">
        <v>3420</v>
      </c>
      <c r="J73" s="22">
        <f t="shared" si="3"/>
        <v>448943</v>
      </c>
      <c r="K73" s="20" t="s">
        <v>415</v>
      </c>
      <c r="L73" s="20"/>
      <c r="M73" s="16" t="s">
        <v>268</v>
      </c>
      <c r="N73" s="16" t="s">
        <v>146</v>
      </c>
      <c r="O73" s="66">
        <v>0</v>
      </c>
      <c r="P73" s="41"/>
      <c r="Q73" s="42"/>
      <c r="R73" s="49"/>
      <c r="S73" s="50"/>
    </row>
    <row r="74" spans="1:19">
      <c r="A74" s="125">
        <v>71</v>
      </c>
      <c r="B74" s="16">
        <v>4</v>
      </c>
      <c r="C74" s="16">
        <v>23</v>
      </c>
      <c r="D74" s="16" t="s">
        <v>267</v>
      </c>
      <c r="E74" s="16"/>
      <c r="F74" s="272" t="s">
        <v>292</v>
      </c>
      <c r="G74" s="272"/>
      <c r="H74" s="273"/>
      <c r="I74" s="274">
        <v>309</v>
      </c>
      <c r="J74" s="22">
        <f t="shared" si="3"/>
        <v>448634</v>
      </c>
      <c r="K74" s="20" t="s">
        <v>416</v>
      </c>
      <c r="L74" s="20"/>
      <c r="M74" s="16" t="s">
        <v>395</v>
      </c>
      <c r="N74" s="16" t="s">
        <v>146</v>
      </c>
      <c r="O74" s="66">
        <v>0</v>
      </c>
      <c r="P74" s="41"/>
      <c r="Q74" s="42"/>
      <c r="R74" s="49"/>
      <c r="S74" s="50"/>
    </row>
    <row r="75" spans="1:19">
      <c r="A75" s="125">
        <v>72</v>
      </c>
      <c r="B75" s="16">
        <v>4</v>
      </c>
      <c r="C75" s="16">
        <v>23</v>
      </c>
      <c r="D75" s="16" t="s">
        <v>267</v>
      </c>
      <c r="E75" s="16"/>
      <c r="F75" s="272" t="s">
        <v>292</v>
      </c>
      <c r="G75" s="272"/>
      <c r="H75" s="273"/>
      <c r="I75" s="274">
        <v>283</v>
      </c>
      <c r="J75" s="22">
        <f t="shared" si="3"/>
        <v>448351</v>
      </c>
      <c r="K75" s="20" t="s">
        <v>417</v>
      </c>
      <c r="L75" s="20"/>
      <c r="M75" s="16" t="s">
        <v>395</v>
      </c>
      <c r="N75" s="16" t="s">
        <v>146</v>
      </c>
      <c r="O75" s="66">
        <v>0</v>
      </c>
      <c r="P75" s="41"/>
      <c r="Q75" s="42"/>
      <c r="R75" s="49"/>
      <c r="S75" s="50"/>
    </row>
    <row r="76" spans="1:19">
      <c r="A76" s="125">
        <v>73</v>
      </c>
      <c r="B76" s="16">
        <v>4</v>
      </c>
      <c r="C76" s="16">
        <v>23</v>
      </c>
      <c r="D76" s="16" t="s">
        <v>267</v>
      </c>
      <c r="E76" s="16"/>
      <c r="F76" s="272" t="s">
        <v>292</v>
      </c>
      <c r="G76" s="272"/>
      <c r="H76" s="273"/>
      <c r="I76" s="274">
        <v>4331</v>
      </c>
      <c r="J76" s="22">
        <f t="shared" si="3"/>
        <v>444020</v>
      </c>
      <c r="K76" s="20" t="s">
        <v>418</v>
      </c>
      <c r="L76" s="20"/>
      <c r="M76" s="16" t="s">
        <v>395</v>
      </c>
      <c r="N76" s="16" t="s">
        <v>146</v>
      </c>
      <c r="O76" s="66">
        <v>0</v>
      </c>
      <c r="P76" s="41"/>
      <c r="Q76" s="42"/>
      <c r="R76" s="49"/>
      <c r="S76" s="50"/>
    </row>
    <row r="77" spans="1:19">
      <c r="A77" s="125">
        <v>74</v>
      </c>
      <c r="B77" s="16">
        <v>4</v>
      </c>
      <c r="C77" s="16">
        <v>23</v>
      </c>
      <c r="D77" s="16" t="s">
        <v>267</v>
      </c>
      <c r="E77" s="16"/>
      <c r="F77" s="272" t="s">
        <v>419</v>
      </c>
      <c r="G77" s="272"/>
      <c r="H77" s="273"/>
      <c r="I77" s="274">
        <v>3151</v>
      </c>
      <c r="J77" s="22">
        <f t="shared" si="3"/>
        <v>440869</v>
      </c>
      <c r="K77" s="20" t="s">
        <v>420</v>
      </c>
      <c r="L77" s="20"/>
      <c r="M77" s="16" t="s">
        <v>395</v>
      </c>
      <c r="N77" s="16" t="s">
        <v>146</v>
      </c>
      <c r="O77" s="66">
        <v>0</v>
      </c>
      <c r="P77" s="41"/>
      <c r="Q77" s="42"/>
      <c r="R77" s="49"/>
      <c r="S77" s="50"/>
    </row>
    <row r="78" spans="1:19">
      <c r="A78" s="125">
        <v>75</v>
      </c>
      <c r="B78" s="16">
        <v>4</v>
      </c>
      <c r="C78" s="16">
        <v>23</v>
      </c>
      <c r="D78" s="16" t="s">
        <v>267</v>
      </c>
      <c r="E78" s="16"/>
      <c r="F78" s="272" t="s">
        <v>421</v>
      </c>
      <c r="G78" s="272"/>
      <c r="H78" s="273"/>
      <c r="I78" s="274">
        <v>2180</v>
      </c>
      <c r="J78" s="22">
        <f t="shared" si="3"/>
        <v>438689</v>
      </c>
      <c r="K78" s="20" t="s">
        <v>422</v>
      </c>
      <c r="L78" s="20"/>
      <c r="M78" s="16" t="s">
        <v>395</v>
      </c>
      <c r="N78" s="16" t="s">
        <v>146</v>
      </c>
      <c r="O78" s="66">
        <v>0</v>
      </c>
      <c r="P78" s="41"/>
      <c r="Q78" s="42"/>
      <c r="R78" s="49"/>
      <c r="S78" s="50"/>
    </row>
    <row r="79" spans="1:19">
      <c r="A79" s="125">
        <v>76</v>
      </c>
      <c r="B79" s="16">
        <v>4</v>
      </c>
      <c r="C79" s="16">
        <v>23</v>
      </c>
      <c r="D79" s="16" t="s">
        <v>423</v>
      </c>
      <c r="E79" s="16"/>
      <c r="F79" s="272" t="s">
        <v>424</v>
      </c>
      <c r="G79" s="272"/>
      <c r="H79" s="273"/>
      <c r="I79" s="274">
        <v>3660</v>
      </c>
      <c r="J79" s="22">
        <f t="shared" si="3"/>
        <v>435029</v>
      </c>
      <c r="K79" s="20" t="s">
        <v>425</v>
      </c>
      <c r="L79" s="20"/>
      <c r="M79" s="16" t="s">
        <v>268</v>
      </c>
      <c r="N79" s="16" t="s">
        <v>146</v>
      </c>
      <c r="O79" s="66">
        <v>660</v>
      </c>
      <c r="P79" s="41"/>
      <c r="Q79" s="42"/>
      <c r="R79" s="49"/>
      <c r="S79" s="50"/>
    </row>
    <row r="80" spans="1:19" ht="18">
      <c r="A80" s="125">
        <v>77</v>
      </c>
      <c r="B80" s="16">
        <v>4</v>
      </c>
      <c r="C80" s="16">
        <v>19</v>
      </c>
      <c r="D80" s="16" t="s">
        <v>275</v>
      </c>
      <c r="E80" s="16" t="s">
        <v>276</v>
      </c>
      <c r="F80" s="272" t="s">
        <v>426</v>
      </c>
      <c r="G80" s="272"/>
      <c r="H80" s="273"/>
      <c r="I80" s="274">
        <v>1540</v>
      </c>
      <c r="J80" s="22">
        <f t="shared" si="3"/>
        <v>433489</v>
      </c>
      <c r="K80" s="20" t="s">
        <v>427</v>
      </c>
      <c r="L80" s="20"/>
      <c r="M80" s="16"/>
      <c r="N80" s="16" t="s">
        <v>146</v>
      </c>
      <c r="O80" s="66">
        <v>0</v>
      </c>
      <c r="P80" s="41"/>
      <c r="Q80" s="42"/>
      <c r="R80" s="49"/>
      <c r="S80" s="50"/>
    </row>
    <row r="81" spans="1:23">
      <c r="A81" s="125">
        <v>78</v>
      </c>
      <c r="B81" s="16">
        <v>4</v>
      </c>
      <c r="C81" s="16">
        <v>23</v>
      </c>
      <c r="D81" s="16" t="s">
        <v>275</v>
      </c>
      <c r="E81" s="16" t="s">
        <v>428</v>
      </c>
      <c r="F81" s="272" t="s">
        <v>429</v>
      </c>
      <c r="G81" s="272"/>
      <c r="H81" s="273"/>
      <c r="I81" s="274">
        <v>990</v>
      </c>
      <c r="J81" s="22">
        <f t="shared" si="3"/>
        <v>432499</v>
      </c>
      <c r="K81" s="20" t="s">
        <v>430</v>
      </c>
      <c r="L81" s="20"/>
      <c r="M81" s="16" t="s">
        <v>395</v>
      </c>
      <c r="N81" s="16" t="s">
        <v>146</v>
      </c>
      <c r="O81" s="66">
        <v>220</v>
      </c>
      <c r="P81" s="41"/>
      <c r="Q81" s="42"/>
      <c r="R81" s="49"/>
      <c r="S81" s="50"/>
    </row>
    <row r="82" spans="1:23">
      <c r="A82" s="125">
        <v>79</v>
      </c>
      <c r="B82" s="16">
        <v>4</v>
      </c>
      <c r="C82" s="16">
        <v>23</v>
      </c>
      <c r="D82" s="16" t="s">
        <v>294</v>
      </c>
      <c r="E82" s="16" t="s">
        <v>295</v>
      </c>
      <c r="F82" s="272" t="s">
        <v>296</v>
      </c>
      <c r="G82" s="272"/>
      <c r="H82" s="273"/>
      <c r="I82" s="274">
        <v>7209</v>
      </c>
      <c r="J82" s="22">
        <f t="shared" si="3"/>
        <v>425290</v>
      </c>
      <c r="K82" s="20" t="s">
        <v>431</v>
      </c>
      <c r="L82" s="20"/>
      <c r="M82" s="16" t="s">
        <v>268</v>
      </c>
      <c r="N82" s="16" t="s">
        <v>146</v>
      </c>
      <c r="O82" s="66">
        <v>0</v>
      </c>
      <c r="P82" s="41"/>
      <c r="Q82" s="42"/>
      <c r="R82" s="49"/>
      <c r="S82" s="50"/>
    </row>
    <row r="83" spans="1:23">
      <c r="A83" s="125">
        <v>80</v>
      </c>
      <c r="B83" s="16">
        <v>4</v>
      </c>
      <c r="C83" s="16">
        <v>23</v>
      </c>
      <c r="D83" s="16" t="s">
        <v>275</v>
      </c>
      <c r="E83" s="16" t="s">
        <v>369</v>
      </c>
      <c r="F83" s="272" t="s">
        <v>432</v>
      </c>
      <c r="G83" s="272"/>
      <c r="H83" s="273"/>
      <c r="I83" s="274">
        <v>1400</v>
      </c>
      <c r="J83" s="22">
        <f t="shared" si="3"/>
        <v>423890</v>
      </c>
      <c r="K83" s="20" t="s">
        <v>433</v>
      </c>
      <c r="L83" s="20"/>
      <c r="M83" s="16" t="s">
        <v>395</v>
      </c>
      <c r="N83" s="16" t="s">
        <v>146</v>
      </c>
      <c r="O83" s="66">
        <v>0</v>
      </c>
      <c r="P83" s="41"/>
      <c r="Q83" s="42"/>
      <c r="R83" s="49"/>
      <c r="S83" s="50"/>
    </row>
    <row r="84" spans="1:23">
      <c r="A84" s="125">
        <v>81</v>
      </c>
      <c r="B84" s="16">
        <v>4</v>
      </c>
      <c r="C84" s="16">
        <v>23</v>
      </c>
      <c r="D84" s="16" t="s">
        <v>267</v>
      </c>
      <c r="E84" s="16"/>
      <c r="F84" s="272" t="s">
        <v>292</v>
      </c>
      <c r="G84" s="272"/>
      <c r="H84" s="273"/>
      <c r="I84" s="274">
        <v>330</v>
      </c>
      <c r="J84" s="22">
        <f t="shared" si="3"/>
        <v>423560</v>
      </c>
      <c r="K84" s="20" t="s">
        <v>434</v>
      </c>
      <c r="L84" s="20"/>
      <c r="M84" s="16" t="s">
        <v>395</v>
      </c>
      <c r="N84" s="16" t="s">
        <v>146</v>
      </c>
      <c r="O84" s="66">
        <v>0</v>
      </c>
      <c r="P84" s="41"/>
      <c r="Q84" s="42"/>
      <c r="R84" s="49"/>
      <c r="S84" s="50"/>
    </row>
    <row r="85" spans="1:23">
      <c r="A85" s="125">
        <v>82</v>
      </c>
      <c r="B85" s="16">
        <v>4</v>
      </c>
      <c r="C85" s="16">
        <v>23</v>
      </c>
      <c r="D85" s="16" t="s">
        <v>267</v>
      </c>
      <c r="E85" s="16"/>
      <c r="F85" s="272" t="s">
        <v>435</v>
      </c>
      <c r="G85" s="272"/>
      <c r="H85" s="273"/>
      <c r="I85" s="274">
        <v>480</v>
      </c>
      <c r="J85" s="22">
        <f t="shared" si="3"/>
        <v>423080</v>
      </c>
      <c r="K85" s="20" t="s">
        <v>436</v>
      </c>
      <c r="L85" s="20"/>
      <c r="M85" s="16" t="s">
        <v>395</v>
      </c>
      <c r="N85" s="16" t="s">
        <v>146</v>
      </c>
      <c r="O85" s="66">
        <v>0</v>
      </c>
      <c r="P85" s="41"/>
      <c r="Q85" s="42"/>
      <c r="R85" s="49"/>
      <c r="S85" s="50"/>
    </row>
    <row r="86" spans="1:23">
      <c r="A86" s="125">
        <v>83</v>
      </c>
      <c r="B86" s="16">
        <v>4</v>
      </c>
      <c r="C86" s="16">
        <v>23</v>
      </c>
      <c r="D86" s="16" t="s">
        <v>267</v>
      </c>
      <c r="E86" s="16"/>
      <c r="F86" s="272" t="s">
        <v>292</v>
      </c>
      <c r="G86" s="272"/>
      <c r="H86" s="273"/>
      <c r="I86" s="274">
        <v>8270</v>
      </c>
      <c r="J86" s="22">
        <f t="shared" si="3"/>
        <v>414810</v>
      </c>
      <c r="K86" s="20" t="s">
        <v>437</v>
      </c>
      <c r="L86" s="20"/>
      <c r="M86" s="16" t="s">
        <v>395</v>
      </c>
      <c r="N86" s="16" t="s">
        <v>146</v>
      </c>
      <c r="O86" s="66">
        <v>220</v>
      </c>
      <c r="P86" s="41"/>
      <c r="Q86" s="42"/>
      <c r="R86" s="49"/>
      <c r="S86" s="50"/>
    </row>
    <row r="87" spans="1:23">
      <c r="A87" s="125">
        <v>84</v>
      </c>
      <c r="B87" s="16">
        <v>4</v>
      </c>
      <c r="C87" s="16">
        <v>23</v>
      </c>
      <c r="D87" s="16" t="s">
        <v>267</v>
      </c>
      <c r="E87" s="16"/>
      <c r="F87" s="272" t="s">
        <v>438</v>
      </c>
      <c r="G87" s="272"/>
      <c r="H87" s="273"/>
      <c r="I87" s="274">
        <v>1827</v>
      </c>
      <c r="J87" s="22">
        <f t="shared" si="3"/>
        <v>412983</v>
      </c>
      <c r="K87" s="20" t="s">
        <v>439</v>
      </c>
      <c r="L87" s="20"/>
      <c r="M87" s="16" t="s">
        <v>395</v>
      </c>
      <c r="N87" s="16" t="s">
        <v>146</v>
      </c>
      <c r="O87" s="66">
        <v>0</v>
      </c>
      <c r="P87" s="41"/>
      <c r="Q87" s="42"/>
      <c r="R87" s="49"/>
      <c r="S87" s="50"/>
    </row>
    <row r="88" spans="1:23">
      <c r="A88" s="125">
        <v>85</v>
      </c>
      <c r="B88" s="16">
        <v>4</v>
      </c>
      <c r="C88" s="16">
        <v>23</v>
      </c>
      <c r="D88" s="16" t="s">
        <v>267</v>
      </c>
      <c r="E88" s="16"/>
      <c r="F88" s="272" t="s">
        <v>440</v>
      </c>
      <c r="G88" s="272"/>
      <c r="H88" s="273"/>
      <c r="I88" s="274">
        <v>1399</v>
      </c>
      <c r="J88" s="22">
        <f t="shared" si="3"/>
        <v>411584</v>
      </c>
      <c r="K88" s="20" t="s">
        <v>441</v>
      </c>
      <c r="L88" s="20"/>
      <c r="M88" s="16" t="s">
        <v>395</v>
      </c>
      <c r="N88" s="16" t="s">
        <v>146</v>
      </c>
      <c r="O88" s="66">
        <v>0</v>
      </c>
      <c r="P88" s="41"/>
      <c r="Q88" s="42"/>
      <c r="R88" s="49"/>
      <c r="S88" s="50"/>
      <c r="W88" s="63"/>
    </row>
    <row r="89" spans="1:23">
      <c r="A89" s="125">
        <v>86</v>
      </c>
      <c r="B89" s="16">
        <v>4</v>
      </c>
      <c r="C89" s="16">
        <v>26</v>
      </c>
      <c r="D89" s="16" t="s">
        <v>267</v>
      </c>
      <c r="E89" s="16"/>
      <c r="F89" s="272" t="s">
        <v>292</v>
      </c>
      <c r="G89" s="272"/>
      <c r="H89" s="273"/>
      <c r="I89" s="274">
        <v>1504</v>
      </c>
      <c r="J89" s="22">
        <f t="shared" si="3"/>
        <v>410080</v>
      </c>
      <c r="K89" s="20" t="s">
        <v>442</v>
      </c>
      <c r="L89" s="20"/>
      <c r="M89" s="16" t="s">
        <v>383</v>
      </c>
      <c r="N89" s="16" t="s">
        <v>146</v>
      </c>
      <c r="O89" s="66">
        <v>0</v>
      </c>
      <c r="P89" s="41"/>
      <c r="Q89" s="42"/>
      <c r="R89" s="49"/>
      <c r="S89" s="50"/>
      <c r="W89" s="63"/>
    </row>
    <row r="90" spans="1:23">
      <c r="A90" s="125">
        <v>87</v>
      </c>
      <c r="B90" s="16">
        <v>5</v>
      </c>
      <c r="C90" s="16">
        <v>6</v>
      </c>
      <c r="D90" s="25" t="s">
        <v>301</v>
      </c>
      <c r="E90" s="16" t="s">
        <v>139</v>
      </c>
      <c r="F90" s="277">
        <v>44256</v>
      </c>
      <c r="G90" s="277"/>
      <c r="H90" s="273"/>
      <c r="I90" s="276">
        <v>6158</v>
      </c>
      <c r="J90" s="22">
        <f t="shared" si="3"/>
        <v>403922</v>
      </c>
      <c r="K90" s="20" t="s">
        <v>443</v>
      </c>
      <c r="L90" s="20"/>
      <c r="M90" s="16"/>
      <c r="N90" s="16" t="s">
        <v>146</v>
      </c>
      <c r="O90" s="66">
        <v>0</v>
      </c>
      <c r="P90" s="41"/>
      <c r="Q90" s="42"/>
      <c r="R90" s="49"/>
      <c r="S90" s="50"/>
      <c r="W90" s="63"/>
    </row>
    <row r="91" spans="1:23">
      <c r="A91" s="125">
        <v>88</v>
      </c>
      <c r="B91" s="16">
        <v>5</v>
      </c>
      <c r="C91" s="16">
        <v>6</v>
      </c>
      <c r="D91" s="16" t="s">
        <v>304</v>
      </c>
      <c r="E91" s="16" t="s">
        <v>139</v>
      </c>
      <c r="F91" s="272" t="s">
        <v>444</v>
      </c>
      <c r="G91" s="272"/>
      <c r="H91" s="273"/>
      <c r="I91" s="276">
        <v>3476</v>
      </c>
      <c r="J91" s="22">
        <f t="shared" si="3"/>
        <v>400446</v>
      </c>
      <c r="K91" s="20" t="s">
        <v>445</v>
      </c>
      <c r="L91" s="20"/>
      <c r="M91" s="16"/>
      <c r="N91" s="16" t="s">
        <v>146</v>
      </c>
      <c r="O91" s="66">
        <v>0</v>
      </c>
      <c r="P91" s="41"/>
      <c r="Q91" s="42"/>
      <c r="R91" s="49"/>
      <c r="S91" s="50"/>
    </row>
    <row r="92" spans="1:23">
      <c r="A92" s="125">
        <v>89</v>
      </c>
      <c r="B92" s="16">
        <v>5</v>
      </c>
      <c r="C92" s="16">
        <v>6</v>
      </c>
      <c r="D92" s="16" t="s">
        <v>304</v>
      </c>
      <c r="E92" s="16" t="s">
        <v>139</v>
      </c>
      <c r="F92" s="272" t="s">
        <v>446</v>
      </c>
      <c r="G92" s="272"/>
      <c r="H92" s="273"/>
      <c r="I92" s="276">
        <v>3476</v>
      </c>
      <c r="J92" s="22">
        <f t="shared" si="3"/>
        <v>396970</v>
      </c>
      <c r="K92" s="20" t="s">
        <v>447</v>
      </c>
      <c r="L92" s="20"/>
      <c r="M92" s="16"/>
      <c r="N92" s="16" t="s">
        <v>146</v>
      </c>
      <c r="O92" s="66">
        <v>0</v>
      </c>
      <c r="P92" s="41"/>
      <c r="Q92" s="42"/>
      <c r="R92" s="49"/>
      <c r="S92" s="50"/>
    </row>
    <row r="93" spans="1:23">
      <c r="A93" s="125">
        <v>90</v>
      </c>
      <c r="B93" s="16">
        <v>5</v>
      </c>
      <c r="C93" s="16">
        <v>17</v>
      </c>
      <c r="D93" s="16" t="s">
        <v>448</v>
      </c>
      <c r="E93" s="16" t="s">
        <v>449</v>
      </c>
      <c r="F93" s="16" t="s">
        <v>450</v>
      </c>
      <c r="G93" s="16"/>
      <c r="H93" s="22">
        <v>373046</v>
      </c>
      <c r="I93" s="40"/>
      <c r="J93" s="22">
        <f>J92+H93</f>
        <v>770016</v>
      </c>
      <c r="K93" s="20"/>
      <c r="L93" s="20"/>
      <c r="M93" s="16"/>
      <c r="N93" s="16"/>
      <c r="O93" s="66">
        <v>0</v>
      </c>
      <c r="P93" s="41"/>
      <c r="Q93" s="42"/>
      <c r="R93" s="49"/>
      <c r="S93" s="50"/>
    </row>
    <row r="94" spans="1:23">
      <c r="A94" s="125">
        <v>91</v>
      </c>
      <c r="B94" s="16">
        <v>5</v>
      </c>
      <c r="C94" s="16">
        <v>20</v>
      </c>
      <c r="D94" s="11" t="s">
        <v>13</v>
      </c>
      <c r="E94" s="11" t="s">
        <v>150</v>
      </c>
      <c r="F94" s="265" t="s">
        <v>451</v>
      </c>
      <c r="G94" s="265"/>
      <c r="H94" s="268"/>
      <c r="I94" s="275">
        <f>49895+440</f>
        <v>50335</v>
      </c>
      <c r="J94" s="14">
        <f t="shared" ref="J94:J103" si="4">J93-I94</f>
        <v>719681</v>
      </c>
      <c r="K94" s="12" t="s">
        <v>452</v>
      </c>
      <c r="L94" s="12"/>
      <c r="M94" s="16" t="s">
        <v>395</v>
      </c>
      <c r="N94" s="16" t="s">
        <v>146</v>
      </c>
      <c r="O94" s="70">
        <v>440</v>
      </c>
      <c r="P94" s="41"/>
      <c r="Q94" s="42"/>
      <c r="R94" s="49"/>
      <c r="S94" s="50"/>
    </row>
    <row r="95" spans="1:23">
      <c r="A95" s="125">
        <v>92</v>
      </c>
      <c r="B95" s="16">
        <v>6</v>
      </c>
      <c r="C95" s="16">
        <v>4</v>
      </c>
      <c r="D95" s="16" t="s">
        <v>267</v>
      </c>
      <c r="E95" s="16"/>
      <c r="F95" s="272" t="s">
        <v>292</v>
      </c>
      <c r="G95" s="272"/>
      <c r="H95" s="273"/>
      <c r="I95" s="274">
        <v>1320</v>
      </c>
      <c r="J95" s="22">
        <f t="shared" si="4"/>
        <v>718361</v>
      </c>
      <c r="K95" s="20" t="s">
        <v>453</v>
      </c>
      <c r="L95" s="20"/>
      <c r="M95" s="16" t="s">
        <v>268</v>
      </c>
      <c r="N95" s="16" t="s">
        <v>146</v>
      </c>
      <c r="O95" s="66">
        <v>0</v>
      </c>
      <c r="P95" s="41"/>
      <c r="Q95" s="42"/>
      <c r="R95" s="49"/>
      <c r="S95" s="50"/>
    </row>
    <row r="96" spans="1:23">
      <c r="A96" s="125">
        <v>93</v>
      </c>
      <c r="B96" s="16">
        <v>5</v>
      </c>
      <c r="C96" s="16">
        <v>20</v>
      </c>
      <c r="D96" s="16" t="s">
        <v>275</v>
      </c>
      <c r="E96" s="16" t="s">
        <v>454</v>
      </c>
      <c r="F96" s="272" t="s">
        <v>455</v>
      </c>
      <c r="G96" s="272"/>
      <c r="H96" s="273"/>
      <c r="I96" s="274">
        <v>930</v>
      </c>
      <c r="J96" s="22">
        <f t="shared" si="4"/>
        <v>717431</v>
      </c>
      <c r="K96" s="20" t="s">
        <v>456</v>
      </c>
      <c r="L96" s="20"/>
      <c r="M96" s="16" t="s">
        <v>395</v>
      </c>
      <c r="N96" s="16" t="s">
        <v>146</v>
      </c>
      <c r="O96" s="66"/>
      <c r="P96" s="41"/>
      <c r="Q96" s="42"/>
      <c r="R96" s="49"/>
      <c r="S96" s="50"/>
    </row>
    <row r="97" spans="1:20">
      <c r="A97" s="125">
        <v>94</v>
      </c>
      <c r="B97" s="16">
        <v>5</v>
      </c>
      <c r="C97" s="16">
        <v>20</v>
      </c>
      <c r="D97" s="16" t="s">
        <v>267</v>
      </c>
      <c r="E97" s="16"/>
      <c r="F97" s="278" t="s">
        <v>457</v>
      </c>
      <c r="G97" s="278"/>
      <c r="H97" s="273"/>
      <c r="I97" s="274">
        <v>4029</v>
      </c>
      <c r="J97" s="22">
        <f t="shared" si="4"/>
        <v>713402</v>
      </c>
      <c r="K97" s="20" t="s">
        <v>458</v>
      </c>
      <c r="L97" s="20"/>
      <c r="M97" s="16" t="s">
        <v>395</v>
      </c>
      <c r="N97" s="16" t="s">
        <v>146</v>
      </c>
      <c r="O97" s="70">
        <v>220</v>
      </c>
      <c r="P97" s="41"/>
      <c r="Q97" s="42"/>
      <c r="R97" s="49"/>
      <c r="S97" s="50"/>
    </row>
    <row r="98" spans="1:20">
      <c r="A98" s="125">
        <v>95</v>
      </c>
      <c r="B98" s="16">
        <v>5</v>
      </c>
      <c r="C98" s="16">
        <v>20</v>
      </c>
      <c r="D98" s="16" t="s">
        <v>267</v>
      </c>
      <c r="E98" s="16"/>
      <c r="F98" s="272" t="s">
        <v>459</v>
      </c>
      <c r="G98" s="272"/>
      <c r="H98" s="273"/>
      <c r="I98" s="274">
        <v>100</v>
      </c>
      <c r="J98" s="22">
        <f t="shared" si="4"/>
        <v>713302</v>
      </c>
      <c r="K98" s="20" t="s">
        <v>460</v>
      </c>
      <c r="L98" s="20"/>
      <c r="M98" s="16" t="s">
        <v>395</v>
      </c>
      <c r="N98" s="16" t="s">
        <v>146</v>
      </c>
      <c r="O98" s="66">
        <v>0</v>
      </c>
      <c r="P98" s="41"/>
      <c r="Q98" s="42"/>
      <c r="R98" s="49"/>
      <c r="S98" s="50"/>
    </row>
    <row r="99" spans="1:20">
      <c r="A99" s="125">
        <v>96</v>
      </c>
      <c r="B99" s="16">
        <v>5</v>
      </c>
      <c r="C99" s="16">
        <v>20</v>
      </c>
      <c r="D99" s="16" t="s">
        <v>267</v>
      </c>
      <c r="E99" s="16"/>
      <c r="F99" s="272" t="s">
        <v>459</v>
      </c>
      <c r="G99" s="272"/>
      <c r="H99" s="273"/>
      <c r="I99" s="274">
        <v>1400</v>
      </c>
      <c r="J99" s="22">
        <f t="shared" si="4"/>
        <v>711902</v>
      </c>
      <c r="K99" s="20" t="s">
        <v>461</v>
      </c>
      <c r="L99" s="20"/>
      <c r="M99" s="16" t="s">
        <v>395</v>
      </c>
      <c r="N99" s="16" t="s">
        <v>146</v>
      </c>
      <c r="O99" s="66">
        <v>0</v>
      </c>
      <c r="P99" s="41"/>
      <c r="Q99" s="42"/>
      <c r="R99" s="49"/>
      <c r="S99" s="50"/>
    </row>
    <row r="100" spans="1:20">
      <c r="A100" s="125">
        <v>97</v>
      </c>
      <c r="B100" s="16">
        <v>5</v>
      </c>
      <c r="C100" s="16">
        <v>20</v>
      </c>
      <c r="D100" s="16" t="s">
        <v>267</v>
      </c>
      <c r="E100" s="16"/>
      <c r="F100" s="272" t="s">
        <v>462</v>
      </c>
      <c r="G100" s="272"/>
      <c r="H100" s="273"/>
      <c r="I100" s="274">
        <v>1848</v>
      </c>
      <c r="J100" s="22">
        <f t="shared" si="4"/>
        <v>710054</v>
      </c>
      <c r="K100" s="20" t="s">
        <v>463</v>
      </c>
      <c r="L100" s="20"/>
      <c r="M100" s="16" t="s">
        <v>395</v>
      </c>
      <c r="N100" s="16" t="s">
        <v>146</v>
      </c>
      <c r="O100" s="66">
        <v>0</v>
      </c>
      <c r="P100" s="41"/>
      <c r="Q100" s="42"/>
      <c r="R100" s="49"/>
      <c r="S100" s="50"/>
    </row>
    <row r="101" spans="1:20">
      <c r="A101" s="125">
        <v>98</v>
      </c>
      <c r="B101" s="16">
        <v>5</v>
      </c>
      <c r="C101" s="16">
        <v>20</v>
      </c>
      <c r="D101" s="16" t="s">
        <v>275</v>
      </c>
      <c r="E101" s="16" t="s">
        <v>454</v>
      </c>
      <c r="F101" s="272" t="s">
        <v>464</v>
      </c>
      <c r="G101" s="272"/>
      <c r="H101" s="273"/>
      <c r="I101" s="274">
        <v>1150</v>
      </c>
      <c r="J101" s="22">
        <f t="shared" si="4"/>
        <v>708904</v>
      </c>
      <c r="K101" s="20" t="s">
        <v>465</v>
      </c>
      <c r="L101" s="20"/>
      <c r="M101" s="16" t="s">
        <v>395</v>
      </c>
      <c r="N101" s="16" t="s">
        <v>146</v>
      </c>
      <c r="O101" s="66">
        <v>0</v>
      </c>
      <c r="P101" s="41"/>
      <c r="Q101" s="42"/>
      <c r="R101" s="49"/>
      <c r="S101" s="50"/>
    </row>
    <row r="102" spans="1:20">
      <c r="A102" s="125">
        <v>99</v>
      </c>
      <c r="B102" s="16">
        <v>5</v>
      </c>
      <c r="C102" s="16">
        <v>20</v>
      </c>
      <c r="D102" s="7" t="s">
        <v>84</v>
      </c>
      <c r="E102" s="16" t="s">
        <v>466</v>
      </c>
      <c r="F102" s="272" t="s">
        <v>467</v>
      </c>
      <c r="G102" s="272"/>
      <c r="H102" s="273"/>
      <c r="I102" s="274">
        <v>2160</v>
      </c>
      <c r="J102" s="22">
        <f t="shared" si="4"/>
        <v>706744</v>
      </c>
      <c r="K102" s="20" t="s">
        <v>468</v>
      </c>
      <c r="L102" s="20"/>
      <c r="M102" s="16" t="s">
        <v>383</v>
      </c>
      <c r="N102" s="16" t="s">
        <v>146</v>
      </c>
      <c r="O102" s="66">
        <v>0</v>
      </c>
      <c r="P102" s="41"/>
      <c r="Q102" s="42"/>
      <c r="R102" s="49"/>
      <c r="S102" s="50"/>
    </row>
    <row r="103" spans="1:20">
      <c r="A103" s="125">
        <v>100</v>
      </c>
      <c r="B103" s="16">
        <v>5</v>
      </c>
      <c r="C103" s="16">
        <v>20</v>
      </c>
      <c r="D103" s="16" t="s">
        <v>267</v>
      </c>
      <c r="E103" s="16" t="s">
        <v>352</v>
      </c>
      <c r="F103" s="272" t="s">
        <v>353</v>
      </c>
      <c r="G103" s="272"/>
      <c r="H103" s="273"/>
      <c r="I103" s="274">
        <v>600</v>
      </c>
      <c r="J103" s="22">
        <f t="shared" si="4"/>
        <v>706144</v>
      </c>
      <c r="K103" s="20" t="s">
        <v>469</v>
      </c>
      <c r="L103" s="20"/>
      <c r="M103" s="16" t="s">
        <v>362</v>
      </c>
      <c r="N103" s="16" t="s">
        <v>146</v>
      </c>
      <c r="O103" s="66">
        <v>0</v>
      </c>
      <c r="P103" s="41"/>
      <c r="Q103" s="42"/>
      <c r="R103" s="49"/>
      <c r="S103" s="50"/>
    </row>
    <row r="104" spans="1:20">
      <c r="A104" s="125">
        <v>101</v>
      </c>
      <c r="B104" s="16">
        <v>5</v>
      </c>
      <c r="C104" s="16">
        <v>20</v>
      </c>
      <c r="D104" s="16" t="s">
        <v>266</v>
      </c>
      <c r="E104" s="16"/>
      <c r="F104" s="16"/>
      <c r="G104" s="16"/>
      <c r="H104" s="22">
        <v>3500000</v>
      </c>
      <c r="I104" s="23"/>
      <c r="J104" s="22">
        <f>J103+H104</f>
        <v>4206144</v>
      </c>
      <c r="K104" s="20" t="s">
        <v>470</v>
      </c>
      <c r="L104" s="20"/>
      <c r="M104" s="16"/>
      <c r="N104" s="16" t="s">
        <v>146</v>
      </c>
      <c r="O104" s="66">
        <v>0</v>
      </c>
      <c r="P104" s="41"/>
      <c r="Q104" s="42"/>
      <c r="R104" s="49"/>
      <c r="S104" s="50"/>
    </row>
    <row r="105" spans="1:20">
      <c r="A105" s="125">
        <v>102</v>
      </c>
      <c r="B105" s="16">
        <v>5</v>
      </c>
      <c r="C105" s="16">
        <v>27</v>
      </c>
      <c r="D105" s="16" t="s">
        <v>281</v>
      </c>
      <c r="E105" s="16"/>
      <c r="F105" s="272" t="s">
        <v>471</v>
      </c>
      <c r="G105" s="272"/>
      <c r="H105" s="273"/>
      <c r="I105" s="274">
        <f>8182+6120</f>
        <v>14302</v>
      </c>
      <c r="J105" s="22">
        <f>J104-I105</f>
        <v>4191842</v>
      </c>
      <c r="K105" s="20" t="s">
        <v>472</v>
      </c>
      <c r="L105" s="20"/>
      <c r="M105" s="12"/>
      <c r="N105" s="16" t="s">
        <v>146</v>
      </c>
      <c r="O105" s="56"/>
      <c r="P105" s="41">
        <v>33382</v>
      </c>
      <c r="Q105" s="42"/>
      <c r="R105" s="71"/>
      <c r="S105" s="50"/>
      <c r="T105" s="38"/>
    </row>
    <row r="106" spans="1:20">
      <c r="A106" s="125">
        <v>103</v>
      </c>
      <c r="B106" s="16">
        <v>5</v>
      </c>
      <c r="C106" s="16">
        <v>27</v>
      </c>
      <c r="D106" s="11" t="s">
        <v>13</v>
      </c>
      <c r="E106" s="16" t="s">
        <v>473</v>
      </c>
      <c r="F106" s="16" t="s">
        <v>474</v>
      </c>
      <c r="G106" s="16"/>
      <c r="H106" s="22"/>
      <c r="I106" s="23">
        <f>3266800+550</f>
        <v>3267350</v>
      </c>
      <c r="J106" s="22">
        <f>J105-I106</f>
        <v>924492</v>
      </c>
      <c r="K106" s="20" t="s">
        <v>475</v>
      </c>
      <c r="L106" s="20"/>
      <c r="M106" s="16"/>
      <c r="N106" s="16" t="s">
        <v>146</v>
      </c>
      <c r="O106" s="70">
        <v>550</v>
      </c>
      <c r="P106" s="41"/>
      <c r="Q106" s="42"/>
      <c r="R106" s="71"/>
      <c r="S106" s="50"/>
    </row>
    <row r="107" spans="1:20">
      <c r="A107" s="125">
        <v>104</v>
      </c>
      <c r="B107" s="16">
        <v>6</v>
      </c>
      <c r="C107" s="16">
        <v>3</v>
      </c>
      <c r="D107" s="11" t="s">
        <v>147</v>
      </c>
      <c r="E107" s="11" t="s">
        <v>195</v>
      </c>
      <c r="F107" s="265" t="s">
        <v>476</v>
      </c>
      <c r="G107" s="265"/>
      <c r="H107" s="266"/>
      <c r="I107" s="269">
        <v>728796</v>
      </c>
      <c r="J107" s="22">
        <f>J106-I107</f>
        <v>195696</v>
      </c>
      <c r="K107" s="12" t="s">
        <v>477</v>
      </c>
      <c r="L107" s="12"/>
      <c r="M107" s="16"/>
      <c r="N107" s="16" t="s">
        <v>146</v>
      </c>
      <c r="O107" s="66">
        <v>0</v>
      </c>
      <c r="P107" s="41">
        <v>728796</v>
      </c>
      <c r="Q107" s="42" t="s">
        <v>478</v>
      </c>
      <c r="R107" s="49"/>
      <c r="S107" s="50"/>
    </row>
    <row r="108" spans="1:20">
      <c r="A108" s="125">
        <v>105</v>
      </c>
      <c r="B108" s="16">
        <v>6</v>
      </c>
      <c r="C108" s="16">
        <v>10</v>
      </c>
      <c r="D108" s="16" t="s">
        <v>266</v>
      </c>
      <c r="E108" s="16"/>
      <c r="F108" s="16"/>
      <c r="G108" s="16"/>
      <c r="H108" s="72">
        <v>297280</v>
      </c>
      <c r="I108" s="23"/>
      <c r="J108" s="22">
        <f>J107+H108</f>
        <v>492976</v>
      </c>
      <c r="K108" s="12" t="s">
        <v>479</v>
      </c>
      <c r="L108" s="12"/>
      <c r="M108" s="16"/>
      <c r="N108" s="16" t="s">
        <v>146</v>
      </c>
      <c r="O108" s="66"/>
      <c r="P108" s="41"/>
      <c r="Q108" s="42"/>
      <c r="R108" s="49"/>
      <c r="S108" s="50"/>
    </row>
    <row r="109" spans="1:20">
      <c r="A109" s="125">
        <v>106</v>
      </c>
      <c r="B109" s="16">
        <v>6</v>
      </c>
      <c r="C109" s="16">
        <v>10</v>
      </c>
      <c r="D109" s="16" t="s">
        <v>266</v>
      </c>
      <c r="E109" s="16"/>
      <c r="F109" s="16"/>
      <c r="G109" s="16"/>
      <c r="H109" s="72">
        <v>147260</v>
      </c>
      <c r="I109" s="23"/>
      <c r="J109" s="22">
        <f>J108+H109</f>
        <v>640236</v>
      </c>
      <c r="K109" s="12" t="s">
        <v>480</v>
      </c>
      <c r="L109" s="12"/>
      <c r="M109" s="16"/>
      <c r="N109" s="16" t="s">
        <v>146</v>
      </c>
      <c r="O109" s="66"/>
      <c r="P109" s="41"/>
      <c r="Q109" s="42"/>
      <c r="R109" s="49"/>
      <c r="S109" s="50"/>
    </row>
    <row r="110" spans="1:20">
      <c r="A110" s="125">
        <v>107</v>
      </c>
      <c r="B110" s="16">
        <v>6</v>
      </c>
      <c r="C110" s="16">
        <v>21</v>
      </c>
      <c r="D110" s="13" t="s">
        <v>267</v>
      </c>
      <c r="E110" s="11" t="s">
        <v>226</v>
      </c>
      <c r="F110" s="11" t="s">
        <v>227</v>
      </c>
      <c r="G110" s="11"/>
      <c r="H110" s="22"/>
      <c r="I110" s="72">
        <v>297280</v>
      </c>
      <c r="J110" s="22">
        <f t="shared" ref="J110:J136" si="5">J109-I110</f>
        <v>342956</v>
      </c>
      <c r="K110" s="12" t="s">
        <v>479</v>
      </c>
      <c r="L110" s="12"/>
      <c r="M110" s="16"/>
      <c r="N110" s="16" t="s">
        <v>146</v>
      </c>
      <c r="O110" s="66"/>
      <c r="P110" s="41"/>
      <c r="Q110" s="42"/>
      <c r="R110" s="49"/>
      <c r="S110" s="50"/>
    </row>
    <row r="111" spans="1:20">
      <c r="A111" s="125">
        <v>108</v>
      </c>
      <c r="B111" s="16">
        <v>6</v>
      </c>
      <c r="C111" s="16">
        <v>21</v>
      </c>
      <c r="D111" s="11" t="s">
        <v>13</v>
      </c>
      <c r="E111" s="11" t="s">
        <v>481</v>
      </c>
      <c r="F111" s="265" t="s">
        <v>482</v>
      </c>
      <c r="G111" s="265"/>
      <c r="H111" s="273"/>
      <c r="I111" s="269">
        <f>147260+990</f>
        <v>148250</v>
      </c>
      <c r="J111" s="22">
        <f t="shared" si="5"/>
        <v>194706</v>
      </c>
      <c r="K111" s="12" t="s">
        <v>480</v>
      </c>
      <c r="L111" s="12"/>
      <c r="M111" s="13" t="s">
        <v>403</v>
      </c>
      <c r="N111" s="16" t="s">
        <v>146</v>
      </c>
      <c r="O111" s="70">
        <v>990</v>
      </c>
      <c r="P111" s="41"/>
      <c r="Q111" s="42"/>
      <c r="R111" s="49"/>
      <c r="S111" s="50"/>
    </row>
    <row r="112" spans="1:20">
      <c r="A112" s="125">
        <v>109</v>
      </c>
      <c r="B112" s="16">
        <v>6</v>
      </c>
      <c r="C112" s="16">
        <v>21</v>
      </c>
      <c r="D112" s="11" t="s">
        <v>13</v>
      </c>
      <c r="E112" s="11" t="s">
        <v>483</v>
      </c>
      <c r="F112" s="265" t="s">
        <v>484</v>
      </c>
      <c r="G112" s="265"/>
      <c r="H112" s="273"/>
      <c r="I112" s="269">
        <f>49895+660</f>
        <v>50555</v>
      </c>
      <c r="J112" s="22">
        <f t="shared" si="5"/>
        <v>144151</v>
      </c>
      <c r="K112" s="20" t="s">
        <v>485</v>
      </c>
      <c r="L112" s="20"/>
      <c r="M112" s="13" t="s">
        <v>403</v>
      </c>
      <c r="N112" s="16" t="s">
        <v>146</v>
      </c>
      <c r="O112" s="70">
        <v>660</v>
      </c>
      <c r="P112" s="41"/>
      <c r="Q112" s="42"/>
      <c r="R112" s="49"/>
      <c r="S112" s="50"/>
    </row>
    <row r="113" spans="1:23">
      <c r="A113" s="125">
        <v>110</v>
      </c>
      <c r="B113" s="16">
        <v>6</v>
      </c>
      <c r="C113" s="16">
        <v>21</v>
      </c>
      <c r="D113" s="11" t="s">
        <v>142</v>
      </c>
      <c r="E113" s="11"/>
      <c r="F113" s="265" t="s">
        <v>292</v>
      </c>
      <c r="G113" s="265"/>
      <c r="H113" s="273"/>
      <c r="I113" s="269">
        <f>20102+440</f>
        <v>20542</v>
      </c>
      <c r="J113" s="22">
        <f t="shared" si="5"/>
        <v>123609</v>
      </c>
      <c r="K113" s="20" t="s">
        <v>486</v>
      </c>
      <c r="L113" s="20"/>
      <c r="M113" s="13" t="s">
        <v>403</v>
      </c>
      <c r="N113" s="16" t="s">
        <v>146</v>
      </c>
      <c r="O113" s="70">
        <v>440</v>
      </c>
      <c r="P113" s="41"/>
      <c r="Q113" s="42"/>
      <c r="R113" s="49"/>
      <c r="S113" s="50"/>
    </row>
    <row r="114" spans="1:23">
      <c r="A114" s="125">
        <v>111</v>
      </c>
      <c r="B114" s="16">
        <v>6</v>
      </c>
      <c r="C114" s="16">
        <v>24</v>
      </c>
      <c r="D114" s="11" t="s">
        <v>267</v>
      </c>
      <c r="E114" s="7" t="s">
        <v>259</v>
      </c>
      <c r="F114" s="272" t="s">
        <v>487</v>
      </c>
      <c r="G114" s="272"/>
      <c r="H114" s="273"/>
      <c r="I114" s="274">
        <v>2200</v>
      </c>
      <c r="J114" s="22">
        <f t="shared" si="5"/>
        <v>121409</v>
      </c>
      <c r="K114" s="20" t="s">
        <v>488</v>
      </c>
      <c r="L114" s="20"/>
      <c r="M114" s="16" t="s">
        <v>362</v>
      </c>
      <c r="N114" s="16" t="s">
        <v>146</v>
      </c>
      <c r="O114" s="66"/>
      <c r="P114" s="41"/>
      <c r="Q114" s="42"/>
      <c r="R114" s="49"/>
      <c r="S114" s="50"/>
    </row>
    <row r="115" spans="1:23">
      <c r="A115" s="125">
        <v>112</v>
      </c>
      <c r="B115" s="16">
        <v>6</v>
      </c>
      <c r="C115" s="16">
        <v>24</v>
      </c>
      <c r="D115" s="16" t="s">
        <v>267</v>
      </c>
      <c r="E115" s="16" t="s">
        <v>352</v>
      </c>
      <c r="F115" s="272" t="s">
        <v>353</v>
      </c>
      <c r="G115" s="272"/>
      <c r="H115" s="273"/>
      <c r="I115" s="274">
        <v>3000</v>
      </c>
      <c r="J115" s="22">
        <f t="shared" si="5"/>
        <v>118409</v>
      </c>
      <c r="K115" s="20" t="s">
        <v>489</v>
      </c>
      <c r="L115" s="20"/>
      <c r="M115" s="16" t="s">
        <v>362</v>
      </c>
      <c r="N115" s="16" t="s">
        <v>146</v>
      </c>
      <c r="O115" s="66"/>
      <c r="P115" s="41"/>
      <c r="Q115" s="42"/>
      <c r="R115" s="49"/>
      <c r="S115" s="50"/>
    </row>
    <row r="116" spans="1:23">
      <c r="A116" s="125">
        <v>113</v>
      </c>
      <c r="B116" s="16">
        <v>6</v>
      </c>
      <c r="C116" s="16">
        <v>24</v>
      </c>
      <c r="D116" s="16" t="s">
        <v>281</v>
      </c>
      <c r="E116" s="16"/>
      <c r="F116" s="272" t="s">
        <v>490</v>
      </c>
      <c r="G116" s="272"/>
      <c r="H116" s="273"/>
      <c r="I116" s="274">
        <v>4496</v>
      </c>
      <c r="J116" s="22">
        <f t="shared" si="5"/>
        <v>113913</v>
      </c>
      <c r="K116" s="20" t="s">
        <v>491</v>
      </c>
      <c r="L116" s="20"/>
      <c r="M116" s="16" t="s">
        <v>362</v>
      </c>
      <c r="N116" s="16" t="s">
        <v>146</v>
      </c>
      <c r="O116" s="66"/>
      <c r="P116" s="41"/>
      <c r="Q116" s="42"/>
      <c r="R116" s="49"/>
      <c r="S116" s="50"/>
    </row>
    <row r="117" spans="1:23">
      <c r="A117" s="125">
        <v>116</v>
      </c>
      <c r="B117" s="16">
        <v>6</v>
      </c>
      <c r="C117" s="16">
        <v>25</v>
      </c>
      <c r="D117" s="16" t="s">
        <v>281</v>
      </c>
      <c r="E117" s="16"/>
      <c r="F117" s="272" t="s">
        <v>492</v>
      </c>
      <c r="G117" s="272"/>
      <c r="H117" s="273"/>
      <c r="I117" s="274">
        <v>9936</v>
      </c>
      <c r="J117" s="22">
        <f t="shared" si="5"/>
        <v>103977</v>
      </c>
      <c r="K117" s="20" t="s">
        <v>493</v>
      </c>
      <c r="L117" s="20"/>
      <c r="M117" s="16" t="s">
        <v>383</v>
      </c>
      <c r="N117" s="16" t="s">
        <v>146</v>
      </c>
      <c r="O117" s="66"/>
      <c r="P117" s="41"/>
      <c r="Q117" s="42"/>
      <c r="R117" s="49"/>
      <c r="S117" s="50"/>
    </row>
    <row r="118" spans="1:23">
      <c r="A118" s="125">
        <v>117</v>
      </c>
      <c r="B118" s="16">
        <v>6</v>
      </c>
      <c r="C118" s="16">
        <v>24</v>
      </c>
      <c r="D118" s="16" t="s">
        <v>267</v>
      </c>
      <c r="E118" s="16"/>
      <c r="F118" s="272" t="s">
        <v>292</v>
      </c>
      <c r="G118" s="272"/>
      <c r="H118" s="273"/>
      <c r="I118" s="274">
        <v>2577</v>
      </c>
      <c r="J118" s="22">
        <f t="shared" si="5"/>
        <v>101400</v>
      </c>
      <c r="K118" s="20" t="s">
        <v>494</v>
      </c>
      <c r="L118" s="20"/>
      <c r="M118" s="16" t="s">
        <v>395</v>
      </c>
      <c r="N118" s="16" t="s">
        <v>146</v>
      </c>
      <c r="O118" s="66"/>
      <c r="P118" s="41"/>
      <c r="Q118" s="42"/>
      <c r="R118" s="49"/>
      <c r="S118" s="50"/>
    </row>
    <row r="119" spans="1:23">
      <c r="A119" s="125">
        <v>118</v>
      </c>
      <c r="B119" s="16">
        <v>6</v>
      </c>
      <c r="C119" s="16">
        <v>24</v>
      </c>
      <c r="D119" s="16" t="s">
        <v>275</v>
      </c>
      <c r="E119" s="16" t="s">
        <v>428</v>
      </c>
      <c r="F119" s="272" t="s">
        <v>495</v>
      </c>
      <c r="G119" s="272"/>
      <c r="H119" s="273"/>
      <c r="I119" s="274">
        <v>15554</v>
      </c>
      <c r="J119" s="22">
        <f t="shared" si="5"/>
        <v>85846</v>
      </c>
      <c r="K119" s="20" t="s">
        <v>496</v>
      </c>
      <c r="L119" s="20"/>
      <c r="M119" s="16" t="s">
        <v>395</v>
      </c>
      <c r="N119" s="16" t="s">
        <v>146</v>
      </c>
      <c r="O119" s="70">
        <v>220</v>
      </c>
      <c r="P119" s="41"/>
      <c r="Q119" s="42"/>
      <c r="R119" s="49"/>
      <c r="S119" s="50"/>
    </row>
    <row r="120" spans="1:23" ht="18">
      <c r="A120" s="125">
        <v>119</v>
      </c>
      <c r="B120" s="16">
        <v>6</v>
      </c>
      <c r="C120" s="16">
        <v>24</v>
      </c>
      <c r="D120" s="16" t="s">
        <v>275</v>
      </c>
      <c r="E120" s="16" t="s">
        <v>276</v>
      </c>
      <c r="F120" s="272" t="s">
        <v>497</v>
      </c>
      <c r="G120" s="272"/>
      <c r="H120" s="273"/>
      <c r="I120" s="274">
        <v>1540</v>
      </c>
      <c r="J120" s="22">
        <f t="shared" si="5"/>
        <v>84306</v>
      </c>
      <c r="K120" s="20" t="s">
        <v>498</v>
      </c>
      <c r="L120" s="20"/>
      <c r="M120" s="16" t="s">
        <v>395</v>
      </c>
      <c r="N120" s="16" t="s">
        <v>146</v>
      </c>
      <c r="O120" s="66"/>
      <c r="P120" s="41"/>
      <c r="Q120" s="42"/>
      <c r="R120" s="49"/>
      <c r="S120" s="50"/>
    </row>
    <row r="121" spans="1:23">
      <c r="A121" s="125">
        <v>120</v>
      </c>
      <c r="B121" s="16">
        <v>6</v>
      </c>
      <c r="C121" s="16">
        <v>24</v>
      </c>
      <c r="D121" s="16" t="s">
        <v>294</v>
      </c>
      <c r="E121" s="16" t="s">
        <v>295</v>
      </c>
      <c r="F121" s="272" t="s">
        <v>296</v>
      </c>
      <c r="G121" s="272"/>
      <c r="H121" s="273"/>
      <c r="I121" s="274">
        <v>7200</v>
      </c>
      <c r="J121" s="22">
        <f t="shared" si="5"/>
        <v>77106</v>
      </c>
      <c r="K121" s="20" t="s">
        <v>499</v>
      </c>
      <c r="L121" s="20"/>
      <c r="M121" s="16" t="s">
        <v>395</v>
      </c>
      <c r="N121" s="16" t="s">
        <v>146</v>
      </c>
      <c r="O121" s="66"/>
      <c r="P121" s="41"/>
      <c r="Q121" s="42"/>
      <c r="R121" s="49"/>
      <c r="S121" s="50"/>
    </row>
    <row r="122" spans="1:23">
      <c r="A122" s="125">
        <v>121</v>
      </c>
      <c r="B122" s="16">
        <v>6</v>
      </c>
      <c r="C122" s="16">
        <v>24</v>
      </c>
      <c r="D122" s="16" t="s">
        <v>275</v>
      </c>
      <c r="E122" s="16" t="s">
        <v>454</v>
      </c>
      <c r="F122" s="272" t="s">
        <v>464</v>
      </c>
      <c r="G122" s="272"/>
      <c r="H122" s="273"/>
      <c r="I122" s="274">
        <v>4100</v>
      </c>
      <c r="J122" s="22">
        <f t="shared" si="5"/>
        <v>73006</v>
      </c>
      <c r="K122" s="20" t="s">
        <v>500</v>
      </c>
      <c r="L122" s="20"/>
      <c r="M122" s="16" t="s">
        <v>268</v>
      </c>
      <c r="N122" s="16" t="s">
        <v>146</v>
      </c>
      <c r="O122" s="66"/>
      <c r="P122" s="41"/>
      <c r="Q122" s="42"/>
      <c r="R122" s="49"/>
      <c r="S122" s="50"/>
    </row>
    <row r="123" spans="1:23">
      <c r="A123" s="125">
        <v>122</v>
      </c>
      <c r="B123" s="16">
        <v>6</v>
      </c>
      <c r="C123" s="16">
        <v>24</v>
      </c>
      <c r="D123" s="16" t="s">
        <v>275</v>
      </c>
      <c r="E123" s="16" t="s">
        <v>454</v>
      </c>
      <c r="F123" s="272" t="s">
        <v>464</v>
      </c>
      <c r="G123" s="272"/>
      <c r="H123" s="273"/>
      <c r="I123" s="274">
        <v>1150</v>
      </c>
      <c r="J123" s="22">
        <f t="shared" si="5"/>
        <v>71856</v>
      </c>
      <c r="K123" s="20" t="s">
        <v>501</v>
      </c>
      <c r="L123" s="20"/>
      <c r="M123" s="16" t="s">
        <v>395</v>
      </c>
      <c r="N123" s="16" t="s">
        <v>146</v>
      </c>
      <c r="O123" s="66"/>
      <c r="P123" s="41"/>
      <c r="Q123" s="42"/>
      <c r="R123" s="49"/>
      <c r="S123" s="50"/>
    </row>
    <row r="124" spans="1:23">
      <c r="A124" s="125">
        <v>123</v>
      </c>
      <c r="B124" s="16">
        <v>6</v>
      </c>
      <c r="C124" s="16">
        <v>24</v>
      </c>
      <c r="D124" s="16" t="s">
        <v>275</v>
      </c>
      <c r="E124" s="16" t="s">
        <v>454</v>
      </c>
      <c r="F124" s="272" t="s">
        <v>464</v>
      </c>
      <c r="G124" s="272"/>
      <c r="H124" s="273"/>
      <c r="I124" s="274">
        <v>1370</v>
      </c>
      <c r="J124" s="22">
        <f t="shared" si="5"/>
        <v>70486</v>
      </c>
      <c r="K124" s="20" t="s">
        <v>502</v>
      </c>
      <c r="L124" s="20"/>
      <c r="M124" s="16" t="s">
        <v>395</v>
      </c>
      <c r="N124" s="16" t="s">
        <v>146</v>
      </c>
      <c r="O124" s="66"/>
      <c r="P124" s="41"/>
      <c r="Q124" s="42"/>
      <c r="R124" s="49"/>
      <c r="S124" s="50"/>
    </row>
    <row r="125" spans="1:23">
      <c r="A125" s="125">
        <v>124</v>
      </c>
      <c r="B125" s="16">
        <v>6</v>
      </c>
      <c r="C125" s="16">
        <v>24</v>
      </c>
      <c r="D125" s="16" t="s">
        <v>275</v>
      </c>
      <c r="E125" s="16" t="s">
        <v>454</v>
      </c>
      <c r="F125" s="272" t="s">
        <v>464</v>
      </c>
      <c r="G125" s="272"/>
      <c r="H125" s="273"/>
      <c r="I125" s="274">
        <v>2290</v>
      </c>
      <c r="J125" s="22">
        <f t="shared" si="5"/>
        <v>68196</v>
      </c>
      <c r="K125" s="20" t="s">
        <v>503</v>
      </c>
      <c r="L125" s="20"/>
      <c r="M125" s="16" t="s">
        <v>395</v>
      </c>
      <c r="N125" s="16" t="s">
        <v>146</v>
      </c>
      <c r="O125" s="66"/>
      <c r="P125" s="41"/>
      <c r="Q125" s="42"/>
      <c r="R125" s="49"/>
      <c r="S125" s="50"/>
    </row>
    <row r="126" spans="1:23">
      <c r="A126" s="125">
        <v>125</v>
      </c>
      <c r="B126" s="16">
        <v>6</v>
      </c>
      <c r="C126" s="16">
        <v>24</v>
      </c>
      <c r="D126" s="16" t="s">
        <v>275</v>
      </c>
      <c r="E126" s="16" t="s">
        <v>454</v>
      </c>
      <c r="F126" s="272" t="s">
        <v>464</v>
      </c>
      <c r="G126" s="272"/>
      <c r="H126" s="273"/>
      <c r="I126" s="274">
        <v>1150</v>
      </c>
      <c r="J126" s="22">
        <f t="shared" si="5"/>
        <v>67046</v>
      </c>
      <c r="K126" s="20" t="s">
        <v>504</v>
      </c>
      <c r="L126" s="20"/>
      <c r="M126" s="16" t="s">
        <v>395</v>
      </c>
      <c r="N126" s="16" t="s">
        <v>146</v>
      </c>
      <c r="O126" s="66"/>
      <c r="P126" s="41"/>
      <c r="Q126" s="42"/>
      <c r="R126" s="49"/>
      <c r="S126" s="50"/>
    </row>
    <row r="127" spans="1:23">
      <c r="A127" s="125">
        <v>126</v>
      </c>
      <c r="B127" s="16">
        <v>6</v>
      </c>
      <c r="C127" s="16">
        <v>24</v>
      </c>
      <c r="D127" s="16" t="s">
        <v>275</v>
      </c>
      <c r="E127" s="16" t="s">
        <v>454</v>
      </c>
      <c r="F127" s="272" t="s">
        <v>464</v>
      </c>
      <c r="G127" s="272"/>
      <c r="H127" s="273"/>
      <c r="I127" s="274">
        <v>1150</v>
      </c>
      <c r="J127" s="22">
        <f t="shared" si="5"/>
        <v>65896</v>
      </c>
      <c r="K127" s="20" t="s">
        <v>505</v>
      </c>
      <c r="L127" s="20"/>
      <c r="M127" s="16" t="s">
        <v>395</v>
      </c>
      <c r="N127" s="16" t="s">
        <v>146</v>
      </c>
      <c r="O127" s="66"/>
      <c r="P127" s="41"/>
      <c r="Q127" s="42"/>
      <c r="R127" s="49"/>
      <c r="S127" s="50"/>
      <c r="W127" s="7"/>
    </row>
    <row r="128" spans="1:23">
      <c r="A128" s="125">
        <v>127</v>
      </c>
      <c r="B128" s="16">
        <v>6</v>
      </c>
      <c r="C128" s="16">
        <v>24</v>
      </c>
      <c r="D128" s="16" t="s">
        <v>275</v>
      </c>
      <c r="E128" s="16" t="s">
        <v>454</v>
      </c>
      <c r="F128" s="272" t="s">
        <v>464</v>
      </c>
      <c r="G128" s="272"/>
      <c r="H128" s="273"/>
      <c r="I128" s="274">
        <v>1490</v>
      </c>
      <c r="J128" s="22">
        <f t="shared" si="5"/>
        <v>64406</v>
      </c>
      <c r="K128" s="20" t="s">
        <v>506</v>
      </c>
      <c r="L128" s="20"/>
      <c r="M128" s="16" t="s">
        <v>395</v>
      </c>
      <c r="N128" s="16" t="s">
        <v>146</v>
      </c>
      <c r="O128" s="66"/>
      <c r="P128" s="41"/>
      <c r="Q128" s="42"/>
      <c r="R128" s="49"/>
      <c r="S128" s="50"/>
      <c r="W128" s="7"/>
    </row>
    <row r="129" spans="1:23">
      <c r="A129" s="125">
        <v>128</v>
      </c>
      <c r="B129" s="16">
        <v>6</v>
      </c>
      <c r="C129" s="16">
        <v>24</v>
      </c>
      <c r="D129" s="16" t="s">
        <v>275</v>
      </c>
      <c r="E129" s="16" t="s">
        <v>454</v>
      </c>
      <c r="F129" s="272" t="s">
        <v>464</v>
      </c>
      <c r="G129" s="272"/>
      <c r="H129" s="273"/>
      <c r="I129" s="274">
        <v>1590</v>
      </c>
      <c r="J129" s="22">
        <f t="shared" si="5"/>
        <v>62816</v>
      </c>
      <c r="K129" s="20" t="s">
        <v>507</v>
      </c>
      <c r="L129" s="20"/>
      <c r="M129" s="16" t="s">
        <v>395</v>
      </c>
      <c r="N129" s="16" t="s">
        <v>146</v>
      </c>
      <c r="O129" s="66"/>
      <c r="P129" s="41"/>
      <c r="Q129" s="42"/>
      <c r="R129" s="49"/>
      <c r="S129" s="50"/>
      <c r="W129" s="7"/>
    </row>
    <row r="130" spans="1:23" ht="16.5">
      <c r="A130" s="125">
        <v>129</v>
      </c>
      <c r="B130" s="16">
        <v>6</v>
      </c>
      <c r="C130" s="16">
        <v>24</v>
      </c>
      <c r="D130" s="16" t="s">
        <v>275</v>
      </c>
      <c r="E130" s="16" t="s">
        <v>454</v>
      </c>
      <c r="F130" s="279" t="s">
        <v>464</v>
      </c>
      <c r="G130" s="279"/>
      <c r="H130" s="273"/>
      <c r="I130" s="274">
        <v>1150</v>
      </c>
      <c r="J130" s="22">
        <f t="shared" si="5"/>
        <v>61666</v>
      </c>
      <c r="K130" s="20" t="s">
        <v>508</v>
      </c>
      <c r="L130" s="20"/>
      <c r="M130" s="16" t="s">
        <v>395</v>
      </c>
      <c r="N130" s="16" t="s">
        <v>146</v>
      </c>
      <c r="O130" s="66"/>
      <c r="P130" s="41"/>
      <c r="Q130" s="42"/>
      <c r="R130" s="49"/>
      <c r="S130" s="50"/>
      <c r="W130" s="7"/>
    </row>
    <row r="131" spans="1:23">
      <c r="A131" s="125">
        <v>130</v>
      </c>
      <c r="B131" s="16">
        <v>6</v>
      </c>
      <c r="C131" s="16">
        <v>24</v>
      </c>
      <c r="D131" s="16" t="s">
        <v>275</v>
      </c>
      <c r="E131" s="16" t="s">
        <v>369</v>
      </c>
      <c r="F131" s="272" t="s">
        <v>509</v>
      </c>
      <c r="G131" s="272"/>
      <c r="H131" s="273"/>
      <c r="I131" s="274">
        <v>1400</v>
      </c>
      <c r="J131" s="22">
        <f t="shared" si="5"/>
        <v>60266</v>
      </c>
      <c r="K131" s="20" t="s">
        <v>510</v>
      </c>
      <c r="L131" s="20"/>
      <c r="M131" s="16" t="s">
        <v>395</v>
      </c>
      <c r="N131" s="16" t="s">
        <v>146</v>
      </c>
      <c r="O131" s="66"/>
      <c r="P131" s="41"/>
      <c r="Q131" s="42"/>
      <c r="R131" s="49"/>
      <c r="S131" s="50"/>
      <c r="W131" s="7"/>
    </row>
    <row r="132" spans="1:23">
      <c r="A132" s="125">
        <v>131</v>
      </c>
      <c r="B132" s="16">
        <v>6</v>
      </c>
      <c r="C132" s="16">
        <v>25</v>
      </c>
      <c r="D132" s="16" t="s">
        <v>267</v>
      </c>
      <c r="E132" s="16"/>
      <c r="F132" s="272" t="s">
        <v>511</v>
      </c>
      <c r="G132" s="272"/>
      <c r="H132" s="273"/>
      <c r="I132" s="274">
        <v>9170</v>
      </c>
      <c r="J132" s="22">
        <f t="shared" si="5"/>
        <v>51096</v>
      </c>
      <c r="K132" s="20" t="s">
        <v>512</v>
      </c>
      <c r="L132" s="20"/>
      <c r="M132" s="16" t="s">
        <v>383</v>
      </c>
      <c r="N132" s="16" t="s">
        <v>146</v>
      </c>
      <c r="O132" s="66"/>
      <c r="P132" s="41"/>
      <c r="Q132" s="42"/>
      <c r="R132" s="49"/>
      <c r="S132" s="50"/>
      <c r="W132" s="7"/>
    </row>
    <row r="133" spans="1:23">
      <c r="A133" s="125">
        <v>132</v>
      </c>
      <c r="B133" s="16">
        <v>6</v>
      </c>
      <c r="C133" s="16">
        <v>25</v>
      </c>
      <c r="D133" s="16" t="s">
        <v>267</v>
      </c>
      <c r="E133" s="16"/>
      <c r="F133" s="272" t="s">
        <v>513</v>
      </c>
      <c r="G133" s="272"/>
      <c r="H133" s="273"/>
      <c r="I133" s="274">
        <v>27050</v>
      </c>
      <c r="J133" s="22">
        <f t="shared" si="5"/>
        <v>24046</v>
      </c>
      <c r="K133" s="20" t="s">
        <v>514</v>
      </c>
      <c r="L133" s="20"/>
      <c r="M133" s="16" t="s">
        <v>383</v>
      </c>
      <c r="N133" s="16" t="s">
        <v>146</v>
      </c>
      <c r="O133" s="66"/>
      <c r="P133" s="41"/>
      <c r="Q133" s="42"/>
      <c r="R133" s="49"/>
      <c r="S133" s="50"/>
      <c r="W133" s="7"/>
    </row>
    <row r="134" spans="1:23">
      <c r="A134" s="125">
        <v>133</v>
      </c>
      <c r="B134" s="16">
        <v>6</v>
      </c>
      <c r="C134" s="16">
        <v>25</v>
      </c>
      <c r="D134" s="16" t="s">
        <v>267</v>
      </c>
      <c r="E134" s="16"/>
      <c r="F134" s="272" t="s">
        <v>292</v>
      </c>
      <c r="G134" s="272"/>
      <c r="H134" s="273"/>
      <c r="I134" s="274">
        <v>300</v>
      </c>
      <c r="J134" s="22">
        <f t="shared" si="5"/>
        <v>23746</v>
      </c>
      <c r="K134" s="20" t="s">
        <v>515</v>
      </c>
      <c r="L134" s="20"/>
      <c r="M134" s="16" t="s">
        <v>268</v>
      </c>
      <c r="N134" s="16" t="s">
        <v>146</v>
      </c>
      <c r="O134" s="66"/>
      <c r="P134" s="41"/>
      <c r="Q134" s="42"/>
      <c r="R134" s="49"/>
      <c r="S134" s="50"/>
      <c r="W134" s="7"/>
    </row>
    <row r="135" spans="1:23">
      <c r="A135" s="125">
        <v>134</v>
      </c>
      <c r="B135" s="16">
        <v>6</v>
      </c>
      <c r="C135" s="16">
        <v>24</v>
      </c>
      <c r="D135" s="11" t="s">
        <v>301</v>
      </c>
      <c r="E135" s="13" t="s">
        <v>139</v>
      </c>
      <c r="F135" s="280" t="s">
        <v>516</v>
      </c>
      <c r="G135" s="280"/>
      <c r="H135" s="269"/>
      <c r="I135" s="274">
        <v>6305</v>
      </c>
      <c r="J135" s="22">
        <f t="shared" si="5"/>
        <v>17441</v>
      </c>
      <c r="K135" s="20" t="s">
        <v>517</v>
      </c>
      <c r="L135" s="20"/>
      <c r="M135" s="16"/>
      <c r="N135" s="16" t="s">
        <v>146</v>
      </c>
      <c r="O135" s="66"/>
      <c r="P135" s="41"/>
      <c r="Q135" s="42"/>
      <c r="R135" s="49"/>
      <c r="S135" s="50"/>
      <c r="W135" s="7"/>
    </row>
    <row r="136" spans="1:23">
      <c r="A136" s="125">
        <v>135</v>
      </c>
      <c r="B136" s="16">
        <v>6</v>
      </c>
      <c r="C136" s="16">
        <v>24</v>
      </c>
      <c r="D136" s="13" t="s">
        <v>518</v>
      </c>
      <c r="E136" s="13" t="s">
        <v>139</v>
      </c>
      <c r="F136" s="280" t="s">
        <v>519</v>
      </c>
      <c r="G136" s="280"/>
      <c r="H136" s="269"/>
      <c r="I136" s="274">
        <v>13604</v>
      </c>
      <c r="J136" s="22">
        <f t="shared" si="5"/>
        <v>3837</v>
      </c>
      <c r="K136" s="20" t="s">
        <v>520</v>
      </c>
      <c r="L136" s="20"/>
      <c r="M136" s="16"/>
      <c r="N136" s="16" t="s">
        <v>146</v>
      </c>
      <c r="O136" s="66"/>
      <c r="P136" s="41"/>
      <c r="Q136" s="42"/>
      <c r="R136" s="49"/>
      <c r="S136" s="50"/>
    </row>
    <row r="137" spans="1:23">
      <c r="A137" s="125">
        <v>136</v>
      </c>
      <c r="B137" s="16">
        <v>7</v>
      </c>
      <c r="C137" s="16">
        <v>19</v>
      </c>
      <c r="D137" s="13" t="s">
        <v>266</v>
      </c>
      <c r="E137" s="13"/>
      <c r="F137" s="85"/>
      <c r="G137" s="85"/>
      <c r="H137" s="72">
        <v>300000</v>
      </c>
      <c r="I137" s="23"/>
      <c r="J137" s="22">
        <f>J136+H137</f>
        <v>303837</v>
      </c>
      <c r="K137" s="20"/>
      <c r="L137" s="20"/>
      <c r="M137" s="16"/>
      <c r="N137" s="16"/>
      <c r="O137" s="66"/>
      <c r="P137" s="41"/>
      <c r="Q137" s="42"/>
      <c r="R137" s="49"/>
      <c r="S137" s="50"/>
    </row>
    <row r="138" spans="1:23">
      <c r="A138" s="125">
        <v>137</v>
      </c>
      <c r="B138" s="16">
        <v>7</v>
      </c>
      <c r="C138" s="16">
        <v>26</v>
      </c>
      <c r="D138" s="16" t="s">
        <v>267</v>
      </c>
      <c r="E138" s="16"/>
      <c r="F138" s="272" t="s">
        <v>292</v>
      </c>
      <c r="G138" s="272"/>
      <c r="H138" s="273"/>
      <c r="I138" s="274">
        <v>132937</v>
      </c>
      <c r="J138" s="22">
        <f>J137-I138</f>
        <v>170900</v>
      </c>
      <c r="K138" s="20" t="s">
        <v>236</v>
      </c>
      <c r="L138" s="20"/>
      <c r="M138" s="16" t="s">
        <v>268</v>
      </c>
      <c r="N138" s="16" t="s">
        <v>146</v>
      </c>
      <c r="O138" s="66"/>
      <c r="P138" s="41"/>
      <c r="Q138" s="42"/>
      <c r="R138" s="49"/>
      <c r="S138" s="50"/>
    </row>
    <row r="139" spans="1:23" ht="28">
      <c r="A139" s="125">
        <v>138</v>
      </c>
      <c r="B139" s="16">
        <v>7</v>
      </c>
      <c r="C139" s="16">
        <v>28</v>
      </c>
      <c r="D139" s="16" t="s">
        <v>281</v>
      </c>
      <c r="E139" s="16"/>
      <c r="F139" s="281" t="s">
        <v>521</v>
      </c>
      <c r="G139" s="281"/>
      <c r="H139" s="269"/>
      <c r="I139" s="274">
        <v>39554</v>
      </c>
      <c r="J139" s="22">
        <f>J138-I139</f>
        <v>131346</v>
      </c>
      <c r="K139" s="27" t="s">
        <v>522</v>
      </c>
      <c r="L139" s="27"/>
      <c r="M139" s="16"/>
      <c r="N139" s="16" t="s">
        <v>146</v>
      </c>
      <c r="O139" s="66"/>
      <c r="P139" s="41"/>
      <c r="Q139" s="42"/>
      <c r="R139" s="49"/>
      <c r="S139" s="50"/>
    </row>
    <row r="140" spans="1:23">
      <c r="A140" s="125">
        <v>139</v>
      </c>
      <c r="B140" s="16">
        <v>7</v>
      </c>
      <c r="C140" s="16">
        <v>28</v>
      </c>
      <c r="D140" s="16" t="s">
        <v>523</v>
      </c>
      <c r="E140" s="16"/>
      <c r="F140" s="272" t="s">
        <v>524</v>
      </c>
      <c r="G140" s="272"/>
      <c r="H140" s="269"/>
      <c r="I140" s="274">
        <v>12980</v>
      </c>
      <c r="J140" s="22">
        <f>J139-I140</f>
        <v>118366</v>
      </c>
      <c r="K140" s="98" t="s">
        <v>525</v>
      </c>
      <c r="L140" s="98"/>
      <c r="M140" s="16" t="s">
        <v>383</v>
      </c>
      <c r="N140" s="16" t="s">
        <v>146</v>
      </c>
      <c r="O140" s="66"/>
      <c r="P140" s="41"/>
      <c r="Q140" s="42"/>
      <c r="R140" s="49"/>
      <c r="S140" s="50"/>
    </row>
    <row r="141" spans="1:23">
      <c r="A141" s="125">
        <v>140</v>
      </c>
      <c r="B141" s="16">
        <v>7</v>
      </c>
      <c r="C141" s="16">
        <v>28</v>
      </c>
      <c r="D141" s="16" t="s">
        <v>267</v>
      </c>
      <c r="E141" s="16"/>
      <c r="F141" s="272" t="s">
        <v>526</v>
      </c>
      <c r="G141" s="272"/>
      <c r="H141" s="269"/>
      <c r="I141" s="274">
        <v>3080</v>
      </c>
      <c r="J141" s="22">
        <f t="shared" ref="J141:J156" si="6">J140-I141</f>
        <v>115286</v>
      </c>
      <c r="K141" s="20" t="s">
        <v>527</v>
      </c>
      <c r="L141" s="20"/>
      <c r="M141" s="16" t="s">
        <v>395</v>
      </c>
      <c r="N141" s="16" t="s">
        <v>146</v>
      </c>
      <c r="O141" s="70">
        <v>330</v>
      </c>
      <c r="P141" s="41"/>
      <c r="Q141" s="42"/>
      <c r="R141" s="49"/>
      <c r="S141" s="50"/>
    </row>
    <row r="142" spans="1:23">
      <c r="A142" s="125">
        <v>141</v>
      </c>
      <c r="B142" s="16">
        <v>7</v>
      </c>
      <c r="C142" s="16">
        <v>28</v>
      </c>
      <c r="D142" s="16" t="s">
        <v>267</v>
      </c>
      <c r="E142" s="16" t="s">
        <v>352</v>
      </c>
      <c r="F142" s="272" t="s">
        <v>353</v>
      </c>
      <c r="G142" s="272"/>
      <c r="H142" s="269"/>
      <c r="I142" s="274">
        <v>450</v>
      </c>
      <c r="J142" s="22">
        <f t="shared" si="6"/>
        <v>114836</v>
      </c>
      <c r="K142" s="20" t="s">
        <v>528</v>
      </c>
      <c r="L142" s="20"/>
      <c r="M142" s="16" t="s">
        <v>362</v>
      </c>
      <c r="N142" s="16" t="s">
        <v>146</v>
      </c>
      <c r="O142" s="66"/>
      <c r="P142" s="41"/>
      <c r="Q142" s="42"/>
      <c r="R142" s="49"/>
      <c r="S142" s="50"/>
    </row>
    <row r="143" spans="1:23" ht="15">
      <c r="A143" s="125">
        <v>142</v>
      </c>
      <c r="B143" s="16">
        <v>7</v>
      </c>
      <c r="C143" s="16">
        <v>28</v>
      </c>
      <c r="D143" s="16" t="s">
        <v>523</v>
      </c>
      <c r="E143" s="97"/>
      <c r="F143" s="280" t="s">
        <v>292</v>
      </c>
      <c r="G143" s="280"/>
      <c r="H143" s="269"/>
      <c r="I143" s="274">
        <v>220</v>
      </c>
      <c r="J143" s="22">
        <f t="shared" si="6"/>
        <v>114616</v>
      </c>
      <c r="K143" s="20" t="s">
        <v>529</v>
      </c>
      <c r="L143" s="20"/>
      <c r="M143" s="16" t="s">
        <v>530</v>
      </c>
      <c r="N143" s="16" t="s">
        <v>146</v>
      </c>
      <c r="O143" s="66"/>
      <c r="P143" s="41"/>
      <c r="Q143" s="42"/>
      <c r="R143" s="49"/>
      <c r="S143" s="50"/>
    </row>
    <row r="144" spans="1:23" ht="15">
      <c r="A144" s="125">
        <v>143</v>
      </c>
      <c r="B144" s="16">
        <v>7</v>
      </c>
      <c r="C144" s="16">
        <v>28</v>
      </c>
      <c r="D144" s="16" t="s">
        <v>423</v>
      </c>
      <c r="E144" s="97"/>
      <c r="F144" s="280" t="s">
        <v>531</v>
      </c>
      <c r="G144" s="280"/>
      <c r="H144" s="269"/>
      <c r="I144" s="274">
        <v>4400</v>
      </c>
      <c r="J144" s="22">
        <f t="shared" si="6"/>
        <v>110216</v>
      </c>
      <c r="K144" s="20" t="s">
        <v>532</v>
      </c>
      <c r="L144" s="20"/>
      <c r="M144" s="16" t="s">
        <v>533</v>
      </c>
      <c r="N144" s="16" t="s">
        <v>146</v>
      </c>
      <c r="O144" s="66"/>
      <c r="P144" s="41"/>
      <c r="Q144" s="42"/>
      <c r="R144" s="49"/>
      <c r="S144" s="50"/>
    </row>
    <row r="145" spans="1:25" ht="18">
      <c r="A145" s="125">
        <v>144</v>
      </c>
      <c r="B145" s="16">
        <v>7</v>
      </c>
      <c r="C145" s="16">
        <v>28</v>
      </c>
      <c r="D145" s="16" t="s">
        <v>275</v>
      </c>
      <c r="E145" s="16" t="s">
        <v>276</v>
      </c>
      <c r="F145" s="272" t="s">
        <v>534</v>
      </c>
      <c r="G145" s="272"/>
      <c r="H145" s="269"/>
      <c r="I145" s="274">
        <v>1540</v>
      </c>
      <c r="J145" s="22">
        <f t="shared" si="6"/>
        <v>108676</v>
      </c>
      <c r="K145" s="20" t="s">
        <v>535</v>
      </c>
      <c r="L145" s="20"/>
      <c r="M145" s="16" t="s">
        <v>536</v>
      </c>
      <c r="N145" s="16" t="s">
        <v>146</v>
      </c>
      <c r="O145" s="66"/>
      <c r="P145" s="41"/>
      <c r="Q145" s="42"/>
      <c r="R145" s="49"/>
      <c r="S145" s="50"/>
      <c r="W145" s="7"/>
    </row>
    <row r="146" spans="1:25" ht="15">
      <c r="A146" s="125">
        <v>145</v>
      </c>
      <c r="B146" s="16">
        <v>7</v>
      </c>
      <c r="C146" s="16">
        <v>28</v>
      </c>
      <c r="D146" s="16" t="s">
        <v>267</v>
      </c>
      <c r="E146" s="97"/>
      <c r="F146" s="280" t="s">
        <v>537</v>
      </c>
      <c r="G146" s="280"/>
      <c r="H146" s="269"/>
      <c r="I146" s="274">
        <v>4697</v>
      </c>
      <c r="J146" s="22">
        <f t="shared" si="6"/>
        <v>103979</v>
      </c>
      <c r="K146" s="20" t="s">
        <v>538</v>
      </c>
      <c r="L146" s="20"/>
      <c r="M146" s="16" t="s">
        <v>536</v>
      </c>
      <c r="N146" s="16" t="s">
        <v>146</v>
      </c>
      <c r="O146" s="66"/>
      <c r="P146" s="41"/>
      <c r="Q146" s="42"/>
      <c r="R146" s="49"/>
      <c r="S146" s="50"/>
      <c r="W146" s="7"/>
    </row>
    <row r="147" spans="1:25" ht="15">
      <c r="A147" s="125">
        <v>146</v>
      </c>
      <c r="B147" s="16">
        <v>7</v>
      </c>
      <c r="C147" s="16">
        <v>26</v>
      </c>
      <c r="D147" s="16" t="s">
        <v>267</v>
      </c>
      <c r="E147" s="97"/>
      <c r="F147" s="280" t="s">
        <v>539</v>
      </c>
      <c r="G147" s="280"/>
      <c r="H147" s="269"/>
      <c r="I147" s="274">
        <v>8000</v>
      </c>
      <c r="J147" s="22">
        <f t="shared" si="6"/>
        <v>95979</v>
      </c>
      <c r="K147" s="20" t="s">
        <v>540</v>
      </c>
      <c r="L147" s="20"/>
      <c r="M147" s="16" t="s">
        <v>541</v>
      </c>
      <c r="N147" s="16" t="s">
        <v>146</v>
      </c>
      <c r="O147" s="66"/>
      <c r="P147" s="41"/>
      <c r="Q147" s="42"/>
      <c r="R147" s="49"/>
      <c r="S147" s="50"/>
      <c r="W147" s="7"/>
    </row>
    <row r="148" spans="1:25">
      <c r="A148" s="125">
        <v>147</v>
      </c>
      <c r="B148" s="16">
        <v>7</v>
      </c>
      <c r="C148" s="16">
        <v>28</v>
      </c>
      <c r="D148" s="16" t="s">
        <v>294</v>
      </c>
      <c r="E148" s="16" t="s">
        <v>295</v>
      </c>
      <c r="F148" s="272" t="s">
        <v>296</v>
      </c>
      <c r="G148" s="272"/>
      <c r="H148" s="272"/>
      <c r="I148" s="274">
        <v>7175</v>
      </c>
      <c r="J148" s="22">
        <f t="shared" si="6"/>
        <v>88804</v>
      </c>
      <c r="K148" s="20" t="s">
        <v>542</v>
      </c>
      <c r="L148" s="20"/>
      <c r="M148" s="16" t="s">
        <v>395</v>
      </c>
      <c r="N148" s="16" t="s">
        <v>146</v>
      </c>
      <c r="O148" s="66"/>
      <c r="P148" s="41"/>
      <c r="Q148" s="42"/>
      <c r="R148" s="49"/>
      <c r="S148" s="50"/>
      <c r="W148" s="7"/>
    </row>
    <row r="149" spans="1:25">
      <c r="A149" s="125">
        <v>148</v>
      </c>
      <c r="B149" s="16">
        <v>7</v>
      </c>
      <c r="C149" s="16">
        <v>26</v>
      </c>
      <c r="D149" s="16" t="s">
        <v>275</v>
      </c>
      <c r="E149" s="16" t="s">
        <v>543</v>
      </c>
      <c r="F149" s="272" t="s">
        <v>464</v>
      </c>
      <c r="G149" s="16"/>
      <c r="H149" s="22"/>
      <c r="I149" s="274">
        <v>1430</v>
      </c>
      <c r="J149" s="22">
        <f t="shared" si="6"/>
        <v>87374</v>
      </c>
      <c r="K149" s="20" t="s">
        <v>544</v>
      </c>
      <c r="L149" s="20"/>
      <c r="M149" s="16" t="s">
        <v>268</v>
      </c>
      <c r="N149" s="16" t="s">
        <v>146</v>
      </c>
      <c r="O149" s="66"/>
      <c r="P149" s="41"/>
      <c r="Q149" s="42"/>
      <c r="R149" s="49"/>
      <c r="S149" s="50"/>
      <c r="W149" s="7"/>
    </row>
    <row r="150" spans="1:25">
      <c r="A150" s="125">
        <v>149</v>
      </c>
      <c r="B150" s="16">
        <v>7</v>
      </c>
      <c r="C150" s="16">
        <v>26</v>
      </c>
      <c r="D150" s="16" t="s">
        <v>275</v>
      </c>
      <c r="E150" s="16" t="s">
        <v>454</v>
      </c>
      <c r="F150" s="272" t="s">
        <v>464</v>
      </c>
      <c r="G150" s="272"/>
      <c r="H150" s="273"/>
      <c r="I150" s="274">
        <v>1590</v>
      </c>
      <c r="J150" s="22">
        <f t="shared" si="6"/>
        <v>85784</v>
      </c>
      <c r="K150" s="20" t="s">
        <v>544</v>
      </c>
      <c r="L150" s="20"/>
      <c r="M150" s="16" t="s">
        <v>403</v>
      </c>
      <c r="N150" s="16" t="s">
        <v>146</v>
      </c>
      <c r="O150" s="66"/>
      <c r="P150" s="41"/>
      <c r="Q150" s="42"/>
      <c r="R150" s="49"/>
      <c r="S150" s="50"/>
      <c r="W150" s="7"/>
    </row>
    <row r="151" spans="1:25">
      <c r="A151" s="125">
        <v>150</v>
      </c>
      <c r="B151" s="16">
        <v>7</v>
      </c>
      <c r="C151" s="16">
        <v>26</v>
      </c>
      <c r="D151" s="16" t="s">
        <v>275</v>
      </c>
      <c r="E151" s="16" t="s">
        <v>454</v>
      </c>
      <c r="F151" s="272" t="s">
        <v>464</v>
      </c>
      <c r="G151" s="272"/>
      <c r="H151" s="273"/>
      <c r="I151" s="274">
        <v>1150</v>
      </c>
      <c r="J151" s="22">
        <f t="shared" si="6"/>
        <v>84634</v>
      </c>
      <c r="K151" s="20" t="s">
        <v>544</v>
      </c>
      <c r="L151" s="20"/>
      <c r="M151" s="16" t="s">
        <v>268</v>
      </c>
      <c r="N151" s="16" t="s">
        <v>146</v>
      </c>
      <c r="O151" s="66"/>
      <c r="P151" s="41"/>
      <c r="Q151" s="42"/>
      <c r="R151" s="49"/>
      <c r="S151" s="50"/>
      <c r="W151" s="7"/>
    </row>
    <row r="152" spans="1:25">
      <c r="A152" s="125">
        <v>151</v>
      </c>
      <c r="B152" s="16">
        <v>7</v>
      </c>
      <c r="C152" s="16">
        <v>26</v>
      </c>
      <c r="D152" s="16" t="s">
        <v>275</v>
      </c>
      <c r="E152" s="16" t="s">
        <v>454</v>
      </c>
      <c r="F152" s="272" t="s">
        <v>545</v>
      </c>
      <c r="G152" s="272"/>
      <c r="H152" s="273"/>
      <c r="I152" s="274">
        <v>1610</v>
      </c>
      <c r="J152" s="22">
        <f t="shared" si="6"/>
        <v>83024</v>
      </c>
      <c r="K152" s="20" t="s">
        <v>544</v>
      </c>
      <c r="L152" s="20"/>
      <c r="M152" s="16" t="s">
        <v>268</v>
      </c>
      <c r="N152" s="16" t="s">
        <v>146</v>
      </c>
      <c r="O152" s="66"/>
      <c r="P152" s="41"/>
      <c r="Q152" s="42"/>
      <c r="R152" s="49"/>
      <c r="S152" s="50"/>
      <c r="W152" s="7"/>
    </row>
    <row r="153" spans="1:25">
      <c r="A153" s="125">
        <v>152</v>
      </c>
      <c r="B153" s="16">
        <v>7</v>
      </c>
      <c r="C153" s="16">
        <v>26</v>
      </c>
      <c r="D153" s="16" t="s">
        <v>275</v>
      </c>
      <c r="E153" s="16" t="s">
        <v>454</v>
      </c>
      <c r="F153" s="272" t="s">
        <v>464</v>
      </c>
      <c r="G153" s="272"/>
      <c r="H153" s="273"/>
      <c r="I153" s="269">
        <v>1150</v>
      </c>
      <c r="J153" s="22">
        <f t="shared" si="6"/>
        <v>81874</v>
      </c>
      <c r="K153" s="20" t="s">
        <v>544</v>
      </c>
      <c r="L153" s="20"/>
      <c r="M153" s="16" t="s">
        <v>268</v>
      </c>
      <c r="N153" s="16" t="s">
        <v>146</v>
      </c>
      <c r="O153" s="66"/>
      <c r="P153" s="41"/>
      <c r="Q153" s="42"/>
      <c r="R153" s="49"/>
      <c r="S153" s="50"/>
      <c r="W153" s="7"/>
    </row>
    <row r="154" spans="1:25">
      <c r="A154" s="125">
        <v>153</v>
      </c>
      <c r="B154" s="16">
        <v>7</v>
      </c>
      <c r="C154" s="16">
        <v>26</v>
      </c>
      <c r="D154" s="11" t="s">
        <v>78</v>
      </c>
      <c r="E154" s="16" t="s">
        <v>543</v>
      </c>
      <c r="F154" s="265" t="s">
        <v>546</v>
      </c>
      <c r="G154" s="11"/>
      <c r="H154" s="22"/>
      <c r="I154" s="269">
        <v>1430</v>
      </c>
      <c r="J154" s="22">
        <f t="shared" si="6"/>
        <v>80444</v>
      </c>
      <c r="K154" s="20" t="s">
        <v>544</v>
      </c>
      <c r="L154" s="20"/>
      <c r="M154" s="16" t="s">
        <v>268</v>
      </c>
      <c r="N154" s="16" t="s">
        <v>146</v>
      </c>
      <c r="O154" s="66"/>
      <c r="P154" s="41"/>
      <c r="Q154" s="42"/>
      <c r="R154" s="49"/>
      <c r="S154" s="50"/>
      <c r="W154" s="7"/>
    </row>
    <row r="155" spans="1:25">
      <c r="A155" s="125">
        <v>154</v>
      </c>
      <c r="B155" s="16">
        <v>7</v>
      </c>
      <c r="C155" s="16">
        <v>28</v>
      </c>
      <c r="D155" s="11" t="s">
        <v>78</v>
      </c>
      <c r="E155" s="16" t="s">
        <v>547</v>
      </c>
      <c r="F155" s="265" t="s">
        <v>546</v>
      </c>
      <c r="G155" s="265"/>
      <c r="H155" s="273"/>
      <c r="I155" s="274">
        <v>17460</v>
      </c>
      <c r="J155" s="22">
        <f t="shared" si="6"/>
        <v>62984</v>
      </c>
      <c r="K155" s="20" t="s">
        <v>544</v>
      </c>
      <c r="L155" s="20"/>
      <c r="M155" s="16" t="s">
        <v>536</v>
      </c>
      <c r="N155" s="16" t="s">
        <v>146</v>
      </c>
      <c r="O155" s="66"/>
      <c r="P155" s="41"/>
      <c r="Q155" s="42"/>
      <c r="R155" s="49"/>
      <c r="S155" s="50"/>
      <c r="W155" s="3"/>
    </row>
    <row r="156" spans="1:25">
      <c r="A156" s="125">
        <v>155</v>
      </c>
      <c r="B156" s="16">
        <v>7</v>
      </c>
      <c r="C156" s="16">
        <v>28</v>
      </c>
      <c r="D156" s="16" t="s">
        <v>78</v>
      </c>
      <c r="E156" s="16" t="s">
        <v>548</v>
      </c>
      <c r="F156" s="265" t="s">
        <v>464</v>
      </c>
      <c r="G156" s="11"/>
      <c r="H156" s="22"/>
      <c r="I156" s="274">
        <v>880</v>
      </c>
      <c r="J156" s="22">
        <f t="shared" si="6"/>
        <v>62104</v>
      </c>
      <c r="K156" s="20" t="s">
        <v>544</v>
      </c>
      <c r="L156" s="20"/>
      <c r="M156" s="16" t="s">
        <v>536</v>
      </c>
      <c r="N156" s="16" t="s">
        <v>146</v>
      </c>
      <c r="O156" s="66"/>
      <c r="P156" s="41"/>
      <c r="Q156" s="42"/>
      <c r="R156" s="49"/>
      <c r="S156" s="50"/>
      <c r="W156" s="3"/>
    </row>
    <row r="157" spans="1:25" ht="16.5">
      <c r="A157" s="125">
        <v>156</v>
      </c>
      <c r="B157" s="16">
        <v>8</v>
      </c>
      <c r="C157" s="16">
        <v>31</v>
      </c>
      <c r="D157" s="16" t="s">
        <v>78</v>
      </c>
      <c r="E157" s="16" t="s">
        <v>549</v>
      </c>
      <c r="F157" s="265" t="s">
        <v>550</v>
      </c>
      <c r="G157" s="11"/>
      <c r="H157" s="22"/>
      <c r="I157" s="274">
        <v>18650</v>
      </c>
      <c r="J157" s="22">
        <f>J156-I157</f>
        <v>43454</v>
      </c>
      <c r="K157" s="112" t="s">
        <v>551</v>
      </c>
      <c r="L157" s="112"/>
      <c r="M157" s="16"/>
      <c r="N157" s="16" t="s">
        <v>146</v>
      </c>
      <c r="O157" s="66"/>
      <c r="P157" s="41"/>
      <c r="Q157" s="42"/>
      <c r="R157" s="49"/>
      <c r="S157" s="50"/>
      <c r="T157" s="7" t="s">
        <v>552</v>
      </c>
      <c r="V157" s="114" t="s">
        <v>553</v>
      </c>
      <c r="W157" s="3" t="s">
        <v>554</v>
      </c>
      <c r="X157" s="128" t="s">
        <v>555</v>
      </c>
    </row>
    <row r="158" spans="1:25">
      <c r="A158" s="125">
        <v>157</v>
      </c>
      <c r="B158" s="16">
        <v>9</v>
      </c>
      <c r="C158" s="16">
        <v>1</v>
      </c>
      <c r="D158" s="13" t="s">
        <v>266</v>
      </c>
      <c r="E158" s="13"/>
      <c r="F158" s="85"/>
      <c r="G158" s="85"/>
      <c r="H158" s="72">
        <v>300000</v>
      </c>
      <c r="I158" s="23"/>
      <c r="J158" s="22">
        <f>H158+J157-I158</f>
        <v>343454</v>
      </c>
      <c r="K158" s="20"/>
      <c r="L158" s="20" t="s">
        <v>556</v>
      </c>
      <c r="M158" s="16"/>
      <c r="N158" s="16"/>
      <c r="O158" s="66"/>
      <c r="P158" s="41"/>
      <c r="Q158" s="42"/>
      <c r="R158" s="49"/>
      <c r="S158" s="50"/>
      <c r="W158" s="3"/>
    </row>
    <row r="159" spans="1:25" ht="18">
      <c r="A159" s="125">
        <v>158</v>
      </c>
      <c r="B159" s="16">
        <v>9</v>
      </c>
      <c r="C159" s="16">
        <v>1</v>
      </c>
      <c r="D159" s="25" t="s">
        <v>301</v>
      </c>
      <c r="E159" s="16" t="s">
        <v>139</v>
      </c>
      <c r="F159" s="282" t="s">
        <v>557</v>
      </c>
      <c r="G159" s="282"/>
      <c r="H159" s="269"/>
      <c r="I159" s="274">
        <v>15832</v>
      </c>
      <c r="J159" s="22">
        <f>H159+J158-I159</f>
        <v>327622</v>
      </c>
      <c r="K159" s="20" t="s">
        <v>558</v>
      </c>
      <c r="L159" s="20" t="s">
        <v>559</v>
      </c>
      <c r="M159" s="16"/>
      <c r="N159" s="16"/>
      <c r="O159" s="66"/>
      <c r="P159" s="41"/>
      <c r="Q159" s="42"/>
      <c r="R159" s="49"/>
      <c r="S159" s="50"/>
      <c r="T159" s="7" t="s">
        <v>552</v>
      </c>
      <c r="U159" s="114" t="s">
        <v>560</v>
      </c>
      <c r="W159" s="3"/>
      <c r="Y159" s="128"/>
    </row>
    <row r="160" spans="1:25" ht="18">
      <c r="A160" s="125">
        <v>159</v>
      </c>
      <c r="B160" s="16">
        <v>9</v>
      </c>
      <c r="C160" s="16">
        <v>1</v>
      </c>
      <c r="D160" s="16" t="s">
        <v>304</v>
      </c>
      <c r="E160" s="16" t="s">
        <v>139</v>
      </c>
      <c r="F160" s="282" t="s">
        <v>561</v>
      </c>
      <c r="G160" s="282"/>
      <c r="H160" s="269"/>
      <c r="I160" s="274">
        <v>14789</v>
      </c>
      <c r="J160" s="22">
        <f t="shared" ref="J160:J176" si="7">H160+J159-I160</f>
        <v>312833</v>
      </c>
      <c r="K160" s="20" t="s">
        <v>558</v>
      </c>
      <c r="L160" s="20" t="s">
        <v>559</v>
      </c>
      <c r="M160" s="16"/>
      <c r="N160" s="16"/>
      <c r="O160" s="66"/>
      <c r="P160" s="41"/>
      <c r="Q160" s="42"/>
      <c r="R160" s="49"/>
      <c r="S160" s="50"/>
      <c r="T160" s="7" t="s">
        <v>552</v>
      </c>
      <c r="U160" s="114" t="s">
        <v>560</v>
      </c>
      <c r="W160" s="3"/>
      <c r="Y160" s="128"/>
    </row>
    <row r="161" spans="1:25" ht="16.5">
      <c r="A161" s="125">
        <v>161</v>
      </c>
      <c r="B161" s="16">
        <v>9</v>
      </c>
      <c r="C161" s="16">
        <v>3</v>
      </c>
      <c r="D161" s="16" t="s">
        <v>281</v>
      </c>
      <c r="E161" s="16"/>
      <c r="F161" s="283" t="s">
        <v>562</v>
      </c>
      <c r="G161" s="283"/>
      <c r="H161" s="273"/>
      <c r="I161" s="274">
        <v>16616</v>
      </c>
      <c r="J161" s="22">
        <f t="shared" si="7"/>
        <v>296217</v>
      </c>
      <c r="K161" s="20" t="s">
        <v>563</v>
      </c>
      <c r="L161" s="20" t="s">
        <v>564</v>
      </c>
      <c r="M161" s="110" t="s">
        <v>565</v>
      </c>
      <c r="N161" s="16" t="s">
        <v>146</v>
      </c>
      <c r="O161" s="66"/>
      <c r="P161" s="41"/>
      <c r="Q161" s="42"/>
      <c r="R161" s="49"/>
      <c r="S161" s="50"/>
      <c r="T161" s="7" t="s">
        <v>552</v>
      </c>
      <c r="U161" s="114" t="s">
        <v>560</v>
      </c>
      <c r="V161" s="114" t="s">
        <v>553</v>
      </c>
      <c r="W161" s="3" t="s">
        <v>554</v>
      </c>
      <c r="X161" s="128" t="s">
        <v>564</v>
      </c>
      <c r="Y161" s="128"/>
    </row>
    <row r="162" spans="1:25" ht="16.5">
      <c r="A162" s="125">
        <v>162</v>
      </c>
      <c r="B162" s="16">
        <v>9</v>
      </c>
      <c r="C162" s="16">
        <v>3</v>
      </c>
      <c r="D162" s="16" t="s">
        <v>281</v>
      </c>
      <c r="E162" s="16"/>
      <c r="F162" s="283" t="s">
        <v>566</v>
      </c>
      <c r="G162" s="283"/>
      <c r="H162" s="273"/>
      <c r="I162" s="274">
        <v>13678</v>
      </c>
      <c r="J162" s="22">
        <f t="shared" si="7"/>
        <v>282539</v>
      </c>
      <c r="K162" s="121" t="s">
        <v>567</v>
      </c>
      <c r="L162" s="20" t="s">
        <v>564</v>
      </c>
      <c r="M162" s="16" t="s">
        <v>383</v>
      </c>
      <c r="N162" s="16" t="s">
        <v>146</v>
      </c>
      <c r="O162" s="66"/>
      <c r="P162" s="41"/>
      <c r="Q162" s="42"/>
      <c r="R162" s="49"/>
      <c r="S162" s="50"/>
      <c r="T162" s="7" t="s">
        <v>552</v>
      </c>
      <c r="V162" s="114" t="s">
        <v>553</v>
      </c>
      <c r="W162" s="3" t="s">
        <v>554</v>
      </c>
      <c r="X162" s="128" t="s">
        <v>564</v>
      </c>
      <c r="Y162" s="128"/>
    </row>
    <row r="163" spans="1:25" ht="16.5">
      <c r="A163" s="125">
        <v>163</v>
      </c>
      <c r="B163" s="16">
        <v>9</v>
      </c>
      <c r="C163" s="16">
        <v>3</v>
      </c>
      <c r="D163" s="16" t="s">
        <v>568</v>
      </c>
      <c r="E163" s="16" t="s">
        <v>569</v>
      </c>
      <c r="F163" s="272" t="s">
        <v>570</v>
      </c>
      <c r="G163" s="272"/>
      <c r="H163" s="273"/>
      <c r="I163" s="274">
        <v>42768</v>
      </c>
      <c r="J163" s="22">
        <f t="shared" si="7"/>
        <v>239771</v>
      </c>
      <c r="K163" s="113" t="s">
        <v>571</v>
      </c>
      <c r="L163" s="20" t="s">
        <v>572</v>
      </c>
      <c r="M163" s="16" t="s">
        <v>383</v>
      </c>
      <c r="N163" s="16" t="s">
        <v>146</v>
      </c>
      <c r="O163" s="66"/>
      <c r="P163" s="41"/>
      <c r="Q163" s="42"/>
      <c r="R163" s="49"/>
      <c r="S163" s="50"/>
      <c r="T163" s="7" t="s">
        <v>552</v>
      </c>
      <c r="V163" s="114" t="s">
        <v>553</v>
      </c>
      <c r="W163" s="3" t="s">
        <v>554</v>
      </c>
      <c r="X163" s="128" t="s">
        <v>572</v>
      </c>
      <c r="Y163" s="128"/>
    </row>
    <row r="164" spans="1:25" ht="16.5">
      <c r="A164" s="125">
        <v>164</v>
      </c>
      <c r="B164" s="16">
        <v>9</v>
      </c>
      <c r="C164" s="16">
        <v>3</v>
      </c>
      <c r="D164" s="16" t="s">
        <v>267</v>
      </c>
      <c r="E164" s="16"/>
      <c r="F164" s="281" t="s">
        <v>573</v>
      </c>
      <c r="G164" s="281"/>
      <c r="H164" s="273"/>
      <c r="I164" s="274">
        <v>330</v>
      </c>
      <c r="J164" s="22">
        <f t="shared" si="7"/>
        <v>239441</v>
      </c>
      <c r="K164" s="113" t="s">
        <v>571</v>
      </c>
      <c r="L164" s="20" t="s">
        <v>572</v>
      </c>
      <c r="M164" s="16" t="s">
        <v>383</v>
      </c>
      <c r="N164" s="16" t="s">
        <v>146</v>
      </c>
      <c r="O164" s="66"/>
      <c r="P164" s="41"/>
      <c r="Q164" s="42"/>
      <c r="R164" s="49"/>
      <c r="S164" s="50"/>
      <c r="T164" s="7" t="s">
        <v>552</v>
      </c>
      <c r="V164" s="114" t="s">
        <v>553</v>
      </c>
      <c r="W164" s="3" t="s">
        <v>554</v>
      </c>
      <c r="X164" s="128" t="s">
        <v>572</v>
      </c>
      <c r="Y164" s="128"/>
    </row>
    <row r="165" spans="1:25" ht="16.5">
      <c r="A165" s="125">
        <v>165</v>
      </c>
      <c r="B165" s="16">
        <v>9</v>
      </c>
      <c r="C165" s="16">
        <v>3</v>
      </c>
      <c r="D165" s="16" t="s">
        <v>294</v>
      </c>
      <c r="E165" s="16" t="s">
        <v>295</v>
      </c>
      <c r="F165" s="272" t="s">
        <v>296</v>
      </c>
      <c r="G165" s="272"/>
      <c r="H165" s="273"/>
      <c r="I165" s="274">
        <v>7392</v>
      </c>
      <c r="J165" s="22">
        <f t="shared" si="7"/>
        <v>232049</v>
      </c>
      <c r="K165" s="113" t="s">
        <v>574</v>
      </c>
      <c r="L165" s="20" t="s">
        <v>575</v>
      </c>
      <c r="M165" s="16" t="s">
        <v>536</v>
      </c>
      <c r="N165" s="16" t="s">
        <v>146</v>
      </c>
      <c r="O165" s="66"/>
      <c r="P165" s="41"/>
      <c r="Q165" s="42"/>
      <c r="R165" s="49"/>
      <c r="S165" s="50"/>
      <c r="T165" s="7" t="s">
        <v>552</v>
      </c>
      <c r="U165" s="114" t="s">
        <v>560</v>
      </c>
      <c r="V165" s="114" t="s">
        <v>553</v>
      </c>
      <c r="W165" s="3" t="s">
        <v>554</v>
      </c>
      <c r="X165" s="128" t="s">
        <v>575</v>
      </c>
    </row>
    <row r="166" spans="1:25" ht="18">
      <c r="A166" s="125">
        <v>166</v>
      </c>
      <c r="B166" s="16">
        <v>9</v>
      </c>
      <c r="C166" s="16">
        <v>3</v>
      </c>
      <c r="D166" s="16" t="s">
        <v>294</v>
      </c>
      <c r="E166" s="16" t="s">
        <v>276</v>
      </c>
      <c r="F166" s="272" t="s">
        <v>576</v>
      </c>
      <c r="G166" s="272"/>
      <c r="H166" s="273"/>
      <c r="I166" s="274">
        <v>1540</v>
      </c>
      <c r="J166" s="22">
        <f t="shared" si="7"/>
        <v>230509</v>
      </c>
      <c r="K166" s="113" t="s">
        <v>577</v>
      </c>
      <c r="L166" s="20" t="s">
        <v>575</v>
      </c>
      <c r="M166" s="16" t="s">
        <v>536</v>
      </c>
      <c r="N166" s="16" t="s">
        <v>146</v>
      </c>
      <c r="O166" s="66"/>
      <c r="P166" s="41"/>
      <c r="Q166" s="42"/>
      <c r="R166" s="49"/>
      <c r="S166" s="50"/>
      <c r="T166" s="7" t="s">
        <v>552</v>
      </c>
      <c r="U166" s="114" t="s">
        <v>560</v>
      </c>
      <c r="V166" s="114" t="s">
        <v>553</v>
      </c>
      <c r="W166" s="3" t="s">
        <v>554</v>
      </c>
      <c r="X166" s="128" t="s">
        <v>575</v>
      </c>
    </row>
    <row r="167" spans="1:25" ht="16.5">
      <c r="A167" s="125">
        <v>167</v>
      </c>
      <c r="B167" s="16">
        <v>9</v>
      </c>
      <c r="C167" s="16">
        <v>3</v>
      </c>
      <c r="D167" s="16" t="s">
        <v>78</v>
      </c>
      <c r="E167" s="16" t="s">
        <v>548</v>
      </c>
      <c r="F167" s="265" t="s">
        <v>464</v>
      </c>
      <c r="G167" s="265"/>
      <c r="H167" s="273"/>
      <c r="I167" s="274">
        <v>1430</v>
      </c>
      <c r="J167" s="22">
        <f t="shared" si="7"/>
        <v>229079</v>
      </c>
      <c r="K167" s="20" t="s">
        <v>578</v>
      </c>
      <c r="L167" s="20" t="s">
        <v>579</v>
      </c>
      <c r="M167" s="16" t="s">
        <v>536</v>
      </c>
      <c r="N167" s="16" t="s">
        <v>146</v>
      </c>
      <c r="O167" s="66"/>
      <c r="P167" s="41"/>
      <c r="Q167" s="42"/>
      <c r="R167" s="49"/>
      <c r="S167" s="50"/>
      <c r="T167" s="7" t="s">
        <v>552</v>
      </c>
      <c r="U167" s="114" t="s">
        <v>560</v>
      </c>
      <c r="V167" s="114" t="s">
        <v>553</v>
      </c>
      <c r="W167" s="3" t="s">
        <v>554</v>
      </c>
      <c r="X167" s="128" t="s">
        <v>579</v>
      </c>
    </row>
    <row r="168" spans="1:25" ht="16.5">
      <c r="A168" s="125">
        <v>168</v>
      </c>
      <c r="B168" s="16">
        <v>9</v>
      </c>
      <c r="C168" s="16">
        <v>3</v>
      </c>
      <c r="D168" s="16" t="s">
        <v>267</v>
      </c>
      <c r="E168" s="16"/>
      <c r="F168" s="284" t="s">
        <v>580</v>
      </c>
      <c r="G168" s="284"/>
      <c r="H168" s="273"/>
      <c r="I168" s="274">
        <v>600</v>
      </c>
      <c r="J168" s="22">
        <f t="shared" si="7"/>
        <v>228479</v>
      </c>
      <c r="K168" s="20" t="s">
        <v>581</v>
      </c>
      <c r="L168" s="20" t="s">
        <v>582</v>
      </c>
      <c r="M168" s="16" t="s">
        <v>536</v>
      </c>
      <c r="N168" s="16" t="s">
        <v>146</v>
      </c>
      <c r="O168" s="66"/>
      <c r="P168" s="41"/>
      <c r="Q168" s="42"/>
      <c r="R168" s="49"/>
      <c r="S168" s="50"/>
      <c r="T168" s="7" t="s">
        <v>552</v>
      </c>
      <c r="U168" s="114" t="s">
        <v>560</v>
      </c>
      <c r="V168" s="114" t="s">
        <v>553</v>
      </c>
      <c r="W168" s="3" t="s">
        <v>554</v>
      </c>
      <c r="X168" s="128" t="s">
        <v>582</v>
      </c>
    </row>
    <row r="169" spans="1:25" ht="16.5">
      <c r="A169" s="125">
        <v>169</v>
      </c>
      <c r="B169" s="16">
        <v>9</v>
      </c>
      <c r="C169" s="16">
        <v>3</v>
      </c>
      <c r="D169" s="16" t="s">
        <v>78</v>
      </c>
      <c r="E169" s="111" t="s">
        <v>583</v>
      </c>
      <c r="F169" s="272" t="s">
        <v>584</v>
      </c>
      <c r="G169" s="272"/>
      <c r="H169" s="273"/>
      <c r="I169" s="274">
        <v>7900</v>
      </c>
      <c r="J169" s="22">
        <f t="shared" si="7"/>
        <v>220579</v>
      </c>
      <c r="K169" s="20" t="s">
        <v>585</v>
      </c>
      <c r="L169" s="20" t="s">
        <v>582</v>
      </c>
      <c r="M169" s="16" t="s">
        <v>536</v>
      </c>
      <c r="N169" s="16" t="s">
        <v>146</v>
      </c>
      <c r="O169" s="66"/>
      <c r="P169" s="41"/>
      <c r="Q169" s="42"/>
      <c r="R169" s="49"/>
      <c r="S169" s="50"/>
      <c r="T169" s="7" t="s">
        <v>552</v>
      </c>
      <c r="U169" s="114" t="s">
        <v>560</v>
      </c>
      <c r="V169" s="114" t="s">
        <v>553</v>
      </c>
      <c r="W169" s="3" t="s">
        <v>554</v>
      </c>
      <c r="X169" s="128" t="s">
        <v>582</v>
      </c>
    </row>
    <row r="170" spans="1:25" ht="16.5">
      <c r="A170" s="125">
        <v>170</v>
      </c>
      <c r="B170" s="16">
        <v>9</v>
      </c>
      <c r="C170" s="16">
        <v>3</v>
      </c>
      <c r="D170" s="110" t="s">
        <v>586</v>
      </c>
      <c r="E170" s="111" t="s">
        <v>587</v>
      </c>
      <c r="F170" s="284" t="s">
        <v>588</v>
      </c>
      <c r="G170" s="284"/>
      <c r="H170" s="273"/>
      <c r="I170" s="274">
        <v>1000</v>
      </c>
      <c r="J170" s="22">
        <f t="shared" si="7"/>
        <v>219579</v>
      </c>
      <c r="K170" s="20" t="s">
        <v>589</v>
      </c>
      <c r="L170" s="20" t="s">
        <v>590</v>
      </c>
      <c r="M170" s="16" t="s">
        <v>536</v>
      </c>
      <c r="N170" s="16" t="s">
        <v>146</v>
      </c>
      <c r="O170" s="66"/>
      <c r="P170" s="41"/>
      <c r="Q170" s="42"/>
      <c r="R170" s="49"/>
      <c r="S170" s="50"/>
      <c r="T170" s="7" t="s">
        <v>552</v>
      </c>
      <c r="U170" s="114" t="s">
        <v>560</v>
      </c>
      <c r="V170" s="114" t="s">
        <v>553</v>
      </c>
      <c r="W170" s="3" t="s">
        <v>554</v>
      </c>
      <c r="X170" s="128" t="s">
        <v>590</v>
      </c>
    </row>
    <row r="171" spans="1:25" ht="16.5">
      <c r="A171" s="125">
        <v>171</v>
      </c>
      <c r="B171" s="16">
        <v>9</v>
      </c>
      <c r="C171" s="16">
        <v>3</v>
      </c>
      <c r="D171" s="16" t="s">
        <v>267</v>
      </c>
      <c r="E171" s="16"/>
      <c r="F171" s="272" t="s">
        <v>317</v>
      </c>
      <c r="G171" s="272"/>
      <c r="H171" s="273"/>
      <c r="I171" s="274">
        <v>3420</v>
      </c>
      <c r="J171" s="22">
        <f t="shared" si="7"/>
        <v>216159</v>
      </c>
      <c r="K171" s="20" t="s">
        <v>591</v>
      </c>
      <c r="L171" s="20" t="s">
        <v>592</v>
      </c>
      <c r="M171" s="16" t="s">
        <v>536</v>
      </c>
      <c r="N171" s="16" t="s">
        <v>146</v>
      </c>
      <c r="O171" s="66"/>
      <c r="P171" s="41"/>
      <c r="Q171" s="42"/>
      <c r="R171" s="49"/>
      <c r="S171" s="50"/>
      <c r="T171" s="7" t="s">
        <v>552</v>
      </c>
      <c r="U171" s="114" t="s">
        <v>560</v>
      </c>
      <c r="V171" s="114" t="s">
        <v>553</v>
      </c>
      <c r="W171" s="3" t="s">
        <v>554</v>
      </c>
      <c r="X171" s="128" t="s">
        <v>592</v>
      </c>
    </row>
    <row r="172" spans="1:25" ht="16.5">
      <c r="A172" s="125">
        <v>172</v>
      </c>
      <c r="B172" s="16">
        <v>9</v>
      </c>
      <c r="C172" s="16">
        <v>3</v>
      </c>
      <c r="D172" s="16" t="s">
        <v>267</v>
      </c>
      <c r="E172" s="97"/>
      <c r="F172" s="280" t="s">
        <v>537</v>
      </c>
      <c r="G172" s="280"/>
      <c r="H172" s="273"/>
      <c r="I172" s="274">
        <v>14900</v>
      </c>
      <c r="J172" s="22">
        <f t="shared" si="7"/>
        <v>201259</v>
      </c>
      <c r="K172" s="20" t="s">
        <v>593</v>
      </c>
      <c r="L172" s="20" t="s">
        <v>594</v>
      </c>
      <c r="M172" s="16" t="s">
        <v>536</v>
      </c>
      <c r="N172" s="16" t="s">
        <v>146</v>
      </c>
      <c r="O172" s="66"/>
      <c r="P172" s="41"/>
      <c r="Q172" s="42"/>
      <c r="R172" s="49"/>
      <c r="S172" s="50"/>
      <c r="T172" s="7" t="s">
        <v>552</v>
      </c>
      <c r="U172" s="114" t="s">
        <v>560</v>
      </c>
      <c r="V172" s="114" t="s">
        <v>553</v>
      </c>
      <c r="W172" s="3" t="s">
        <v>554</v>
      </c>
      <c r="X172" s="128" t="s">
        <v>594</v>
      </c>
    </row>
    <row r="173" spans="1:25">
      <c r="A173" s="125">
        <v>173</v>
      </c>
      <c r="B173" s="16">
        <v>9</v>
      </c>
      <c r="C173" s="16">
        <v>3</v>
      </c>
      <c r="D173" s="110" t="s">
        <v>595</v>
      </c>
      <c r="E173" s="110" t="s">
        <v>596</v>
      </c>
      <c r="F173" s="284" t="s">
        <v>597</v>
      </c>
      <c r="G173" s="284"/>
      <c r="H173" s="273"/>
      <c r="I173" s="274">
        <v>1001</v>
      </c>
      <c r="J173" s="22">
        <f t="shared" si="7"/>
        <v>200258</v>
      </c>
      <c r="K173" s="20" t="s">
        <v>598</v>
      </c>
      <c r="L173" s="20" t="s">
        <v>599</v>
      </c>
      <c r="M173" s="16"/>
      <c r="N173" s="16"/>
      <c r="O173" s="66"/>
      <c r="P173" s="41"/>
      <c r="Q173" s="42"/>
      <c r="R173" s="49"/>
      <c r="S173" s="50"/>
      <c r="T173" s="7" t="s">
        <v>552</v>
      </c>
      <c r="U173" s="114" t="s">
        <v>560</v>
      </c>
      <c r="V173" s="142">
        <v>44477</v>
      </c>
      <c r="W173" s="7"/>
    </row>
    <row r="174" spans="1:25" ht="16.5">
      <c r="A174" s="125">
        <v>174</v>
      </c>
      <c r="B174" s="16">
        <v>9</v>
      </c>
      <c r="C174" s="16">
        <v>3</v>
      </c>
      <c r="D174" s="16" t="s">
        <v>78</v>
      </c>
      <c r="E174" s="111" t="s">
        <v>583</v>
      </c>
      <c r="F174" s="272" t="s">
        <v>369</v>
      </c>
      <c r="G174" s="272"/>
      <c r="H174" s="273"/>
      <c r="I174" s="274">
        <v>1400</v>
      </c>
      <c r="J174" s="22">
        <f t="shared" si="7"/>
        <v>198858</v>
      </c>
      <c r="K174" s="20" t="s">
        <v>600</v>
      </c>
      <c r="L174" s="20" t="s">
        <v>601</v>
      </c>
      <c r="M174" s="16"/>
      <c r="N174" s="16"/>
      <c r="O174" s="66"/>
      <c r="P174" s="41"/>
      <c r="Q174" s="42"/>
      <c r="R174" s="49"/>
      <c r="S174" s="50"/>
      <c r="T174" s="7" t="s">
        <v>552</v>
      </c>
      <c r="U174" s="114" t="s">
        <v>560</v>
      </c>
      <c r="V174" s="142">
        <v>44477</v>
      </c>
      <c r="W174" s="7"/>
    </row>
    <row r="175" spans="1:25" ht="16.5">
      <c r="A175" s="125">
        <v>175</v>
      </c>
      <c r="B175" s="16">
        <v>9</v>
      </c>
      <c r="C175" s="16">
        <v>8</v>
      </c>
      <c r="D175" s="1" t="s">
        <v>602</v>
      </c>
      <c r="E175" s="1"/>
      <c r="F175" s="285" t="s">
        <v>603</v>
      </c>
      <c r="G175" s="285"/>
      <c r="H175" s="285"/>
      <c r="I175" s="274">
        <v>9090</v>
      </c>
      <c r="J175" s="22">
        <f>H175+J174-I175</f>
        <v>189768</v>
      </c>
      <c r="K175" s="20" t="s">
        <v>604</v>
      </c>
      <c r="L175" s="20" t="s">
        <v>605</v>
      </c>
      <c r="M175" s="16" t="s">
        <v>565</v>
      </c>
      <c r="N175" s="16"/>
      <c r="O175" s="66"/>
      <c r="P175" s="41"/>
      <c r="Q175" s="42"/>
      <c r="R175" s="49"/>
      <c r="S175" s="50"/>
      <c r="T175" s="7" t="s">
        <v>552</v>
      </c>
      <c r="U175" s="114" t="s">
        <v>560</v>
      </c>
      <c r="V175" s="142">
        <v>44477</v>
      </c>
      <c r="W175" s="7"/>
    </row>
    <row r="176" spans="1:25" ht="14.5">
      <c r="A176" s="125">
        <v>176</v>
      </c>
      <c r="B176" s="16">
        <v>9</v>
      </c>
      <c r="C176" s="16">
        <v>8</v>
      </c>
      <c r="D176" s="1" t="s">
        <v>602</v>
      </c>
      <c r="E176" s="1"/>
      <c r="F176" s="286" t="s">
        <v>606</v>
      </c>
      <c r="G176" s="286"/>
      <c r="H176" s="285"/>
      <c r="I176" s="274">
        <v>2896</v>
      </c>
      <c r="J176" s="22">
        <f t="shared" si="7"/>
        <v>186872</v>
      </c>
      <c r="K176" s="20" t="s">
        <v>607</v>
      </c>
      <c r="L176" s="20" t="s">
        <v>605</v>
      </c>
      <c r="M176" s="110" t="s">
        <v>608</v>
      </c>
      <c r="N176" s="16"/>
      <c r="O176" s="66"/>
      <c r="P176" s="41"/>
      <c r="Q176" s="42"/>
      <c r="R176" s="49"/>
      <c r="S176" s="50"/>
      <c r="T176" s="7" t="s">
        <v>552</v>
      </c>
      <c r="U176" s="114" t="s">
        <v>560</v>
      </c>
      <c r="V176" s="142">
        <v>44477</v>
      </c>
      <c r="W176" s="7"/>
    </row>
    <row r="177" spans="1:23" ht="14.5">
      <c r="A177" s="125">
        <v>177</v>
      </c>
      <c r="B177" s="16">
        <v>9</v>
      </c>
      <c r="C177" s="16">
        <v>8</v>
      </c>
      <c r="D177" s="1" t="s">
        <v>602</v>
      </c>
      <c r="E177" s="1"/>
      <c r="F177" s="286" t="s">
        <v>609</v>
      </c>
      <c r="G177" s="286"/>
      <c r="H177" s="285"/>
      <c r="I177" s="274">
        <v>10320</v>
      </c>
      <c r="J177" s="22">
        <f>H177+J176-I177</f>
        <v>176552</v>
      </c>
      <c r="K177" s="20" t="s">
        <v>610</v>
      </c>
      <c r="L177" s="20" t="s">
        <v>605</v>
      </c>
      <c r="M177" s="16" t="s">
        <v>611</v>
      </c>
      <c r="N177" s="16"/>
      <c r="O177" s="66"/>
      <c r="P177" s="41"/>
      <c r="Q177" s="42"/>
      <c r="R177" s="49"/>
      <c r="S177" s="50"/>
      <c r="T177" s="7" t="s">
        <v>552</v>
      </c>
      <c r="U177" s="114" t="s">
        <v>560</v>
      </c>
      <c r="V177" s="142">
        <v>44477</v>
      </c>
      <c r="W177" s="7"/>
    </row>
    <row r="178" spans="1:23">
      <c r="A178" s="125">
        <v>178</v>
      </c>
      <c r="B178" s="16">
        <v>9</v>
      </c>
      <c r="C178" s="16">
        <v>8</v>
      </c>
      <c r="D178" s="110" t="s">
        <v>612</v>
      </c>
      <c r="E178" s="16"/>
      <c r="F178" s="284" t="s">
        <v>613</v>
      </c>
      <c r="G178" s="284"/>
      <c r="H178" s="273"/>
      <c r="I178" s="274">
        <v>7260</v>
      </c>
      <c r="J178" s="22">
        <f>H178+J177-I178</f>
        <v>169292</v>
      </c>
      <c r="K178" s="20" t="s">
        <v>614</v>
      </c>
      <c r="L178" s="20" t="s">
        <v>615</v>
      </c>
      <c r="M178" s="16"/>
      <c r="N178" s="16"/>
      <c r="O178" s="66"/>
      <c r="P178" s="41"/>
      <c r="Q178" s="42"/>
      <c r="R178" s="49"/>
      <c r="S178" s="50"/>
      <c r="T178" s="7" t="s">
        <v>552</v>
      </c>
      <c r="U178" s="114" t="s">
        <v>560</v>
      </c>
      <c r="V178" s="142">
        <v>44477</v>
      </c>
    </row>
    <row r="179" spans="1:23" ht="14.5">
      <c r="A179" s="125">
        <v>179</v>
      </c>
      <c r="B179" s="1">
        <v>10</v>
      </c>
      <c r="C179" s="1">
        <v>12</v>
      </c>
      <c r="D179" s="110" t="s">
        <v>612</v>
      </c>
      <c r="E179" s="16"/>
      <c r="F179" s="284" t="s">
        <v>616</v>
      </c>
      <c r="G179" s="284"/>
      <c r="H179" s="273"/>
      <c r="I179" s="274">
        <v>20102</v>
      </c>
      <c r="J179" s="22">
        <f>H179+J178-I179</f>
        <v>149190</v>
      </c>
      <c r="K179" s="20" t="s">
        <v>617</v>
      </c>
      <c r="L179" s="20" t="s">
        <v>559</v>
      </c>
      <c r="M179" s="16" t="s">
        <v>536</v>
      </c>
      <c r="N179" s="16"/>
      <c r="O179" s="66"/>
      <c r="P179" s="41"/>
      <c r="Q179" s="42"/>
      <c r="R179" s="49"/>
      <c r="S179" s="50"/>
      <c r="T179" s="7" t="s">
        <v>552</v>
      </c>
      <c r="U179" s="114" t="s">
        <v>560</v>
      </c>
      <c r="V179" s="142">
        <v>44502</v>
      </c>
    </row>
    <row r="180" spans="1:23" ht="14.5">
      <c r="A180" s="125">
        <v>180</v>
      </c>
      <c r="B180" s="1">
        <v>10</v>
      </c>
      <c r="C180" s="1">
        <v>12</v>
      </c>
      <c r="D180" s="1" t="s">
        <v>602</v>
      </c>
      <c r="E180" s="1"/>
      <c r="F180" s="285" t="s">
        <v>603</v>
      </c>
      <c r="G180" s="285"/>
      <c r="H180" s="285"/>
      <c r="I180" s="274">
        <v>14051</v>
      </c>
      <c r="J180" s="22">
        <f t="shared" ref="J180:J193" si="8">H180+J179-I180</f>
        <v>135139</v>
      </c>
      <c r="K180" s="143" t="s">
        <v>618</v>
      </c>
      <c r="L180" s="20" t="s">
        <v>564</v>
      </c>
      <c r="M180" s="16" t="s">
        <v>565</v>
      </c>
      <c r="N180" s="16"/>
      <c r="O180" s="66"/>
      <c r="P180" s="41"/>
      <c r="Q180" s="42"/>
      <c r="R180" s="49"/>
      <c r="S180" s="50"/>
      <c r="T180" s="7" t="s">
        <v>552</v>
      </c>
      <c r="U180" s="114" t="s">
        <v>560</v>
      </c>
      <c r="V180" s="142">
        <v>44502</v>
      </c>
    </row>
    <row r="181" spans="1:23" ht="14.5">
      <c r="A181" s="125">
        <v>181</v>
      </c>
      <c r="B181" s="1">
        <v>10</v>
      </c>
      <c r="C181" s="1">
        <v>12</v>
      </c>
      <c r="D181" s="1" t="s">
        <v>602</v>
      </c>
      <c r="E181" s="1"/>
      <c r="F181" s="286" t="s">
        <v>609</v>
      </c>
      <c r="G181" s="286"/>
      <c r="H181" s="285"/>
      <c r="I181" s="274">
        <v>17753</v>
      </c>
      <c r="J181" s="22">
        <f t="shared" si="8"/>
        <v>117386</v>
      </c>
      <c r="K181" s="143" t="s">
        <v>619</v>
      </c>
      <c r="L181" s="20" t="s">
        <v>564</v>
      </c>
      <c r="M181" s="16" t="s">
        <v>383</v>
      </c>
      <c r="N181" s="16"/>
      <c r="O181" s="66"/>
      <c r="P181" s="41"/>
      <c r="Q181" s="42"/>
      <c r="R181" s="49"/>
      <c r="S181" s="50"/>
      <c r="T181" s="7" t="s">
        <v>552</v>
      </c>
      <c r="U181" s="114" t="s">
        <v>560</v>
      </c>
      <c r="V181" s="142">
        <v>44502</v>
      </c>
    </row>
    <row r="182" spans="1:23" ht="14.5">
      <c r="A182" s="125">
        <v>182</v>
      </c>
      <c r="B182" s="1">
        <v>10</v>
      </c>
      <c r="C182" s="1">
        <v>12</v>
      </c>
      <c r="D182" s="1" t="s">
        <v>602</v>
      </c>
      <c r="E182" s="1"/>
      <c r="F182" s="286" t="s">
        <v>606</v>
      </c>
      <c r="G182" s="286"/>
      <c r="H182" s="285"/>
      <c r="I182" s="274">
        <v>2974</v>
      </c>
      <c r="J182" s="22">
        <f t="shared" si="8"/>
        <v>114412</v>
      </c>
      <c r="K182" s="143" t="s">
        <v>620</v>
      </c>
      <c r="L182" s="20" t="s">
        <v>564</v>
      </c>
      <c r="M182" s="110" t="s">
        <v>608</v>
      </c>
      <c r="N182" s="16"/>
      <c r="O182" s="66"/>
      <c r="P182" s="41"/>
      <c r="Q182" s="42"/>
      <c r="R182" s="49"/>
      <c r="S182" s="50"/>
      <c r="T182" s="7" t="s">
        <v>552</v>
      </c>
      <c r="U182" s="114" t="s">
        <v>560</v>
      </c>
      <c r="V182" s="142">
        <v>44502</v>
      </c>
    </row>
    <row r="183" spans="1:23" ht="14.5">
      <c r="A183" s="125">
        <v>183</v>
      </c>
      <c r="B183" s="1">
        <v>10</v>
      </c>
      <c r="C183" s="1">
        <v>12</v>
      </c>
      <c r="D183" s="1" t="s">
        <v>602</v>
      </c>
      <c r="E183" s="1"/>
      <c r="F183" s="286" t="s">
        <v>621</v>
      </c>
      <c r="G183" s="286"/>
      <c r="H183" s="285"/>
      <c r="I183" s="274">
        <v>6448</v>
      </c>
      <c r="J183" s="22">
        <f t="shared" si="8"/>
        <v>107964</v>
      </c>
      <c r="K183" s="143" t="s">
        <v>622</v>
      </c>
      <c r="L183" s="20" t="s">
        <v>564</v>
      </c>
      <c r="M183" s="16" t="s">
        <v>403</v>
      </c>
      <c r="N183" s="16"/>
      <c r="O183" s="66"/>
      <c r="P183" s="41"/>
      <c r="Q183" s="42"/>
      <c r="R183" s="49"/>
      <c r="S183" s="50"/>
      <c r="T183" s="7" t="s">
        <v>552</v>
      </c>
      <c r="U183" s="114" t="s">
        <v>560</v>
      </c>
      <c r="V183" s="142">
        <v>44502</v>
      </c>
    </row>
    <row r="184" spans="1:23" ht="14.5">
      <c r="A184" s="125">
        <v>184</v>
      </c>
      <c r="B184" s="1">
        <v>10</v>
      </c>
      <c r="C184" s="1">
        <v>12</v>
      </c>
      <c r="D184" s="1" t="s">
        <v>602</v>
      </c>
      <c r="E184" s="1"/>
      <c r="F184" s="286" t="s">
        <v>623</v>
      </c>
      <c r="G184" s="286"/>
      <c r="H184" s="285"/>
      <c r="I184" s="274">
        <v>24678</v>
      </c>
      <c r="J184" s="22">
        <f t="shared" si="8"/>
        <v>83286</v>
      </c>
      <c r="K184" s="144" t="s">
        <v>624</v>
      </c>
      <c r="L184" s="20" t="s">
        <v>564</v>
      </c>
      <c r="M184" s="16" t="s">
        <v>536</v>
      </c>
      <c r="N184" s="16"/>
      <c r="O184" s="66"/>
      <c r="P184" s="41"/>
      <c r="Q184" s="42"/>
      <c r="R184" s="49"/>
      <c r="S184" s="50"/>
      <c r="T184" s="7" t="s">
        <v>552</v>
      </c>
      <c r="U184" s="114" t="s">
        <v>560</v>
      </c>
      <c r="V184" s="142">
        <v>44502</v>
      </c>
    </row>
    <row r="185" spans="1:23" ht="14.5">
      <c r="A185" s="125">
        <v>185</v>
      </c>
      <c r="B185" s="1">
        <v>10</v>
      </c>
      <c r="C185" s="1">
        <v>12</v>
      </c>
      <c r="D185" s="1" t="s">
        <v>625</v>
      </c>
      <c r="E185" s="1"/>
      <c r="F185" s="286" t="s">
        <v>626</v>
      </c>
      <c r="G185" s="286"/>
      <c r="H185" s="285"/>
      <c r="I185" s="274">
        <v>4200</v>
      </c>
      <c r="J185" s="22">
        <f t="shared" si="8"/>
        <v>79086</v>
      </c>
      <c r="K185" s="143" t="s">
        <v>627</v>
      </c>
      <c r="L185" s="20" t="s">
        <v>572</v>
      </c>
      <c r="M185" s="16" t="s">
        <v>383</v>
      </c>
      <c r="N185" s="16"/>
      <c r="O185" s="66"/>
      <c r="P185" s="41"/>
      <c r="Q185" s="42"/>
      <c r="R185" s="49"/>
      <c r="S185" s="50"/>
      <c r="T185" s="7" t="s">
        <v>552</v>
      </c>
      <c r="U185" s="114" t="s">
        <v>560</v>
      </c>
      <c r="V185" s="142">
        <v>44502</v>
      </c>
    </row>
    <row r="186" spans="1:23" ht="14.5">
      <c r="A186" s="125">
        <v>186</v>
      </c>
      <c r="B186" s="1">
        <v>10</v>
      </c>
      <c r="C186" s="1">
        <v>12</v>
      </c>
      <c r="D186" s="1" t="s">
        <v>625</v>
      </c>
      <c r="E186" s="1"/>
      <c r="F186" s="285" t="s">
        <v>628</v>
      </c>
      <c r="G186" s="285"/>
      <c r="H186" s="285"/>
      <c r="I186" s="274">
        <v>2530</v>
      </c>
      <c r="J186" s="22">
        <f t="shared" si="8"/>
        <v>76556</v>
      </c>
      <c r="K186" s="143" t="s">
        <v>629</v>
      </c>
      <c r="L186" s="20" t="s">
        <v>575</v>
      </c>
      <c r="M186" s="16" t="s">
        <v>383</v>
      </c>
      <c r="N186" s="16"/>
      <c r="O186" s="66"/>
      <c r="P186" s="41"/>
      <c r="Q186" s="42"/>
      <c r="R186" s="49"/>
      <c r="S186" s="50"/>
      <c r="T186" s="7" t="s">
        <v>552</v>
      </c>
      <c r="U186" s="114" t="s">
        <v>560</v>
      </c>
      <c r="V186" s="142">
        <v>44502</v>
      </c>
    </row>
    <row r="187" spans="1:23" ht="14.5">
      <c r="A187" s="125">
        <v>187</v>
      </c>
      <c r="B187" s="1">
        <v>10</v>
      </c>
      <c r="C187" s="1">
        <v>12</v>
      </c>
      <c r="D187" s="1" t="s">
        <v>625</v>
      </c>
      <c r="E187" s="1"/>
      <c r="F187" s="286" t="s">
        <v>630</v>
      </c>
      <c r="G187" s="286"/>
      <c r="H187" s="285"/>
      <c r="I187" s="274">
        <v>8910</v>
      </c>
      <c r="J187" s="22">
        <f t="shared" si="8"/>
        <v>67646</v>
      </c>
      <c r="K187" s="143" t="s">
        <v>631</v>
      </c>
      <c r="L187" s="20" t="s">
        <v>579</v>
      </c>
      <c r="M187" s="16" t="s">
        <v>383</v>
      </c>
      <c r="N187" s="16"/>
      <c r="O187" s="66"/>
      <c r="P187" s="41"/>
      <c r="Q187" s="42"/>
      <c r="R187" s="49"/>
      <c r="S187" s="50"/>
      <c r="T187" s="7" t="s">
        <v>552</v>
      </c>
      <c r="U187" s="114" t="s">
        <v>560</v>
      </c>
      <c r="V187" s="142">
        <v>44502</v>
      </c>
    </row>
    <row r="188" spans="1:23" ht="14.5">
      <c r="A188" s="125">
        <v>188</v>
      </c>
      <c r="B188" s="1">
        <v>10</v>
      </c>
      <c r="C188" s="1">
        <v>12</v>
      </c>
      <c r="D188" s="1" t="s">
        <v>632</v>
      </c>
      <c r="E188" s="1"/>
      <c r="F188" s="285" t="s">
        <v>633</v>
      </c>
      <c r="G188" s="285"/>
      <c r="H188" s="285"/>
      <c r="I188" s="274">
        <v>165</v>
      </c>
      <c r="J188" s="22">
        <f t="shared" si="8"/>
        <v>67481</v>
      </c>
      <c r="K188" s="143" t="s">
        <v>634</v>
      </c>
      <c r="L188" s="20" t="s">
        <v>582</v>
      </c>
      <c r="M188" s="16" t="s">
        <v>383</v>
      </c>
      <c r="N188" s="16"/>
      <c r="O188" s="66"/>
      <c r="P188" s="41"/>
      <c r="Q188" s="42"/>
      <c r="R188" s="49"/>
      <c r="S188" s="50"/>
      <c r="T188" s="7" t="s">
        <v>552</v>
      </c>
      <c r="U188" s="114" t="s">
        <v>560</v>
      </c>
      <c r="V188" s="142">
        <v>44502</v>
      </c>
    </row>
    <row r="189" spans="1:23" ht="14.5">
      <c r="A189" s="125">
        <v>189</v>
      </c>
      <c r="B189" s="1">
        <v>10</v>
      </c>
      <c r="C189" s="1">
        <v>12</v>
      </c>
      <c r="D189" s="1" t="s">
        <v>625</v>
      </c>
      <c r="E189" s="1"/>
      <c r="F189" s="285" t="s">
        <v>635</v>
      </c>
      <c r="G189" s="285"/>
      <c r="H189" s="285"/>
      <c r="I189" s="274">
        <v>440</v>
      </c>
      <c r="J189" s="22">
        <f t="shared" si="8"/>
        <v>67041</v>
      </c>
      <c r="K189" s="143" t="s">
        <v>636</v>
      </c>
      <c r="L189" s="20" t="s">
        <v>590</v>
      </c>
      <c r="M189" s="16" t="s">
        <v>383</v>
      </c>
      <c r="N189" s="16"/>
      <c r="O189" s="66"/>
      <c r="P189" s="41"/>
      <c r="Q189" s="42"/>
      <c r="R189" s="49"/>
      <c r="S189" s="50"/>
      <c r="T189" s="7" t="s">
        <v>552</v>
      </c>
      <c r="U189" s="114" t="s">
        <v>560</v>
      </c>
      <c r="V189" s="142">
        <v>44502</v>
      </c>
    </row>
    <row r="190" spans="1:23" ht="14.5">
      <c r="A190" s="125">
        <v>190</v>
      </c>
      <c r="B190" s="1">
        <v>10</v>
      </c>
      <c r="C190" s="1">
        <v>12</v>
      </c>
      <c r="D190" s="1" t="s">
        <v>632</v>
      </c>
      <c r="E190" s="1"/>
      <c r="F190" s="285" t="s">
        <v>637</v>
      </c>
      <c r="G190" s="285"/>
      <c r="H190" s="285"/>
      <c r="I190" s="274">
        <v>3420</v>
      </c>
      <c r="J190" s="22">
        <f t="shared" si="8"/>
        <v>63621</v>
      </c>
      <c r="K190" s="143" t="s">
        <v>638</v>
      </c>
      <c r="L190" s="20" t="s">
        <v>592</v>
      </c>
      <c r="M190" s="16" t="s">
        <v>383</v>
      </c>
      <c r="N190" s="16"/>
      <c r="O190" s="66"/>
      <c r="P190" s="41"/>
      <c r="Q190" s="42"/>
      <c r="R190" s="49"/>
      <c r="S190" s="50"/>
      <c r="T190" s="7" t="s">
        <v>552</v>
      </c>
      <c r="U190" s="114" t="s">
        <v>560</v>
      </c>
      <c r="V190" s="142">
        <v>44502</v>
      </c>
    </row>
    <row r="191" spans="1:23" ht="14.5">
      <c r="A191" s="125">
        <v>191</v>
      </c>
      <c r="B191" s="1">
        <v>10</v>
      </c>
      <c r="C191" s="1">
        <v>12</v>
      </c>
      <c r="D191" s="1" t="s">
        <v>639</v>
      </c>
      <c r="E191" s="1"/>
      <c r="F191" s="285" t="s">
        <v>640</v>
      </c>
      <c r="G191" s="285"/>
      <c r="H191" s="285"/>
      <c r="I191" s="274">
        <v>2450</v>
      </c>
      <c r="J191" s="22">
        <f t="shared" si="8"/>
        <v>61171</v>
      </c>
      <c r="K191" s="143" t="s">
        <v>641</v>
      </c>
      <c r="L191" s="20" t="s">
        <v>594</v>
      </c>
      <c r="M191" s="16" t="s">
        <v>383</v>
      </c>
      <c r="N191" s="16"/>
      <c r="O191" s="66"/>
      <c r="P191" s="41"/>
      <c r="Q191" s="42"/>
      <c r="R191" s="49"/>
      <c r="S191" s="50"/>
      <c r="T191" s="7" t="s">
        <v>552</v>
      </c>
      <c r="U191" s="114" t="s">
        <v>560</v>
      </c>
      <c r="V191" s="142">
        <v>44502</v>
      </c>
    </row>
    <row r="192" spans="1:23" ht="14.5">
      <c r="A192" s="125">
        <v>192</v>
      </c>
      <c r="B192" s="1">
        <v>10</v>
      </c>
      <c r="C192" s="1">
        <v>12</v>
      </c>
      <c r="D192" s="110" t="s">
        <v>642</v>
      </c>
      <c r="E192" s="1"/>
      <c r="F192" s="285" t="s">
        <v>643</v>
      </c>
      <c r="G192" s="285"/>
      <c r="H192" s="285"/>
      <c r="I192" s="274">
        <v>763</v>
      </c>
      <c r="J192" s="22">
        <f t="shared" si="8"/>
        <v>60408</v>
      </c>
      <c r="K192" s="143" t="s">
        <v>644</v>
      </c>
      <c r="L192" s="20" t="s">
        <v>599</v>
      </c>
      <c r="M192" s="16" t="s">
        <v>536</v>
      </c>
      <c r="N192" s="16"/>
      <c r="O192" s="66"/>
      <c r="P192" s="41"/>
      <c r="Q192" s="42"/>
      <c r="R192" s="49"/>
      <c r="S192" s="50"/>
      <c r="T192" s="7" t="s">
        <v>552</v>
      </c>
      <c r="U192" s="114" t="s">
        <v>560</v>
      </c>
      <c r="V192" s="142">
        <v>44502</v>
      </c>
    </row>
    <row r="193" spans="1:23" ht="15">
      <c r="A193" s="125">
        <v>193</v>
      </c>
      <c r="B193" s="1">
        <v>10</v>
      </c>
      <c r="C193" s="1">
        <v>12</v>
      </c>
      <c r="D193" s="16" t="s">
        <v>292</v>
      </c>
      <c r="E193" s="97"/>
      <c r="F193" s="280" t="s">
        <v>645</v>
      </c>
      <c r="G193" s="280"/>
      <c r="H193" s="285"/>
      <c r="I193" s="274">
        <v>14751</v>
      </c>
      <c r="J193" s="22">
        <f t="shared" si="8"/>
        <v>45657</v>
      </c>
      <c r="K193" s="143" t="s">
        <v>646</v>
      </c>
      <c r="L193" s="20" t="s">
        <v>601</v>
      </c>
      <c r="M193" s="16" t="s">
        <v>536</v>
      </c>
      <c r="N193" s="16"/>
      <c r="O193" s="66"/>
      <c r="P193" s="41"/>
      <c r="Q193" s="42"/>
      <c r="R193" s="49"/>
      <c r="S193" s="50"/>
      <c r="T193" s="7" t="s">
        <v>552</v>
      </c>
      <c r="U193" s="114" t="s">
        <v>560</v>
      </c>
      <c r="V193" s="142">
        <v>44502</v>
      </c>
      <c r="W193" s="7"/>
    </row>
    <row r="194" spans="1:23" ht="14.5">
      <c r="A194" s="125">
        <v>194</v>
      </c>
      <c r="B194" s="1">
        <v>10</v>
      </c>
      <c r="C194" s="1">
        <v>13</v>
      </c>
      <c r="D194" s="110" t="s">
        <v>595</v>
      </c>
      <c r="E194" s="110" t="s">
        <v>596</v>
      </c>
      <c r="F194" s="284" t="s">
        <v>647</v>
      </c>
      <c r="G194" s="284"/>
      <c r="H194" s="285"/>
      <c r="I194" s="274">
        <v>1430</v>
      </c>
      <c r="J194" s="22">
        <f>H194+J193-I194</f>
        <v>44227</v>
      </c>
      <c r="K194" s="143" t="s">
        <v>648</v>
      </c>
      <c r="L194" s="20" t="s">
        <v>605</v>
      </c>
      <c r="M194" s="110" t="s">
        <v>608</v>
      </c>
      <c r="N194" s="16"/>
      <c r="O194" s="66"/>
      <c r="P194" s="41"/>
      <c r="Q194" s="42"/>
      <c r="R194" s="49"/>
      <c r="S194" s="50"/>
      <c r="T194" s="7" t="s">
        <v>552</v>
      </c>
      <c r="U194" s="114" t="s">
        <v>560</v>
      </c>
      <c r="V194" s="142">
        <v>44502</v>
      </c>
    </row>
    <row r="195" spans="1:23" ht="18">
      <c r="A195" s="125">
        <v>195</v>
      </c>
      <c r="B195" s="1">
        <v>10</v>
      </c>
      <c r="C195" s="1">
        <v>14</v>
      </c>
      <c r="D195" s="110" t="s">
        <v>266</v>
      </c>
      <c r="E195" s="110"/>
      <c r="F195" s="110"/>
      <c r="G195" s="110"/>
      <c r="H195" s="29">
        <v>300000</v>
      </c>
      <c r="I195" s="29"/>
      <c r="J195" s="22">
        <f>H195+J194-I195</f>
        <v>344227</v>
      </c>
      <c r="K195" s="143"/>
      <c r="L195" s="20" t="s">
        <v>615</v>
      </c>
      <c r="M195" s="110"/>
      <c r="N195" s="16"/>
      <c r="O195" s="66"/>
      <c r="P195" s="41"/>
      <c r="Q195" s="42"/>
      <c r="R195" s="49"/>
      <c r="S195" s="50"/>
      <c r="T195" s="7" t="s">
        <v>552</v>
      </c>
      <c r="U195" s="114" t="s">
        <v>649</v>
      </c>
      <c r="V195" s="236" t="s">
        <v>650</v>
      </c>
    </row>
    <row r="196" spans="1:23" ht="16.5">
      <c r="A196" s="125">
        <v>196</v>
      </c>
      <c r="B196" s="1">
        <v>11</v>
      </c>
      <c r="C196" s="1">
        <v>4</v>
      </c>
      <c r="D196" s="1" t="s">
        <v>602</v>
      </c>
      <c r="E196" s="110"/>
      <c r="F196" s="286" t="s">
        <v>651</v>
      </c>
      <c r="G196" s="287" t="s">
        <v>652</v>
      </c>
      <c r="H196" s="285"/>
      <c r="I196" s="274">
        <v>18601</v>
      </c>
      <c r="J196" s="22">
        <f t="shared" ref="J196:J215" si="9">H196+J195-I196</f>
        <v>325626</v>
      </c>
      <c r="K196" s="314" t="s">
        <v>653</v>
      </c>
      <c r="L196" s="20" t="s">
        <v>559</v>
      </c>
      <c r="M196" s="110" t="s">
        <v>654</v>
      </c>
      <c r="N196" s="16"/>
      <c r="O196" s="66"/>
      <c r="P196" s="41"/>
      <c r="Q196" s="42"/>
      <c r="R196" s="49"/>
      <c r="S196" s="50"/>
      <c r="T196" s="7" t="s">
        <v>552</v>
      </c>
      <c r="U196" s="114" t="s">
        <v>560</v>
      </c>
      <c r="V196" s="142">
        <v>44537</v>
      </c>
    </row>
    <row r="197" spans="1:23" ht="16.5">
      <c r="A197" s="125">
        <v>197</v>
      </c>
      <c r="B197" s="1">
        <v>11</v>
      </c>
      <c r="C197" s="1">
        <v>4</v>
      </c>
      <c r="D197" s="1" t="s">
        <v>602</v>
      </c>
      <c r="E197" s="110"/>
      <c r="F197" s="286" t="s">
        <v>651</v>
      </c>
      <c r="G197" s="287" t="s">
        <v>655</v>
      </c>
      <c r="H197" s="285"/>
      <c r="I197" s="274">
        <v>6688</v>
      </c>
      <c r="J197" s="22">
        <f t="shared" si="9"/>
        <v>318938</v>
      </c>
      <c r="K197" s="143" t="s">
        <v>656</v>
      </c>
      <c r="L197" s="20" t="s">
        <v>559</v>
      </c>
      <c r="M197" s="110" t="s">
        <v>657</v>
      </c>
      <c r="N197" s="16"/>
      <c r="O197" s="66"/>
      <c r="P197" s="41"/>
      <c r="Q197" s="42"/>
      <c r="R197" s="49"/>
      <c r="S197" s="50"/>
      <c r="T197" s="7" t="s">
        <v>552</v>
      </c>
      <c r="U197" s="114" t="s">
        <v>560</v>
      </c>
      <c r="V197" s="142">
        <v>44537</v>
      </c>
    </row>
    <row r="198" spans="1:23" ht="16.5">
      <c r="A198" s="125">
        <v>198</v>
      </c>
      <c r="B198" s="1">
        <v>11</v>
      </c>
      <c r="C198" s="1">
        <v>4</v>
      </c>
      <c r="D198" s="1" t="s">
        <v>602</v>
      </c>
      <c r="E198" s="110"/>
      <c r="F198" s="286" t="s">
        <v>651</v>
      </c>
      <c r="G198" s="287" t="s">
        <v>655</v>
      </c>
      <c r="H198" s="285"/>
      <c r="I198" s="274">
        <v>6992</v>
      </c>
      <c r="J198" s="22">
        <f t="shared" si="9"/>
        <v>311946</v>
      </c>
      <c r="K198" s="143" t="s">
        <v>658</v>
      </c>
      <c r="L198" s="20" t="s">
        <v>559</v>
      </c>
      <c r="M198" s="110" t="s">
        <v>659</v>
      </c>
      <c r="N198" s="16"/>
      <c r="O198" s="66"/>
      <c r="P198" s="41"/>
      <c r="Q198" s="42"/>
      <c r="R198" s="49"/>
      <c r="S198" s="50"/>
      <c r="T198" s="7" t="s">
        <v>552</v>
      </c>
      <c r="U198" s="114" t="s">
        <v>560</v>
      </c>
      <c r="V198" s="142">
        <v>44537</v>
      </c>
    </row>
    <row r="199" spans="1:23" ht="16.5">
      <c r="A199" s="125">
        <v>199</v>
      </c>
      <c r="B199" s="1">
        <v>11</v>
      </c>
      <c r="C199" s="1">
        <v>4</v>
      </c>
      <c r="D199" s="1" t="s">
        <v>602</v>
      </c>
      <c r="E199" s="110"/>
      <c r="F199" s="286" t="s">
        <v>651</v>
      </c>
      <c r="G199" s="287" t="s">
        <v>655</v>
      </c>
      <c r="H199" s="285"/>
      <c r="I199" s="274">
        <v>14566</v>
      </c>
      <c r="J199" s="22">
        <f t="shared" si="9"/>
        <v>297380</v>
      </c>
      <c r="K199" s="143" t="s">
        <v>660</v>
      </c>
      <c r="L199" s="20" t="s">
        <v>559</v>
      </c>
      <c r="M199" s="110" t="s">
        <v>661</v>
      </c>
      <c r="N199" s="16"/>
      <c r="O199" s="66"/>
      <c r="P199" s="41"/>
      <c r="Q199" s="42"/>
      <c r="R199" s="49"/>
      <c r="S199" s="50"/>
      <c r="T199" s="7" t="s">
        <v>552</v>
      </c>
      <c r="U199" s="114" t="s">
        <v>560</v>
      </c>
      <c r="V199" s="142">
        <v>44537</v>
      </c>
    </row>
    <row r="200" spans="1:23" ht="16.5">
      <c r="A200" s="125">
        <v>200</v>
      </c>
      <c r="B200" s="1">
        <v>11</v>
      </c>
      <c r="C200" s="1">
        <v>4</v>
      </c>
      <c r="D200" s="1" t="s">
        <v>602</v>
      </c>
      <c r="E200" s="110"/>
      <c r="F200" s="286" t="s">
        <v>651</v>
      </c>
      <c r="G200" s="287" t="s">
        <v>655</v>
      </c>
      <c r="H200" s="285"/>
      <c r="I200" s="274">
        <v>6412</v>
      </c>
      <c r="J200" s="22">
        <f t="shared" si="9"/>
        <v>290968</v>
      </c>
      <c r="K200" s="143" t="s">
        <v>662</v>
      </c>
      <c r="L200" s="20" t="s">
        <v>559</v>
      </c>
      <c r="M200" s="110" t="s">
        <v>663</v>
      </c>
      <c r="N200" s="16"/>
      <c r="O200" s="66"/>
      <c r="P200" s="41"/>
      <c r="Q200" s="42"/>
      <c r="R200" s="49"/>
      <c r="S200" s="50"/>
      <c r="T200" s="7" t="s">
        <v>552</v>
      </c>
      <c r="U200" s="114" t="s">
        <v>560</v>
      </c>
      <c r="V200" s="142">
        <v>44537</v>
      </c>
    </row>
    <row r="201" spans="1:23" ht="16.5">
      <c r="A201" s="125">
        <v>201</v>
      </c>
      <c r="B201" s="1">
        <v>11</v>
      </c>
      <c r="C201" s="1">
        <v>4</v>
      </c>
      <c r="D201" s="110" t="s">
        <v>664</v>
      </c>
      <c r="E201" s="110"/>
      <c r="F201" s="288" t="s">
        <v>665</v>
      </c>
      <c r="G201" s="287" t="s">
        <v>666</v>
      </c>
      <c r="H201" s="285"/>
      <c r="I201" s="274">
        <v>7793</v>
      </c>
      <c r="J201" s="22">
        <f t="shared" si="9"/>
        <v>283175</v>
      </c>
      <c r="K201" s="143" t="s">
        <v>667</v>
      </c>
      <c r="L201" s="20" t="s">
        <v>564</v>
      </c>
      <c r="M201" s="110" t="s">
        <v>657</v>
      </c>
      <c r="N201" s="16"/>
      <c r="O201" s="66"/>
      <c r="P201" s="41"/>
      <c r="Q201" s="42"/>
      <c r="R201" s="49"/>
      <c r="S201" s="50"/>
      <c r="T201" s="7" t="s">
        <v>552</v>
      </c>
      <c r="U201" s="114" t="s">
        <v>560</v>
      </c>
      <c r="V201" s="142">
        <v>44537</v>
      </c>
    </row>
    <row r="202" spans="1:23" ht="16.5">
      <c r="A202" s="125">
        <v>202</v>
      </c>
      <c r="B202" s="1">
        <v>11</v>
      </c>
      <c r="C202" s="1">
        <v>4</v>
      </c>
      <c r="D202" s="110" t="s">
        <v>664</v>
      </c>
      <c r="E202" s="110"/>
      <c r="F202" s="289" t="s">
        <v>668</v>
      </c>
      <c r="G202" s="287" t="s">
        <v>655</v>
      </c>
      <c r="H202" s="285"/>
      <c r="I202" s="274">
        <v>4443</v>
      </c>
      <c r="J202" s="22">
        <f t="shared" si="9"/>
        <v>278732</v>
      </c>
      <c r="K202" s="143" t="s">
        <v>669</v>
      </c>
      <c r="L202" s="20" t="s">
        <v>564</v>
      </c>
      <c r="M202" s="110" t="s">
        <v>654</v>
      </c>
      <c r="N202" s="16"/>
      <c r="O202" s="66"/>
      <c r="P202" s="41"/>
      <c r="Q202" s="42"/>
      <c r="R202" s="49"/>
      <c r="S202" s="50"/>
      <c r="T202" s="7" t="s">
        <v>552</v>
      </c>
      <c r="U202" s="114" t="s">
        <v>560</v>
      </c>
      <c r="V202" s="142">
        <v>44537</v>
      </c>
    </row>
    <row r="203" spans="1:23" ht="16.5">
      <c r="A203" s="125">
        <v>203</v>
      </c>
      <c r="B203" s="1">
        <v>11</v>
      </c>
      <c r="C203" s="1">
        <v>4</v>
      </c>
      <c r="D203" s="110" t="s">
        <v>664</v>
      </c>
      <c r="E203" s="110"/>
      <c r="F203" s="289" t="s">
        <v>668</v>
      </c>
      <c r="G203" s="287" t="s">
        <v>655</v>
      </c>
      <c r="H203" s="285"/>
      <c r="I203" s="274">
        <v>12100</v>
      </c>
      <c r="J203" s="22">
        <f t="shared" si="9"/>
        <v>266632</v>
      </c>
      <c r="K203" s="143" t="s">
        <v>670</v>
      </c>
      <c r="L203" s="20" t="s">
        <v>564</v>
      </c>
      <c r="M203" s="110" t="s">
        <v>663</v>
      </c>
      <c r="N203" s="16"/>
      <c r="O203" s="66"/>
      <c r="P203" s="41"/>
      <c r="Q203" s="42"/>
      <c r="R203" s="49"/>
      <c r="S203" s="50"/>
      <c r="T203" s="7" t="s">
        <v>552</v>
      </c>
      <c r="U203" s="114" t="s">
        <v>560</v>
      </c>
      <c r="V203" s="142">
        <v>44537</v>
      </c>
    </row>
    <row r="204" spans="1:23" ht="16.5">
      <c r="A204" s="125">
        <v>204</v>
      </c>
      <c r="B204" s="1">
        <v>11</v>
      </c>
      <c r="C204" s="1">
        <v>4</v>
      </c>
      <c r="D204" s="110" t="s">
        <v>664</v>
      </c>
      <c r="E204" s="110"/>
      <c r="F204" s="289" t="s">
        <v>668</v>
      </c>
      <c r="G204" s="287" t="s">
        <v>655</v>
      </c>
      <c r="H204" s="285"/>
      <c r="I204" s="274">
        <v>7010</v>
      </c>
      <c r="J204" s="22">
        <f t="shared" si="9"/>
        <v>259622</v>
      </c>
      <c r="K204" s="143" t="s">
        <v>671</v>
      </c>
      <c r="L204" s="20" t="s">
        <v>564</v>
      </c>
      <c r="M204" s="110" t="s">
        <v>659</v>
      </c>
      <c r="N204" s="16"/>
      <c r="O204" s="66"/>
      <c r="P204" s="41"/>
      <c r="Q204" s="42"/>
      <c r="R204" s="49"/>
      <c r="S204" s="50"/>
      <c r="T204" s="7" t="s">
        <v>552</v>
      </c>
      <c r="U204" s="114" t="s">
        <v>560</v>
      </c>
      <c r="V204" s="142">
        <v>44537</v>
      </c>
    </row>
    <row r="205" spans="1:23" ht="16.5">
      <c r="A205" s="125">
        <v>205</v>
      </c>
      <c r="B205" s="1">
        <v>11</v>
      </c>
      <c r="C205" s="1">
        <v>4</v>
      </c>
      <c r="D205" s="110" t="s">
        <v>664</v>
      </c>
      <c r="E205" s="110"/>
      <c r="F205" s="289" t="s">
        <v>668</v>
      </c>
      <c r="G205" s="287" t="s">
        <v>655</v>
      </c>
      <c r="H205" s="285"/>
      <c r="I205" s="274">
        <v>3819</v>
      </c>
      <c r="J205" s="22">
        <f t="shared" si="9"/>
        <v>255803</v>
      </c>
      <c r="K205" s="143" t="s">
        <v>672</v>
      </c>
      <c r="L205" s="20" t="s">
        <v>564</v>
      </c>
      <c r="M205" s="110" t="s">
        <v>673</v>
      </c>
      <c r="N205" s="16"/>
      <c r="O205" s="66"/>
      <c r="P205" s="41"/>
      <c r="Q205" s="42"/>
      <c r="R205" s="49"/>
      <c r="S205" s="50"/>
      <c r="T205" s="7" t="s">
        <v>552</v>
      </c>
      <c r="U205" s="114" t="s">
        <v>560</v>
      </c>
      <c r="V205" s="142">
        <v>44537</v>
      </c>
    </row>
    <row r="206" spans="1:23" ht="16.5">
      <c r="A206" s="125">
        <v>206</v>
      </c>
      <c r="B206" s="1">
        <v>11</v>
      </c>
      <c r="C206" s="1">
        <v>4</v>
      </c>
      <c r="D206" s="110" t="s">
        <v>612</v>
      </c>
      <c r="E206" s="110"/>
      <c r="F206" s="289" t="s">
        <v>674</v>
      </c>
      <c r="G206" s="252" t="s">
        <v>675</v>
      </c>
      <c r="H206" s="1"/>
      <c r="I206" s="274">
        <v>3678</v>
      </c>
      <c r="J206" s="22">
        <f t="shared" si="9"/>
        <v>252125</v>
      </c>
      <c r="K206" s="143" t="s">
        <v>676</v>
      </c>
      <c r="L206" s="20" t="s">
        <v>572</v>
      </c>
      <c r="M206" s="110" t="s">
        <v>673</v>
      </c>
      <c r="N206" s="16"/>
      <c r="O206" s="66"/>
      <c r="P206" s="41"/>
      <c r="Q206" s="42"/>
      <c r="R206" s="49"/>
      <c r="S206" s="50"/>
      <c r="T206" s="7" t="s">
        <v>552</v>
      </c>
      <c r="U206" s="114" t="s">
        <v>560</v>
      </c>
      <c r="V206" s="142">
        <v>44537</v>
      </c>
    </row>
    <row r="207" spans="1:23" ht="16.5">
      <c r="A207" s="125">
        <v>207</v>
      </c>
      <c r="B207" s="1">
        <v>11</v>
      </c>
      <c r="C207" s="1">
        <v>4</v>
      </c>
      <c r="D207" s="110" t="s">
        <v>612</v>
      </c>
      <c r="E207" s="110"/>
      <c r="F207" s="289" t="s">
        <v>677</v>
      </c>
      <c r="G207" s="252" t="s">
        <v>678</v>
      </c>
      <c r="H207" s="1"/>
      <c r="I207" s="274">
        <v>110</v>
      </c>
      <c r="J207" s="22">
        <f t="shared" si="9"/>
        <v>252015</v>
      </c>
      <c r="K207" s="143" t="s">
        <v>679</v>
      </c>
      <c r="L207" s="20" t="s">
        <v>575</v>
      </c>
      <c r="M207" s="110" t="s">
        <v>673</v>
      </c>
      <c r="N207" s="16"/>
      <c r="O207" s="66"/>
      <c r="P207" s="41"/>
      <c r="Q207" s="42"/>
      <c r="R207" s="49"/>
      <c r="S207" s="50"/>
      <c r="T207" s="7" t="s">
        <v>552</v>
      </c>
      <c r="U207" s="114" t="s">
        <v>560</v>
      </c>
      <c r="V207" s="142">
        <v>44537</v>
      </c>
    </row>
    <row r="208" spans="1:23" ht="16.5">
      <c r="A208" s="125">
        <v>208</v>
      </c>
      <c r="B208" s="1">
        <v>11</v>
      </c>
      <c r="C208" s="1">
        <v>4</v>
      </c>
      <c r="D208" s="110" t="s">
        <v>680</v>
      </c>
      <c r="E208" s="110"/>
      <c r="F208" s="289" t="s">
        <v>681</v>
      </c>
      <c r="G208" s="287" t="s">
        <v>682</v>
      </c>
      <c r="H208" s="285"/>
      <c r="I208" s="274">
        <v>2160</v>
      </c>
      <c r="J208" s="22">
        <f t="shared" si="9"/>
        <v>249855</v>
      </c>
      <c r="K208" s="143" t="s">
        <v>683</v>
      </c>
      <c r="L208" s="20" t="s">
        <v>579</v>
      </c>
      <c r="M208" s="110" t="s">
        <v>673</v>
      </c>
      <c r="N208" s="16"/>
      <c r="O208" s="66"/>
      <c r="P208" s="41"/>
      <c r="Q208" s="42"/>
      <c r="R208" s="49"/>
      <c r="S208" s="50"/>
      <c r="T208" s="7" t="s">
        <v>552</v>
      </c>
      <c r="U208" s="114" t="s">
        <v>560</v>
      </c>
      <c r="V208" s="142">
        <v>44537</v>
      </c>
    </row>
    <row r="209" spans="1:22" ht="16.5">
      <c r="A209" s="125">
        <v>209</v>
      </c>
      <c r="B209" s="1">
        <v>11</v>
      </c>
      <c r="C209" s="1">
        <v>4</v>
      </c>
      <c r="D209" s="110" t="s">
        <v>642</v>
      </c>
      <c r="E209" s="110"/>
      <c r="F209" s="289" t="s">
        <v>684</v>
      </c>
      <c r="G209" s="287" t="s">
        <v>685</v>
      </c>
      <c r="H209" s="285"/>
      <c r="I209" s="274">
        <v>330</v>
      </c>
      <c r="J209" s="22">
        <f t="shared" si="9"/>
        <v>249525</v>
      </c>
      <c r="K209" s="143" t="s">
        <v>686</v>
      </c>
      <c r="L209" s="20" t="s">
        <v>582</v>
      </c>
      <c r="M209" s="110" t="s">
        <v>673</v>
      </c>
      <c r="N209" s="16"/>
      <c r="O209" s="66"/>
      <c r="P209" s="41"/>
      <c r="Q209" s="42"/>
      <c r="R209" s="49"/>
      <c r="S209" s="50"/>
      <c r="T209" s="7" t="s">
        <v>552</v>
      </c>
      <c r="U209" s="114" t="s">
        <v>560</v>
      </c>
      <c r="V209" s="142">
        <v>44537</v>
      </c>
    </row>
    <row r="210" spans="1:22" ht="16.5">
      <c r="A210" s="125">
        <v>210</v>
      </c>
      <c r="B210" s="1">
        <v>11</v>
      </c>
      <c r="C210" s="1">
        <v>4</v>
      </c>
      <c r="D210" s="110" t="s">
        <v>612</v>
      </c>
      <c r="E210" s="110"/>
      <c r="F210" s="289" t="s">
        <v>687</v>
      </c>
      <c r="G210" s="252" t="s">
        <v>688</v>
      </c>
      <c r="H210" s="1"/>
      <c r="I210" s="274">
        <v>10120</v>
      </c>
      <c r="J210" s="22">
        <f t="shared" si="9"/>
        <v>239405</v>
      </c>
      <c r="K210" s="143" t="s">
        <v>689</v>
      </c>
      <c r="L210" s="20" t="s">
        <v>590</v>
      </c>
      <c r="M210" s="110" t="s">
        <v>657</v>
      </c>
      <c r="N210" s="16"/>
      <c r="O210" s="66"/>
      <c r="P210" s="41"/>
      <c r="Q210" s="42"/>
      <c r="R210" s="49"/>
      <c r="S210" s="50"/>
      <c r="T210" s="7" t="s">
        <v>552</v>
      </c>
      <c r="U210" s="114" t="s">
        <v>560</v>
      </c>
      <c r="V210" s="142">
        <v>44537</v>
      </c>
    </row>
    <row r="211" spans="1:22" ht="16.5">
      <c r="A211" s="125">
        <v>211</v>
      </c>
      <c r="B211" s="1">
        <v>11</v>
      </c>
      <c r="C211" s="1">
        <v>4</v>
      </c>
      <c r="D211" s="110" t="s">
        <v>690</v>
      </c>
      <c r="E211" s="110"/>
      <c r="F211" s="289" t="s">
        <v>691</v>
      </c>
      <c r="G211" s="287" t="s">
        <v>692</v>
      </c>
      <c r="H211" s="285"/>
      <c r="I211" s="274">
        <v>1870</v>
      </c>
      <c r="J211" s="22">
        <f t="shared" si="9"/>
        <v>237535</v>
      </c>
      <c r="K211" s="143" t="s">
        <v>693</v>
      </c>
      <c r="L211" s="20" t="s">
        <v>592</v>
      </c>
      <c r="M211" s="110" t="s">
        <v>663</v>
      </c>
      <c r="N211" s="16"/>
      <c r="O211" s="66"/>
      <c r="P211" s="41"/>
      <c r="Q211" s="42"/>
      <c r="R211" s="49"/>
      <c r="S211" s="50"/>
      <c r="T211" s="7" t="s">
        <v>552</v>
      </c>
      <c r="U211" s="114" t="s">
        <v>560</v>
      </c>
      <c r="V211" s="142">
        <v>44537</v>
      </c>
    </row>
    <row r="212" spans="1:22" ht="16.5">
      <c r="A212" s="125">
        <v>212</v>
      </c>
      <c r="B212" s="1">
        <v>11</v>
      </c>
      <c r="C212" s="1">
        <v>4</v>
      </c>
      <c r="D212" s="16" t="s">
        <v>292</v>
      </c>
      <c r="E212" s="110"/>
      <c r="F212" s="290" t="s">
        <v>694</v>
      </c>
      <c r="G212" s="287" t="s">
        <v>695</v>
      </c>
      <c r="H212" s="285"/>
      <c r="I212" s="274">
        <v>2420</v>
      </c>
      <c r="J212" s="22">
        <f t="shared" si="9"/>
        <v>235115</v>
      </c>
      <c r="K212" s="143" t="s">
        <v>696</v>
      </c>
      <c r="L212" s="20" t="s">
        <v>594</v>
      </c>
      <c r="M212" s="110" t="s">
        <v>663</v>
      </c>
      <c r="N212" s="16"/>
      <c r="O212" s="66"/>
      <c r="P212" s="41"/>
      <c r="Q212" s="42"/>
      <c r="R212" s="49"/>
      <c r="S212" s="50"/>
      <c r="T212" s="7" t="s">
        <v>552</v>
      </c>
      <c r="U212" s="114" t="s">
        <v>560</v>
      </c>
      <c r="V212" s="142">
        <v>44537</v>
      </c>
    </row>
    <row r="213" spans="1:22" ht="16.5">
      <c r="A213" s="125">
        <v>213</v>
      </c>
      <c r="B213" s="1">
        <v>11</v>
      </c>
      <c r="C213" s="1">
        <v>4</v>
      </c>
      <c r="D213" s="1" t="s">
        <v>697</v>
      </c>
      <c r="E213" s="110"/>
      <c r="F213" s="289" t="s">
        <v>698</v>
      </c>
      <c r="G213" s="287" t="s">
        <v>699</v>
      </c>
      <c r="H213" s="285"/>
      <c r="I213" s="274">
        <v>75600</v>
      </c>
      <c r="J213" s="22">
        <f t="shared" si="9"/>
        <v>159515</v>
      </c>
      <c r="K213" s="143" t="s">
        <v>700</v>
      </c>
      <c r="L213" s="20" t="s">
        <v>599</v>
      </c>
      <c r="M213" s="110" t="s">
        <v>663</v>
      </c>
      <c r="N213" s="16"/>
      <c r="O213" s="66"/>
      <c r="P213" s="41"/>
      <c r="Q213" s="42"/>
      <c r="R213" s="49"/>
      <c r="S213" s="50"/>
      <c r="T213" s="7" t="s">
        <v>552</v>
      </c>
      <c r="U213" s="114" t="s">
        <v>560</v>
      </c>
      <c r="V213" s="142">
        <v>44537</v>
      </c>
    </row>
    <row r="214" spans="1:22" ht="16.5">
      <c r="A214" s="132">
        <v>214</v>
      </c>
      <c r="B214" s="1">
        <v>11</v>
      </c>
      <c r="C214" s="16">
        <v>4</v>
      </c>
      <c r="D214" s="1" t="s">
        <v>701</v>
      </c>
      <c r="E214" s="16"/>
      <c r="F214" s="289" t="s">
        <v>702</v>
      </c>
      <c r="G214" s="287" t="s">
        <v>703</v>
      </c>
      <c r="H214" s="273"/>
      <c r="I214" s="274">
        <v>13101</v>
      </c>
      <c r="J214" s="22">
        <f t="shared" si="9"/>
        <v>146414</v>
      </c>
      <c r="K214" s="143" t="s">
        <v>704</v>
      </c>
      <c r="L214" s="20" t="s">
        <v>601</v>
      </c>
      <c r="M214" s="110" t="s">
        <v>663</v>
      </c>
      <c r="N214" s="16"/>
      <c r="O214" s="66"/>
      <c r="P214" s="41"/>
      <c r="Q214" s="42"/>
      <c r="R214" s="49"/>
      <c r="S214" s="50"/>
      <c r="T214" s="7" t="s">
        <v>552</v>
      </c>
      <c r="U214" s="114" t="s">
        <v>560</v>
      </c>
      <c r="V214" s="142">
        <v>44537</v>
      </c>
    </row>
    <row r="215" spans="1:22" ht="16.5">
      <c r="A215" s="132">
        <v>215</v>
      </c>
      <c r="B215" s="1">
        <v>11</v>
      </c>
      <c r="C215" s="16">
        <v>4</v>
      </c>
      <c r="D215" s="1" t="s">
        <v>705</v>
      </c>
      <c r="E215" s="16"/>
      <c r="F215" s="289" t="s">
        <v>702</v>
      </c>
      <c r="G215" s="287" t="s">
        <v>703</v>
      </c>
      <c r="H215" s="273"/>
      <c r="I215" s="274">
        <v>1800</v>
      </c>
      <c r="J215" s="22">
        <f t="shared" si="9"/>
        <v>144614</v>
      </c>
      <c r="K215" s="143" t="s">
        <v>706</v>
      </c>
      <c r="L215" s="20" t="s">
        <v>601</v>
      </c>
      <c r="M215" s="110" t="s">
        <v>663</v>
      </c>
      <c r="N215" s="16"/>
      <c r="O215" s="66"/>
      <c r="P215" s="41"/>
      <c r="Q215" s="42"/>
      <c r="R215" s="49"/>
      <c r="S215" s="50"/>
      <c r="T215" s="7" t="s">
        <v>552</v>
      </c>
      <c r="U215" s="114" t="s">
        <v>560</v>
      </c>
      <c r="V215" s="142">
        <v>44537</v>
      </c>
    </row>
    <row r="216" spans="1:22" ht="16.5">
      <c r="A216" s="132">
        <v>216</v>
      </c>
      <c r="B216" s="1">
        <v>11</v>
      </c>
      <c r="C216" s="1">
        <v>25</v>
      </c>
      <c r="D216" s="16" t="s">
        <v>267</v>
      </c>
      <c r="E216" s="110"/>
      <c r="F216" s="289" t="s">
        <v>707</v>
      </c>
      <c r="G216" s="252" t="s">
        <v>708</v>
      </c>
      <c r="H216" s="22"/>
      <c r="I216" s="274">
        <v>14850</v>
      </c>
      <c r="J216" s="22">
        <f>H216+J215-I216</f>
        <v>129764</v>
      </c>
      <c r="K216" s="143" t="s">
        <v>709</v>
      </c>
      <c r="L216" s="20" t="s">
        <v>605</v>
      </c>
      <c r="M216" s="110"/>
      <c r="N216" s="16"/>
      <c r="O216" s="66"/>
      <c r="P216" s="41"/>
      <c r="Q216" s="42"/>
      <c r="R216" s="49"/>
      <c r="S216" s="50"/>
      <c r="T216" s="7" t="s">
        <v>552</v>
      </c>
      <c r="U216" s="114" t="s">
        <v>560</v>
      </c>
      <c r="V216" s="142">
        <v>44537</v>
      </c>
    </row>
    <row r="217" spans="1:22" ht="16.5">
      <c r="A217" s="132">
        <v>217</v>
      </c>
      <c r="B217" s="1">
        <v>12</v>
      </c>
      <c r="C217" s="16">
        <v>17</v>
      </c>
      <c r="D217" s="1" t="s">
        <v>602</v>
      </c>
      <c r="E217" s="1"/>
      <c r="F217" s="285" t="s">
        <v>603</v>
      </c>
      <c r="G217" s="287" t="s">
        <v>710</v>
      </c>
      <c r="H217" s="273"/>
      <c r="I217" s="274">
        <v>7853</v>
      </c>
      <c r="J217" s="22">
        <f t="shared" ref="J217:J235" si="10">H217+J216-I217</f>
        <v>121911</v>
      </c>
      <c r="K217" s="143" t="s">
        <v>711</v>
      </c>
      <c r="L217" s="20" t="s">
        <v>559</v>
      </c>
      <c r="M217" s="110" t="s">
        <v>565</v>
      </c>
      <c r="N217" s="16"/>
      <c r="O217" s="66"/>
      <c r="P217" s="41"/>
      <c r="Q217" s="42"/>
      <c r="R217" s="49"/>
      <c r="S217" s="50"/>
      <c r="T217" s="7" t="s">
        <v>552</v>
      </c>
      <c r="U217" s="114" t="s">
        <v>560</v>
      </c>
      <c r="V217" s="142">
        <v>44565</v>
      </c>
    </row>
    <row r="218" spans="1:22" ht="16.5">
      <c r="A218" s="132">
        <v>218</v>
      </c>
      <c r="B218" s="1">
        <v>12</v>
      </c>
      <c r="C218" s="16">
        <v>17</v>
      </c>
      <c r="D218" s="1" t="s">
        <v>602</v>
      </c>
      <c r="E218" s="1"/>
      <c r="F218" s="286" t="s">
        <v>606</v>
      </c>
      <c r="G218" s="287" t="s">
        <v>655</v>
      </c>
      <c r="H218" s="273"/>
      <c r="I218" s="274">
        <v>4276</v>
      </c>
      <c r="J218" s="22">
        <f t="shared" si="10"/>
        <v>117635</v>
      </c>
      <c r="K218" s="143" t="s">
        <v>712</v>
      </c>
      <c r="L218" s="20" t="s">
        <v>559</v>
      </c>
      <c r="M218" s="110" t="s">
        <v>608</v>
      </c>
      <c r="N218" s="16"/>
      <c r="O218" s="66"/>
      <c r="P218" s="41"/>
      <c r="Q218" s="42"/>
      <c r="R218" s="49"/>
      <c r="S218" s="50"/>
      <c r="T218" s="7" t="s">
        <v>552</v>
      </c>
      <c r="U218" s="114" t="s">
        <v>560</v>
      </c>
      <c r="V218" s="142">
        <v>44565</v>
      </c>
    </row>
    <row r="219" spans="1:22" ht="16.5">
      <c r="A219" s="132">
        <v>219</v>
      </c>
      <c r="B219" s="1">
        <v>12</v>
      </c>
      <c r="C219" s="16">
        <v>17</v>
      </c>
      <c r="D219" s="1" t="s">
        <v>602</v>
      </c>
      <c r="E219" s="1"/>
      <c r="F219" s="286" t="s">
        <v>609</v>
      </c>
      <c r="G219" s="287" t="s">
        <v>655</v>
      </c>
      <c r="H219" s="273"/>
      <c r="I219" s="274">
        <v>15482</v>
      </c>
      <c r="J219" s="22">
        <f t="shared" si="10"/>
        <v>102153</v>
      </c>
      <c r="K219" s="143" t="s">
        <v>713</v>
      </c>
      <c r="L219" s="20" t="s">
        <v>559</v>
      </c>
      <c r="M219" s="110" t="s">
        <v>714</v>
      </c>
      <c r="N219" s="16"/>
      <c r="O219" s="66"/>
      <c r="P219" s="41"/>
      <c r="Q219" s="42"/>
      <c r="R219" s="49"/>
      <c r="S219" s="50"/>
      <c r="T219" s="7" t="s">
        <v>552</v>
      </c>
      <c r="U219" s="114" t="s">
        <v>560</v>
      </c>
      <c r="V219" s="142">
        <v>44565</v>
      </c>
    </row>
    <row r="220" spans="1:22" ht="16.5">
      <c r="A220" s="132">
        <v>220</v>
      </c>
      <c r="B220" s="1">
        <v>12</v>
      </c>
      <c r="C220" s="16">
        <v>17</v>
      </c>
      <c r="D220" s="1" t="s">
        <v>632</v>
      </c>
      <c r="E220" s="1"/>
      <c r="F220" s="285" t="s">
        <v>715</v>
      </c>
      <c r="G220" s="287" t="s">
        <v>716</v>
      </c>
      <c r="H220" s="285"/>
      <c r="I220" s="274">
        <v>3420</v>
      </c>
      <c r="J220" s="22">
        <f t="shared" si="10"/>
        <v>98733</v>
      </c>
      <c r="K220" s="143" t="s">
        <v>717</v>
      </c>
      <c r="L220" s="20" t="s">
        <v>564</v>
      </c>
      <c r="M220" s="110" t="s">
        <v>608</v>
      </c>
      <c r="N220" s="16"/>
      <c r="O220" s="66"/>
      <c r="P220" s="41"/>
      <c r="Q220" s="42"/>
      <c r="R220" s="49"/>
      <c r="S220" s="50"/>
      <c r="T220" s="7" t="s">
        <v>552</v>
      </c>
      <c r="U220" s="114" t="s">
        <v>560</v>
      </c>
      <c r="V220" s="142">
        <v>44565</v>
      </c>
    </row>
    <row r="221" spans="1:22" ht="16.5">
      <c r="A221" s="132">
        <v>221</v>
      </c>
      <c r="B221" s="1">
        <v>12</v>
      </c>
      <c r="C221" s="16">
        <v>17</v>
      </c>
      <c r="D221" s="1" t="s">
        <v>705</v>
      </c>
      <c r="E221" s="16"/>
      <c r="F221" s="289" t="s">
        <v>718</v>
      </c>
      <c r="G221" s="287" t="s">
        <v>719</v>
      </c>
      <c r="H221" s="273"/>
      <c r="I221" s="274">
        <v>4000</v>
      </c>
      <c r="J221" s="22">
        <f t="shared" si="10"/>
        <v>94733</v>
      </c>
      <c r="K221" s="143" t="s">
        <v>720</v>
      </c>
      <c r="L221" s="20" t="s">
        <v>572</v>
      </c>
      <c r="M221" s="110" t="s">
        <v>608</v>
      </c>
      <c r="N221" s="16"/>
      <c r="O221" s="66"/>
      <c r="P221" s="41"/>
      <c r="Q221" s="42"/>
      <c r="R221" s="49"/>
      <c r="S221" s="50"/>
      <c r="T221" s="7" t="s">
        <v>552</v>
      </c>
      <c r="U221" s="114" t="s">
        <v>560</v>
      </c>
      <c r="V221" s="142">
        <v>44565</v>
      </c>
    </row>
    <row r="222" spans="1:22" ht="16.5">
      <c r="A222" s="132">
        <v>222</v>
      </c>
      <c r="B222" s="1">
        <v>12</v>
      </c>
      <c r="C222" s="16">
        <v>17</v>
      </c>
      <c r="D222" s="110" t="s">
        <v>721</v>
      </c>
      <c r="E222" s="110"/>
      <c r="F222" s="289" t="s">
        <v>722</v>
      </c>
      <c r="G222" s="287" t="s">
        <v>723</v>
      </c>
      <c r="H222" s="273"/>
      <c r="I222" s="274">
        <v>9000</v>
      </c>
      <c r="J222" s="22">
        <f t="shared" si="10"/>
        <v>85733</v>
      </c>
      <c r="K222" s="143" t="s">
        <v>724</v>
      </c>
      <c r="L222" s="20" t="s">
        <v>575</v>
      </c>
      <c r="M222" s="110" t="s">
        <v>714</v>
      </c>
      <c r="N222" s="16"/>
      <c r="O222" s="66"/>
      <c r="P222" s="41"/>
      <c r="Q222" s="42"/>
      <c r="R222" s="49"/>
      <c r="S222" s="50"/>
      <c r="T222" s="7" t="s">
        <v>552</v>
      </c>
      <c r="U222" s="114" t="s">
        <v>560</v>
      </c>
      <c r="V222" s="142">
        <v>44565</v>
      </c>
    </row>
    <row r="223" spans="1:22" ht="16.5">
      <c r="A223" s="132">
        <v>223</v>
      </c>
      <c r="B223" s="1">
        <v>12</v>
      </c>
      <c r="C223" s="16">
        <v>17</v>
      </c>
      <c r="D223" s="240" t="s">
        <v>725</v>
      </c>
      <c r="E223" s="16"/>
      <c r="F223" s="289" t="s">
        <v>726</v>
      </c>
      <c r="G223" s="279" t="s">
        <v>727</v>
      </c>
      <c r="H223" s="273"/>
      <c r="I223" s="274">
        <v>1850</v>
      </c>
      <c r="J223" s="22">
        <f t="shared" si="10"/>
        <v>83883</v>
      </c>
      <c r="K223" s="143" t="s">
        <v>728</v>
      </c>
      <c r="L223" s="20" t="s">
        <v>579</v>
      </c>
      <c r="M223" s="110" t="s">
        <v>714</v>
      </c>
      <c r="N223" s="16"/>
      <c r="O223" s="66"/>
      <c r="P223" s="41"/>
      <c r="Q223" s="42"/>
      <c r="R223" s="49"/>
      <c r="S223" s="50"/>
      <c r="T223" s="7" t="s">
        <v>552</v>
      </c>
      <c r="U223" s="114" t="s">
        <v>560</v>
      </c>
      <c r="V223" s="142">
        <v>44565</v>
      </c>
    </row>
    <row r="224" spans="1:22" ht="16.5">
      <c r="A224" s="132">
        <v>224</v>
      </c>
      <c r="B224" s="1">
        <v>12</v>
      </c>
      <c r="C224" s="16">
        <v>17</v>
      </c>
      <c r="D224" s="1" t="s">
        <v>612</v>
      </c>
      <c r="E224" s="110"/>
      <c r="F224" s="289" t="s">
        <v>729</v>
      </c>
      <c r="G224" s="111" t="s">
        <v>730</v>
      </c>
      <c r="H224" s="22"/>
      <c r="I224" s="274">
        <v>330</v>
      </c>
      <c r="J224" s="22">
        <f t="shared" si="10"/>
        <v>83553</v>
      </c>
      <c r="K224" s="143" t="s">
        <v>731</v>
      </c>
      <c r="L224" s="20" t="s">
        <v>582</v>
      </c>
      <c r="M224" s="110" t="s">
        <v>714</v>
      </c>
      <c r="N224" s="16"/>
      <c r="O224" s="66"/>
      <c r="P224" s="41"/>
      <c r="Q224" s="42"/>
      <c r="R224" s="49"/>
      <c r="S224" s="50"/>
      <c r="T224" s="7" t="s">
        <v>552</v>
      </c>
      <c r="U224" s="114" t="s">
        <v>560</v>
      </c>
      <c r="V224" s="142">
        <v>44565</v>
      </c>
    </row>
    <row r="225" spans="1:22" ht="16.5">
      <c r="A225" s="132">
        <v>225</v>
      </c>
      <c r="B225" s="1">
        <v>12</v>
      </c>
      <c r="C225" s="16">
        <v>17</v>
      </c>
      <c r="D225" s="1" t="s">
        <v>612</v>
      </c>
      <c r="E225" s="16"/>
      <c r="F225" s="289" t="s">
        <v>732</v>
      </c>
      <c r="G225" s="111" t="s">
        <v>733</v>
      </c>
      <c r="H225" s="22"/>
      <c r="I225" s="274">
        <v>220</v>
      </c>
      <c r="J225" s="22">
        <f t="shared" si="10"/>
        <v>83333</v>
      </c>
      <c r="K225" s="143" t="s">
        <v>734</v>
      </c>
      <c r="L225" s="20" t="s">
        <v>582</v>
      </c>
      <c r="M225" s="110" t="s">
        <v>714</v>
      </c>
      <c r="N225" s="16"/>
      <c r="O225" s="66"/>
      <c r="P225" s="41"/>
      <c r="Q225" s="42"/>
      <c r="R225" s="49"/>
      <c r="S225" s="50"/>
      <c r="T225" s="7" t="s">
        <v>552</v>
      </c>
      <c r="U225" s="114" t="s">
        <v>560</v>
      </c>
      <c r="V225" s="142">
        <v>44565</v>
      </c>
    </row>
    <row r="226" spans="1:22" ht="16.5">
      <c r="A226" s="132">
        <v>226</v>
      </c>
      <c r="B226" s="1">
        <v>12</v>
      </c>
      <c r="C226" s="16">
        <v>17</v>
      </c>
      <c r="D226" s="110" t="s">
        <v>612</v>
      </c>
      <c r="E226" s="16"/>
      <c r="F226" s="289" t="s">
        <v>735</v>
      </c>
      <c r="G226" s="111" t="s">
        <v>736</v>
      </c>
      <c r="H226" s="22"/>
      <c r="I226" s="274">
        <v>25794</v>
      </c>
      <c r="J226" s="22">
        <f t="shared" si="10"/>
        <v>57539</v>
      </c>
      <c r="K226" s="143" t="s">
        <v>737</v>
      </c>
      <c r="L226" s="20" t="s">
        <v>590</v>
      </c>
      <c r="M226" s="110" t="s">
        <v>714</v>
      </c>
      <c r="N226" s="16"/>
      <c r="O226" s="66"/>
      <c r="P226" s="41"/>
      <c r="Q226" s="42"/>
      <c r="R226" s="49"/>
      <c r="S226" s="50"/>
      <c r="T226" s="7" t="s">
        <v>552</v>
      </c>
      <c r="U226" s="114" t="s">
        <v>560</v>
      </c>
      <c r="V226" s="142">
        <v>44565</v>
      </c>
    </row>
    <row r="227" spans="1:22" ht="16.5">
      <c r="A227" s="132">
        <v>227</v>
      </c>
      <c r="B227" s="1">
        <v>12</v>
      </c>
      <c r="C227" s="16">
        <v>17</v>
      </c>
      <c r="D227" s="110" t="s">
        <v>680</v>
      </c>
      <c r="E227" s="110"/>
      <c r="F227" s="289" t="s">
        <v>738</v>
      </c>
      <c r="G227" s="279" t="s">
        <v>739</v>
      </c>
      <c r="H227" s="273"/>
      <c r="I227" s="274">
        <v>2735</v>
      </c>
      <c r="J227" s="22">
        <f t="shared" si="10"/>
        <v>54804</v>
      </c>
      <c r="K227" s="143" t="s">
        <v>740</v>
      </c>
      <c r="L227" s="20" t="s">
        <v>592</v>
      </c>
      <c r="M227" s="110" t="s">
        <v>663</v>
      </c>
      <c r="N227" s="16"/>
      <c r="O227" s="66"/>
      <c r="P227" s="41"/>
      <c r="Q227" s="42"/>
      <c r="R227" s="49"/>
      <c r="S227" s="50"/>
      <c r="T227" s="7" t="s">
        <v>552</v>
      </c>
      <c r="U227" s="114" t="s">
        <v>560</v>
      </c>
      <c r="V227" s="142">
        <v>44565</v>
      </c>
    </row>
    <row r="228" spans="1:22" ht="16.5">
      <c r="A228" s="132">
        <v>228</v>
      </c>
      <c r="B228" s="1">
        <v>12</v>
      </c>
      <c r="C228" s="16">
        <v>17</v>
      </c>
      <c r="D228" s="110" t="s">
        <v>275</v>
      </c>
      <c r="E228" s="110" t="s">
        <v>369</v>
      </c>
      <c r="F228" s="289" t="s">
        <v>741</v>
      </c>
      <c r="G228" s="279" t="s">
        <v>742</v>
      </c>
      <c r="H228" s="273"/>
      <c r="I228" s="274">
        <v>1400</v>
      </c>
      <c r="J228" s="22">
        <f t="shared" si="10"/>
        <v>53404</v>
      </c>
      <c r="K228" s="143" t="s">
        <v>743</v>
      </c>
      <c r="L228" s="20" t="s">
        <v>594</v>
      </c>
      <c r="M228" s="110" t="s">
        <v>663</v>
      </c>
      <c r="N228" s="16"/>
      <c r="O228" s="66"/>
      <c r="P228" s="41"/>
      <c r="Q228" s="42"/>
      <c r="R228" s="49"/>
      <c r="S228" s="50"/>
      <c r="T228" s="7" t="s">
        <v>552</v>
      </c>
      <c r="U228" s="114" t="s">
        <v>560</v>
      </c>
      <c r="V228" s="142">
        <v>44565</v>
      </c>
    </row>
    <row r="229" spans="1:22" ht="16.5">
      <c r="A229" s="132">
        <v>229</v>
      </c>
      <c r="B229" s="1">
        <v>12</v>
      </c>
      <c r="C229" s="16">
        <v>17</v>
      </c>
      <c r="D229" s="1" t="s">
        <v>612</v>
      </c>
      <c r="E229" s="16"/>
      <c r="F229" s="289" t="s">
        <v>744</v>
      </c>
      <c r="G229" s="111" t="s">
        <v>745</v>
      </c>
      <c r="H229" s="22"/>
      <c r="I229" s="274">
        <v>2123</v>
      </c>
      <c r="J229" s="22">
        <f t="shared" si="10"/>
        <v>51281</v>
      </c>
      <c r="K229" s="143" t="s">
        <v>746</v>
      </c>
      <c r="L229" s="20" t="s">
        <v>599</v>
      </c>
      <c r="M229" s="110" t="s">
        <v>663</v>
      </c>
      <c r="N229" s="16"/>
      <c r="O229" s="66"/>
      <c r="P229" s="41"/>
      <c r="Q229" s="42"/>
      <c r="R229" s="49"/>
      <c r="S229" s="50"/>
      <c r="T229" s="7" t="s">
        <v>552</v>
      </c>
      <c r="U229" s="114" t="s">
        <v>560</v>
      </c>
      <c r="V229" s="142">
        <v>44565</v>
      </c>
    </row>
    <row r="230" spans="1:22" ht="16.5">
      <c r="A230" s="132">
        <v>230</v>
      </c>
      <c r="B230" s="1">
        <v>12</v>
      </c>
      <c r="C230" s="16">
        <v>24</v>
      </c>
      <c r="D230" s="1" t="s">
        <v>747</v>
      </c>
      <c r="E230" s="16" t="s">
        <v>748</v>
      </c>
      <c r="F230" s="289" t="s">
        <v>749</v>
      </c>
      <c r="G230" s="279" t="s">
        <v>750</v>
      </c>
      <c r="H230" s="273"/>
      <c r="I230" s="274">
        <v>12340</v>
      </c>
      <c r="J230" s="22">
        <f t="shared" si="10"/>
        <v>38941</v>
      </c>
      <c r="K230" s="143" t="s">
        <v>751</v>
      </c>
      <c r="L230" s="20" t="s">
        <v>601</v>
      </c>
      <c r="M230" s="110"/>
      <c r="N230" s="16"/>
      <c r="O230" s="66"/>
      <c r="P230" s="41"/>
      <c r="Q230" s="42"/>
      <c r="R230" s="49"/>
      <c r="S230" s="50"/>
      <c r="T230" s="7" t="s">
        <v>552</v>
      </c>
      <c r="U230" s="114" t="s">
        <v>560</v>
      </c>
      <c r="V230" s="142">
        <v>44565</v>
      </c>
    </row>
    <row r="231" spans="1:22" ht="16.5">
      <c r="A231" s="132">
        <v>231</v>
      </c>
      <c r="B231" s="1">
        <v>12</v>
      </c>
      <c r="C231" s="16">
        <v>24</v>
      </c>
      <c r="D231" s="1" t="s">
        <v>752</v>
      </c>
      <c r="E231" s="16" t="s">
        <v>748</v>
      </c>
      <c r="F231" s="289" t="s">
        <v>753</v>
      </c>
      <c r="G231" s="279" t="s">
        <v>655</v>
      </c>
      <c r="H231" s="273"/>
      <c r="I231" s="274">
        <v>3633</v>
      </c>
      <c r="J231" s="22">
        <f t="shared" si="10"/>
        <v>35308</v>
      </c>
      <c r="K231" s="143" t="s">
        <v>751</v>
      </c>
      <c r="L231" s="20" t="s">
        <v>601</v>
      </c>
      <c r="M231" s="110"/>
      <c r="N231" s="16"/>
      <c r="O231" s="66"/>
      <c r="P231" s="41"/>
      <c r="Q231" s="42"/>
      <c r="R231" s="49"/>
      <c r="S231" s="50"/>
      <c r="T231" s="7" t="s">
        <v>552</v>
      </c>
      <c r="U231" s="114" t="s">
        <v>560</v>
      </c>
      <c r="V231" s="142">
        <v>44565</v>
      </c>
    </row>
    <row r="232" spans="1:22" ht="16.5">
      <c r="A232" s="132">
        <v>232</v>
      </c>
      <c r="B232" s="1">
        <v>12</v>
      </c>
      <c r="C232" s="16">
        <v>24</v>
      </c>
      <c r="D232" s="1" t="s">
        <v>752</v>
      </c>
      <c r="E232" s="16" t="s">
        <v>748</v>
      </c>
      <c r="F232" s="289" t="s">
        <v>754</v>
      </c>
      <c r="G232" s="279" t="s">
        <v>655</v>
      </c>
      <c r="H232" s="273"/>
      <c r="I232" s="274">
        <v>3945</v>
      </c>
      <c r="J232" s="22">
        <f t="shared" si="10"/>
        <v>31363</v>
      </c>
      <c r="K232" s="143" t="s">
        <v>751</v>
      </c>
      <c r="L232" s="20" t="s">
        <v>601</v>
      </c>
      <c r="M232" s="110"/>
      <c r="N232" s="16"/>
      <c r="O232" s="66"/>
      <c r="P232" s="41"/>
      <c r="Q232" s="42"/>
      <c r="R232" s="49"/>
      <c r="S232" s="50"/>
      <c r="T232" s="7" t="s">
        <v>552</v>
      </c>
      <c r="U232" s="114" t="s">
        <v>560</v>
      </c>
      <c r="V232" s="142">
        <v>44565</v>
      </c>
    </row>
    <row r="233" spans="1:22" ht="16.5">
      <c r="A233" s="132">
        <v>233</v>
      </c>
      <c r="B233" s="1">
        <v>12</v>
      </c>
      <c r="C233" s="16">
        <v>24</v>
      </c>
      <c r="D233" s="1" t="s">
        <v>752</v>
      </c>
      <c r="E233" s="16" t="s">
        <v>748</v>
      </c>
      <c r="F233" s="289" t="s">
        <v>755</v>
      </c>
      <c r="G233" s="279" t="s">
        <v>655</v>
      </c>
      <c r="H233" s="273"/>
      <c r="I233" s="274">
        <v>22000</v>
      </c>
      <c r="J233" s="22">
        <f t="shared" si="10"/>
        <v>9363</v>
      </c>
      <c r="K233" s="143" t="s">
        <v>751</v>
      </c>
      <c r="L233" s="20" t="s">
        <v>601</v>
      </c>
      <c r="M233" s="110"/>
      <c r="N233" s="16"/>
      <c r="O233" s="66"/>
      <c r="P233" s="41"/>
      <c r="Q233" s="42"/>
      <c r="R233" s="49"/>
      <c r="S233" s="50"/>
      <c r="T233" s="7" t="s">
        <v>552</v>
      </c>
      <c r="U233" s="114" t="s">
        <v>560</v>
      </c>
      <c r="V233" s="142">
        <v>44565</v>
      </c>
    </row>
    <row r="234" spans="1:22" ht="16.5">
      <c r="A234" s="132">
        <v>234</v>
      </c>
      <c r="B234" s="1">
        <v>12</v>
      </c>
      <c r="C234" s="16">
        <v>24</v>
      </c>
      <c r="D234" s="1" t="s">
        <v>705</v>
      </c>
      <c r="E234" s="16"/>
      <c r="F234" s="289" t="s">
        <v>756</v>
      </c>
      <c r="G234" s="279" t="s">
        <v>757</v>
      </c>
      <c r="H234" s="273"/>
      <c r="I234" s="274">
        <v>4000</v>
      </c>
      <c r="J234" s="22">
        <f t="shared" si="10"/>
        <v>5363</v>
      </c>
      <c r="K234" s="143" t="s">
        <v>758</v>
      </c>
      <c r="L234" s="20" t="s">
        <v>605</v>
      </c>
      <c r="M234" s="110"/>
      <c r="N234" s="16"/>
      <c r="O234" s="66"/>
      <c r="P234" s="41"/>
      <c r="Q234" s="42"/>
      <c r="R234" s="49"/>
      <c r="S234" s="50"/>
      <c r="T234" s="7" t="s">
        <v>552</v>
      </c>
      <c r="U234" s="114" t="s">
        <v>560</v>
      </c>
      <c r="V234" s="142">
        <v>44565</v>
      </c>
    </row>
    <row r="235" spans="1:22" ht="16.5">
      <c r="A235" s="132">
        <v>235</v>
      </c>
      <c r="B235" s="1">
        <v>12</v>
      </c>
      <c r="C235" s="16">
        <v>24</v>
      </c>
      <c r="D235" s="110" t="s">
        <v>595</v>
      </c>
      <c r="E235" s="110" t="s">
        <v>596</v>
      </c>
      <c r="F235" s="284" t="s">
        <v>597</v>
      </c>
      <c r="G235" s="291" t="s">
        <v>759</v>
      </c>
      <c r="H235" s="273"/>
      <c r="I235" s="274">
        <v>1430</v>
      </c>
      <c r="J235" s="22">
        <f t="shared" si="10"/>
        <v>3933</v>
      </c>
      <c r="K235" s="143" t="s">
        <v>760</v>
      </c>
      <c r="L235" s="20" t="s">
        <v>615</v>
      </c>
      <c r="M235" s="110"/>
      <c r="N235" s="16"/>
      <c r="O235" s="66"/>
      <c r="P235" s="41"/>
      <c r="Q235" s="42"/>
      <c r="R235" s="49"/>
      <c r="S235" s="50"/>
      <c r="T235" s="7" t="s">
        <v>552</v>
      </c>
      <c r="U235" s="114" t="s">
        <v>560</v>
      </c>
      <c r="V235" s="142">
        <v>44565</v>
      </c>
    </row>
  </sheetData>
  <autoFilter ref="F2:I235" xr:uid="{00000000-0001-0000-0200-000000000000}">
    <filterColumn colId="0">
      <filters>
        <filter val="网络运营商"/>
      </filters>
    </filterColumn>
  </autoFilter>
  <mergeCells count="20">
    <mergeCell ref="A1:O1"/>
    <mergeCell ref="D2:D3"/>
    <mergeCell ref="G2:G3"/>
    <mergeCell ref="H2:H3"/>
    <mergeCell ref="I2:I3"/>
    <mergeCell ref="J2:J3"/>
    <mergeCell ref="K2:K3"/>
    <mergeCell ref="L2:L3"/>
    <mergeCell ref="M2:M3"/>
    <mergeCell ref="N2:N3"/>
    <mergeCell ref="U2:U3"/>
    <mergeCell ref="V2:V3"/>
    <mergeCell ref="W2:W3"/>
    <mergeCell ref="X2:X3"/>
    <mergeCell ref="O2:O3"/>
    <mergeCell ref="P2:P3"/>
    <mergeCell ref="Q2:Q3"/>
    <mergeCell ref="R2:R3"/>
    <mergeCell ref="S2:S3"/>
    <mergeCell ref="T2:T3"/>
  </mergeCells>
  <pageMargins left="0.51181102362204722" right="0.31496062992125984" top="0.55118110236220474" bottom="0.55118110236220474" header="0.31496062992125984" footer="0.31496062992125984"/>
  <pageSetup paperSize="9"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6"/>
  <sheetViews>
    <sheetView workbookViewId="0">
      <pane xSplit="2" ySplit="2" topLeftCell="E105" activePane="bottomRight" state="frozen"/>
      <selection pane="topRight" activeCell="C1" sqref="C1"/>
      <selection pane="bottomLeft" activeCell="A3" sqref="A3"/>
      <selection pane="bottomRight" activeCell="K115" sqref="K115"/>
    </sheetView>
  </sheetViews>
  <sheetFormatPr defaultRowHeight="14.5"/>
  <cols>
    <col min="1" max="1" width="4.7265625" customWidth="1"/>
    <col min="2" max="2" width="5.08984375" customWidth="1"/>
    <col min="3" max="3" width="17.08984375" customWidth="1"/>
    <col min="4" max="4" width="14.08984375" customWidth="1"/>
    <col min="5" max="5" width="55.36328125" bestFit="1" customWidth="1"/>
    <col min="6" max="6" width="13.6328125" customWidth="1"/>
    <col min="7" max="7" width="17.08984375" customWidth="1"/>
    <col min="8" max="8" width="12.453125" customWidth="1"/>
    <col min="9" max="9" width="8.90625" hidden="1" customWidth="1"/>
    <col min="10" max="10" width="13" bestFit="1" customWidth="1"/>
    <col min="11" max="11" width="10.90625" bestFit="1" customWidth="1"/>
  </cols>
  <sheetData>
    <row r="1" spans="1:11">
      <c r="A1" t="s">
        <v>1417</v>
      </c>
    </row>
    <row r="2" spans="1:11">
      <c r="C2" s="139" t="s">
        <v>1418</v>
      </c>
      <c r="D2" s="139" t="s">
        <v>1419</v>
      </c>
      <c r="E2" s="139" t="s">
        <v>1420</v>
      </c>
      <c r="F2" s="225"/>
      <c r="G2" s="225" t="s">
        <v>1421</v>
      </c>
      <c r="H2" s="139" t="s">
        <v>1422</v>
      </c>
      <c r="I2" s="1"/>
      <c r="J2" s="139" t="s">
        <v>1423</v>
      </c>
      <c r="K2" s="1"/>
    </row>
    <row r="3" spans="1:11">
      <c r="A3" s="16">
        <v>8</v>
      </c>
      <c r="B3" s="16">
        <v>5</v>
      </c>
      <c r="C3" s="90" t="s">
        <v>13</v>
      </c>
      <c r="D3" s="90" t="s">
        <v>1282</v>
      </c>
      <c r="E3" s="90" t="s">
        <v>1517</v>
      </c>
      <c r="F3" s="243"/>
      <c r="G3" s="226"/>
      <c r="H3" s="29">
        <v>45056</v>
      </c>
      <c r="I3" s="1"/>
      <c r="J3" s="20" t="s">
        <v>959</v>
      </c>
      <c r="K3" s="1" t="s">
        <v>1433</v>
      </c>
    </row>
    <row r="4" spans="1:11">
      <c r="A4" s="16"/>
      <c r="B4" s="16"/>
      <c r="C4" s="11" t="s">
        <v>13</v>
      </c>
      <c r="D4" s="11" t="s">
        <v>168</v>
      </c>
      <c r="E4" s="11" t="s">
        <v>1518</v>
      </c>
      <c r="F4" s="217"/>
      <c r="G4" s="118"/>
      <c r="H4" s="29">
        <v>4424462</v>
      </c>
      <c r="I4" s="1"/>
      <c r="J4" s="20" t="s">
        <v>988</v>
      </c>
      <c r="K4" s="1" t="s">
        <v>1433</v>
      </c>
    </row>
    <row r="5" spans="1:11">
      <c r="A5" s="16"/>
      <c r="B5" s="16"/>
      <c r="C5" s="11" t="s">
        <v>13</v>
      </c>
      <c r="D5" s="11" t="s">
        <v>168</v>
      </c>
      <c r="E5" s="69" t="s">
        <v>217</v>
      </c>
      <c r="F5" s="244"/>
      <c r="G5" s="227"/>
      <c r="H5" s="29">
        <v>2147462</v>
      </c>
      <c r="I5" s="1"/>
      <c r="J5" s="20" t="s">
        <v>986</v>
      </c>
      <c r="K5" s="1" t="s">
        <v>1433</v>
      </c>
    </row>
    <row r="6" spans="1:11">
      <c r="A6" s="11"/>
      <c r="B6" s="11"/>
      <c r="C6" s="86" t="s">
        <v>13</v>
      </c>
      <c r="D6" s="86" t="s">
        <v>812</v>
      </c>
      <c r="E6" s="86" t="s">
        <v>1519</v>
      </c>
      <c r="F6" s="245"/>
      <c r="G6" s="227"/>
      <c r="H6" s="72">
        <v>33442</v>
      </c>
      <c r="I6" s="1"/>
      <c r="J6" s="20" t="s">
        <v>1001</v>
      </c>
      <c r="K6" s="1" t="s">
        <v>1433</v>
      </c>
    </row>
    <row r="7" spans="1:11">
      <c r="A7" s="11"/>
      <c r="B7" s="11"/>
      <c r="C7" s="86" t="s">
        <v>825</v>
      </c>
      <c r="D7" s="86"/>
      <c r="E7" s="86" t="s">
        <v>826</v>
      </c>
      <c r="F7" s="245"/>
      <c r="G7" s="118"/>
      <c r="H7" s="72">
        <v>24439</v>
      </c>
      <c r="I7" s="1"/>
      <c r="J7" s="20" t="s">
        <v>998</v>
      </c>
      <c r="K7" s="1" t="s">
        <v>1433</v>
      </c>
    </row>
    <row r="8" spans="1:11">
      <c r="A8" s="11"/>
      <c r="B8" s="11"/>
      <c r="C8" s="86" t="s">
        <v>13</v>
      </c>
      <c r="D8" s="86" t="s">
        <v>815</v>
      </c>
      <c r="E8" s="86" t="s">
        <v>1520</v>
      </c>
      <c r="F8" s="245"/>
      <c r="G8" s="118"/>
      <c r="H8" s="72">
        <v>248327</v>
      </c>
      <c r="I8" s="1"/>
      <c r="J8" s="20" t="s">
        <v>991</v>
      </c>
      <c r="K8" s="1" t="s">
        <v>1433</v>
      </c>
    </row>
    <row r="9" spans="1:11">
      <c r="A9" s="11"/>
      <c r="B9" s="11"/>
      <c r="C9" s="86" t="s">
        <v>13</v>
      </c>
      <c r="D9" s="86" t="s">
        <v>809</v>
      </c>
      <c r="E9" s="86" t="s">
        <v>1521</v>
      </c>
      <c r="F9" s="245"/>
      <c r="G9" s="228"/>
      <c r="H9" s="75">
        <v>31546</v>
      </c>
      <c r="I9" s="1"/>
      <c r="J9" s="20" t="s">
        <v>994</v>
      </c>
      <c r="K9" s="1" t="s">
        <v>1433</v>
      </c>
    </row>
    <row r="10" spans="1:11">
      <c r="A10" s="11"/>
      <c r="B10" s="11"/>
      <c r="C10" s="11" t="s">
        <v>13</v>
      </c>
      <c r="D10" s="11" t="s">
        <v>845</v>
      </c>
      <c r="E10" s="11" t="s">
        <v>1522</v>
      </c>
      <c r="F10" s="217"/>
      <c r="G10" s="68"/>
      <c r="H10" s="76"/>
      <c r="I10" s="1"/>
      <c r="J10" s="20" t="s">
        <v>1025</v>
      </c>
      <c r="K10" s="1" t="s">
        <v>1433</v>
      </c>
    </row>
    <row r="11" spans="1:11">
      <c r="A11" s="11"/>
      <c r="B11" s="11"/>
      <c r="C11" s="86" t="s">
        <v>13</v>
      </c>
      <c r="D11" s="86" t="s">
        <v>1523</v>
      </c>
      <c r="E11" s="86" t="s">
        <v>1524</v>
      </c>
      <c r="F11" s="245"/>
      <c r="G11" s="118"/>
      <c r="H11" s="75"/>
      <c r="I11" s="1"/>
      <c r="J11" s="20" t="s">
        <v>1030</v>
      </c>
      <c r="K11" s="1" t="s">
        <v>1433</v>
      </c>
    </row>
    <row r="12" spans="1:11">
      <c r="A12" s="11"/>
      <c r="B12" s="11"/>
      <c r="C12" s="86" t="s">
        <v>13</v>
      </c>
      <c r="D12" s="86" t="s">
        <v>845</v>
      </c>
      <c r="E12" s="11" t="s">
        <v>1525</v>
      </c>
      <c r="F12" s="245"/>
      <c r="G12" s="227"/>
      <c r="H12" s="75"/>
      <c r="I12" s="1"/>
      <c r="J12" s="20" t="s">
        <v>1032</v>
      </c>
      <c r="K12" s="1" t="s">
        <v>1433</v>
      </c>
    </row>
    <row r="13" spans="1:11">
      <c r="A13" s="11"/>
      <c r="B13" s="11"/>
      <c r="C13" s="11" t="s">
        <v>13</v>
      </c>
      <c r="D13" s="11" t="s">
        <v>809</v>
      </c>
      <c r="E13" s="110" t="s">
        <v>1004</v>
      </c>
      <c r="F13" s="246"/>
      <c r="G13" s="118"/>
      <c r="H13" s="75">
        <v>1546</v>
      </c>
      <c r="I13" s="1"/>
      <c r="J13" s="20" t="s">
        <v>1005</v>
      </c>
      <c r="K13" s="1" t="s">
        <v>1433</v>
      </c>
    </row>
    <row r="14" spans="1:11">
      <c r="A14" s="1"/>
      <c r="B14" s="1"/>
      <c r="C14" s="11" t="s">
        <v>13</v>
      </c>
      <c r="D14" s="11" t="s">
        <v>168</v>
      </c>
      <c r="E14" s="11" t="s">
        <v>801</v>
      </c>
      <c r="F14" s="217"/>
      <c r="G14" s="118"/>
      <c r="H14" s="77"/>
      <c r="I14" s="1"/>
      <c r="J14" s="20" t="s">
        <v>1526</v>
      </c>
      <c r="K14" s="1" t="s">
        <v>1433</v>
      </c>
    </row>
    <row r="15" spans="1:11">
      <c r="A15" s="1"/>
      <c r="B15" s="1"/>
      <c r="C15" s="1" t="s">
        <v>66</v>
      </c>
      <c r="D15" s="1" t="s">
        <v>748</v>
      </c>
      <c r="E15" s="1" t="s">
        <v>1527</v>
      </c>
      <c r="F15" s="229"/>
      <c r="G15" s="229"/>
      <c r="H15" s="1"/>
      <c r="I15" s="1"/>
      <c r="J15" s="20" t="s">
        <v>1528</v>
      </c>
      <c r="K15" s="1" t="s">
        <v>1433</v>
      </c>
    </row>
    <row r="16" spans="1:11">
      <c r="A16" s="1"/>
      <c r="B16" s="1"/>
      <c r="C16" s="1" t="s">
        <v>877</v>
      </c>
      <c r="D16" s="1" t="s">
        <v>878</v>
      </c>
      <c r="E16" s="1" t="s">
        <v>1529</v>
      </c>
      <c r="F16" s="229"/>
      <c r="G16" s="229"/>
      <c r="H16" s="1"/>
      <c r="I16" s="1"/>
      <c r="J16" s="20" t="s">
        <v>1042</v>
      </c>
      <c r="K16" s="1" t="s">
        <v>1433</v>
      </c>
    </row>
    <row r="17" spans="1:11">
      <c r="A17" s="1"/>
      <c r="B17" s="1"/>
      <c r="C17" s="1" t="s">
        <v>877</v>
      </c>
      <c r="D17" s="1" t="s">
        <v>878</v>
      </c>
      <c r="E17" s="1" t="s">
        <v>1530</v>
      </c>
      <c r="F17" s="229"/>
      <c r="G17" s="229"/>
      <c r="H17" s="1"/>
      <c r="I17" s="1"/>
      <c r="J17" s="20" t="s">
        <v>1531</v>
      </c>
      <c r="K17" s="1" t="s">
        <v>1433</v>
      </c>
    </row>
    <row r="18" spans="1:11">
      <c r="A18" s="1"/>
      <c r="B18" s="1"/>
      <c r="C18" s="1" t="s">
        <v>877</v>
      </c>
      <c r="D18" s="1" t="s">
        <v>878</v>
      </c>
      <c r="E18" s="1" t="s">
        <v>1048</v>
      </c>
      <c r="F18" s="229"/>
      <c r="G18" s="229"/>
      <c r="H18" s="1"/>
      <c r="I18" s="1"/>
      <c r="J18" s="20" t="s">
        <v>1049</v>
      </c>
      <c r="K18" s="1" t="s">
        <v>1433</v>
      </c>
    </row>
    <row r="19" spans="1:11">
      <c r="A19" s="1"/>
      <c r="B19" s="1"/>
      <c r="C19" s="1" t="s">
        <v>877</v>
      </c>
      <c r="D19" s="1" t="s">
        <v>878</v>
      </c>
      <c r="E19" s="1" t="s">
        <v>1051</v>
      </c>
      <c r="F19" s="229"/>
      <c r="G19" s="229"/>
      <c r="H19" s="1"/>
      <c r="I19" s="1"/>
      <c r="J19" s="20" t="s">
        <v>1532</v>
      </c>
      <c r="K19" s="1" t="s">
        <v>1433</v>
      </c>
    </row>
    <row r="20" spans="1:11">
      <c r="A20" s="1">
        <v>9</v>
      </c>
      <c r="B20" s="1">
        <v>10</v>
      </c>
      <c r="C20" s="1" t="s">
        <v>877</v>
      </c>
      <c r="D20" s="1" t="s">
        <v>878</v>
      </c>
      <c r="E20" s="1" t="s">
        <v>1533</v>
      </c>
      <c r="F20" s="229"/>
      <c r="G20" s="229"/>
      <c r="H20" s="138">
        <v>57094542</v>
      </c>
      <c r="I20" s="1"/>
      <c r="J20" s="20" t="s">
        <v>1534</v>
      </c>
      <c r="K20" s="1" t="s">
        <v>1433</v>
      </c>
    </row>
    <row r="21" spans="1:11">
      <c r="A21" s="1">
        <v>9</v>
      </c>
      <c r="B21" s="1">
        <v>27</v>
      </c>
      <c r="C21" s="1"/>
      <c r="D21" s="1" t="s">
        <v>612</v>
      </c>
      <c r="E21" s="1" t="s">
        <v>1134</v>
      </c>
      <c r="F21" s="229"/>
      <c r="G21" s="229"/>
      <c r="H21" s="1"/>
      <c r="I21" s="1"/>
      <c r="J21" s="1" t="s">
        <v>1136</v>
      </c>
      <c r="K21" s="1" t="s">
        <v>1433</v>
      </c>
    </row>
    <row r="22" spans="1:11">
      <c r="A22" s="1"/>
      <c r="B22" s="1"/>
      <c r="C22" s="11" t="s">
        <v>13</v>
      </c>
      <c r="D22" s="11" t="s">
        <v>815</v>
      </c>
      <c r="E22" s="11" t="s">
        <v>1535</v>
      </c>
      <c r="F22" s="217"/>
      <c r="G22" s="229"/>
      <c r="H22" s="1"/>
      <c r="I22" s="1"/>
      <c r="J22" s="20" t="s">
        <v>1536</v>
      </c>
      <c r="K22" s="1" t="s">
        <v>1433</v>
      </c>
    </row>
    <row r="23" spans="1:11">
      <c r="A23" s="1"/>
      <c r="B23" s="1"/>
      <c r="C23" s="1" t="s">
        <v>877</v>
      </c>
      <c r="D23" s="1" t="s">
        <v>1080</v>
      </c>
      <c r="E23" s="1" t="s">
        <v>1537</v>
      </c>
      <c r="F23" s="229"/>
      <c r="G23" s="229"/>
      <c r="H23" s="1"/>
      <c r="I23" s="1"/>
      <c r="J23" s="1" t="s">
        <v>1538</v>
      </c>
      <c r="K23" s="1" t="s">
        <v>1433</v>
      </c>
    </row>
    <row r="24" spans="1:11">
      <c r="A24" s="1"/>
      <c r="B24" s="1"/>
      <c r="C24" s="11" t="s">
        <v>13</v>
      </c>
      <c r="D24" s="11" t="s">
        <v>812</v>
      </c>
      <c r="E24" s="11" t="s">
        <v>1539</v>
      </c>
      <c r="F24" s="217"/>
      <c r="G24" s="229"/>
      <c r="H24" s="1"/>
      <c r="I24" s="1"/>
      <c r="J24" s="20" t="s">
        <v>1094</v>
      </c>
      <c r="K24" s="1" t="s">
        <v>1433</v>
      </c>
    </row>
    <row r="25" spans="1:11">
      <c r="A25" s="1"/>
      <c r="B25" s="1"/>
      <c r="C25" s="1" t="s">
        <v>790</v>
      </c>
      <c r="D25" s="1"/>
      <c r="E25" s="1" t="s">
        <v>791</v>
      </c>
      <c r="F25" s="229"/>
      <c r="G25" s="229"/>
      <c r="H25" s="1"/>
      <c r="I25" s="1"/>
      <c r="J25" s="1" t="s">
        <v>1017</v>
      </c>
      <c r="K25" s="1" t="s">
        <v>1433</v>
      </c>
    </row>
    <row r="26" spans="1:11">
      <c r="A26" s="1"/>
      <c r="B26" s="1"/>
      <c r="C26" s="1" t="s">
        <v>790</v>
      </c>
      <c r="D26" s="1"/>
      <c r="E26" s="1" t="s">
        <v>793</v>
      </c>
      <c r="F26" s="229"/>
      <c r="G26" s="229"/>
      <c r="H26" s="1"/>
      <c r="I26" s="1"/>
      <c r="J26" s="20" t="s">
        <v>1020</v>
      </c>
      <c r="K26" s="1" t="s">
        <v>1433</v>
      </c>
    </row>
    <row r="27" spans="1:11">
      <c r="A27" s="1"/>
      <c r="B27" s="1"/>
      <c r="C27" s="1" t="s">
        <v>790</v>
      </c>
      <c r="D27" s="1"/>
      <c r="E27" s="1" t="s">
        <v>795</v>
      </c>
      <c r="F27" s="229"/>
      <c r="G27" s="229"/>
      <c r="H27" s="1"/>
      <c r="I27" s="1"/>
      <c r="J27" s="1" t="s">
        <v>1021</v>
      </c>
      <c r="K27" s="1" t="s">
        <v>1433</v>
      </c>
    </row>
    <row r="28" spans="1:11">
      <c r="A28" s="1"/>
      <c r="B28" s="1"/>
      <c r="C28" s="1" t="s">
        <v>790</v>
      </c>
      <c r="D28" s="1"/>
      <c r="E28" s="1" t="s">
        <v>797</v>
      </c>
      <c r="F28" s="229"/>
      <c r="G28" s="229"/>
      <c r="H28" s="1"/>
      <c r="I28" s="1"/>
      <c r="J28" s="1" t="s">
        <v>1022</v>
      </c>
      <c r="K28" s="1" t="s">
        <v>1433</v>
      </c>
    </row>
    <row r="29" spans="1:11">
      <c r="A29" s="1"/>
      <c r="B29" s="1"/>
      <c r="C29" s="1" t="s">
        <v>790</v>
      </c>
      <c r="D29" s="1"/>
      <c r="E29" s="1" t="s">
        <v>799</v>
      </c>
      <c r="F29" s="229"/>
      <c r="G29" s="229"/>
      <c r="H29" s="1"/>
      <c r="I29" s="1"/>
      <c r="J29" s="1" t="s">
        <v>1023</v>
      </c>
      <c r="K29" s="1" t="s">
        <v>1433</v>
      </c>
    </row>
    <row r="30" spans="1:11">
      <c r="A30" s="1"/>
      <c r="B30" s="1"/>
      <c r="C30" s="1" t="s">
        <v>877</v>
      </c>
      <c r="D30" s="1" t="s">
        <v>1540</v>
      </c>
      <c r="E30" s="1" t="s">
        <v>1541</v>
      </c>
      <c r="F30" s="229"/>
      <c r="G30" s="229"/>
      <c r="H30" s="1"/>
      <c r="I30" s="1"/>
      <c r="J30" s="1" t="s">
        <v>1097</v>
      </c>
      <c r="K30" s="1" t="s">
        <v>1433</v>
      </c>
    </row>
    <row r="31" spans="1:11">
      <c r="A31" s="1"/>
      <c r="B31" s="1"/>
      <c r="C31" s="1" t="s">
        <v>877</v>
      </c>
      <c r="D31" s="1" t="s">
        <v>1542</v>
      </c>
      <c r="E31" s="1" t="s">
        <v>1543</v>
      </c>
      <c r="F31" s="229"/>
      <c r="G31" s="229"/>
      <c r="H31" s="1"/>
      <c r="I31" s="1"/>
      <c r="J31" s="1" t="s">
        <v>1099</v>
      </c>
      <c r="K31" s="1" t="s">
        <v>1433</v>
      </c>
    </row>
    <row r="32" spans="1:11">
      <c r="A32" s="1"/>
      <c r="B32" s="1"/>
      <c r="C32" s="1" t="s">
        <v>877</v>
      </c>
      <c r="D32" s="1" t="s">
        <v>1540</v>
      </c>
      <c r="E32" s="1" t="s">
        <v>1544</v>
      </c>
      <c r="F32" s="229"/>
      <c r="G32" s="229"/>
      <c r="H32" s="1"/>
      <c r="I32" s="1"/>
      <c r="J32" s="1" t="s">
        <v>1101</v>
      </c>
      <c r="K32" s="1" t="s">
        <v>1433</v>
      </c>
    </row>
    <row r="33" spans="1:11">
      <c r="A33" s="1"/>
      <c r="B33" s="1"/>
      <c r="C33" s="1" t="s">
        <v>877</v>
      </c>
      <c r="D33" s="1" t="s">
        <v>878</v>
      </c>
      <c r="E33" s="1" t="s">
        <v>1545</v>
      </c>
      <c r="F33" s="229"/>
      <c r="G33" s="229"/>
      <c r="H33" s="1"/>
      <c r="I33" s="1"/>
      <c r="J33" s="1" t="s">
        <v>1546</v>
      </c>
      <c r="K33" s="1" t="s">
        <v>1433</v>
      </c>
    </row>
    <row r="34" spans="1:11">
      <c r="A34" s="1"/>
      <c r="B34" s="1"/>
      <c r="C34" s="1" t="s">
        <v>877</v>
      </c>
      <c r="D34" s="1" t="s">
        <v>1080</v>
      </c>
      <c r="E34" s="1" t="s">
        <v>1004</v>
      </c>
      <c r="F34" s="229"/>
      <c r="G34" s="229"/>
      <c r="H34" s="1"/>
      <c r="I34" s="1"/>
      <c r="J34" s="1" t="s">
        <v>1547</v>
      </c>
      <c r="K34" s="1" t="s">
        <v>1433</v>
      </c>
    </row>
    <row r="35" spans="1:11">
      <c r="A35" s="148">
        <v>10</v>
      </c>
      <c r="B35" s="148">
        <v>6</v>
      </c>
      <c r="C35" s="148" t="s">
        <v>877</v>
      </c>
      <c r="D35" s="148" t="s">
        <v>878</v>
      </c>
      <c r="E35" s="148" t="s">
        <v>1548</v>
      </c>
      <c r="F35" s="234"/>
      <c r="G35" s="230"/>
      <c r="H35" s="185">
        <v>958650</v>
      </c>
      <c r="I35" s="1"/>
      <c r="J35" s="152" t="s">
        <v>1070</v>
      </c>
      <c r="K35" s="1" t="s">
        <v>1433</v>
      </c>
    </row>
    <row r="36" spans="1:11">
      <c r="A36" s="148">
        <v>10</v>
      </c>
      <c r="B36" s="148">
        <v>8</v>
      </c>
      <c r="C36" s="148"/>
      <c r="D36" s="148"/>
      <c r="E36" s="148" t="s">
        <v>955</v>
      </c>
      <c r="F36" s="234"/>
      <c r="G36" s="230">
        <v>40000000</v>
      </c>
      <c r="H36" s="185"/>
      <c r="I36" s="1"/>
      <c r="J36" s="152"/>
      <c r="K36" s="1" t="s">
        <v>1433</v>
      </c>
    </row>
    <row r="37" spans="1:11">
      <c r="A37" s="148">
        <v>10</v>
      </c>
      <c r="B37" s="148">
        <v>11</v>
      </c>
      <c r="C37" s="209" t="s">
        <v>1071</v>
      </c>
      <c r="D37" s="110" t="s">
        <v>1549</v>
      </c>
      <c r="E37" s="148" t="s">
        <v>1550</v>
      </c>
      <c r="F37" s="234"/>
      <c r="G37" s="230"/>
      <c r="H37" s="185">
        <v>23438219</v>
      </c>
      <c r="I37" s="1"/>
      <c r="J37" s="152" t="s">
        <v>1074</v>
      </c>
      <c r="K37" s="1" t="s">
        <v>1433</v>
      </c>
    </row>
    <row r="38" spans="1:11">
      <c r="A38" s="148">
        <v>10</v>
      </c>
      <c r="B38" s="148">
        <v>12</v>
      </c>
      <c r="C38" s="148" t="s">
        <v>956</v>
      </c>
      <c r="D38" s="148" t="s">
        <v>961</v>
      </c>
      <c r="E38" s="148" t="s">
        <v>1551</v>
      </c>
      <c r="F38" s="234"/>
      <c r="G38" s="230"/>
      <c r="H38" s="185">
        <v>1496000</v>
      </c>
      <c r="I38" s="1"/>
      <c r="J38" s="152" t="s">
        <v>1076</v>
      </c>
      <c r="K38" s="1" t="s">
        <v>1433</v>
      </c>
    </row>
    <row r="39" spans="1:11">
      <c r="A39" s="148">
        <v>10</v>
      </c>
      <c r="B39" s="148">
        <v>12</v>
      </c>
      <c r="C39" s="148" t="s">
        <v>956</v>
      </c>
      <c r="D39" s="110" t="s">
        <v>1072</v>
      </c>
      <c r="E39" s="148" t="s">
        <v>1552</v>
      </c>
      <c r="F39" s="234"/>
      <c r="G39" s="230"/>
      <c r="H39" s="185">
        <v>21236380</v>
      </c>
      <c r="I39" s="1"/>
      <c r="J39" s="152" t="s">
        <v>1078</v>
      </c>
      <c r="K39" s="1" t="s">
        <v>1433</v>
      </c>
    </row>
    <row r="40" spans="1:11">
      <c r="A40" s="148">
        <v>10</v>
      </c>
      <c r="B40" s="148">
        <v>12</v>
      </c>
      <c r="C40" s="148" t="s">
        <v>877</v>
      </c>
      <c r="D40" s="148" t="s">
        <v>1080</v>
      </c>
      <c r="E40" s="148" t="s">
        <v>1553</v>
      </c>
      <c r="F40" s="234"/>
      <c r="G40" s="230"/>
      <c r="H40" s="185">
        <v>136362</v>
      </c>
      <c r="I40" s="1"/>
      <c r="J40" s="152" t="s">
        <v>1082</v>
      </c>
      <c r="K40" s="1" t="s">
        <v>1433</v>
      </c>
    </row>
    <row r="41" spans="1:11">
      <c r="A41" s="148">
        <v>10</v>
      </c>
      <c r="B41" s="148">
        <v>29</v>
      </c>
      <c r="C41" s="148" t="s">
        <v>956</v>
      </c>
      <c r="D41" s="148" t="s">
        <v>961</v>
      </c>
      <c r="E41" s="148" t="s">
        <v>1554</v>
      </c>
      <c r="F41" s="234"/>
      <c r="G41" s="231"/>
      <c r="H41" s="185">
        <v>925650</v>
      </c>
      <c r="I41" s="1"/>
      <c r="J41" s="152" t="s">
        <v>1103</v>
      </c>
      <c r="K41" s="1" t="s">
        <v>1433</v>
      </c>
    </row>
    <row r="42" spans="1:11">
      <c r="A42" s="148">
        <v>10</v>
      </c>
      <c r="B42" s="148">
        <v>29</v>
      </c>
      <c r="C42" s="148" t="s">
        <v>956</v>
      </c>
      <c r="D42" s="148" t="s">
        <v>1040</v>
      </c>
      <c r="E42" s="148" t="s">
        <v>1555</v>
      </c>
      <c r="F42" s="234"/>
      <c r="G42" s="231"/>
      <c r="H42" s="185">
        <v>4785000</v>
      </c>
      <c r="I42" s="1"/>
      <c r="J42" s="152" t="s">
        <v>1556</v>
      </c>
      <c r="K42" s="1" t="s">
        <v>1433</v>
      </c>
    </row>
    <row r="43" spans="1:11">
      <c r="A43" s="148">
        <v>10</v>
      </c>
      <c r="B43" s="148">
        <v>29</v>
      </c>
      <c r="C43" s="148" t="s">
        <v>956</v>
      </c>
      <c r="D43" s="148" t="s">
        <v>1040</v>
      </c>
      <c r="E43" s="148" t="s">
        <v>1557</v>
      </c>
      <c r="F43" s="234"/>
      <c r="G43" s="231"/>
      <c r="H43" s="185">
        <v>311300</v>
      </c>
      <c r="I43" s="1"/>
      <c r="J43" s="152" t="s">
        <v>1558</v>
      </c>
      <c r="K43" s="1" t="s">
        <v>1433</v>
      </c>
    </row>
    <row r="44" spans="1:11">
      <c r="A44" s="148">
        <v>10</v>
      </c>
      <c r="B44" s="148">
        <v>29</v>
      </c>
      <c r="C44" s="148" t="s">
        <v>877</v>
      </c>
      <c r="D44" s="148" t="s">
        <v>1268</v>
      </c>
      <c r="E44" s="148" t="s">
        <v>1559</v>
      </c>
      <c r="F44" s="234"/>
      <c r="G44" s="231"/>
      <c r="H44" s="185">
        <v>294202</v>
      </c>
      <c r="I44" s="1"/>
      <c r="J44" s="152" t="s">
        <v>1112</v>
      </c>
      <c r="K44" s="1" t="s">
        <v>1433</v>
      </c>
    </row>
    <row r="45" spans="1:11">
      <c r="A45" s="148">
        <v>10</v>
      </c>
      <c r="B45" s="148">
        <v>29</v>
      </c>
      <c r="C45" s="148" t="s">
        <v>877</v>
      </c>
      <c r="D45" s="148" t="s">
        <v>1080</v>
      </c>
      <c r="E45" s="148" t="s">
        <v>1560</v>
      </c>
      <c r="F45" s="234"/>
      <c r="G45" s="231"/>
      <c r="H45" s="185">
        <v>41525</v>
      </c>
      <c r="I45" s="1"/>
      <c r="J45" s="152" t="s">
        <v>1114</v>
      </c>
      <c r="K45" s="1" t="s">
        <v>1433</v>
      </c>
    </row>
    <row r="46" spans="1:11">
      <c r="A46" s="148">
        <v>10</v>
      </c>
      <c r="B46" s="148">
        <v>29</v>
      </c>
      <c r="C46" s="148" t="s">
        <v>877</v>
      </c>
      <c r="D46" s="148" t="s">
        <v>70</v>
      </c>
      <c r="E46" s="148" t="s">
        <v>1561</v>
      </c>
      <c r="F46" s="234"/>
      <c r="G46" s="231"/>
      <c r="H46" s="185">
        <v>52016</v>
      </c>
      <c r="I46" s="1"/>
      <c r="J46" s="152" t="s">
        <v>1562</v>
      </c>
      <c r="K46" s="1" t="s">
        <v>1433</v>
      </c>
    </row>
    <row r="47" spans="1:11">
      <c r="A47" s="148">
        <v>10</v>
      </c>
      <c r="B47" s="148">
        <v>29</v>
      </c>
      <c r="C47" s="148" t="s">
        <v>877</v>
      </c>
      <c r="D47" s="148" t="s">
        <v>1542</v>
      </c>
      <c r="E47" s="210" t="s">
        <v>1563</v>
      </c>
      <c r="F47" s="247"/>
      <c r="G47" s="231"/>
      <c r="H47" s="185">
        <v>121470</v>
      </c>
      <c r="I47" s="1"/>
      <c r="J47" s="152" t="s">
        <v>1142</v>
      </c>
      <c r="K47" s="1" t="s">
        <v>1433</v>
      </c>
    </row>
    <row r="48" spans="1:11" s="214" customFormat="1">
      <c r="A48" s="164">
        <v>10</v>
      </c>
      <c r="B48" s="164">
        <v>29</v>
      </c>
      <c r="C48" s="164" t="s">
        <v>877</v>
      </c>
      <c r="D48" s="164" t="s">
        <v>1540</v>
      </c>
      <c r="E48" s="215" t="s">
        <v>1564</v>
      </c>
      <c r="F48" s="248"/>
      <c r="G48" s="232"/>
      <c r="H48" s="211">
        <v>3665264</v>
      </c>
      <c r="I48" s="212"/>
      <c r="J48" s="213" t="s">
        <v>1144</v>
      </c>
      <c r="K48" s="212" t="s">
        <v>1433</v>
      </c>
    </row>
    <row r="49" spans="1:11">
      <c r="A49" s="1">
        <v>10</v>
      </c>
      <c r="B49" s="1">
        <v>29</v>
      </c>
      <c r="C49" s="1" t="s">
        <v>877</v>
      </c>
      <c r="D49" s="1" t="s">
        <v>878</v>
      </c>
      <c r="E49" s="1" t="s">
        <v>1565</v>
      </c>
      <c r="F49" s="229"/>
      <c r="G49" s="229"/>
      <c r="H49" s="185">
        <v>3056768</v>
      </c>
      <c r="I49" s="1"/>
      <c r="J49" s="1" t="s">
        <v>1566</v>
      </c>
      <c r="K49" s="1" t="s">
        <v>1433</v>
      </c>
    </row>
    <row r="50" spans="1:11">
      <c r="A50" s="148">
        <v>10</v>
      </c>
      <c r="B50" s="148">
        <v>20</v>
      </c>
      <c r="C50" s="148" t="s">
        <v>877</v>
      </c>
      <c r="D50" s="148" t="s">
        <v>1080</v>
      </c>
      <c r="E50" s="148" t="s">
        <v>1567</v>
      </c>
      <c r="F50" s="234"/>
      <c r="G50" s="230"/>
      <c r="H50" s="185">
        <v>66433</v>
      </c>
      <c r="I50" s="1"/>
      <c r="J50" s="152" t="s">
        <v>1089</v>
      </c>
      <c r="K50" s="1" t="s">
        <v>1433</v>
      </c>
    </row>
    <row r="51" spans="1:11">
      <c r="A51" s="148">
        <v>12</v>
      </c>
      <c r="B51" s="148">
        <v>28</v>
      </c>
      <c r="C51" s="148" t="s">
        <v>877</v>
      </c>
      <c r="D51" s="148" t="s">
        <v>1542</v>
      </c>
      <c r="E51" s="210" t="s">
        <v>1187</v>
      </c>
      <c r="F51" s="247"/>
      <c r="G51" s="231"/>
      <c r="H51" s="150">
        <v>39269</v>
      </c>
      <c r="I51" s="1"/>
      <c r="J51" s="152" t="s">
        <v>1568</v>
      </c>
      <c r="K51" s="1" t="s">
        <v>1433</v>
      </c>
    </row>
    <row r="52" spans="1:11">
      <c r="A52" s="148">
        <v>12</v>
      </c>
      <c r="B52" s="148">
        <v>28</v>
      </c>
      <c r="C52" s="148" t="s">
        <v>877</v>
      </c>
      <c r="D52" s="148" t="s">
        <v>1542</v>
      </c>
      <c r="E52" s="210" t="s">
        <v>1191</v>
      </c>
      <c r="F52" s="247"/>
      <c r="G52" s="231"/>
      <c r="H52" s="150">
        <v>83589</v>
      </c>
      <c r="I52" s="1"/>
      <c r="J52" s="152" t="s">
        <v>1569</v>
      </c>
      <c r="K52" s="1" t="s">
        <v>1433</v>
      </c>
    </row>
    <row r="53" spans="1:11">
      <c r="A53" s="148">
        <v>12</v>
      </c>
      <c r="B53" s="148">
        <v>28</v>
      </c>
      <c r="C53" s="148" t="s">
        <v>877</v>
      </c>
      <c r="D53" s="148" t="s">
        <v>1542</v>
      </c>
      <c r="E53" s="210" t="s">
        <v>1570</v>
      </c>
      <c r="F53" s="247"/>
      <c r="G53" s="231"/>
      <c r="H53" s="150">
        <v>113513</v>
      </c>
      <c r="I53" s="1"/>
      <c r="J53" s="152" t="s">
        <v>1196</v>
      </c>
      <c r="K53" s="1" t="s">
        <v>1433</v>
      </c>
    </row>
    <row r="54" spans="1:11">
      <c r="A54" s="148">
        <v>12</v>
      </c>
      <c r="B54" s="148">
        <v>28</v>
      </c>
      <c r="C54" s="148" t="s">
        <v>877</v>
      </c>
      <c r="D54" s="148" t="s">
        <v>1542</v>
      </c>
      <c r="E54" s="210" t="s">
        <v>1571</v>
      </c>
      <c r="F54" s="247"/>
      <c r="G54" s="231"/>
      <c r="H54" s="150">
        <v>127796</v>
      </c>
      <c r="I54" s="1"/>
      <c r="J54" s="152" t="s">
        <v>1199</v>
      </c>
      <c r="K54" s="1" t="s">
        <v>1433</v>
      </c>
    </row>
    <row r="55" spans="1:11">
      <c r="A55" s="148">
        <v>12</v>
      </c>
      <c r="B55" s="148">
        <v>28</v>
      </c>
      <c r="C55" s="148" t="s">
        <v>877</v>
      </c>
      <c r="D55" s="148" t="s">
        <v>1540</v>
      </c>
      <c r="E55" s="210" t="s">
        <v>1200</v>
      </c>
      <c r="F55" s="247"/>
      <c r="G55" s="231"/>
      <c r="H55" s="150">
        <v>4417878</v>
      </c>
      <c r="I55" s="1"/>
      <c r="J55" s="152" t="s">
        <v>1202</v>
      </c>
      <c r="K55" s="1" t="s">
        <v>1433</v>
      </c>
    </row>
    <row r="56" spans="1:11">
      <c r="A56" s="148">
        <v>12</v>
      </c>
      <c r="B56" s="148">
        <v>28</v>
      </c>
      <c r="C56" s="148" t="s">
        <v>66</v>
      </c>
      <c r="D56" s="148" t="s">
        <v>748</v>
      </c>
      <c r="E56" s="148" t="s">
        <v>1203</v>
      </c>
      <c r="F56" s="234"/>
      <c r="G56" s="231"/>
      <c r="H56" s="150">
        <v>255000</v>
      </c>
      <c r="I56" s="1"/>
      <c r="J56" s="152" t="s">
        <v>1205</v>
      </c>
      <c r="K56" s="1" t="s">
        <v>1433</v>
      </c>
    </row>
    <row r="57" spans="1:11">
      <c r="A57" s="148">
        <v>11</v>
      </c>
      <c r="B57" s="148">
        <v>30</v>
      </c>
      <c r="C57" s="1"/>
      <c r="D57" s="1"/>
      <c r="E57" s="148" t="s">
        <v>1359</v>
      </c>
      <c r="F57" s="234"/>
      <c r="G57" s="233"/>
      <c r="H57" s="150">
        <v>36095</v>
      </c>
      <c r="I57" s="1"/>
      <c r="J57" s="152" t="s">
        <v>1361</v>
      </c>
      <c r="K57" s="1" t="s">
        <v>1572</v>
      </c>
    </row>
    <row r="58" spans="1:11">
      <c r="A58" s="148">
        <v>11</v>
      </c>
      <c r="B58" s="148">
        <v>19</v>
      </c>
      <c r="C58" s="148" t="s">
        <v>966</v>
      </c>
      <c r="D58" s="148"/>
      <c r="E58" s="148" t="s">
        <v>176</v>
      </c>
      <c r="F58" s="234"/>
      <c r="G58" s="230"/>
      <c r="H58" s="185">
        <v>852951</v>
      </c>
      <c r="I58" s="1"/>
      <c r="J58" s="152" t="s">
        <v>1127</v>
      </c>
      <c r="K58" s="1" t="s">
        <v>1433</v>
      </c>
    </row>
    <row r="59" spans="1:11">
      <c r="A59" s="148">
        <v>11</v>
      </c>
      <c r="B59" s="148">
        <v>19</v>
      </c>
      <c r="C59" s="148" t="s">
        <v>966</v>
      </c>
      <c r="D59" s="148"/>
      <c r="E59" s="148" t="s">
        <v>969</v>
      </c>
      <c r="F59" s="234"/>
      <c r="G59" s="230"/>
      <c r="H59" s="185">
        <v>443148</v>
      </c>
      <c r="I59" s="1"/>
      <c r="J59" s="152" t="s">
        <v>1128</v>
      </c>
      <c r="K59" s="1" t="s">
        <v>1433</v>
      </c>
    </row>
    <row r="60" spans="1:11">
      <c r="A60" s="148">
        <v>11</v>
      </c>
      <c r="B60" s="148">
        <v>19</v>
      </c>
      <c r="C60" s="148" t="s">
        <v>966</v>
      </c>
      <c r="D60" s="148"/>
      <c r="E60" s="148" t="s">
        <v>971</v>
      </c>
      <c r="F60" s="234"/>
      <c r="G60" s="230"/>
      <c r="H60" s="185">
        <v>318765</v>
      </c>
      <c r="I60" s="1"/>
      <c r="J60" s="152" t="s">
        <v>1129</v>
      </c>
      <c r="K60" s="1" t="s">
        <v>1433</v>
      </c>
    </row>
    <row r="61" spans="1:11">
      <c r="A61" s="148">
        <v>11</v>
      </c>
      <c r="B61" s="148">
        <v>19</v>
      </c>
      <c r="C61" s="148" t="s">
        <v>966</v>
      </c>
      <c r="D61" s="148"/>
      <c r="E61" s="148" t="s">
        <v>974</v>
      </c>
      <c r="F61" s="234"/>
      <c r="G61" s="230"/>
      <c r="H61" s="185">
        <v>205198</v>
      </c>
      <c r="I61" s="1"/>
      <c r="J61" s="152" t="s">
        <v>1125</v>
      </c>
      <c r="K61" s="1" t="s">
        <v>1433</v>
      </c>
    </row>
    <row r="62" spans="1:11">
      <c r="A62" s="148">
        <v>11</v>
      </c>
      <c r="B62" s="148">
        <v>19</v>
      </c>
      <c r="C62" s="148" t="s">
        <v>966</v>
      </c>
      <c r="D62" s="148"/>
      <c r="E62" s="148" t="s">
        <v>222</v>
      </c>
      <c r="F62" s="234"/>
      <c r="G62" s="230"/>
      <c r="H62" s="185">
        <v>399305</v>
      </c>
      <c r="I62" s="1"/>
      <c r="J62" s="152" t="s">
        <v>1126</v>
      </c>
      <c r="K62" s="1" t="s">
        <v>1433</v>
      </c>
    </row>
    <row r="63" spans="1:11" ht="16.5">
      <c r="A63" s="148">
        <v>11</v>
      </c>
      <c r="B63" s="148">
        <v>30</v>
      </c>
      <c r="C63" s="148" t="s">
        <v>956</v>
      </c>
      <c r="D63" s="153" t="s">
        <v>989</v>
      </c>
      <c r="E63" s="216" t="s">
        <v>1145</v>
      </c>
      <c r="F63" s="249"/>
      <c r="G63" s="231"/>
      <c r="H63" s="150">
        <v>416317</v>
      </c>
      <c r="I63" s="1"/>
      <c r="J63" s="152" t="s">
        <v>1147</v>
      </c>
      <c r="K63" s="1" t="s">
        <v>1433</v>
      </c>
    </row>
    <row r="64" spans="1:11">
      <c r="A64" s="148">
        <v>11</v>
      </c>
      <c r="B64" s="148">
        <v>30</v>
      </c>
      <c r="C64" s="148" t="s">
        <v>956</v>
      </c>
      <c r="D64" s="148" t="s">
        <v>992</v>
      </c>
      <c r="E64" s="148" t="s">
        <v>1149</v>
      </c>
      <c r="F64" s="234"/>
      <c r="G64" s="231"/>
      <c r="H64" s="150">
        <v>53680</v>
      </c>
      <c r="I64" s="1"/>
      <c r="J64" s="152" t="s">
        <v>1151</v>
      </c>
      <c r="K64" s="1" t="s">
        <v>1433</v>
      </c>
    </row>
    <row r="65" spans="1:11">
      <c r="A65" s="148">
        <v>11</v>
      </c>
      <c r="B65" s="148">
        <v>30</v>
      </c>
      <c r="C65" s="148" t="s">
        <v>1013</v>
      </c>
      <c r="D65" s="148" t="s">
        <v>1040</v>
      </c>
      <c r="E65" s="209" t="s">
        <v>1573</v>
      </c>
      <c r="F65" s="250"/>
      <c r="G65" s="231"/>
      <c r="H65" s="150">
        <v>7939250</v>
      </c>
      <c r="I65" s="1"/>
      <c r="J65" s="152" t="s">
        <v>1574</v>
      </c>
      <c r="K65" s="1" t="s">
        <v>1433</v>
      </c>
    </row>
    <row r="66" spans="1:11">
      <c r="A66" s="148">
        <v>11</v>
      </c>
      <c r="B66" s="148">
        <v>30</v>
      </c>
      <c r="C66" s="148" t="s">
        <v>1013</v>
      </c>
      <c r="D66" s="148" t="s">
        <v>1040</v>
      </c>
      <c r="E66" s="148" t="s">
        <v>1575</v>
      </c>
      <c r="F66" s="234"/>
      <c r="G66" s="231"/>
      <c r="H66" s="150">
        <v>6380000</v>
      </c>
      <c r="I66" s="1"/>
      <c r="J66" s="152" t="s">
        <v>1158</v>
      </c>
      <c r="K66" s="1" t="s">
        <v>1433</v>
      </c>
    </row>
    <row r="67" spans="1:11">
      <c r="A67" s="148">
        <v>11</v>
      </c>
      <c r="B67" s="148">
        <v>30</v>
      </c>
      <c r="C67" s="148" t="s">
        <v>1013</v>
      </c>
      <c r="D67" s="148" t="s">
        <v>1040</v>
      </c>
      <c r="E67" s="148" t="s">
        <v>1576</v>
      </c>
      <c r="F67" s="234"/>
      <c r="G67" s="231"/>
      <c r="H67" s="150">
        <v>1009800</v>
      </c>
      <c r="I67" s="1"/>
      <c r="J67" s="152" t="s">
        <v>1577</v>
      </c>
      <c r="K67" s="1" t="s">
        <v>1433</v>
      </c>
    </row>
    <row r="68" spans="1:11">
      <c r="A68" s="148">
        <v>12</v>
      </c>
      <c r="B68" s="148">
        <v>28</v>
      </c>
      <c r="C68" s="148" t="s">
        <v>13</v>
      </c>
      <c r="D68" s="148" t="s">
        <v>70</v>
      </c>
      <c r="E68" s="148" t="s">
        <v>1578</v>
      </c>
      <c r="F68" s="234"/>
      <c r="G68" s="230"/>
      <c r="H68" s="185">
        <v>63708</v>
      </c>
      <c r="I68" s="1"/>
      <c r="J68" s="152" t="s">
        <v>1579</v>
      </c>
      <c r="K68" s="1" t="s">
        <v>1433</v>
      </c>
    </row>
    <row r="69" spans="1:11">
      <c r="A69" s="148">
        <v>11</v>
      </c>
      <c r="B69" s="148">
        <v>19</v>
      </c>
      <c r="C69" s="148" t="s">
        <v>966</v>
      </c>
      <c r="D69" s="148"/>
      <c r="E69" s="148" t="s">
        <v>1131</v>
      </c>
      <c r="F69" s="234"/>
      <c r="G69" s="230"/>
      <c r="H69" s="185">
        <v>65794</v>
      </c>
      <c r="I69" s="1"/>
      <c r="J69" s="152" t="s">
        <v>1133</v>
      </c>
      <c r="K69" s="1" t="s">
        <v>1433</v>
      </c>
    </row>
    <row r="70" spans="1:11">
      <c r="A70" s="148">
        <v>11</v>
      </c>
      <c r="B70" s="148">
        <v>9</v>
      </c>
      <c r="C70" s="148" t="s">
        <v>956</v>
      </c>
      <c r="D70" s="148" t="s">
        <v>961</v>
      </c>
      <c r="E70" s="148" t="s">
        <v>1075</v>
      </c>
      <c r="F70" s="234"/>
      <c r="G70" s="231"/>
      <c r="H70" s="185">
        <v>748000</v>
      </c>
      <c r="I70" s="1"/>
      <c r="J70" s="152" t="s">
        <v>1119</v>
      </c>
      <c r="K70" s="1" t="s">
        <v>1433</v>
      </c>
    </row>
    <row r="71" spans="1:11">
      <c r="A71" s="148">
        <v>11</v>
      </c>
      <c r="B71" s="148">
        <v>10</v>
      </c>
      <c r="C71" s="148" t="s">
        <v>956</v>
      </c>
      <c r="D71" s="110" t="s">
        <v>1072</v>
      </c>
      <c r="E71" s="148" t="s">
        <v>1580</v>
      </c>
      <c r="F71" s="234"/>
      <c r="G71" s="230"/>
      <c r="H71" s="185">
        <v>45387797</v>
      </c>
      <c r="I71" s="1"/>
      <c r="J71" s="152" t="s">
        <v>1123</v>
      </c>
      <c r="K71" s="1" t="s">
        <v>1433</v>
      </c>
    </row>
    <row r="72" spans="1:11">
      <c r="A72" s="148">
        <v>11</v>
      </c>
      <c r="B72" s="148">
        <v>30</v>
      </c>
      <c r="C72" s="148" t="s">
        <v>956</v>
      </c>
      <c r="D72" s="148" t="s">
        <v>992</v>
      </c>
      <c r="E72" s="148" t="s">
        <v>1004</v>
      </c>
      <c r="F72" s="234"/>
      <c r="G72" s="231"/>
      <c r="H72" s="150">
        <v>2134</v>
      </c>
      <c r="I72" s="1"/>
      <c r="J72" s="152" t="s">
        <v>1166</v>
      </c>
      <c r="K72" s="1" t="s">
        <v>1433</v>
      </c>
    </row>
    <row r="73" spans="1:11" ht="16.5">
      <c r="A73" s="148"/>
      <c r="B73" s="148"/>
      <c r="C73" s="148"/>
      <c r="D73" s="148"/>
      <c r="E73" s="111" t="s">
        <v>1581</v>
      </c>
      <c r="F73" s="251"/>
      <c r="G73" s="231"/>
      <c r="H73" s="150">
        <v>5002</v>
      </c>
      <c r="I73" s="1"/>
      <c r="J73" s="152" t="s">
        <v>1582</v>
      </c>
      <c r="K73" s="1" t="s">
        <v>1433</v>
      </c>
    </row>
    <row r="74" spans="1:11">
      <c r="A74" s="148">
        <v>12</v>
      </c>
      <c r="B74" s="148">
        <v>20</v>
      </c>
      <c r="C74" s="148" t="s">
        <v>966</v>
      </c>
      <c r="D74" s="148"/>
      <c r="E74" s="148" t="s">
        <v>176</v>
      </c>
      <c r="F74" s="234"/>
      <c r="G74" s="234"/>
      <c r="H74" s="185">
        <v>852951</v>
      </c>
      <c r="I74" s="1"/>
      <c r="J74" s="152" t="s">
        <v>1178</v>
      </c>
      <c r="K74" s="1" t="s">
        <v>1433</v>
      </c>
    </row>
    <row r="75" spans="1:11">
      <c r="A75" s="148">
        <v>12</v>
      </c>
      <c r="B75" s="148">
        <v>20</v>
      </c>
      <c r="C75" s="148" t="s">
        <v>966</v>
      </c>
      <c r="D75" s="148"/>
      <c r="E75" s="148" t="s">
        <v>969</v>
      </c>
      <c r="F75" s="234"/>
      <c r="G75" s="234"/>
      <c r="H75" s="185">
        <v>443148</v>
      </c>
      <c r="I75" s="1"/>
      <c r="J75" s="152" t="s">
        <v>1179</v>
      </c>
      <c r="K75" s="1" t="s">
        <v>1433</v>
      </c>
    </row>
    <row r="76" spans="1:11">
      <c r="A76" s="148">
        <v>12</v>
      </c>
      <c r="B76" s="148">
        <v>20</v>
      </c>
      <c r="C76" s="148" t="s">
        <v>966</v>
      </c>
      <c r="D76" s="148"/>
      <c r="E76" s="148" t="s">
        <v>971</v>
      </c>
      <c r="F76" s="234"/>
      <c r="G76" s="234"/>
      <c r="H76" s="185">
        <v>318765</v>
      </c>
      <c r="I76" s="1"/>
      <c r="J76" s="152" t="s">
        <v>1180</v>
      </c>
      <c r="K76" s="1" t="s">
        <v>1433</v>
      </c>
    </row>
    <row r="77" spans="1:11">
      <c r="A77" s="148">
        <v>12</v>
      </c>
      <c r="B77" s="148">
        <v>20</v>
      </c>
      <c r="C77" s="148" t="s">
        <v>966</v>
      </c>
      <c r="D77" s="148"/>
      <c r="E77" s="148" t="s">
        <v>974</v>
      </c>
      <c r="F77" s="234"/>
      <c r="G77" s="234"/>
      <c r="H77" s="185">
        <v>205198</v>
      </c>
      <c r="I77" s="1"/>
      <c r="J77" s="152" t="s">
        <v>1181</v>
      </c>
      <c r="K77" s="1" t="s">
        <v>1433</v>
      </c>
    </row>
    <row r="78" spans="1:11">
      <c r="A78" s="148">
        <v>12</v>
      </c>
      <c r="B78" s="148">
        <v>20</v>
      </c>
      <c r="C78" s="148" t="s">
        <v>966</v>
      </c>
      <c r="D78" s="148"/>
      <c r="E78" s="148" t="s">
        <v>1182</v>
      </c>
      <c r="F78" s="234"/>
      <c r="G78" s="234"/>
      <c r="H78" s="185">
        <v>309522</v>
      </c>
      <c r="I78" s="1"/>
      <c r="J78" s="152" t="s">
        <v>1183</v>
      </c>
      <c r="K78" s="1" t="s">
        <v>1433</v>
      </c>
    </row>
    <row r="79" spans="1:11">
      <c r="A79" s="148">
        <v>12</v>
      </c>
      <c r="B79" s="148">
        <v>20</v>
      </c>
      <c r="C79" s="148" t="s">
        <v>966</v>
      </c>
      <c r="D79" s="148"/>
      <c r="E79" s="148" t="s">
        <v>222</v>
      </c>
      <c r="F79" s="234"/>
      <c r="G79" s="234"/>
      <c r="H79" s="185">
        <v>399305</v>
      </c>
      <c r="I79" s="1"/>
      <c r="J79" s="152" t="s">
        <v>1184</v>
      </c>
      <c r="K79" s="1" t="s">
        <v>1433</v>
      </c>
    </row>
    <row r="80" spans="1:11">
      <c r="A80" s="148">
        <v>12</v>
      </c>
      <c r="B80" s="148">
        <v>20</v>
      </c>
      <c r="C80" s="148" t="s">
        <v>966</v>
      </c>
      <c r="D80" s="148"/>
      <c r="E80" s="148" t="s">
        <v>1131</v>
      </c>
      <c r="F80" s="234"/>
      <c r="G80" s="234"/>
      <c r="H80" s="185"/>
      <c r="I80" s="1"/>
      <c r="J80" s="152" t="s">
        <v>1185</v>
      </c>
      <c r="K80" s="1" t="s">
        <v>1433</v>
      </c>
    </row>
    <row r="81" spans="1:11">
      <c r="A81" s="148">
        <v>12</v>
      </c>
      <c r="B81" s="148">
        <v>1</v>
      </c>
      <c r="C81" s="148" t="s">
        <v>877</v>
      </c>
      <c r="D81" s="148" t="s">
        <v>878</v>
      </c>
      <c r="E81" s="148" t="s">
        <v>1168</v>
      </c>
      <c r="F81" s="234"/>
      <c r="G81" s="234"/>
      <c r="H81" s="185">
        <v>5797550</v>
      </c>
      <c r="I81" s="1"/>
      <c r="J81" s="152" t="s">
        <v>1170</v>
      </c>
      <c r="K81" s="1" t="s">
        <v>1433</v>
      </c>
    </row>
    <row r="82" spans="1:11">
      <c r="A82" s="148">
        <v>12</v>
      </c>
      <c r="B82" s="148">
        <v>3</v>
      </c>
      <c r="C82" s="148" t="s">
        <v>956</v>
      </c>
      <c r="D82" s="110" t="s">
        <v>1072</v>
      </c>
      <c r="E82" s="158" t="s">
        <v>1171</v>
      </c>
      <c r="F82" s="235"/>
      <c r="G82" s="235"/>
      <c r="H82" s="150">
        <v>62448927</v>
      </c>
      <c r="I82" s="194"/>
      <c r="J82" s="152" t="s">
        <v>1173</v>
      </c>
      <c r="K82" s="1" t="s">
        <v>1433</v>
      </c>
    </row>
    <row r="83" spans="1:11">
      <c r="A83" s="148"/>
      <c r="B83" s="148"/>
      <c r="C83" s="148" t="s">
        <v>956</v>
      </c>
      <c r="D83" s="110" t="s">
        <v>1583</v>
      </c>
      <c r="E83" s="158" t="s">
        <v>1245</v>
      </c>
      <c r="F83" s="235"/>
      <c r="G83" s="235"/>
      <c r="H83" s="150">
        <v>113140</v>
      </c>
      <c r="I83" s="194" t="e">
        <f>I82+#REF!-H83-M83</f>
        <v>#REF!</v>
      </c>
      <c r="J83" s="152" t="s">
        <v>1247</v>
      </c>
      <c r="K83" s="1" t="s">
        <v>1433</v>
      </c>
    </row>
    <row r="84" spans="1:11">
      <c r="A84" s="148"/>
      <c r="B84" s="148"/>
      <c r="C84" s="148" t="s">
        <v>956</v>
      </c>
      <c r="D84" s="110" t="s">
        <v>1583</v>
      </c>
      <c r="E84" s="158" t="s">
        <v>1249</v>
      </c>
      <c r="F84" s="235"/>
      <c r="G84" s="235"/>
      <c r="H84" s="150">
        <v>123012</v>
      </c>
      <c r="I84" s="194" t="e">
        <f>I83+#REF!-H84-M84</f>
        <v>#REF!</v>
      </c>
      <c r="J84" s="152" t="s">
        <v>1251</v>
      </c>
      <c r="K84" s="1" t="s">
        <v>1433</v>
      </c>
    </row>
    <row r="85" spans="1:11">
      <c r="A85" s="148"/>
      <c r="B85" s="148"/>
      <c r="C85" s="148" t="s">
        <v>956</v>
      </c>
      <c r="D85" s="110" t="s">
        <v>1583</v>
      </c>
      <c r="E85" s="158" t="s">
        <v>1252</v>
      </c>
      <c r="F85" s="235"/>
      <c r="G85" s="235"/>
      <c r="H85" s="150">
        <v>2180122</v>
      </c>
      <c r="I85" s="194" t="e">
        <f>I84+#REF!-H85-M85</f>
        <v>#REF!</v>
      </c>
      <c r="J85" s="152" t="s">
        <v>1254</v>
      </c>
      <c r="K85" s="1" t="s">
        <v>1433</v>
      </c>
    </row>
    <row r="86" spans="1:11">
      <c r="A86" s="148"/>
      <c r="B86" s="148"/>
      <c r="C86" s="148" t="s">
        <v>956</v>
      </c>
      <c r="D86" s="110" t="s">
        <v>1584</v>
      </c>
      <c r="E86" s="158" t="s">
        <v>1585</v>
      </c>
      <c r="F86" s="235"/>
      <c r="G86" s="235"/>
      <c r="H86" s="150">
        <v>77548</v>
      </c>
      <c r="I86" s="194" t="e">
        <f>I85+#REF!-H86-M86</f>
        <v>#REF!</v>
      </c>
      <c r="J86" s="152" t="s">
        <v>1257</v>
      </c>
      <c r="K86" s="1" t="s">
        <v>1433</v>
      </c>
    </row>
    <row r="87" spans="1:11" ht="16.5">
      <c r="A87" s="148">
        <v>12</v>
      </c>
      <c r="B87" s="148">
        <v>28</v>
      </c>
      <c r="C87" s="148" t="s">
        <v>13</v>
      </c>
      <c r="D87" s="110" t="s">
        <v>1586</v>
      </c>
      <c r="E87" s="158" t="s">
        <v>1587</v>
      </c>
      <c r="F87" s="235"/>
      <c r="G87" s="235"/>
      <c r="H87" s="150">
        <v>230519</v>
      </c>
      <c r="I87" s="194">
        <v>997830</v>
      </c>
      <c r="J87" s="152" t="s">
        <v>1212</v>
      </c>
      <c r="K87" s="1" t="s">
        <v>1433</v>
      </c>
    </row>
    <row r="88" spans="1:11">
      <c r="A88" s="148">
        <v>12</v>
      </c>
      <c r="B88" s="148">
        <v>28</v>
      </c>
      <c r="C88" s="148" t="s">
        <v>13</v>
      </c>
      <c r="D88" s="110" t="s">
        <v>1588</v>
      </c>
      <c r="E88" s="158" t="s">
        <v>1589</v>
      </c>
      <c r="F88" s="235"/>
      <c r="G88" s="235"/>
      <c r="H88" s="150">
        <v>17446</v>
      </c>
      <c r="I88" s="194">
        <v>980384</v>
      </c>
      <c r="J88" s="152" t="s">
        <v>1590</v>
      </c>
      <c r="K88" s="1" t="s">
        <v>1433</v>
      </c>
    </row>
    <row r="89" spans="1:11">
      <c r="A89" s="148">
        <v>12</v>
      </c>
      <c r="B89" s="148">
        <v>28</v>
      </c>
      <c r="C89" s="148" t="s">
        <v>13</v>
      </c>
      <c r="D89" s="110" t="s">
        <v>1282</v>
      </c>
      <c r="E89" s="158" t="s">
        <v>1591</v>
      </c>
      <c r="F89" s="235"/>
      <c r="G89" s="235"/>
      <c r="H89" s="150">
        <v>5810200</v>
      </c>
      <c r="I89" s="194"/>
      <c r="J89" s="152" t="s">
        <v>1592</v>
      </c>
      <c r="K89" s="1" t="s">
        <v>1433</v>
      </c>
    </row>
    <row r="90" spans="1:11">
      <c r="A90" s="148">
        <v>12</v>
      </c>
      <c r="B90" s="148">
        <v>28</v>
      </c>
      <c r="C90" s="148" t="s">
        <v>13</v>
      </c>
      <c r="D90" s="110" t="s">
        <v>1282</v>
      </c>
      <c r="E90" s="158" t="s">
        <v>1593</v>
      </c>
      <c r="F90" s="235"/>
      <c r="G90" s="235"/>
      <c r="H90" s="150">
        <v>7106000</v>
      </c>
      <c r="I90" s="194"/>
      <c r="J90" s="152" t="s">
        <v>1218</v>
      </c>
      <c r="K90" s="1" t="s">
        <v>1433</v>
      </c>
    </row>
    <row r="91" spans="1:11">
      <c r="A91" s="148">
        <v>12</v>
      </c>
      <c r="B91" s="148">
        <v>28</v>
      </c>
      <c r="C91" s="148" t="s">
        <v>13</v>
      </c>
      <c r="D91" s="110" t="s">
        <v>1282</v>
      </c>
      <c r="E91" s="158" t="s">
        <v>1594</v>
      </c>
      <c r="F91" s="235"/>
      <c r="G91" s="235"/>
      <c r="H91" s="150">
        <v>324500</v>
      </c>
      <c r="I91" s="194"/>
      <c r="J91" s="152" t="s">
        <v>1221</v>
      </c>
      <c r="K91" s="1" t="s">
        <v>1433</v>
      </c>
    </row>
    <row r="92" spans="1:11">
      <c r="A92" s="148">
        <v>12</v>
      </c>
      <c r="B92" s="148">
        <v>28</v>
      </c>
      <c r="C92" s="148" t="s">
        <v>13</v>
      </c>
      <c r="D92" s="110" t="s">
        <v>1282</v>
      </c>
      <c r="E92" s="158" t="s">
        <v>1222</v>
      </c>
      <c r="F92" s="235"/>
      <c r="G92" s="235"/>
      <c r="H92" s="150">
        <v>1089000</v>
      </c>
      <c r="I92" s="194"/>
      <c r="J92" s="152" t="s">
        <v>1224</v>
      </c>
      <c r="K92" s="1" t="s">
        <v>1433</v>
      </c>
    </row>
    <row r="93" spans="1:11">
      <c r="A93" s="148">
        <v>12</v>
      </c>
      <c r="B93" s="148">
        <v>28</v>
      </c>
      <c r="C93" s="148" t="s">
        <v>13</v>
      </c>
      <c r="D93" s="110" t="s">
        <v>1282</v>
      </c>
      <c r="E93" s="158" t="s">
        <v>1258</v>
      </c>
      <c r="F93" s="235"/>
      <c r="G93" s="235"/>
      <c r="H93" s="150">
        <v>1463000</v>
      </c>
      <c r="I93" s="194"/>
      <c r="J93" s="152" t="s">
        <v>1260</v>
      </c>
      <c r="K93" s="1" t="s">
        <v>1433</v>
      </c>
    </row>
    <row r="94" spans="1:11">
      <c r="A94" s="148">
        <v>12</v>
      </c>
      <c r="B94" s="148">
        <v>28</v>
      </c>
      <c r="C94" s="148" t="s">
        <v>13</v>
      </c>
      <c r="D94" s="110" t="s">
        <v>1588</v>
      </c>
      <c r="E94" s="158" t="s">
        <v>1225</v>
      </c>
      <c r="F94" s="235"/>
      <c r="G94" s="235"/>
      <c r="H94" s="150">
        <v>80628</v>
      </c>
      <c r="I94" s="194"/>
      <c r="J94" s="152" t="s">
        <v>1227</v>
      </c>
      <c r="K94" s="1" t="s">
        <v>1433</v>
      </c>
    </row>
    <row r="95" spans="1:11">
      <c r="A95" s="148">
        <v>12</v>
      </c>
      <c r="B95" s="148">
        <v>28</v>
      </c>
      <c r="C95" s="148" t="s">
        <v>13</v>
      </c>
      <c r="D95" s="110" t="s">
        <v>1588</v>
      </c>
      <c r="E95" s="158" t="s">
        <v>1595</v>
      </c>
      <c r="F95" s="235"/>
      <c r="G95" s="235"/>
      <c r="H95" s="150">
        <v>16863</v>
      </c>
      <c r="I95" s="194"/>
      <c r="J95" s="152" t="s">
        <v>1228</v>
      </c>
      <c r="K95" s="1" t="s">
        <v>1433</v>
      </c>
    </row>
    <row r="96" spans="1:11">
      <c r="A96" s="148">
        <v>12</v>
      </c>
      <c r="B96" s="148">
        <v>14</v>
      </c>
      <c r="C96" s="148" t="s">
        <v>13</v>
      </c>
      <c r="D96" s="110" t="s">
        <v>1282</v>
      </c>
      <c r="E96" s="158" t="s">
        <v>1174</v>
      </c>
      <c r="F96" s="235"/>
      <c r="G96" s="235"/>
      <c r="H96" s="150">
        <v>108900</v>
      </c>
      <c r="I96" s="194">
        <v>8751002</v>
      </c>
      <c r="J96" s="152" t="s">
        <v>1596</v>
      </c>
      <c r="K96" s="1" t="s">
        <v>1433</v>
      </c>
    </row>
    <row r="97" spans="1:11" ht="16.5">
      <c r="A97" s="148"/>
      <c r="B97" s="148"/>
      <c r="C97" s="148"/>
      <c r="D97" s="110"/>
      <c r="E97" s="222" t="s">
        <v>1597</v>
      </c>
      <c r="F97" s="235"/>
      <c r="G97" s="235"/>
      <c r="H97" s="150">
        <v>6068</v>
      </c>
      <c r="I97" s="194"/>
      <c r="J97" s="152" t="s">
        <v>1598</v>
      </c>
      <c r="K97" s="1" t="s">
        <v>1433</v>
      </c>
    </row>
    <row r="98" spans="1:11">
      <c r="A98" s="148">
        <v>1</v>
      </c>
      <c r="B98" s="148">
        <v>5</v>
      </c>
      <c r="C98" s="148" t="s">
        <v>13</v>
      </c>
      <c r="D98" s="110" t="s">
        <v>1072</v>
      </c>
      <c r="E98" s="158" t="s">
        <v>1599</v>
      </c>
      <c r="F98" s="235"/>
      <c r="G98" s="235"/>
      <c r="H98" s="150">
        <v>40461877</v>
      </c>
      <c r="I98" s="194">
        <v>3313051</v>
      </c>
      <c r="J98" s="152" t="s">
        <v>1600</v>
      </c>
      <c r="K98" s="1" t="s">
        <v>1433</v>
      </c>
    </row>
    <row r="99" spans="1:11">
      <c r="A99" s="148">
        <v>1</v>
      </c>
      <c r="B99" s="148">
        <v>20</v>
      </c>
      <c r="C99" s="148" t="s">
        <v>54</v>
      </c>
      <c r="D99" s="110"/>
      <c r="E99" s="158" t="s">
        <v>362</v>
      </c>
      <c r="F99" s="235"/>
      <c r="G99" s="235"/>
      <c r="H99" s="150">
        <v>852951</v>
      </c>
      <c r="I99" s="194">
        <v>1712100</v>
      </c>
      <c r="J99" s="152" t="s">
        <v>1237</v>
      </c>
      <c r="K99" s="1" t="s">
        <v>1433</v>
      </c>
    </row>
    <row r="100" spans="1:11">
      <c r="A100" s="148">
        <v>1</v>
      </c>
      <c r="B100" s="148">
        <v>20</v>
      </c>
      <c r="C100" s="148" t="s">
        <v>54</v>
      </c>
      <c r="D100" s="110"/>
      <c r="E100" s="158" t="s">
        <v>403</v>
      </c>
      <c r="F100" s="235"/>
      <c r="G100" s="235"/>
      <c r="H100" s="150">
        <v>443148</v>
      </c>
      <c r="I100" s="194">
        <v>1268952</v>
      </c>
      <c r="J100" s="152" t="s">
        <v>1239</v>
      </c>
      <c r="K100" s="1" t="s">
        <v>1433</v>
      </c>
    </row>
    <row r="101" spans="1:11">
      <c r="A101" s="148">
        <v>1</v>
      </c>
      <c r="B101" s="148">
        <v>20</v>
      </c>
      <c r="C101" s="148" t="s">
        <v>54</v>
      </c>
      <c r="D101" s="110"/>
      <c r="E101" s="158" t="s">
        <v>268</v>
      </c>
      <c r="F101" s="235"/>
      <c r="G101" s="235"/>
      <c r="H101" s="150">
        <v>318765</v>
      </c>
      <c r="I101" s="194">
        <v>950187</v>
      </c>
      <c r="J101" s="152" t="s">
        <v>1240</v>
      </c>
      <c r="K101" s="1" t="s">
        <v>1433</v>
      </c>
    </row>
    <row r="102" spans="1:11">
      <c r="A102" s="148">
        <v>1</v>
      </c>
      <c r="B102" s="148">
        <v>20</v>
      </c>
      <c r="C102" s="148" t="s">
        <v>54</v>
      </c>
      <c r="D102" s="110"/>
      <c r="E102" s="158" t="s">
        <v>1601</v>
      </c>
      <c r="F102" s="235"/>
      <c r="G102" s="235"/>
      <c r="H102" s="150">
        <v>205198</v>
      </c>
      <c r="I102" s="194">
        <v>744989</v>
      </c>
      <c r="J102" s="152" t="s">
        <v>1241</v>
      </c>
      <c r="K102" s="1" t="s">
        <v>1433</v>
      </c>
    </row>
    <row r="103" spans="1:11">
      <c r="A103" s="148">
        <v>1</v>
      </c>
      <c r="B103" s="148">
        <v>20</v>
      </c>
      <c r="C103" s="148" t="s">
        <v>54</v>
      </c>
      <c r="D103" s="110"/>
      <c r="E103" s="158" t="s">
        <v>1182</v>
      </c>
      <c r="F103" s="235"/>
      <c r="G103" s="235"/>
      <c r="H103" s="150">
        <v>382259</v>
      </c>
      <c r="I103" s="194">
        <v>362730</v>
      </c>
      <c r="J103" s="152" t="s">
        <v>1242</v>
      </c>
      <c r="K103" s="1" t="s">
        <v>1433</v>
      </c>
    </row>
    <row r="104" spans="1:11">
      <c r="A104" s="148">
        <v>1</v>
      </c>
      <c r="B104" s="148">
        <v>20</v>
      </c>
      <c r="C104" s="148" t="s">
        <v>54</v>
      </c>
      <c r="D104" s="110"/>
      <c r="E104" s="158" t="s">
        <v>1602</v>
      </c>
      <c r="F104" s="235"/>
      <c r="G104" s="235"/>
      <c r="H104" s="150">
        <v>399305</v>
      </c>
      <c r="I104" s="194">
        <v>-36575</v>
      </c>
      <c r="J104" s="152" t="s">
        <v>1243</v>
      </c>
      <c r="K104" s="1" t="s">
        <v>1433</v>
      </c>
    </row>
    <row r="105" spans="1:11">
      <c r="A105" s="148">
        <v>1</v>
      </c>
      <c r="B105" s="148">
        <v>31</v>
      </c>
      <c r="C105" s="148" t="s">
        <v>13</v>
      </c>
      <c r="D105" s="110" t="s">
        <v>1282</v>
      </c>
      <c r="E105" s="158" t="s">
        <v>1603</v>
      </c>
      <c r="F105" s="235"/>
      <c r="G105" s="235"/>
      <c r="H105" s="150">
        <v>6380000</v>
      </c>
      <c r="I105" s="194">
        <v>-10373397</v>
      </c>
      <c r="J105" s="152" t="s">
        <v>1604</v>
      </c>
      <c r="K105" s="1" t="s">
        <v>1433</v>
      </c>
    </row>
    <row r="106" spans="1:11">
      <c r="A106" s="148">
        <v>1</v>
      </c>
      <c r="B106" s="148">
        <v>31</v>
      </c>
      <c r="C106" s="148" t="s">
        <v>13</v>
      </c>
      <c r="D106" s="110" t="s">
        <v>1282</v>
      </c>
      <c r="E106" s="158" t="s">
        <v>1263</v>
      </c>
      <c r="F106" s="235"/>
      <c r="G106" s="235"/>
      <c r="H106" s="150">
        <v>194040</v>
      </c>
      <c r="I106" s="194">
        <v>-10567437</v>
      </c>
      <c r="J106" s="152" t="s">
        <v>1264</v>
      </c>
      <c r="K106" s="1" t="s">
        <v>1433</v>
      </c>
    </row>
    <row r="107" spans="1:11">
      <c r="A107" s="148">
        <v>1</v>
      </c>
      <c r="B107" s="148">
        <v>31</v>
      </c>
      <c r="C107" s="148" t="s">
        <v>13</v>
      </c>
      <c r="D107" s="110" t="s">
        <v>1282</v>
      </c>
      <c r="E107" s="158" t="s">
        <v>1605</v>
      </c>
      <c r="F107" s="235"/>
      <c r="G107" s="235"/>
      <c r="H107" s="150">
        <v>10412050</v>
      </c>
      <c r="I107" s="194">
        <v>-20979487</v>
      </c>
      <c r="J107" s="152" t="s">
        <v>1267</v>
      </c>
      <c r="K107" s="1" t="s">
        <v>1433</v>
      </c>
    </row>
    <row r="108" spans="1:11">
      <c r="A108" s="148">
        <v>1</v>
      </c>
      <c r="B108" s="148">
        <v>31</v>
      </c>
      <c r="C108" s="148" t="s">
        <v>13</v>
      </c>
      <c r="D108" s="110" t="s">
        <v>1586</v>
      </c>
      <c r="E108" s="158" t="s">
        <v>1606</v>
      </c>
      <c r="F108" s="235"/>
      <c r="G108" s="235"/>
      <c r="H108" s="150">
        <v>638706</v>
      </c>
      <c r="I108" s="194">
        <v>-21618193</v>
      </c>
      <c r="J108" s="152" t="s">
        <v>1270</v>
      </c>
      <c r="K108" s="1" t="s">
        <v>1433</v>
      </c>
    </row>
    <row r="109" spans="1:11">
      <c r="A109" s="148">
        <v>1</v>
      </c>
      <c r="B109" s="148">
        <v>31</v>
      </c>
      <c r="C109" s="148" t="s">
        <v>13</v>
      </c>
      <c r="D109" s="110" t="s">
        <v>1588</v>
      </c>
      <c r="E109" s="158" t="s">
        <v>1607</v>
      </c>
      <c r="F109" s="235"/>
      <c r="G109" s="235"/>
      <c r="H109" s="150">
        <v>76021</v>
      </c>
      <c r="I109" s="194">
        <v>-21694214</v>
      </c>
      <c r="J109" s="152" t="s">
        <v>1272</v>
      </c>
      <c r="K109" s="1" t="s">
        <v>1433</v>
      </c>
    </row>
    <row r="110" spans="1:11">
      <c r="A110" s="148">
        <v>2</v>
      </c>
      <c r="B110" s="148">
        <v>28</v>
      </c>
      <c r="C110" s="148" t="s">
        <v>13</v>
      </c>
      <c r="D110" s="110" t="s">
        <v>1608</v>
      </c>
      <c r="E110" s="158" t="s">
        <v>1609</v>
      </c>
      <c r="F110" s="235"/>
      <c r="G110" s="235"/>
      <c r="H110" s="150">
        <v>131788</v>
      </c>
      <c r="I110" s="194">
        <v>-118615512</v>
      </c>
      <c r="J110" s="152" t="s">
        <v>1610</v>
      </c>
      <c r="K110" s="1" t="s">
        <v>1433</v>
      </c>
    </row>
    <row r="111" spans="1:11">
      <c r="A111" s="148">
        <v>2</v>
      </c>
      <c r="B111" s="148">
        <v>28</v>
      </c>
      <c r="C111" s="148" t="s">
        <v>13</v>
      </c>
      <c r="D111" s="110" t="s">
        <v>1608</v>
      </c>
      <c r="E111" s="158" t="s">
        <v>1611</v>
      </c>
      <c r="F111" s="235"/>
      <c r="G111" s="235"/>
      <c r="H111" s="150">
        <v>72741</v>
      </c>
      <c r="I111" s="194">
        <v>-118688253</v>
      </c>
      <c r="J111" s="152" t="s">
        <v>1612</v>
      </c>
      <c r="K111" s="1" t="s">
        <v>1433</v>
      </c>
    </row>
    <row r="112" spans="1:11">
      <c r="A112" s="148">
        <v>2</v>
      </c>
      <c r="B112" s="148">
        <v>28</v>
      </c>
      <c r="C112" s="148" t="s">
        <v>13</v>
      </c>
      <c r="D112" s="110" t="s">
        <v>1613</v>
      </c>
      <c r="E112" s="158" t="s">
        <v>1614</v>
      </c>
      <c r="F112" s="235"/>
      <c r="G112" s="235"/>
      <c r="H112" s="150">
        <v>6998011</v>
      </c>
      <c r="I112" s="194">
        <v>-125686264</v>
      </c>
      <c r="J112" s="152" t="s">
        <v>1615</v>
      </c>
      <c r="K112" s="1" t="s">
        <v>1433</v>
      </c>
    </row>
    <row r="113" spans="1:11">
      <c r="A113" s="148">
        <v>1</v>
      </c>
      <c r="B113" s="148">
        <v>31</v>
      </c>
      <c r="C113" s="148" t="s">
        <v>13</v>
      </c>
      <c r="D113" s="110" t="s">
        <v>483</v>
      </c>
      <c r="E113" s="158" t="s">
        <v>1274</v>
      </c>
      <c r="F113" s="235"/>
      <c r="G113" s="235"/>
      <c r="H113" s="150">
        <v>616000</v>
      </c>
      <c r="I113" s="194">
        <v>-22310214</v>
      </c>
      <c r="J113" s="152" t="s">
        <v>1275</v>
      </c>
      <c r="K113" s="1" t="s">
        <v>1433</v>
      </c>
    </row>
    <row r="114" spans="1:11">
      <c r="A114" s="1">
        <v>1</v>
      </c>
      <c r="B114" s="1">
        <v>31</v>
      </c>
      <c r="C114" s="1" t="s">
        <v>66</v>
      </c>
      <c r="D114" s="1" t="s">
        <v>748</v>
      </c>
      <c r="E114" s="1" t="s">
        <v>1276</v>
      </c>
      <c r="F114" s="1" t="s">
        <v>1616</v>
      </c>
      <c r="G114" s="1"/>
      <c r="H114" s="1">
        <v>255000</v>
      </c>
      <c r="I114" s="1">
        <v>-22317263</v>
      </c>
      <c r="J114" s="1" t="s">
        <v>1278</v>
      </c>
      <c r="K114" s="1" t="s">
        <v>1433</v>
      </c>
    </row>
    <row r="115" spans="1:11">
      <c r="A115" s="148">
        <v>2</v>
      </c>
      <c r="B115" s="148">
        <v>28</v>
      </c>
      <c r="C115" s="148" t="s">
        <v>877</v>
      </c>
      <c r="D115" s="110" t="s">
        <v>70</v>
      </c>
      <c r="E115" s="158" t="s">
        <v>1617</v>
      </c>
      <c r="F115" s="235" t="s">
        <v>1618</v>
      </c>
      <c r="G115" s="235"/>
      <c r="H115" s="149">
        <v>76336</v>
      </c>
      <c r="I115" s="194"/>
      <c r="J115" s="152" t="s">
        <v>1619</v>
      </c>
      <c r="K115" s="1" t="s">
        <v>1433</v>
      </c>
    </row>
    <row r="116" spans="1:11">
      <c r="J116" s="1" t="s">
        <v>1620</v>
      </c>
    </row>
  </sheetData>
  <autoFilter ref="A2:H2" xr:uid="{00000000-0009-0000-0000-000008000000}"/>
  <phoneticPr fontId="4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8"/>
  <sheetViews>
    <sheetView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H40" sqref="H40"/>
    </sheetView>
  </sheetViews>
  <sheetFormatPr defaultRowHeight="14.5"/>
  <cols>
    <col min="1" max="1" width="3.90625" customWidth="1"/>
    <col min="2" max="2" width="3.453125" bestFit="1" customWidth="1"/>
    <col min="3" max="3" width="13" customWidth="1"/>
    <col min="4" max="4" width="20.6328125" customWidth="1"/>
    <col min="5" max="5" width="40.26953125" bestFit="1" customWidth="1"/>
    <col min="6" max="6" width="40.26953125" customWidth="1"/>
    <col min="7" max="7" width="17.08984375" customWidth="1"/>
    <col min="8" max="8" width="14" bestFit="1" customWidth="1"/>
    <col min="9" max="9" width="0.90625" customWidth="1"/>
    <col min="10" max="10" width="13.36328125" customWidth="1"/>
    <col min="11" max="11" width="10.90625" bestFit="1" customWidth="1"/>
  </cols>
  <sheetData>
    <row r="1" spans="1:11">
      <c r="A1" t="s">
        <v>1417</v>
      </c>
    </row>
    <row r="2" spans="1:11">
      <c r="C2" s="139" t="s">
        <v>1418</v>
      </c>
      <c r="D2" s="139" t="s">
        <v>1419</v>
      </c>
      <c r="E2" s="139" t="s">
        <v>1420</v>
      </c>
      <c r="F2" s="139"/>
      <c r="G2" s="139" t="s">
        <v>1421</v>
      </c>
      <c r="H2" s="139" t="s">
        <v>1422</v>
      </c>
      <c r="I2" s="139"/>
      <c r="J2" s="139" t="s">
        <v>1423</v>
      </c>
      <c r="K2" s="1"/>
    </row>
    <row r="3" spans="1:11">
      <c r="A3" s="1">
        <v>7</v>
      </c>
      <c r="B3" s="1">
        <v>30</v>
      </c>
      <c r="C3" s="117" t="s">
        <v>92</v>
      </c>
      <c r="D3" s="117"/>
      <c r="E3" s="117" t="s">
        <v>1399</v>
      </c>
      <c r="F3" s="117"/>
      <c r="G3" s="1"/>
      <c r="H3" s="1">
        <v>2600</v>
      </c>
      <c r="I3" s="14"/>
      <c r="J3" s="1" t="s">
        <v>1621</v>
      </c>
      <c r="K3" s="1" t="s">
        <v>1572</v>
      </c>
    </row>
    <row r="4" spans="1:11">
      <c r="A4" s="11">
        <v>7</v>
      </c>
      <c r="B4" s="11">
        <v>28</v>
      </c>
      <c r="C4" s="86" t="s">
        <v>825</v>
      </c>
      <c r="D4" s="86"/>
      <c r="E4" s="86" t="s">
        <v>826</v>
      </c>
      <c r="F4" s="86"/>
      <c r="G4" s="19"/>
      <c r="H4" s="72">
        <f>220+23837</f>
        <v>24057</v>
      </c>
      <c r="I4" s="15"/>
      <c r="J4" s="12" t="s">
        <v>827</v>
      </c>
      <c r="K4" s="1" t="s">
        <v>1425</v>
      </c>
    </row>
    <row r="5" spans="1:11">
      <c r="A5" s="1">
        <v>7</v>
      </c>
      <c r="B5" s="1">
        <v>12</v>
      </c>
      <c r="C5" s="1" t="s">
        <v>92</v>
      </c>
      <c r="D5" s="1" t="s">
        <v>1622</v>
      </c>
      <c r="E5" s="1" t="s">
        <v>1623</v>
      </c>
      <c r="F5" s="1"/>
      <c r="G5" s="1"/>
      <c r="H5" s="1">
        <v>1100</v>
      </c>
      <c r="I5" s="119"/>
      <c r="J5" s="117" t="s">
        <v>1624</v>
      </c>
      <c r="K5" s="1" t="s">
        <v>1572</v>
      </c>
    </row>
    <row r="6" spans="1:11">
      <c r="A6" s="1">
        <v>7</v>
      </c>
      <c r="B6" s="1">
        <v>12</v>
      </c>
      <c r="C6" s="1" t="s">
        <v>92</v>
      </c>
      <c r="D6" s="1" t="s">
        <v>1622</v>
      </c>
      <c r="E6" s="1" t="s">
        <v>1293</v>
      </c>
      <c r="F6" s="1"/>
      <c r="G6" s="1"/>
      <c r="H6" s="1">
        <v>8800</v>
      </c>
      <c r="I6" s="14"/>
      <c r="J6" s="1" t="s">
        <v>1625</v>
      </c>
      <c r="K6" s="1" t="s">
        <v>1572</v>
      </c>
    </row>
    <row r="7" spans="1:11">
      <c r="A7" s="1"/>
      <c r="B7" s="1"/>
      <c r="C7" s="1"/>
      <c r="D7" s="1"/>
      <c r="E7" s="1" t="s">
        <v>856</v>
      </c>
      <c r="F7" s="1"/>
      <c r="G7" s="1">
        <v>1</v>
      </c>
      <c r="H7" s="1"/>
      <c r="I7" s="14"/>
      <c r="J7" s="1" t="s">
        <v>1626</v>
      </c>
      <c r="K7" s="1" t="s">
        <v>1572</v>
      </c>
    </row>
    <row r="8" spans="1:11">
      <c r="A8" s="1">
        <v>8</v>
      </c>
      <c r="B8" s="1">
        <v>10</v>
      </c>
      <c r="C8" s="1" t="s">
        <v>92</v>
      </c>
      <c r="D8" s="1" t="s">
        <v>1622</v>
      </c>
      <c r="E8" s="1" t="s">
        <v>1623</v>
      </c>
      <c r="F8" s="1"/>
      <c r="G8" s="1"/>
      <c r="H8" s="1">
        <v>1100</v>
      </c>
      <c r="I8" s="14"/>
      <c r="J8" s="1" t="s">
        <v>1291</v>
      </c>
      <c r="K8" s="1" t="s">
        <v>1572</v>
      </c>
    </row>
    <row r="9" spans="1:11">
      <c r="A9" s="1">
        <v>8</v>
      </c>
      <c r="B9" s="1">
        <v>10</v>
      </c>
      <c r="C9" s="1" t="s">
        <v>92</v>
      </c>
      <c r="D9" s="1" t="s">
        <v>1622</v>
      </c>
      <c r="E9" s="1" t="s">
        <v>1293</v>
      </c>
      <c r="F9" s="1"/>
      <c r="G9" s="1"/>
      <c r="H9" s="1">
        <v>8800</v>
      </c>
      <c r="I9" s="14"/>
      <c r="J9" s="1" t="s">
        <v>1291</v>
      </c>
      <c r="K9" s="1" t="s">
        <v>1572</v>
      </c>
    </row>
    <row r="10" spans="1:11">
      <c r="A10" s="1">
        <v>8</v>
      </c>
      <c r="B10" s="1">
        <v>31</v>
      </c>
      <c r="C10" s="1" t="s">
        <v>294</v>
      </c>
      <c r="D10" s="1" t="s">
        <v>295</v>
      </c>
      <c r="E10" s="1" t="s">
        <v>296</v>
      </c>
      <c r="F10" s="1"/>
      <c r="G10" s="1"/>
      <c r="H10" s="1">
        <v>7526</v>
      </c>
      <c r="I10" s="14"/>
      <c r="J10" s="1" t="s">
        <v>1298</v>
      </c>
      <c r="K10" s="1" t="s">
        <v>1572</v>
      </c>
    </row>
    <row r="11" spans="1:11">
      <c r="A11" s="11">
        <v>8</v>
      </c>
      <c r="B11" s="11">
        <v>27</v>
      </c>
      <c r="C11" s="16" t="s">
        <v>275</v>
      </c>
      <c r="D11" s="16" t="s">
        <v>276</v>
      </c>
      <c r="E11" s="16" t="s">
        <v>277</v>
      </c>
      <c r="F11" s="16"/>
      <c r="G11" s="22"/>
      <c r="H11" s="77">
        <v>1320</v>
      </c>
      <c r="I11" s="14"/>
      <c r="J11" s="1" t="s">
        <v>1627</v>
      </c>
      <c r="K11" s="1" t="s">
        <v>1572</v>
      </c>
    </row>
    <row r="12" spans="1:11">
      <c r="A12" s="11"/>
      <c r="B12" s="11"/>
      <c r="C12" s="16" t="s">
        <v>275</v>
      </c>
      <c r="D12" s="16"/>
      <c r="E12" s="16" t="s">
        <v>1628</v>
      </c>
      <c r="F12" s="16"/>
      <c r="G12" s="22"/>
      <c r="H12" s="77">
        <v>7810</v>
      </c>
      <c r="I12" s="14"/>
      <c r="J12" s="1" t="s">
        <v>1303</v>
      </c>
      <c r="K12" s="1" t="s">
        <v>1572</v>
      </c>
    </row>
    <row r="13" spans="1:11">
      <c r="A13" s="11"/>
      <c r="B13" s="11"/>
      <c r="C13" s="16" t="s">
        <v>275</v>
      </c>
      <c r="D13" s="16"/>
      <c r="E13" s="16" t="s">
        <v>1629</v>
      </c>
      <c r="F13" s="16"/>
      <c r="G13" s="22"/>
      <c r="H13" s="77">
        <v>17117</v>
      </c>
      <c r="I13" s="14"/>
      <c r="J13" s="1" t="s">
        <v>1630</v>
      </c>
      <c r="K13" s="1" t="s">
        <v>1572</v>
      </c>
    </row>
    <row r="14" spans="1:11">
      <c r="A14" s="11"/>
      <c r="B14" s="11"/>
      <c r="C14" s="16" t="s">
        <v>275</v>
      </c>
      <c r="D14" s="16" t="s">
        <v>549</v>
      </c>
      <c r="E14" s="16" t="s">
        <v>1308</v>
      </c>
      <c r="F14" s="16"/>
      <c r="G14" s="22"/>
      <c r="H14" s="77">
        <v>29470</v>
      </c>
      <c r="I14" s="14"/>
      <c r="J14" s="1" t="s">
        <v>1631</v>
      </c>
      <c r="K14" s="1" t="s">
        <v>1572</v>
      </c>
    </row>
    <row r="15" spans="1:11">
      <c r="A15" s="11">
        <v>9</v>
      </c>
      <c r="B15" s="11">
        <v>27</v>
      </c>
      <c r="C15" s="16" t="s">
        <v>612</v>
      </c>
      <c r="D15" s="16"/>
      <c r="E15" s="16" t="s">
        <v>1389</v>
      </c>
      <c r="F15" s="16"/>
      <c r="G15" s="22"/>
      <c r="H15" s="77">
        <v>11049</v>
      </c>
      <c r="I15" s="14"/>
      <c r="J15" s="1" t="s">
        <v>1632</v>
      </c>
      <c r="K15" s="1" t="s">
        <v>1572</v>
      </c>
    </row>
    <row r="16" spans="1:11">
      <c r="A16" s="1">
        <v>9</v>
      </c>
      <c r="B16" s="1">
        <v>10</v>
      </c>
      <c r="C16" s="1" t="s">
        <v>92</v>
      </c>
      <c r="D16" s="1" t="s">
        <v>1622</v>
      </c>
      <c r="E16" s="1" t="s">
        <v>1623</v>
      </c>
      <c r="F16" s="1"/>
      <c r="G16" s="1"/>
      <c r="H16" s="1">
        <v>1100</v>
      </c>
      <c r="I16" s="14"/>
      <c r="J16" s="1" t="s">
        <v>1633</v>
      </c>
      <c r="K16" s="1" t="s">
        <v>1572</v>
      </c>
    </row>
    <row r="17" spans="1:11">
      <c r="A17" s="1">
        <v>9</v>
      </c>
      <c r="B17" s="1">
        <v>10</v>
      </c>
      <c r="C17" s="1" t="s">
        <v>92</v>
      </c>
      <c r="D17" s="1" t="s">
        <v>1622</v>
      </c>
      <c r="E17" s="1" t="s">
        <v>1293</v>
      </c>
      <c r="F17" s="1"/>
      <c r="G17" s="1"/>
      <c r="H17" s="1">
        <v>8800</v>
      </c>
      <c r="I17" s="14"/>
      <c r="J17" s="1" t="s">
        <v>1633</v>
      </c>
      <c r="K17" s="1" t="s">
        <v>1572</v>
      </c>
    </row>
    <row r="18" spans="1:11">
      <c r="A18" s="11">
        <v>9</v>
      </c>
      <c r="B18" s="11">
        <v>27</v>
      </c>
      <c r="C18" s="16" t="s">
        <v>275</v>
      </c>
      <c r="D18" s="132" t="s">
        <v>276</v>
      </c>
      <c r="E18" s="16" t="s">
        <v>277</v>
      </c>
      <c r="F18" s="16"/>
      <c r="G18" s="22"/>
      <c r="H18" s="77">
        <v>1320</v>
      </c>
      <c r="I18" s="15"/>
      <c r="J18" s="115" t="s">
        <v>1317</v>
      </c>
      <c r="K18" s="1" t="s">
        <v>1572</v>
      </c>
    </row>
    <row r="19" spans="1:11" ht="16.5">
      <c r="A19" s="11">
        <v>9</v>
      </c>
      <c r="B19" s="11">
        <v>27</v>
      </c>
      <c r="C19" s="111" t="s">
        <v>294</v>
      </c>
      <c r="D19" s="132" t="s">
        <v>295</v>
      </c>
      <c r="E19" s="111" t="s">
        <v>296</v>
      </c>
      <c r="F19" s="111"/>
      <c r="G19" s="19"/>
      <c r="H19" s="77">
        <v>7209</v>
      </c>
      <c r="I19" s="15"/>
      <c r="J19" s="115" t="s">
        <v>1319</v>
      </c>
      <c r="K19" s="1" t="s">
        <v>1572</v>
      </c>
    </row>
    <row r="20" spans="1:11">
      <c r="A20" s="11">
        <v>10</v>
      </c>
      <c r="B20" s="11">
        <v>11</v>
      </c>
      <c r="C20" s="11" t="s">
        <v>142</v>
      </c>
      <c r="D20" s="132" t="s">
        <v>126</v>
      </c>
      <c r="E20" s="16" t="s">
        <v>1285</v>
      </c>
      <c r="F20" s="16"/>
      <c r="G20" s="22"/>
      <c r="H20" s="29">
        <v>1100</v>
      </c>
      <c r="I20" s="15"/>
      <c r="J20" s="115" t="s">
        <v>1321</v>
      </c>
      <c r="K20" s="1" t="s">
        <v>1572</v>
      </c>
    </row>
    <row r="21" spans="1:11">
      <c r="A21" s="11">
        <v>10</v>
      </c>
      <c r="B21" s="11">
        <v>11</v>
      </c>
      <c r="C21" s="11" t="s">
        <v>142</v>
      </c>
      <c r="D21" s="132" t="s">
        <v>126</v>
      </c>
      <c r="E21" s="16" t="s">
        <v>1287</v>
      </c>
      <c r="F21" s="16"/>
      <c r="G21" s="22"/>
      <c r="H21" s="29">
        <v>8800</v>
      </c>
      <c r="I21" s="15"/>
      <c r="J21" s="115" t="s">
        <v>1321</v>
      </c>
      <c r="K21" s="1" t="s">
        <v>1572</v>
      </c>
    </row>
    <row r="22" spans="1:11">
      <c r="A22" s="11">
        <v>10</v>
      </c>
      <c r="B22" s="11">
        <v>20</v>
      </c>
      <c r="C22" s="11" t="s">
        <v>78</v>
      </c>
      <c r="D22" s="11"/>
      <c r="E22" s="11" t="s">
        <v>1634</v>
      </c>
      <c r="F22" s="11"/>
      <c r="G22" s="19"/>
      <c r="H22" s="77">
        <v>19947</v>
      </c>
      <c r="I22" s="15"/>
      <c r="J22" s="115" t="s">
        <v>1323</v>
      </c>
      <c r="K22" s="1" t="s">
        <v>1572</v>
      </c>
    </row>
    <row r="23" spans="1:11">
      <c r="A23" s="11">
        <v>10</v>
      </c>
      <c r="B23" s="11">
        <v>26</v>
      </c>
      <c r="C23" s="11" t="s">
        <v>1311</v>
      </c>
      <c r="D23" s="11"/>
      <c r="E23" s="110" t="s">
        <v>1312</v>
      </c>
      <c r="F23" s="110"/>
      <c r="G23" s="19"/>
      <c r="H23" s="77">
        <v>13449</v>
      </c>
      <c r="I23" s="15"/>
      <c r="J23" s="115" t="s">
        <v>1327</v>
      </c>
      <c r="K23" s="1" t="s">
        <v>1572</v>
      </c>
    </row>
    <row r="24" spans="1:11" ht="16.5">
      <c r="A24" s="11">
        <v>10</v>
      </c>
      <c r="B24" s="11">
        <v>26</v>
      </c>
      <c r="C24" s="16" t="s">
        <v>78</v>
      </c>
      <c r="D24" s="16" t="s">
        <v>549</v>
      </c>
      <c r="E24" s="111" t="s">
        <v>1635</v>
      </c>
      <c r="F24" s="111"/>
      <c r="G24" s="19"/>
      <c r="H24" s="77">
        <v>20340</v>
      </c>
      <c r="I24" s="15"/>
      <c r="J24" s="115" t="s">
        <v>1329</v>
      </c>
      <c r="K24" s="1" t="s">
        <v>1572</v>
      </c>
    </row>
    <row r="25" spans="1:11">
      <c r="A25" s="11">
        <v>10</v>
      </c>
      <c r="B25" s="11">
        <v>27</v>
      </c>
      <c r="C25" s="16" t="s">
        <v>275</v>
      </c>
      <c r="D25" s="132" t="s">
        <v>276</v>
      </c>
      <c r="E25" s="16" t="s">
        <v>277</v>
      </c>
      <c r="F25" s="16"/>
      <c r="G25" s="19"/>
      <c r="H25" s="72">
        <v>1320</v>
      </c>
      <c r="I25" s="15"/>
      <c r="J25" s="115" t="s">
        <v>1331</v>
      </c>
      <c r="K25" s="1" t="s">
        <v>1572</v>
      </c>
    </row>
    <row r="26" spans="1:11">
      <c r="A26" s="11">
        <v>10</v>
      </c>
      <c r="B26" s="11">
        <v>27</v>
      </c>
      <c r="C26" s="11" t="s">
        <v>78</v>
      </c>
      <c r="D26" s="11"/>
      <c r="E26" s="11" t="s">
        <v>1636</v>
      </c>
      <c r="F26" s="11"/>
      <c r="G26" s="19"/>
      <c r="H26" s="72">
        <v>1045</v>
      </c>
      <c r="I26" s="15"/>
      <c r="J26" s="115" t="s">
        <v>1333</v>
      </c>
      <c r="K26" s="1" t="s">
        <v>1572</v>
      </c>
    </row>
    <row r="27" spans="1:11" ht="16.5">
      <c r="A27" s="11">
        <v>10</v>
      </c>
      <c r="B27" s="11">
        <v>29</v>
      </c>
      <c r="C27" s="111" t="s">
        <v>294</v>
      </c>
      <c r="D27" s="132" t="s">
        <v>295</v>
      </c>
      <c r="E27" s="111" t="s">
        <v>296</v>
      </c>
      <c r="F27" s="111"/>
      <c r="G27" s="19"/>
      <c r="H27" s="72"/>
      <c r="I27" s="15"/>
      <c r="J27" s="115" t="s">
        <v>1338</v>
      </c>
      <c r="K27" s="1" t="s">
        <v>1572</v>
      </c>
    </row>
    <row r="28" spans="1:11">
      <c r="A28" s="11">
        <v>10</v>
      </c>
      <c r="B28" s="11">
        <v>29</v>
      </c>
      <c r="C28" s="11" t="s">
        <v>1311</v>
      </c>
      <c r="D28" s="11"/>
      <c r="E28" s="110" t="s">
        <v>1637</v>
      </c>
      <c r="F28" s="110"/>
      <c r="G28" s="94"/>
      <c r="H28" s="75">
        <v>23264</v>
      </c>
      <c r="I28" s="15"/>
      <c r="J28" s="115" t="s">
        <v>1335</v>
      </c>
      <c r="K28" s="1" t="s">
        <v>1572</v>
      </c>
    </row>
    <row r="29" spans="1:11">
      <c r="A29" s="11">
        <v>11</v>
      </c>
      <c r="B29" s="11">
        <v>22</v>
      </c>
      <c r="C29" s="11" t="s">
        <v>78</v>
      </c>
      <c r="D29" s="11"/>
      <c r="E29" s="11" t="s">
        <v>1638</v>
      </c>
      <c r="F29" s="11"/>
      <c r="G29" s="94"/>
      <c r="H29" s="75">
        <v>21907</v>
      </c>
      <c r="I29" s="15"/>
      <c r="J29" s="115" t="s">
        <v>1341</v>
      </c>
      <c r="K29" s="1" t="s">
        <v>1572</v>
      </c>
    </row>
    <row r="30" spans="1:11">
      <c r="A30" s="11">
        <v>11</v>
      </c>
      <c r="B30" s="11">
        <v>26</v>
      </c>
      <c r="C30" s="11" t="s">
        <v>78</v>
      </c>
      <c r="D30" s="11" t="s">
        <v>549</v>
      </c>
      <c r="E30" s="11" t="s">
        <v>1639</v>
      </c>
      <c r="F30" s="11"/>
      <c r="G30" s="19"/>
      <c r="H30" s="72">
        <v>42578</v>
      </c>
      <c r="I30" s="15"/>
      <c r="J30" s="115" t="s">
        <v>1344</v>
      </c>
      <c r="K30" s="1" t="s">
        <v>1572</v>
      </c>
    </row>
    <row r="31" spans="1:11">
      <c r="A31" s="11">
        <v>11</v>
      </c>
      <c r="B31" s="11">
        <v>27</v>
      </c>
      <c r="C31" s="11" t="s">
        <v>78</v>
      </c>
      <c r="D31" s="11"/>
      <c r="E31" s="11" t="s">
        <v>1640</v>
      </c>
      <c r="F31" s="11"/>
      <c r="G31" s="94"/>
      <c r="H31" s="75">
        <v>4180</v>
      </c>
      <c r="I31" s="15"/>
      <c r="J31" s="115" t="s">
        <v>1350</v>
      </c>
      <c r="K31" s="1" t="s">
        <v>1572</v>
      </c>
    </row>
    <row r="32" spans="1:11">
      <c r="A32" s="11">
        <v>11</v>
      </c>
      <c r="B32" s="11">
        <v>30</v>
      </c>
      <c r="C32" s="11" t="s">
        <v>1325</v>
      </c>
      <c r="D32" s="11"/>
      <c r="E32" s="11" t="s">
        <v>1641</v>
      </c>
      <c r="F32" s="11"/>
      <c r="G32" s="94"/>
      <c r="H32" s="75">
        <v>10411</v>
      </c>
      <c r="I32" s="15"/>
      <c r="J32" s="115" t="s">
        <v>1356</v>
      </c>
      <c r="K32" s="1" t="s">
        <v>1572</v>
      </c>
    </row>
    <row r="33" spans="1:11" ht="16.5">
      <c r="A33" s="11">
        <v>11</v>
      </c>
      <c r="B33" s="11">
        <v>30</v>
      </c>
      <c r="C33" s="111" t="s">
        <v>1336</v>
      </c>
      <c r="D33" s="132" t="s">
        <v>295</v>
      </c>
      <c r="E33" s="111" t="s">
        <v>1337</v>
      </c>
      <c r="F33" s="111"/>
      <c r="G33" s="94"/>
      <c r="H33" s="75">
        <v>7645</v>
      </c>
      <c r="I33" s="15"/>
      <c r="J33" s="115" t="s">
        <v>1353</v>
      </c>
      <c r="K33" s="1" t="s">
        <v>1572</v>
      </c>
    </row>
    <row r="34" spans="1:11">
      <c r="A34" s="1">
        <v>12</v>
      </c>
      <c r="B34" s="1">
        <v>27</v>
      </c>
      <c r="C34" s="16" t="s">
        <v>275</v>
      </c>
      <c r="D34" s="132" t="s">
        <v>276</v>
      </c>
      <c r="E34" s="16" t="s">
        <v>277</v>
      </c>
      <c r="F34" s="16" t="s">
        <v>1346</v>
      </c>
      <c r="G34" s="16"/>
      <c r="H34" s="77">
        <v>1320</v>
      </c>
      <c r="I34" s="15" t="e">
        <f>J33-H34+#REF!</f>
        <v>#VALUE!</v>
      </c>
      <c r="J34" s="115" t="s">
        <v>1347</v>
      </c>
      <c r="K34" s="1" t="s">
        <v>1572</v>
      </c>
    </row>
    <row r="35" spans="1:11" ht="16.5">
      <c r="A35" s="11">
        <v>12</v>
      </c>
      <c r="B35" s="11">
        <v>20</v>
      </c>
      <c r="C35" s="111" t="s">
        <v>78</v>
      </c>
      <c r="D35" s="132"/>
      <c r="E35" s="111" t="s">
        <v>1642</v>
      </c>
      <c r="F35" s="111" t="s">
        <v>1643</v>
      </c>
      <c r="G35" s="94"/>
      <c r="H35" s="75">
        <v>11089</v>
      </c>
      <c r="I35" s="15">
        <v>587674</v>
      </c>
      <c r="J35" s="115" t="s">
        <v>1644</v>
      </c>
      <c r="K35" s="1" t="s">
        <v>1572</v>
      </c>
    </row>
    <row r="36" spans="1:11">
      <c r="A36" s="1">
        <v>12</v>
      </c>
      <c r="B36" s="1">
        <v>27</v>
      </c>
      <c r="C36" s="16" t="s">
        <v>275</v>
      </c>
      <c r="D36" s="132" t="s">
        <v>549</v>
      </c>
      <c r="E36" s="16" t="s">
        <v>1645</v>
      </c>
      <c r="F36" s="16"/>
      <c r="G36" s="16"/>
      <c r="H36" s="77">
        <v>17700</v>
      </c>
      <c r="I36" s="15">
        <v>518974</v>
      </c>
      <c r="J36" s="115" t="s">
        <v>1646</v>
      </c>
      <c r="K36" s="1" t="s">
        <v>1572</v>
      </c>
    </row>
    <row r="37" spans="1:11" ht="16.5">
      <c r="A37" s="11">
        <v>12</v>
      </c>
      <c r="B37" s="11">
        <v>27</v>
      </c>
      <c r="C37" s="111" t="s">
        <v>1325</v>
      </c>
      <c r="D37" s="132"/>
      <c r="E37" s="111" t="s">
        <v>1326</v>
      </c>
      <c r="F37" s="111"/>
      <c r="G37" s="94"/>
      <c r="H37" s="75">
        <v>4244</v>
      </c>
      <c r="I37" s="15">
        <v>514730</v>
      </c>
      <c r="J37" s="115" t="s">
        <v>1369</v>
      </c>
      <c r="K37" s="1" t="s">
        <v>1572</v>
      </c>
    </row>
    <row r="38" spans="1:11">
      <c r="A38" s="1"/>
      <c r="B38" s="1"/>
      <c r="C38" s="16" t="s">
        <v>1647</v>
      </c>
      <c r="D38" s="132"/>
      <c r="E38" s="16" t="s">
        <v>1648</v>
      </c>
      <c r="F38" s="16"/>
      <c r="G38" s="16"/>
      <c r="H38" s="77">
        <v>13922</v>
      </c>
      <c r="I38" s="15">
        <v>500808</v>
      </c>
      <c r="J38" s="115" t="s">
        <v>1649</v>
      </c>
      <c r="K38" s="1" t="s">
        <v>1572</v>
      </c>
    </row>
    <row r="39" spans="1:11">
      <c r="A39" s="1">
        <v>12</v>
      </c>
      <c r="B39" s="1">
        <v>27</v>
      </c>
      <c r="C39" s="16" t="s">
        <v>275</v>
      </c>
      <c r="D39" s="132" t="s">
        <v>1370</v>
      </c>
      <c r="E39" s="16" t="s">
        <v>277</v>
      </c>
      <c r="F39" s="16" t="s">
        <v>1650</v>
      </c>
      <c r="G39" s="16"/>
      <c r="H39" s="77">
        <v>1320</v>
      </c>
      <c r="I39" s="15">
        <v>531110</v>
      </c>
      <c r="J39" s="115" t="s">
        <v>1651</v>
      </c>
      <c r="K39" s="1" t="s">
        <v>1572</v>
      </c>
    </row>
    <row r="40" spans="1:11">
      <c r="A40">
        <v>1</v>
      </c>
      <c r="B40">
        <v>1</v>
      </c>
      <c r="C40">
        <v>4</v>
      </c>
      <c r="D40" t="s">
        <v>1336</v>
      </c>
      <c r="E40" t="s">
        <v>1652</v>
      </c>
      <c r="F40" t="s">
        <v>1653</v>
      </c>
      <c r="H40">
        <v>7283</v>
      </c>
      <c r="I40">
        <v>492205</v>
      </c>
      <c r="J40" t="s">
        <v>1654</v>
      </c>
      <c r="K40" s="1" t="s">
        <v>1572</v>
      </c>
    </row>
    <row r="41" spans="1:11">
      <c r="A41">
        <v>2</v>
      </c>
      <c r="B41">
        <v>1</v>
      </c>
      <c r="C41">
        <v>10</v>
      </c>
      <c r="D41" t="s">
        <v>1357</v>
      </c>
      <c r="E41" t="s">
        <v>1655</v>
      </c>
      <c r="F41" t="s">
        <v>1359</v>
      </c>
      <c r="H41">
        <v>20017</v>
      </c>
      <c r="I41">
        <v>472188</v>
      </c>
      <c r="J41" t="s">
        <v>1656</v>
      </c>
      <c r="K41" s="1" t="s">
        <v>1572</v>
      </c>
    </row>
    <row r="42" spans="1:11">
      <c r="A42">
        <v>3</v>
      </c>
      <c r="B42">
        <v>1</v>
      </c>
      <c r="C42">
        <v>20</v>
      </c>
      <c r="D42" t="s">
        <v>78</v>
      </c>
      <c r="E42" t="s">
        <v>1362</v>
      </c>
      <c r="F42" t="s">
        <v>1657</v>
      </c>
      <c r="H42">
        <v>23516</v>
      </c>
      <c r="I42">
        <v>448672</v>
      </c>
      <c r="J42" t="s">
        <v>1658</v>
      </c>
      <c r="K42" s="1" t="s">
        <v>1572</v>
      </c>
    </row>
    <row r="43" spans="1:11">
      <c r="A43">
        <v>4</v>
      </c>
      <c r="B43">
        <v>1</v>
      </c>
      <c r="C43">
        <v>26</v>
      </c>
      <c r="D43" t="s">
        <v>1325</v>
      </c>
      <c r="E43" t="s">
        <v>1366</v>
      </c>
      <c r="F43" t="s">
        <v>1659</v>
      </c>
      <c r="H43">
        <v>4452</v>
      </c>
      <c r="I43">
        <v>444220</v>
      </c>
      <c r="J43" t="s">
        <v>1660</v>
      </c>
      <c r="K43" s="1" t="s">
        <v>1572</v>
      </c>
    </row>
    <row r="44" spans="1:11">
      <c r="A44">
        <v>5</v>
      </c>
      <c r="B44">
        <v>1</v>
      </c>
      <c r="C44">
        <v>27</v>
      </c>
      <c r="D44" t="s">
        <v>78</v>
      </c>
      <c r="E44" t="s">
        <v>1374</v>
      </c>
      <c r="F44" t="s">
        <v>1661</v>
      </c>
      <c r="H44">
        <v>27830</v>
      </c>
      <c r="I44">
        <v>416390</v>
      </c>
      <c r="J44" t="s">
        <v>1662</v>
      </c>
      <c r="K44" s="1" t="s">
        <v>1572</v>
      </c>
    </row>
    <row r="45" spans="1:11">
      <c r="A45">
        <v>7</v>
      </c>
      <c r="B45">
        <v>1</v>
      </c>
      <c r="C45">
        <v>27</v>
      </c>
      <c r="D45" t="s">
        <v>78</v>
      </c>
      <c r="E45" t="s">
        <v>1663</v>
      </c>
      <c r="F45" t="s">
        <v>1664</v>
      </c>
      <c r="H45">
        <v>5225</v>
      </c>
      <c r="I45">
        <v>409845</v>
      </c>
      <c r="J45" t="s">
        <v>1665</v>
      </c>
      <c r="K45" s="1" t="s">
        <v>1572</v>
      </c>
    </row>
    <row r="46" spans="1:11">
      <c r="A46">
        <v>8</v>
      </c>
      <c r="B46">
        <v>1</v>
      </c>
      <c r="C46">
        <v>31</v>
      </c>
      <c r="D46" t="s">
        <v>1325</v>
      </c>
      <c r="E46" t="s">
        <v>1378</v>
      </c>
      <c r="F46" t="s">
        <v>1666</v>
      </c>
      <c r="H46">
        <v>24295</v>
      </c>
      <c r="I46">
        <v>385550</v>
      </c>
      <c r="J46" t="s">
        <v>1667</v>
      </c>
      <c r="K46" s="1" t="s">
        <v>1572</v>
      </c>
    </row>
    <row r="47" spans="1:11" ht="15" customHeight="1">
      <c r="A47">
        <v>6</v>
      </c>
      <c r="B47">
        <v>1</v>
      </c>
      <c r="C47">
        <v>27</v>
      </c>
      <c r="D47" t="s">
        <v>78</v>
      </c>
      <c r="E47" t="s">
        <v>1370</v>
      </c>
      <c r="F47" t="s">
        <v>1668</v>
      </c>
      <c r="H47">
        <v>1320</v>
      </c>
      <c r="I47">
        <v>415070</v>
      </c>
      <c r="J47" t="s">
        <v>1669</v>
      </c>
      <c r="K47" s="1" t="s">
        <v>1572</v>
      </c>
    </row>
    <row r="48" spans="1:11">
      <c r="A48">
        <v>9</v>
      </c>
      <c r="H48">
        <v>250000</v>
      </c>
      <c r="I48">
        <v>135550</v>
      </c>
      <c r="J48" t="s">
        <v>1670</v>
      </c>
      <c r="K48" s="1" t="s">
        <v>1572</v>
      </c>
    </row>
  </sheetData>
  <autoFilter ref="A2:K2" xr:uid="{00000000-0009-0000-0000-000009000000}"/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65"/>
  <sheetViews>
    <sheetView topLeftCell="A25" workbookViewId="0">
      <selection activeCell="D63" sqref="D63"/>
    </sheetView>
  </sheetViews>
  <sheetFormatPr defaultRowHeight="14.5"/>
  <cols>
    <col min="1" max="1" width="11.26953125" customWidth="1"/>
    <col min="3" max="3" width="11.453125" customWidth="1"/>
    <col min="4" max="4" width="13.90625" customWidth="1"/>
  </cols>
  <sheetData>
    <row r="1" spans="1:6">
      <c r="A1" s="345" t="s">
        <v>0</v>
      </c>
      <c r="B1" s="345" t="s">
        <v>1</v>
      </c>
      <c r="C1" s="344" t="s">
        <v>2</v>
      </c>
      <c r="D1" s="344"/>
      <c r="F1" t="s">
        <v>3</v>
      </c>
    </row>
    <row r="2" spans="1:6">
      <c r="A2" s="345"/>
      <c r="B2" s="345"/>
      <c r="C2" s="344" t="s">
        <v>4</v>
      </c>
      <c r="D2" s="344"/>
      <c r="F2" t="s">
        <v>5</v>
      </c>
    </row>
    <row r="3" spans="1:6">
      <c r="A3" s="345"/>
      <c r="B3" s="345" t="s">
        <v>6</v>
      </c>
      <c r="C3" s="344" t="s">
        <v>7</v>
      </c>
      <c r="D3" s="1" t="s">
        <v>8</v>
      </c>
    </row>
    <row r="4" spans="1:6">
      <c r="A4" s="345"/>
      <c r="B4" s="345"/>
      <c r="C4" s="344"/>
      <c r="D4" s="1" t="s">
        <v>9</v>
      </c>
      <c r="F4" t="s">
        <v>10</v>
      </c>
    </row>
    <row r="5" spans="1:6">
      <c r="A5" s="345"/>
      <c r="B5" s="345"/>
      <c r="C5" s="344"/>
      <c r="D5" s="1" t="s">
        <v>11</v>
      </c>
    </row>
    <row r="6" spans="1:6">
      <c r="A6" s="345"/>
      <c r="B6" s="345"/>
      <c r="C6" s="344"/>
      <c r="D6" s="1" t="s">
        <v>12</v>
      </c>
    </row>
    <row r="7" spans="1:6">
      <c r="A7" s="345"/>
      <c r="B7" s="345"/>
      <c r="C7" s="344"/>
      <c r="D7" s="1" t="s">
        <v>13</v>
      </c>
    </row>
    <row r="8" spans="1:6">
      <c r="A8" s="345"/>
      <c r="B8" s="345"/>
      <c r="C8" s="344" t="s">
        <v>14</v>
      </c>
      <c r="D8" s="1" t="s">
        <v>15</v>
      </c>
      <c r="F8" t="s">
        <v>16</v>
      </c>
    </row>
    <row r="9" spans="1:6">
      <c r="A9" s="345"/>
      <c r="B9" s="345"/>
      <c r="C9" s="344"/>
      <c r="D9" s="1" t="s">
        <v>17</v>
      </c>
    </row>
    <row r="10" spans="1:6">
      <c r="A10" s="345"/>
      <c r="B10" s="345"/>
      <c r="C10" s="344"/>
      <c r="D10" s="1" t="s">
        <v>18</v>
      </c>
    </row>
    <row r="12" spans="1:6">
      <c r="A12" t="s">
        <v>19</v>
      </c>
    </row>
    <row r="15" spans="1:6">
      <c r="A15" t="s">
        <v>20</v>
      </c>
    </row>
    <row r="16" spans="1:6">
      <c r="A16" s="2" t="s">
        <v>21</v>
      </c>
    </row>
    <row r="17" spans="1:1">
      <c r="A17" s="2" t="s">
        <v>22</v>
      </c>
    </row>
    <row r="18" spans="1:1">
      <c r="A18" s="2" t="s">
        <v>23</v>
      </c>
    </row>
    <row r="19" spans="1:1">
      <c r="A19" s="2" t="s">
        <v>24</v>
      </c>
    </row>
    <row r="20" spans="1:1">
      <c r="A20" s="2" t="s">
        <v>25</v>
      </c>
    </row>
    <row r="21" spans="1:1">
      <c r="A21" s="2" t="s">
        <v>26</v>
      </c>
    </row>
    <row r="22" spans="1:1">
      <c r="A22" s="2" t="s">
        <v>27</v>
      </c>
    </row>
    <row r="24" spans="1:1">
      <c r="A24" t="s">
        <v>28</v>
      </c>
    </row>
    <row r="25" spans="1:1">
      <c r="A25" t="s">
        <v>29</v>
      </c>
    </row>
    <row r="26" spans="1:1">
      <c r="A26" t="s">
        <v>30</v>
      </c>
    </row>
    <row r="28" spans="1:1">
      <c r="A28" t="s">
        <v>31</v>
      </c>
    </row>
    <row r="29" spans="1:1">
      <c r="A29" t="s">
        <v>32</v>
      </c>
    </row>
    <row r="35" spans="1:2">
      <c r="A35" t="s">
        <v>33</v>
      </c>
      <c r="B35" t="s">
        <v>34</v>
      </c>
    </row>
    <row r="36" spans="1:2">
      <c r="A36" t="s">
        <v>35</v>
      </c>
      <c r="B36" t="s">
        <v>36</v>
      </c>
    </row>
    <row r="37" spans="1:2">
      <c r="A37" t="s">
        <v>37</v>
      </c>
      <c r="B37" t="s">
        <v>38</v>
      </c>
    </row>
    <row r="38" spans="1:2">
      <c r="A38" t="s">
        <v>39</v>
      </c>
      <c r="B38" t="s">
        <v>40</v>
      </c>
    </row>
    <row r="39" spans="1:2">
      <c r="A39" t="s">
        <v>41</v>
      </c>
      <c r="B39" t="s">
        <v>42</v>
      </c>
    </row>
    <row r="40" spans="1:2">
      <c r="A40" t="s">
        <v>43</v>
      </c>
      <c r="B40" t="s">
        <v>44</v>
      </c>
    </row>
    <row r="41" spans="1:2">
      <c r="A41" t="s">
        <v>45</v>
      </c>
      <c r="B41" t="s">
        <v>46</v>
      </c>
    </row>
    <row r="42" spans="1:2">
      <c r="A42" t="s">
        <v>47</v>
      </c>
      <c r="B42" t="s">
        <v>48</v>
      </c>
    </row>
    <row r="43" spans="1:2">
      <c r="B43" t="s">
        <v>49</v>
      </c>
    </row>
    <row r="44" spans="1:2">
      <c r="A44" t="s">
        <v>50</v>
      </c>
      <c r="B44" t="s">
        <v>51</v>
      </c>
    </row>
    <row r="45" spans="1:2">
      <c r="A45" t="s">
        <v>52</v>
      </c>
      <c r="B45" t="s">
        <v>53</v>
      </c>
    </row>
    <row r="46" spans="1:2">
      <c r="A46" t="s">
        <v>54</v>
      </c>
      <c r="B46" t="s">
        <v>55</v>
      </c>
    </row>
    <row r="47" spans="1:2">
      <c r="A47" t="s">
        <v>56</v>
      </c>
      <c r="B47" t="s">
        <v>57</v>
      </c>
    </row>
    <row r="48" spans="1:2">
      <c r="A48" t="s">
        <v>58</v>
      </c>
      <c r="B48" t="s">
        <v>59</v>
      </c>
    </row>
    <row r="49" spans="1:2">
      <c r="A49" t="s">
        <v>60</v>
      </c>
      <c r="B49" t="s">
        <v>61</v>
      </c>
    </row>
    <row r="50" spans="1:2" ht="16.5">
      <c r="A50" t="s">
        <v>62</v>
      </c>
      <c r="B50" t="s">
        <v>63</v>
      </c>
    </row>
    <row r="51" spans="1:2">
      <c r="A51" t="s">
        <v>64</v>
      </c>
      <c r="B51" t="s">
        <v>65</v>
      </c>
    </row>
    <row r="52" spans="1:2">
      <c r="A52" t="s">
        <v>66</v>
      </c>
      <c r="B52" t="s">
        <v>67</v>
      </c>
    </row>
    <row r="53" spans="1:2">
      <c r="A53" t="s">
        <v>68</v>
      </c>
      <c r="B53" t="s">
        <v>69</v>
      </c>
    </row>
    <row r="54" spans="1:2">
      <c r="A54" t="s">
        <v>70</v>
      </c>
      <c r="B54" t="s">
        <v>71</v>
      </c>
    </row>
    <row r="55" spans="1:2">
      <c r="A55" t="s">
        <v>72</v>
      </c>
      <c r="B55" t="s">
        <v>73</v>
      </c>
    </row>
    <row r="56" spans="1:2">
      <c r="A56" t="s">
        <v>74</v>
      </c>
      <c r="B56" t="s">
        <v>75</v>
      </c>
    </row>
    <row r="57" spans="1:2">
      <c r="A57" t="s">
        <v>76</v>
      </c>
      <c r="B57" t="s">
        <v>77</v>
      </c>
    </row>
    <row r="58" spans="1:2">
      <c r="A58" t="s">
        <v>78</v>
      </c>
      <c r="B58" t="s">
        <v>79</v>
      </c>
    </row>
    <row r="59" spans="1:2">
      <c r="A59" t="s">
        <v>80</v>
      </c>
      <c r="B59" t="s">
        <v>81</v>
      </c>
    </row>
    <row r="60" spans="1:2">
      <c r="A60" t="s">
        <v>82</v>
      </c>
      <c r="B60" t="s">
        <v>83</v>
      </c>
    </row>
    <row r="61" spans="1:2">
      <c r="A61" t="s">
        <v>84</v>
      </c>
      <c r="B61" t="s">
        <v>85</v>
      </c>
    </row>
    <row r="62" spans="1:2">
      <c r="A62" t="s">
        <v>86</v>
      </c>
      <c r="B62" t="s">
        <v>87</v>
      </c>
    </row>
    <row r="63" spans="1:2">
      <c r="A63" t="s">
        <v>88</v>
      </c>
      <c r="B63" t="s">
        <v>89</v>
      </c>
    </row>
    <row r="64" spans="1:2">
      <c r="A64" t="s">
        <v>90</v>
      </c>
      <c r="B64" t="s">
        <v>91</v>
      </c>
    </row>
    <row r="65" spans="1:2">
      <c r="A65" t="s">
        <v>92</v>
      </c>
      <c r="B65" t="s">
        <v>93</v>
      </c>
    </row>
  </sheetData>
  <mergeCells count="7">
    <mergeCell ref="C3:C7"/>
    <mergeCell ref="B1:B2"/>
    <mergeCell ref="C8:C10"/>
    <mergeCell ref="B3:B10"/>
    <mergeCell ref="A1:A10"/>
    <mergeCell ref="C1:D1"/>
    <mergeCell ref="C2:D2"/>
  </mergeCells>
  <phoneticPr fontId="1"/>
  <pageMargins left="0.7" right="0.7" top="0.75" bottom="0.75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"/>
  <sheetViews>
    <sheetView workbookViewId="0">
      <pane xSplit="2" ySplit="2" topLeftCell="F26" activePane="bottomRight" state="frozen"/>
      <selection pane="topRight" activeCell="C1" sqref="C1"/>
      <selection pane="bottomLeft" activeCell="A3" sqref="A3"/>
      <selection pane="bottomRight" activeCell="F26" sqref="F26"/>
    </sheetView>
  </sheetViews>
  <sheetFormatPr defaultRowHeight="14.5"/>
  <cols>
    <col min="1" max="1" width="4.36328125" customWidth="1"/>
    <col min="2" max="2" width="16.7265625" customWidth="1"/>
    <col min="3" max="14" width="12.6328125" customWidth="1"/>
  </cols>
  <sheetData>
    <row r="1" spans="1:14" ht="24" customHeight="1">
      <c r="B1" s="7" t="s">
        <v>94</v>
      </c>
    </row>
    <row r="2" spans="1:14">
      <c r="A2" s="139" t="s">
        <v>95</v>
      </c>
      <c r="B2" s="100" t="s">
        <v>96</v>
      </c>
      <c r="C2" s="100" t="s">
        <v>97</v>
      </c>
      <c r="D2" s="100" t="s">
        <v>98</v>
      </c>
      <c r="E2" s="100" t="s">
        <v>99</v>
      </c>
      <c r="F2" s="100" t="s">
        <v>100</v>
      </c>
      <c r="G2" s="100" t="s">
        <v>101</v>
      </c>
      <c r="H2" s="100" t="s">
        <v>102</v>
      </c>
      <c r="I2" s="100" t="s">
        <v>103</v>
      </c>
      <c r="J2" s="100" t="s">
        <v>104</v>
      </c>
      <c r="K2" s="100" t="s">
        <v>105</v>
      </c>
      <c r="L2" s="100" t="s">
        <v>106</v>
      </c>
      <c r="M2" s="100" t="s">
        <v>107</v>
      </c>
      <c r="N2" s="100" t="s">
        <v>108</v>
      </c>
    </row>
    <row r="3" spans="1:14">
      <c r="A3" s="139">
        <v>1</v>
      </c>
      <c r="B3" s="100" t="s">
        <v>109</v>
      </c>
      <c r="C3" s="101">
        <v>69248659</v>
      </c>
      <c r="D3" s="101">
        <v>69114109</v>
      </c>
      <c r="E3" s="101">
        <v>61701391</v>
      </c>
      <c r="F3" s="101">
        <v>58437869</v>
      </c>
      <c r="G3" s="101">
        <v>42519867</v>
      </c>
      <c r="H3" s="101">
        <v>299419</v>
      </c>
      <c r="I3" s="101">
        <v>299419</v>
      </c>
      <c r="J3" s="101">
        <v>299419</v>
      </c>
      <c r="K3" s="101">
        <v>299419</v>
      </c>
      <c r="L3" s="101">
        <v>299419</v>
      </c>
      <c r="M3" s="101">
        <v>299419</v>
      </c>
      <c r="N3" s="1"/>
    </row>
    <row r="4" spans="1:14">
      <c r="A4" s="139">
        <v>2</v>
      </c>
      <c r="B4" s="100" t="s">
        <v>110</v>
      </c>
      <c r="C4" s="102">
        <v>0</v>
      </c>
      <c r="D4" s="102">
        <v>0</v>
      </c>
      <c r="E4" s="102">
        <v>0</v>
      </c>
      <c r="F4" s="102">
        <v>0</v>
      </c>
      <c r="G4" s="102">
        <v>0</v>
      </c>
      <c r="H4" s="101">
        <v>27222917</v>
      </c>
      <c r="I4" s="101">
        <v>7513941</v>
      </c>
      <c r="J4" s="101">
        <v>95795491</v>
      </c>
      <c r="K4" s="101">
        <v>61509537</v>
      </c>
      <c r="L4" s="101">
        <v>68628101</v>
      </c>
      <c r="M4" s="101">
        <v>5675208</v>
      </c>
      <c r="N4" s="1"/>
    </row>
    <row r="5" spans="1:14">
      <c r="A5" s="139">
        <v>3</v>
      </c>
      <c r="B5" s="100" t="s">
        <v>111</v>
      </c>
      <c r="C5" s="102">
        <v>0</v>
      </c>
      <c r="D5" s="102">
        <v>0</v>
      </c>
      <c r="E5" s="102">
        <v>0</v>
      </c>
      <c r="F5" s="102">
        <v>0</v>
      </c>
      <c r="G5" s="102">
        <v>0</v>
      </c>
      <c r="H5" s="101">
        <v>898965</v>
      </c>
      <c r="I5" s="101">
        <v>889065</v>
      </c>
      <c r="J5" s="101">
        <v>867720</v>
      </c>
      <c r="K5" s="101">
        <v>783845</v>
      </c>
      <c r="L5" s="101">
        <v>694580</v>
      </c>
      <c r="M5" s="101">
        <v>598763</v>
      </c>
      <c r="N5" s="1"/>
    </row>
    <row r="6" spans="1:14">
      <c r="A6" s="139">
        <v>4</v>
      </c>
      <c r="B6" s="100" t="s">
        <v>112</v>
      </c>
      <c r="C6" s="101">
        <v>575369</v>
      </c>
      <c r="D6" s="101">
        <v>441043</v>
      </c>
      <c r="E6" s="101">
        <v>338350</v>
      </c>
      <c r="F6" s="101">
        <v>410080</v>
      </c>
      <c r="G6" s="101">
        <v>925812</v>
      </c>
      <c r="H6" s="101">
        <v>3837</v>
      </c>
      <c r="I6" s="101">
        <v>62104</v>
      </c>
      <c r="J6" s="101">
        <v>43454</v>
      </c>
      <c r="K6" s="101">
        <v>169292</v>
      </c>
      <c r="L6" s="101">
        <v>44227</v>
      </c>
      <c r="M6" s="101">
        <v>129764</v>
      </c>
      <c r="N6" s="1"/>
    </row>
    <row r="7" spans="1:14">
      <c r="A7" s="139">
        <v>5</v>
      </c>
      <c r="B7" s="100" t="s">
        <v>113</v>
      </c>
      <c r="C7" s="101">
        <v>0</v>
      </c>
      <c r="D7" s="101">
        <v>0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1031581</v>
      </c>
      <c r="K7" s="101">
        <v>9870863</v>
      </c>
      <c r="L7" s="101">
        <v>6195882</v>
      </c>
      <c r="M7" s="101">
        <v>1611487</v>
      </c>
      <c r="N7" s="1"/>
    </row>
    <row r="8" spans="1:14">
      <c r="A8" s="346" t="s">
        <v>114</v>
      </c>
      <c r="B8" s="347"/>
      <c r="C8" s="101">
        <v>69824028</v>
      </c>
      <c r="D8" s="101">
        <v>69555152</v>
      </c>
      <c r="E8" s="101">
        <v>62039741</v>
      </c>
      <c r="F8" s="101">
        <v>58847949</v>
      </c>
      <c r="G8" s="101">
        <v>43445679</v>
      </c>
      <c r="H8" s="101">
        <v>28425138</v>
      </c>
      <c r="I8" s="101">
        <v>8764529</v>
      </c>
      <c r="J8" s="101">
        <v>98037665</v>
      </c>
      <c r="K8" s="101">
        <v>72632956</v>
      </c>
      <c r="L8" s="101">
        <f>SUM(L3:L7)</f>
        <v>75862209</v>
      </c>
      <c r="M8" s="101">
        <f>SUM(M3:M7)</f>
        <v>8314641</v>
      </c>
      <c r="N8" s="1"/>
    </row>
  </sheetData>
  <mergeCells count="1">
    <mergeCell ref="A8:B8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R66"/>
  <sheetViews>
    <sheetView zoomScale="90" zoomScaleNormal="90" workbookViewId="0">
      <pane ySplit="3" topLeftCell="A4" activePane="bottomLeft" state="frozen"/>
      <selection pane="bottomLeft" activeCell="W31" sqref="W31"/>
    </sheetView>
  </sheetViews>
  <sheetFormatPr defaultColWidth="8.90625" defaultRowHeight="14"/>
  <cols>
    <col min="1" max="1" width="3" style="3" customWidth="1"/>
    <col min="2" max="2" width="5.453125" style="3" customWidth="1"/>
    <col min="3" max="3" width="6.453125" style="3" customWidth="1"/>
    <col min="4" max="4" width="12" style="3" customWidth="1"/>
    <col min="5" max="5" width="14" style="3" customWidth="1"/>
    <col min="6" max="6" width="27" style="3" customWidth="1"/>
    <col min="7" max="7" width="27" style="3" hidden="1" customWidth="1"/>
    <col min="8" max="8" width="14.90625" style="6" customWidth="1"/>
    <col min="9" max="9" width="13.453125" style="82" customWidth="1"/>
    <col min="10" max="10" width="13.6328125" style="5" hidden="1" customWidth="1"/>
    <col min="11" max="12" width="16.6328125" style="4" hidden="1" customWidth="1"/>
    <col min="13" max="13" width="4.453125" style="3" hidden="1" customWidth="1"/>
    <col min="14" max="14" width="8.26953125" style="3" customWidth="1"/>
    <col min="15" max="15" width="10.90625" style="39" customWidth="1"/>
    <col min="16" max="16" width="10.26953125" style="3" customWidth="1"/>
    <col min="17" max="17" width="12.90625" style="3" customWidth="1"/>
    <col min="18" max="18" width="11.36328125" style="3" customWidth="1"/>
    <col min="19" max="16383" width="8.90625" style="3"/>
    <col min="16384" max="16384" width="8" style="3" customWidth="1"/>
  </cols>
  <sheetData>
    <row r="1" spans="1:18" ht="24.75" customHeight="1">
      <c r="B1" s="348" t="s">
        <v>115</v>
      </c>
      <c r="C1" s="349"/>
      <c r="D1" s="349"/>
      <c r="E1" s="349"/>
      <c r="F1" s="349"/>
      <c r="G1" s="349"/>
      <c r="H1" s="349"/>
      <c r="I1" s="349"/>
      <c r="J1" s="349"/>
    </row>
    <row r="2" spans="1:18">
      <c r="A2" s="53"/>
      <c r="B2" s="54">
        <v>2021</v>
      </c>
      <c r="C2" s="54" t="s">
        <v>116</v>
      </c>
      <c r="D2" s="350" t="s">
        <v>117</v>
      </c>
      <c r="E2" s="350" t="s">
        <v>118</v>
      </c>
      <c r="F2" s="350"/>
      <c r="G2" s="362" t="s">
        <v>119</v>
      </c>
      <c r="H2" s="358" t="s">
        <v>120</v>
      </c>
      <c r="I2" s="360" t="s">
        <v>121</v>
      </c>
      <c r="J2" s="358" t="s">
        <v>122</v>
      </c>
      <c r="K2" s="352" t="s">
        <v>123</v>
      </c>
      <c r="L2" s="352" t="s">
        <v>124</v>
      </c>
      <c r="M2" s="354" t="s">
        <v>125</v>
      </c>
      <c r="N2" s="356" t="s">
        <v>126</v>
      </c>
      <c r="O2" s="323" t="s">
        <v>127</v>
      </c>
      <c r="P2" s="325" t="s">
        <v>128</v>
      </c>
      <c r="Q2" s="327" t="s">
        <v>129</v>
      </c>
      <c r="R2" s="329" t="s">
        <v>128</v>
      </c>
    </row>
    <row r="3" spans="1:18">
      <c r="A3" s="55"/>
      <c r="B3" s="141" t="s">
        <v>130</v>
      </c>
      <c r="C3" s="141" t="s">
        <v>131</v>
      </c>
      <c r="D3" s="351"/>
      <c r="E3" s="351"/>
      <c r="F3" s="351"/>
      <c r="G3" s="363"/>
      <c r="H3" s="359"/>
      <c r="I3" s="361"/>
      <c r="J3" s="359"/>
      <c r="K3" s="353"/>
      <c r="L3" s="353"/>
      <c r="M3" s="355"/>
      <c r="N3" s="357"/>
      <c r="O3" s="324"/>
      <c r="P3" s="326"/>
      <c r="Q3" s="328"/>
      <c r="R3" s="330"/>
    </row>
    <row r="4" spans="1:18">
      <c r="A4" s="55">
        <v>1</v>
      </c>
      <c r="B4" s="13">
        <v>1</v>
      </c>
      <c r="C4" s="13">
        <v>1</v>
      </c>
      <c r="D4" s="13"/>
      <c r="E4" s="13"/>
      <c r="F4" s="13" t="s">
        <v>132</v>
      </c>
      <c r="G4" s="13"/>
      <c r="H4" s="14">
        <v>71099209</v>
      </c>
      <c r="I4" s="81"/>
      <c r="J4" s="14">
        <v>71099209</v>
      </c>
      <c r="K4" s="12"/>
      <c r="L4" s="12"/>
      <c r="M4" s="11"/>
      <c r="N4" s="56"/>
      <c r="O4" s="41"/>
      <c r="P4" s="42"/>
      <c r="Q4" s="49"/>
      <c r="R4" s="50"/>
    </row>
    <row r="5" spans="1:18">
      <c r="A5" s="55">
        <v>2</v>
      </c>
      <c r="B5" s="11">
        <v>1</v>
      </c>
      <c r="C5" s="11">
        <v>8</v>
      </c>
      <c r="D5" s="11"/>
      <c r="E5" s="11"/>
      <c r="F5" s="11" t="s">
        <v>133</v>
      </c>
      <c r="G5" s="11"/>
      <c r="H5" s="15"/>
      <c r="I5" s="77">
        <v>500000</v>
      </c>
      <c r="J5" s="15">
        <v>70599209</v>
      </c>
      <c r="K5" s="12" t="s">
        <v>134</v>
      </c>
      <c r="L5" s="12"/>
      <c r="M5" s="11"/>
      <c r="N5" s="56"/>
      <c r="O5" s="41"/>
      <c r="P5" s="42"/>
      <c r="Q5" s="49"/>
      <c r="R5" s="50"/>
    </row>
    <row r="6" spans="1:18">
      <c r="A6" s="55">
        <v>3</v>
      </c>
      <c r="B6" s="11">
        <v>1</v>
      </c>
      <c r="C6" s="11">
        <v>26</v>
      </c>
      <c r="D6" s="11" t="s">
        <v>54</v>
      </c>
      <c r="E6" s="11"/>
      <c r="F6" s="11" t="s">
        <v>135</v>
      </c>
      <c r="G6" s="11"/>
      <c r="H6" s="15"/>
      <c r="I6" s="77">
        <v>540000</v>
      </c>
      <c r="J6" s="15">
        <v>70059209</v>
      </c>
      <c r="K6" s="12" t="s">
        <v>136</v>
      </c>
      <c r="L6" s="12"/>
      <c r="M6" s="11"/>
      <c r="N6" s="56">
        <v>0</v>
      </c>
      <c r="O6" s="41"/>
      <c r="P6" s="42"/>
      <c r="Q6" s="49"/>
      <c r="R6" s="50"/>
    </row>
    <row r="7" spans="1:18">
      <c r="A7" s="55">
        <v>4</v>
      </c>
      <c r="B7" s="11">
        <v>1</v>
      </c>
      <c r="C7" s="11">
        <v>26</v>
      </c>
      <c r="D7" s="11"/>
      <c r="E7" s="11"/>
      <c r="F7" s="11" t="s">
        <v>133</v>
      </c>
      <c r="G7" s="11"/>
      <c r="H7" s="15"/>
      <c r="I7" s="77">
        <v>300000</v>
      </c>
      <c r="J7" s="15">
        <v>69759209</v>
      </c>
      <c r="K7" s="12" t="s">
        <v>137</v>
      </c>
      <c r="L7" s="12"/>
      <c r="M7" s="11"/>
      <c r="N7" s="56">
        <v>0</v>
      </c>
      <c r="O7" s="41"/>
      <c r="P7" s="42"/>
      <c r="Q7" s="49"/>
      <c r="R7" s="50"/>
    </row>
    <row r="8" spans="1:18">
      <c r="A8" s="55">
        <v>5</v>
      </c>
      <c r="B8" s="11">
        <v>1</v>
      </c>
      <c r="C8" s="11">
        <v>26</v>
      </c>
      <c r="D8" s="11" t="s">
        <v>138</v>
      </c>
      <c r="E8" s="11" t="s">
        <v>139</v>
      </c>
      <c r="F8" s="267" t="s">
        <v>140</v>
      </c>
      <c r="G8" s="267"/>
      <c r="H8" s="268"/>
      <c r="I8" s="264">
        <v>510550</v>
      </c>
      <c r="J8" s="15">
        <v>69248659</v>
      </c>
      <c r="K8" s="12" t="s">
        <v>141</v>
      </c>
      <c r="L8" s="12"/>
      <c r="M8" s="11"/>
      <c r="N8" s="301">
        <v>550</v>
      </c>
      <c r="O8" s="41"/>
      <c r="P8" s="42"/>
      <c r="Q8" s="49"/>
      <c r="R8" s="50"/>
    </row>
    <row r="9" spans="1:18">
      <c r="A9" s="55">
        <v>6</v>
      </c>
      <c r="B9" s="11">
        <v>2</v>
      </c>
      <c r="C9" s="11">
        <v>12</v>
      </c>
      <c r="D9" s="11" t="s">
        <v>142</v>
      </c>
      <c r="E9" s="11" t="s">
        <v>143</v>
      </c>
      <c r="F9" s="267" t="s">
        <v>144</v>
      </c>
      <c r="G9" s="267"/>
      <c r="H9" s="268"/>
      <c r="I9" s="264">
        <v>134550</v>
      </c>
      <c r="J9" s="15">
        <f>J8-I9</f>
        <v>69114109</v>
      </c>
      <c r="K9" s="12" t="s">
        <v>145</v>
      </c>
      <c r="L9" s="12"/>
      <c r="M9" s="16" t="s">
        <v>146</v>
      </c>
      <c r="N9" s="301">
        <v>550</v>
      </c>
      <c r="O9" s="41"/>
      <c r="P9" s="42"/>
      <c r="Q9" s="49"/>
      <c r="R9" s="50"/>
    </row>
    <row r="10" spans="1:18">
      <c r="A10" s="55">
        <v>7</v>
      </c>
      <c r="B10" s="11"/>
      <c r="C10" s="11"/>
      <c r="D10" s="17" t="s">
        <v>147</v>
      </c>
      <c r="E10" s="17" t="s">
        <v>148</v>
      </c>
      <c r="F10" s="17" t="s">
        <v>149</v>
      </c>
      <c r="G10" s="17"/>
      <c r="H10" s="18"/>
      <c r="I10" s="77"/>
      <c r="J10" s="15">
        <f>J9+I10</f>
        <v>69114109</v>
      </c>
      <c r="K10" s="12"/>
      <c r="L10" s="12"/>
      <c r="M10" s="11"/>
      <c r="N10" s="56">
        <v>0</v>
      </c>
      <c r="O10" s="41"/>
      <c r="P10" s="42"/>
      <c r="Q10" s="49"/>
      <c r="R10" s="50"/>
    </row>
    <row r="11" spans="1:18">
      <c r="A11" s="55">
        <v>8</v>
      </c>
      <c r="B11" s="11">
        <v>3</v>
      </c>
      <c r="C11" s="11">
        <v>1</v>
      </c>
      <c r="D11" s="11" t="s">
        <v>142</v>
      </c>
      <c r="E11" s="11" t="s">
        <v>150</v>
      </c>
      <c r="F11" s="265" t="s">
        <v>151</v>
      </c>
      <c r="G11" s="265"/>
      <c r="H11" s="268"/>
      <c r="I11" s="264">
        <v>89811</v>
      </c>
      <c r="J11" s="15">
        <f>J10-I11</f>
        <v>69024298</v>
      </c>
      <c r="K11" s="12" t="s">
        <v>152</v>
      </c>
      <c r="L11" s="12"/>
      <c r="M11" s="16" t="s">
        <v>146</v>
      </c>
      <c r="N11" s="56">
        <v>0</v>
      </c>
      <c r="O11" s="41"/>
      <c r="P11" s="42"/>
      <c r="Q11" s="49"/>
      <c r="R11" s="50"/>
    </row>
    <row r="12" spans="1:18">
      <c r="A12" s="55">
        <v>9</v>
      </c>
      <c r="B12" s="11"/>
      <c r="C12" s="11"/>
      <c r="D12" s="17" t="s">
        <v>142</v>
      </c>
      <c r="E12" s="17" t="s">
        <v>153</v>
      </c>
      <c r="F12" s="17" t="s">
        <v>154</v>
      </c>
      <c r="G12" s="218"/>
      <c r="H12" s="68"/>
      <c r="I12" s="76">
        <v>236500</v>
      </c>
      <c r="J12" s="15">
        <f>J11</f>
        <v>69024298</v>
      </c>
      <c r="K12" s="12" t="s">
        <v>155</v>
      </c>
      <c r="L12" s="12"/>
      <c r="M12" s="11"/>
      <c r="N12" s="56">
        <v>0</v>
      </c>
      <c r="O12" s="43"/>
      <c r="P12" s="42"/>
      <c r="Q12" s="49"/>
      <c r="R12" s="50"/>
    </row>
    <row r="13" spans="1:18">
      <c r="A13" s="55">
        <v>10</v>
      </c>
      <c r="B13" s="11">
        <v>3</v>
      </c>
      <c r="C13" s="11">
        <v>1</v>
      </c>
      <c r="D13" s="11" t="s">
        <v>54</v>
      </c>
      <c r="E13" s="11"/>
      <c r="F13" s="11" t="s">
        <v>135</v>
      </c>
      <c r="G13" s="11"/>
      <c r="H13" s="19"/>
      <c r="I13" s="75">
        <v>310032</v>
      </c>
      <c r="J13" s="15">
        <f t="shared" ref="J13:J27" si="0">J12-I13</f>
        <v>68714266</v>
      </c>
      <c r="K13" s="12" t="s">
        <v>156</v>
      </c>
      <c r="L13" s="12"/>
      <c r="M13" s="16" t="s">
        <v>146</v>
      </c>
      <c r="N13" s="56">
        <v>0</v>
      </c>
      <c r="O13" s="41"/>
      <c r="P13" s="42"/>
      <c r="Q13" s="49"/>
      <c r="R13" s="50"/>
    </row>
    <row r="14" spans="1:18">
      <c r="A14" s="55">
        <v>11</v>
      </c>
      <c r="B14" s="11">
        <v>3</v>
      </c>
      <c r="C14" s="11">
        <v>1</v>
      </c>
      <c r="D14" s="11" t="s">
        <v>54</v>
      </c>
      <c r="E14" s="11"/>
      <c r="F14" s="11" t="s">
        <v>157</v>
      </c>
      <c r="G14" s="11"/>
      <c r="H14" s="19"/>
      <c r="I14" s="75">
        <v>312307</v>
      </c>
      <c r="J14" s="15">
        <f t="shared" si="0"/>
        <v>68401959</v>
      </c>
      <c r="K14" s="12" t="s">
        <v>158</v>
      </c>
      <c r="L14" s="12"/>
      <c r="M14" s="16" t="s">
        <v>146</v>
      </c>
      <c r="N14" s="56">
        <v>0</v>
      </c>
      <c r="O14" s="41"/>
      <c r="P14" s="42"/>
      <c r="Q14" s="49"/>
      <c r="R14" s="50"/>
    </row>
    <row r="15" spans="1:18">
      <c r="A15" s="55">
        <v>12</v>
      </c>
      <c r="B15" s="11">
        <v>3</v>
      </c>
      <c r="C15" s="11">
        <v>1</v>
      </c>
      <c r="D15" s="11" t="s">
        <v>13</v>
      </c>
      <c r="E15" s="11" t="s">
        <v>150</v>
      </c>
      <c r="F15" s="265" t="s">
        <v>159</v>
      </c>
      <c r="G15" s="265"/>
      <c r="H15" s="268"/>
      <c r="I15" s="264">
        <v>49895</v>
      </c>
      <c r="J15" s="15">
        <f t="shared" si="0"/>
        <v>68352064</v>
      </c>
      <c r="K15" s="12" t="s">
        <v>160</v>
      </c>
      <c r="L15" s="12"/>
      <c r="M15" s="16" t="s">
        <v>146</v>
      </c>
      <c r="N15" s="56">
        <v>0</v>
      </c>
      <c r="O15" s="41"/>
      <c r="P15" s="42"/>
      <c r="Q15" s="49"/>
      <c r="R15" s="50"/>
    </row>
    <row r="16" spans="1:18">
      <c r="A16" s="55">
        <v>13</v>
      </c>
      <c r="B16" s="11">
        <v>3</v>
      </c>
      <c r="C16" s="11">
        <v>1</v>
      </c>
      <c r="D16" s="11" t="s">
        <v>142</v>
      </c>
      <c r="E16" s="11" t="s">
        <v>126</v>
      </c>
      <c r="F16" s="11"/>
      <c r="G16" s="11"/>
      <c r="H16" s="15"/>
      <c r="I16" s="77">
        <v>880</v>
      </c>
      <c r="J16" s="15">
        <f t="shared" si="0"/>
        <v>68351184</v>
      </c>
      <c r="K16" s="12" t="s">
        <v>160</v>
      </c>
      <c r="L16" s="12"/>
      <c r="M16" s="16" t="s">
        <v>146</v>
      </c>
      <c r="N16" s="301">
        <v>880</v>
      </c>
      <c r="O16" s="41"/>
      <c r="P16" s="42"/>
      <c r="Q16" s="49"/>
      <c r="R16" s="50"/>
    </row>
    <row r="17" spans="1:18">
      <c r="A17" s="55">
        <v>14</v>
      </c>
      <c r="B17" s="11">
        <v>3</v>
      </c>
      <c r="C17" s="11">
        <v>16</v>
      </c>
      <c r="D17" s="11" t="s">
        <v>138</v>
      </c>
      <c r="E17" s="11" t="s">
        <v>139</v>
      </c>
      <c r="F17" s="267" t="s">
        <v>161</v>
      </c>
      <c r="G17" s="267"/>
      <c r="H17" s="268"/>
      <c r="I17" s="269">
        <v>765550</v>
      </c>
      <c r="J17" s="15">
        <f t="shared" si="0"/>
        <v>67585634</v>
      </c>
      <c r="K17" s="12" t="s">
        <v>162</v>
      </c>
      <c r="L17" s="12"/>
      <c r="M17" s="16" t="s">
        <v>146</v>
      </c>
      <c r="N17" s="301">
        <v>550</v>
      </c>
      <c r="O17" s="44"/>
      <c r="P17" s="42"/>
      <c r="Q17" s="49"/>
      <c r="R17" s="50"/>
    </row>
    <row r="18" spans="1:18">
      <c r="A18" s="55">
        <v>15</v>
      </c>
      <c r="B18" s="11">
        <v>3</v>
      </c>
      <c r="C18" s="11">
        <v>1</v>
      </c>
      <c r="D18" s="11" t="s">
        <v>13</v>
      </c>
      <c r="E18" s="11" t="s">
        <v>163</v>
      </c>
      <c r="F18" s="11" t="s">
        <v>164</v>
      </c>
      <c r="G18" s="11"/>
      <c r="H18" s="19"/>
      <c r="I18" s="77">
        <v>368500</v>
      </c>
      <c r="J18" s="15">
        <f t="shared" si="0"/>
        <v>67217134</v>
      </c>
      <c r="K18" s="12" t="s">
        <v>165</v>
      </c>
      <c r="L18" s="12"/>
      <c r="M18" s="16" t="s">
        <v>146</v>
      </c>
      <c r="N18" s="301">
        <v>0</v>
      </c>
      <c r="O18" s="41"/>
      <c r="P18" s="42"/>
      <c r="Q18" s="49"/>
      <c r="R18" s="50"/>
    </row>
    <row r="19" spans="1:18">
      <c r="A19" s="55">
        <v>16</v>
      </c>
      <c r="B19" s="11">
        <v>3</v>
      </c>
      <c r="C19" s="11">
        <v>1</v>
      </c>
      <c r="D19" s="11" t="s">
        <v>142</v>
      </c>
      <c r="E19" s="11" t="s">
        <v>126</v>
      </c>
      <c r="F19" s="11"/>
      <c r="G19" s="11"/>
      <c r="H19" s="15"/>
      <c r="I19" s="77">
        <v>880</v>
      </c>
      <c r="J19" s="15">
        <f t="shared" si="0"/>
        <v>67216254</v>
      </c>
      <c r="K19" s="12" t="s">
        <v>165</v>
      </c>
      <c r="L19" s="12"/>
      <c r="M19" s="16" t="s">
        <v>146</v>
      </c>
      <c r="N19" s="301">
        <v>880</v>
      </c>
      <c r="O19" s="41"/>
      <c r="P19" s="42"/>
      <c r="Q19" s="49"/>
      <c r="R19" s="50"/>
    </row>
    <row r="20" spans="1:18">
      <c r="A20" s="55">
        <v>17</v>
      </c>
      <c r="B20" s="11">
        <v>3</v>
      </c>
      <c r="C20" s="11">
        <v>16</v>
      </c>
      <c r="D20" s="11" t="s">
        <v>13</v>
      </c>
      <c r="E20" s="11" t="s">
        <v>150</v>
      </c>
      <c r="F20" s="265" t="s">
        <v>166</v>
      </c>
      <c r="G20" s="265"/>
      <c r="H20" s="266"/>
      <c r="I20" s="264">
        <v>38980</v>
      </c>
      <c r="J20" s="15">
        <f t="shared" si="0"/>
        <v>67177274</v>
      </c>
      <c r="K20" s="12" t="s">
        <v>167</v>
      </c>
      <c r="L20" s="12"/>
      <c r="M20" s="16" t="s">
        <v>146</v>
      </c>
      <c r="N20" s="301">
        <v>880</v>
      </c>
      <c r="O20" s="44"/>
      <c r="P20" s="42"/>
      <c r="Q20" s="49"/>
      <c r="R20" s="50"/>
    </row>
    <row r="21" spans="1:18">
      <c r="A21" s="55">
        <v>18</v>
      </c>
      <c r="B21" s="11">
        <v>3</v>
      </c>
      <c r="C21" s="11">
        <v>16</v>
      </c>
      <c r="D21" s="11" t="s">
        <v>13</v>
      </c>
      <c r="E21" s="11" t="s">
        <v>168</v>
      </c>
      <c r="F21" s="265" t="s">
        <v>169</v>
      </c>
      <c r="G21" s="265"/>
      <c r="H21" s="266"/>
      <c r="I21" s="264">
        <v>109780</v>
      </c>
      <c r="J21" s="14">
        <f t="shared" si="0"/>
        <v>67067494</v>
      </c>
      <c r="K21" s="12" t="s">
        <v>170</v>
      </c>
      <c r="L21" s="12"/>
      <c r="M21" s="16" t="s">
        <v>146</v>
      </c>
      <c r="N21" s="301">
        <v>880</v>
      </c>
      <c r="O21" s="41"/>
      <c r="P21" s="42"/>
      <c r="Q21" s="49"/>
      <c r="R21" s="50"/>
    </row>
    <row r="22" spans="1:18">
      <c r="A22" s="55">
        <v>19</v>
      </c>
      <c r="B22" s="11">
        <v>3</v>
      </c>
      <c r="C22" s="11">
        <v>16</v>
      </c>
      <c r="D22" s="11" t="s">
        <v>13</v>
      </c>
      <c r="E22" s="11" t="s">
        <v>168</v>
      </c>
      <c r="F22" s="11" t="s">
        <v>171</v>
      </c>
      <c r="G22" s="11"/>
      <c r="H22" s="19"/>
      <c r="I22" s="77">
        <v>2794991</v>
      </c>
      <c r="J22" s="14">
        <f t="shared" si="0"/>
        <v>64272503</v>
      </c>
      <c r="K22" s="12" t="s">
        <v>172</v>
      </c>
      <c r="L22" s="12"/>
      <c r="M22" s="16" t="s">
        <v>146</v>
      </c>
      <c r="N22" s="301">
        <v>550</v>
      </c>
      <c r="O22" s="41"/>
      <c r="P22" s="42"/>
      <c r="Q22" s="49"/>
      <c r="R22" s="50"/>
    </row>
    <row r="23" spans="1:18">
      <c r="A23" s="55">
        <v>20</v>
      </c>
      <c r="B23" s="11">
        <v>3</v>
      </c>
      <c r="C23" s="11">
        <v>16</v>
      </c>
      <c r="D23" s="11" t="s">
        <v>13</v>
      </c>
      <c r="E23" s="11" t="s">
        <v>168</v>
      </c>
      <c r="F23" s="11" t="s">
        <v>171</v>
      </c>
      <c r="G23" s="11"/>
      <c r="H23" s="19"/>
      <c r="I23" s="77">
        <v>763456</v>
      </c>
      <c r="J23" s="14">
        <f t="shared" si="0"/>
        <v>63509047</v>
      </c>
      <c r="K23" s="12" t="s">
        <v>173</v>
      </c>
      <c r="L23" s="12"/>
      <c r="M23" s="16" t="s">
        <v>146</v>
      </c>
      <c r="N23" s="301">
        <v>0</v>
      </c>
      <c r="O23" s="41"/>
      <c r="P23" s="42"/>
      <c r="Q23" s="49"/>
      <c r="R23" s="50"/>
    </row>
    <row r="24" spans="1:18">
      <c r="A24" s="55">
        <v>21</v>
      </c>
      <c r="B24" s="11">
        <v>3</v>
      </c>
      <c r="C24" s="11">
        <v>16</v>
      </c>
      <c r="D24" s="11" t="s">
        <v>54</v>
      </c>
      <c r="E24" s="11"/>
      <c r="F24" s="11" t="s">
        <v>135</v>
      </c>
      <c r="G24" s="11"/>
      <c r="H24" s="19"/>
      <c r="I24" s="72">
        <v>443064</v>
      </c>
      <c r="J24" s="14">
        <f t="shared" si="0"/>
        <v>63065983</v>
      </c>
      <c r="K24" s="12" t="s">
        <v>174</v>
      </c>
      <c r="L24" s="12"/>
      <c r="M24" s="16" t="s">
        <v>146</v>
      </c>
      <c r="N24" s="301">
        <v>0</v>
      </c>
      <c r="O24" s="41"/>
      <c r="P24" s="42"/>
      <c r="Q24" s="49"/>
      <c r="R24" s="50"/>
    </row>
    <row r="25" spans="1:18">
      <c r="A25" s="55">
        <v>22</v>
      </c>
      <c r="B25" s="11">
        <v>3</v>
      </c>
      <c r="C25" s="11">
        <v>16</v>
      </c>
      <c r="D25" s="11" t="s">
        <v>54</v>
      </c>
      <c r="E25" s="11"/>
      <c r="F25" s="11" t="s">
        <v>157</v>
      </c>
      <c r="G25" s="11"/>
      <c r="H25" s="19"/>
      <c r="I25" s="72">
        <v>312307</v>
      </c>
      <c r="J25" s="14">
        <f t="shared" si="0"/>
        <v>62753676</v>
      </c>
      <c r="K25" s="12" t="s">
        <v>175</v>
      </c>
      <c r="L25" s="12"/>
      <c r="M25" s="16" t="s">
        <v>146</v>
      </c>
      <c r="N25" s="301">
        <v>0</v>
      </c>
      <c r="O25" s="41"/>
      <c r="P25" s="42"/>
      <c r="Q25" s="49"/>
      <c r="R25" s="50"/>
    </row>
    <row r="26" spans="1:18">
      <c r="A26" s="55">
        <v>23</v>
      </c>
      <c r="B26" s="11">
        <v>3</v>
      </c>
      <c r="C26" s="11">
        <v>16</v>
      </c>
      <c r="D26" s="11" t="s">
        <v>54</v>
      </c>
      <c r="E26" s="11"/>
      <c r="F26" s="11" t="s">
        <v>176</v>
      </c>
      <c r="G26" s="11"/>
      <c r="H26" s="19"/>
      <c r="I26" s="72">
        <v>852879</v>
      </c>
      <c r="J26" s="14">
        <f t="shared" si="0"/>
        <v>61900797</v>
      </c>
      <c r="K26" s="12" t="s">
        <v>177</v>
      </c>
      <c r="L26" s="12"/>
      <c r="M26" s="16" t="s">
        <v>146</v>
      </c>
      <c r="N26" s="301">
        <v>0</v>
      </c>
      <c r="O26" s="41"/>
      <c r="P26" s="42"/>
      <c r="Q26" s="49"/>
      <c r="R26" s="50"/>
    </row>
    <row r="27" spans="1:18">
      <c r="A27" s="55">
        <v>24</v>
      </c>
      <c r="B27" s="11">
        <v>3</v>
      </c>
      <c r="C27" s="11">
        <v>16</v>
      </c>
      <c r="D27" s="11"/>
      <c r="E27" s="11" t="s">
        <v>178</v>
      </c>
      <c r="F27" s="11" t="s">
        <v>133</v>
      </c>
      <c r="G27" s="11"/>
      <c r="H27" s="15"/>
      <c r="I27" s="77">
        <v>200000</v>
      </c>
      <c r="J27" s="14">
        <f t="shared" si="0"/>
        <v>61700797</v>
      </c>
      <c r="K27" s="12" t="s">
        <v>179</v>
      </c>
      <c r="L27" s="12"/>
      <c r="M27" s="16" t="s">
        <v>146</v>
      </c>
      <c r="N27" s="301">
        <v>0</v>
      </c>
      <c r="O27" s="41"/>
      <c r="P27" s="42"/>
      <c r="Q27" s="49"/>
      <c r="R27" s="50"/>
    </row>
    <row r="28" spans="1:18">
      <c r="A28" s="57">
        <v>25</v>
      </c>
      <c r="B28" s="33">
        <v>3</v>
      </c>
      <c r="C28" s="33">
        <v>20</v>
      </c>
      <c r="D28" s="33" t="s">
        <v>180</v>
      </c>
      <c r="E28" s="33" t="s">
        <v>181</v>
      </c>
      <c r="F28" s="33" t="s">
        <v>182</v>
      </c>
      <c r="G28" s="33"/>
      <c r="H28" s="34">
        <v>702</v>
      </c>
      <c r="I28" s="78"/>
      <c r="J28" s="35">
        <f>J27+H28</f>
        <v>61701499</v>
      </c>
      <c r="K28" s="36"/>
      <c r="L28" s="36"/>
      <c r="M28" s="37"/>
      <c r="N28" s="301">
        <v>0</v>
      </c>
      <c r="O28" s="41"/>
      <c r="P28" s="42"/>
      <c r="Q28" s="49"/>
      <c r="R28" s="50"/>
    </row>
    <row r="29" spans="1:18">
      <c r="A29" s="57">
        <v>26</v>
      </c>
      <c r="B29" s="33">
        <v>3</v>
      </c>
      <c r="C29" s="33">
        <v>20</v>
      </c>
      <c r="D29" s="33" t="s">
        <v>142</v>
      </c>
      <c r="E29" s="33" t="s">
        <v>183</v>
      </c>
      <c r="F29" s="33" t="s">
        <v>184</v>
      </c>
      <c r="G29" s="33"/>
      <c r="H29" s="34"/>
      <c r="I29" s="78">
        <v>108</v>
      </c>
      <c r="J29" s="35">
        <f t="shared" ref="J29:J51" si="1">J28-I29</f>
        <v>61701391</v>
      </c>
      <c r="K29" s="36" t="s">
        <v>185</v>
      </c>
      <c r="L29" s="36"/>
      <c r="M29" s="37" t="s">
        <v>146</v>
      </c>
      <c r="N29" s="301">
        <v>0</v>
      </c>
      <c r="O29" s="41"/>
      <c r="P29" s="42"/>
      <c r="Q29" s="49"/>
      <c r="R29" s="50"/>
    </row>
    <row r="30" spans="1:18">
      <c r="A30" s="55">
        <v>27</v>
      </c>
      <c r="B30" s="11">
        <v>4</v>
      </c>
      <c r="C30" s="11">
        <v>15</v>
      </c>
      <c r="D30" s="11" t="s">
        <v>147</v>
      </c>
      <c r="E30" s="11" t="s">
        <v>186</v>
      </c>
      <c r="F30" s="265" t="s">
        <v>187</v>
      </c>
      <c r="G30" s="265"/>
      <c r="H30" s="266"/>
      <c r="I30" s="269">
        <v>1104284</v>
      </c>
      <c r="J30" s="14">
        <f t="shared" si="1"/>
        <v>60597107</v>
      </c>
      <c r="K30" s="12" t="s">
        <v>188</v>
      </c>
      <c r="L30" s="12"/>
      <c r="M30" s="16" t="s">
        <v>146</v>
      </c>
      <c r="N30" s="301">
        <v>0</v>
      </c>
      <c r="O30" s="41"/>
      <c r="P30" s="42"/>
      <c r="Q30" s="49"/>
      <c r="R30" s="50"/>
    </row>
    <row r="31" spans="1:18">
      <c r="A31" s="55">
        <v>28</v>
      </c>
      <c r="B31" s="11">
        <v>4</v>
      </c>
      <c r="C31" s="11">
        <v>15</v>
      </c>
      <c r="D31" s="11" t="s">
        <v>13</v>
      </c>
      <c r="E31" s="11" t="s">
        <v>150</v>
      </c>
      <c r="F31" s="265" t="s">
        <v>189</v>
      </c>
      <c r="G31" s="265"/>
      <c r="H31" s="268"/>
      <c r="I31" s="264">
        <v>50775</v>
      </c>
      <c r="J31" s="14">
        <f t="shared" si="1"/>
        <v>60546332</v>
      </c>
      <c r="K31" s="12" t="s">
        <v>190</v>
      </c>
      <c r="L31" s="12"/>
      <c r="M31" s="16" t="s">
        <v>146</v>
      </c>
      <c r="N31" s="301">
        <v>880</v>
      </c>
      <c r="O31" s="41"/>
      <c r="P31" s="42"/>
      <c r="Q31" s="49"/>
      <c r="R31" s="50"/>
    </row>
    <row r="32" spans="1:18">
      <c r="A32" s="55">
        <v>29</v>
      </c>
      <c r="B32" s="11">
        <v>4</v>
      </c>
      <c r="C32" s="11">
        <v>15</v>
      </c>
      <c r="D32" s="11"/>
      <c r="E32" s="11" t="s">
        <v>178</v>
      </c>
      <c r="F32" s="11" t="s">
        <v>133</v>
      </c>
      <c r="G32" s="11"/>
      <c r="H32" s="15"/>
      <c r="I32" s="77">
        <v>500000</v>
      </c>
      <c r="J32" s="14">
        <f t="shared" si="1"/>
        <v>60046332</v>
      </c>
      <c r="K32" s="12" t="s">
        <v>191</v>
      </c>
      <c r="L32" s="12"/>
      <c r="M32" s="16" t="s">
        <v>146</v>
      </c>
      <c r="N32" s="301">
        <v>0</v>
      </c>
      <c r="O32" s="41"/>
      <c r="P32" s="42"/>
      <c r="Q32" s="49"/>
      <c r="R32" s="50"/>
    </row>
    <row r="33" spans="1:18">
      <c r="A33" s="55">
        <v>30</v>
      </c>
      <c r="B33" s="11">
        <v>4</v>
      </c>
      <c r="C33" s="11">
        <v>15</v>
      </c>
      <c r="D33" s="11" t="s">
        <v>54</v>
      </c>
      <c r="E33" s="11"/>
      <c r="F33" s="11" t="s">
        <v>176</v>
      </c>
      <c r="G33" s="11"/>
      <c r="H33" s="19"/>
      <c r="I33" s="72">
        <v>852951</v>
      </c>
      <c r="J33" s="14">
        <f t="shared" si="1"/>
        <v>59193381</v>
      </c>
      <c r="K33" s="12" t="s">
        <v>192</v>
      </c>
      <c r="L33" s="12"/>
      <c r="M33" s="16" t="s">
        <v>146</v>
      </c>
      <c r="N33" s="301">
        <v>0</v>
      </c>
      <c r="O33" s="41"/>
      <c r="P33" s="42"/>
      <c r="Q33" s="49"/>
      <c r="R33" s="50"/>
    </row>
    <row r="34" spans="1:18">
      <c r="A34" s="55">
        <v>31</v>
      </c>
      <c r="B34" s="11">
        <v>4</v>
      </c>
      <c r="C34" s="11">
        <v>15</v>
      </c>
      <c r="D34" s="11" t="s">
        <v>54</v>
      </c>
      <c r="E34" s="11"/>
      <c r="F34" s="11" t="s">
        <v>135</v>
      </c>
      <c r="G34" s="11"/>
      <c r="H34" s="19"/>
      <c r="I34" s="72">
        <v>443148</v>
      </c>
      <c r="J34" s="14">
        <f t="shared" si="1"/>
        <v>58750233</v>
      </c>
      <c r="K34" s="12" t="s">
        <v>193</v>
      </c>
      <c r="L34" s="12"/>
      <c r="M34" s="16" t="s">
        <v>146</v>
      </c>
      <c r="N34" s="301">
        <v>0</v>
      </c>
      <c r="O34" s="41"/>
      <c r="P34" s="42"/>
      <c r="Q34" s="49"/>
      <c r="R34" s="50"/>
    </row>
    <row r="35" spans="1:18">
      <c r="A35" s="55">
        <v>32</v>
      </c>
      <c r="B35" s="11">
        <v>4</v>
      </c>
      <c r="C35" s="11">
        <v>15</v>
      </c>
      <c r="D35" s="11" t="s">
        <v>54</v>
      </c>
      <c r="E35" s="11"/>
      <c r="F35" s="11" t="s">
        <v>157</v>
      </c>
      <c r="G35" s="11"/>
      <c r="H35" s="19"/>
      <c r="I35" s="72">
        <v>312364</v>
      </c>
      <c r="J35" s="14">
        <f t="shared" si="1"/>
        <v>58437869</v>
      </c>
      <c r="K35" s="12" t="s">
        <v>194</v>
      </c>
      <c r="L35" s="12"/>
      <c r="M35" s="16" t="s">
        <v>146</v>
      </c>
      <c r="N35" s="301">
        <v>0</v>
      </c>
      <c r="O35" s="41"/>
      <c r="P35" s="42"/>
      <c r="Q35" s="49"/>
      <c r="R35" s="50"/>
    </row>
    <row r="36" spans="1:18">
      <c r="A36" s="55">
        <v>33</v>
      </c>
      <c r="B36" s="11">
        <v>5</v>
      </c>
      <c r="C36" s="11">
        <v>6</v>
      </c>
      <c r="D36" s="11" t="s">
        <v>147</v>
      </c>
      <c r="E36" s="11" t="s">
        <v>195</v>
      </c>
      <c r="F36" s="265" t="s">
        <v>196</v>
      </c>
      <c r="G36" s="265"/>
      <c r="H36" s="266"/>
      <c r="I36" s="270">
        <v>516066</v>
      </c>
      <c r="J36" s="14">
        <f t="shared" si="1"/>
        <v>57921803</v>
      </c>
      <c r="K36" s="12" t="s">
        <v>197</v>
      </c>
      <c r="L36" s="12"/>
      <c r="M36" s="16" t="s">
        <v>146</v>
      </c>
      <c r="N36" s="301">
        <v>0</v>
      </c>
      <c r="O36" s="41"/>
      <c r="P36" s="45" t="s">
        <v>198</v>
      </c>
      <c r="Q36" s="49"/>
      <c r="R36" s="50"/>
    </row>
    <row r="37" spans="1:18">
      <c r="A37" s="55">
        <v>34</v>
      </c>
      <c r="B37" s="11">
        <v>5</v>
      </c>
      <c r="C37" s="11">
        <v>6</v>
      </c>
      <c r="D37" s="11" t="s">
        <v>13</v>
      </c>
      <c r="E37" s="11" t="s">
        <v>168</v>
      </c>
      <c r="F37" s="11" t="s">
        <v>199</v>
      </c>
      <c r="G37" s="11"/>
      <c r="H37" s="19"/>
      <c r="I37" s="80">
        <v>748550</v>
      </c>
      <c r="J37" s="14">
        <f t="shared" si="1"/>
        <v>57173253</v>
      </c>
      <c r="K37" s="12" t="s">
        <v>200</v>
      </c>
      <c r="L37" s="12"/>
      <c r="M37" s="16" t="s">
        <v>146</v>
      </c>
      <c r="N37" s="301">
        <v>550</v>
      </c>
      <c r="O37" s="44"/>
      <c r="P37" s="45" t="s">
        <v>201</v>
      </c>
      <c r="Q37" s="49"/>
      <c r="R37" s="50"/>
    </row>
    <row r="38" spans="1:18">
      <c r="A38" s="55">
        <v>35</v>
      </c>
      <c r="B38" s="11">
        <v>5</v>
      </c>
      <c r="C38" s="11">
        <v>6</v>
      </c>
      <c r="D38" s="11" t="s">
        <v>13</v>
      </c>
      <c r="E38" s="11" t="s">
        <v>168</v>
      </c>
      <c r="F38" s="11" t="s">
        <v>202</v>
      </c>
      <c r="G38" s="11"/>
      <c r="H38" s="19"/>
      <c r="I38" s="79">
        <v>1475100</v>
      </c>
      <c r="J38" s="14">
        <f t="shared" si="1"/>
        <v>55698153</v>
      </c>
      <c r="K38" s="12" t="s">
        <v>203</v>
      </c>
      <c r="L38" s="12"/>
      <c r="M38" s="16" t="s">
        <v>146</v>
      </c>
      <c r="N38" s="301">
        <v>0</v>
      </c>
      <c r="O38" s="41"/>
      <c r="P38" s="45" t="s">
        <v>204</v>
      </c>
      <c r="Q38" s="49"/>
      <c r="R38" s="50"/>
    </row>
    <row r="39" spans="1:18">
      <c r="A39" s="55">
        <v>36</v>
      </c>
      <c r="B39" s="11">
        <v>5</v>
      </c>
      <c r="C39" s="11">
        <v>20</v>
      </c>
      <c r="D39" s="11" t="s">
        <v>13</v>
      </c>
      <c r="E39" s="11" t="s">
        <v>150</v>
      </c>
      <c r="F39" s="265" t="s">
        <v>205</v>
      </c>
      <c r="G39" s="265"/>
      <c r="H39" s="266"/>
      <c r="I39" s="269">
        <v>308880</v>
      </c>
      <c r="J39" s="14">
        <f t="shared" si="1"/>
        <v>55389273</v>
      </c>
      <c r="K39" s="12" t="s">
        <v>206</v>
      </c>
      <c r="L39" s="12"/>
      <c r="M39" s="16" t="s">
        <v>146</v>
      </c>
      <c r="N39" s="301">
        <v>880</v>
      </c>
      <c r="O39" s="41">
        <v>308000</v>
      </c>
      <c r="P39" s="45" t="s">
        <v>204</v>
      </c>
      <c r="Q39" s="49"/>
      <c r="R39" s="50"/>
    </row>
    <row r="40" spans="1:18">
      <c r="A40" s="55">
        <v>37</v>
      </c>
      <c r="B40" s="11">
        <v>5</v>
      </c>
      <c r="C40" s="11">
        <v>20</v>
      </c>
      <c r="D40" s="11" t="s">
        <v>13</v>
      </c>
      <c r="E40" s="11" t="s">
        <v>150</v>
      </c>
      <c r="F40" s="265" t="s">
        <v>166</v>
      </c>
      <c r="G40" s="265"/>
      <c r="H40" s="266"/>
      <c r="I40" s="269">
        <v>1010080</v>
      </c>
      <c r="J40" s="14">
        <f t="shared" si="1"/>
        <v>54379193</v>
      </c>
      <c r="K40" s="12" t="s">
        <v>207</v>
      </c>
      <c r="L40" s="12"/>
      <c r="M40" s="16" t="s">
        <v>146</v>
      </c>
      <c r="N40" s="301">
        <v>880</v>
      </c>
      <c r="O40" s="41">
        <v>1009200</v>
      </c>
      <c r="P40" s="45" t="s">
        <v>204</v>
      </c>
      <c r="Q40" s="49"/>
      <c r="R40" s="50"/>
    </row>
    <row r="41" spans="1:18" ht="13.9" customHeight="1">
      <c r="A41" s="55">
        <v>38</v>
      </c>
      <c r="B41" s="11">
        <v>5</v>
      </c>
      <c r="C41" s="11">
        <v>20</v>
      </c>
      <c r="D41" s="11" t="s">
        <v>13</v>
      </c>
      <c r="E41" s="11" t="s">
        <v>150</v>
      </c>
      <c r="F41" s="265" t="s">
        <v>208</v>
      </c>
      <c r="G41" s="265"/>
      <c r="H41" s="266"/>
      <c r="I41" s="269">
        <v>237050</v>
      </c>
      <c r="J41" s="14">
        <f t="shared" si="1"/>
        <v>54142143</v>
      </c>
      <c r="K41" s="12" t="s">
        <v>209</v>
      </c>
      <c r="L41" s="12"/>
      <c r="M41" s="16" t="s">
        <v>146</v>
      </c>
      <c r="N41" s="301">
        <v>550</v>
      </c>
      <c r="O41" s="41">
        <v>236500</v>
      </c>
      <c r="P41" s="45" t="s">
        <v>204</v>
      </c>
      <c r="Q41" s="49"/>
      <c r="R41" s="50"/>
    </row>
    <row r="42" spans="1:18" ht="13.9" customHeight="1">
      <c r="A42" s="55">
        <v>40</v>
      </c>
      <c r="B42" s="11">
        <v>5</v>
      </c>
      <c r="C42" s="11">
        <v>20</v>
      </c>
      <c r="D42" s="11" t="s">
        <v>13</v>
      </c>
      <c r="E42" s="11" t="s">
        <v>168</v>
      </c>
      <c r="F42" s="11" t="s">
        <v>210</v>
      </c>
      <c r="G42" s="11"/>
      <c r="H42" s="19"/>
      <c r="I42" s="72">
        <v>3399880</v>
      </c>
      <c r="J42" s="14">
        <f t="shared" si="1"/>
        <v>50742263</v>
      </c>
      <c r="K42" s="12" t="s">
        <v>211</v>
      </c>
      <c r="L42" s="12"/>
      <c r="M42" s="16" t="s">
        <v>146</v>
      </c>
      <c r="N42" s="301">
        <v>880</v>
      </c>
      <c r="O42" s="41">
        <v>3399000</v>
      </c>
      <c r="P42" s="45" t="s">
        <v>204</v>
      </c>
      <c r="Q42" s="49"/>
      <c r="R42" s="50"/>
    </row>
    <row r="43" spans="1:18" ht="13.9" customHeight="1">
      <c r="A43" s="55">
        <v>41</v>
      </c>
      <c r="B43" s="11">
        <v>5</v>
      </c>
      <c r="C43" s="11">
        <v>20</v>
      </c>
      <c r="D43" s="11"/>
      <c r="E43" s="11" t="s">
        <v>212</v>
      </c>
      <c r="F43" s="11" t="s">
        <v>213</v>
      </c>
      <c r="G43" s="11"/>
      <c r="H43" s="19"/>
      <c r="I43" s="72">
        <v>3500000</v>
      </c>
      <c r="J43" s="14">
        <f t="shared" si="1"/>
        <v>47242263</v>
      </c>
      <c r="K43" s="12" t="s">
        <v>214</v>
      </c>
      <c r="L43" s="12"/>
      <c r="M43" s="16" t="s">
        <v>146</v>
      </c>
      <c r="N43" s="301">
        <v>0</v>
      </c>
      <c r="O43" s="41"/>
      <c r="P43" s="42"/>
      <c r="Q43" s="49"/>
      <c r="R43" s="50"/>
    </row>
    <row r="44" spans="1:18" ht="13.9" customHeight="1">
      <c r="A44" s="55">
        <v>42</v>
      </c>
      <c r="B44" s="11">
        <v>5</v>
      </c>
      <c r="C44" s="11">
        <v>20</v>
      </c>
      <c r="D44" s="11" t="s">
        <v>13</v>
      </c>
      <c r="E44" s="11" t="s">
        <v>168</v>
      </c>
      <c r="F44" s="11" t="s">
        <v>215</v>
      </c>
      <c r="G44" s="11"/>
      <c r="H44" s="19"/>
      <c r="I44" s="72">
        <v>594550</v>
      </c>
      <c r="J44" s="14">
        <f t="shared" si="1"/>
        <v>46647713</v>
      </c>
      <c r="K44" s="12" t="s">
        <v>216</v>
      </c>
      <c r="L44" s="12"/>
      <c r="M44" s="16" t="s">
        <v>146</v>
      </c>
      <c r="N44" s="301">
        <v>550</v>
      </c>
      <c r="O44" s="41">
        <v>594000</v>
      </c>
      <c r="P44" s="45" t="s">
        <v>204</v>
      </c>
      <c r="Q44" s="49"/>
      <c r="R44" s="50"/>
    </row>
    <row r="45" spans="1:18" ht="13.9" customHeight="1">
      <c r="A45" s="55">
        <v>43</v>
      </c>
      <c r="B45" s="11">
        <v>5</v>
      </c>
      <c r="C45" s="11">
        <v>20</v>
      </c>
      <c r="D45" s="11" t="s">
        <v>13</v>
      </c>
      <c r="E45" s="11" t="s">
        <v>168</v>
      </c>
      <c r="F45" s="69" t="s">
        <v>217</v>
      </c>
      <c r="G45" s="69"/>
      <c r="H45" s="19"/>
      <c r="I45" s="72">
        <v>1914880</v>
      </c>
      <c r="J45" s="14">
        <f t="shared" si="1"/>
        <v>44732833</v>
      </c>
      <c r="K45" s="12" t="s">
        <v>218</v>
      </c>
      <c r="L45" s="12"/>
      <c r="M45" s="16" t="s">
        <v>146</v>
      </c>
      <c r="N45" s="301">
        <v>880</v>
      </c>
      <c r="O45" s="41">
        <v>1914000</v>
      </c>
      <c r="P45" s="45" t="s">
        <v>204</v>
      </c>
      <c r="Q45" s="49"/>
      <c r="R45" s="50"/>
    </row>
    <row r="46" spans="1:18" ht="13.9" customHeight="1">
      <c r="A46" s="55">
        <v>44</v>
      </c>
      <c r="B46" s="11">
        <v>5</v>
      </c>
      <c r="C46" s="11">
        <v>20</v>
      </c>
      <c r="D46" s="11" t="s">
        <v>54</v>
      </c>
      <c r="E46" s="11"/>
      <c r="F46" s="11" t="s">
        <v>176</v>
      </c>
      <c r="G46" s="11"/>
      <c r="H46" s="19"/>
      <c r="I46" s="72">
        <v>852951</v>
      </c>
      <c r="J46" s="14">
        <f t="shared" si="1"/>
        <v>43879882</v>
      </c>
      <c r="K46" s="12" t="s">
        <v>219</v>
      </c>
      <c r="L46" s="12"/>
      <c r="M46" s="16" t="s">
        <v>146</v>
      </c>
      <c r="N46" s="301">
        <v>0</v>
      </c>
      <c r="O46" s="41"/>
      <c r="P46" s="42"/>
      <c r="Q46" s="49"/>
      <c r="R46" s="50"/>
    </row>
    <row r="47" spans="1:18" ht="13.9" customHeight="1">
      <c r="A47" s="55">
        <v>45</v>
      </c>
      <c r="B47" s="11">
        <v>5</v>
      </c>
      <c r="C47" s="11">
        <v>20</v>
      </c>
      <c r="D47" s="11" t="s">
        <v>54</v>
      </c>
      <c r="E47" s="11"/>
      <c r="F47" s="11" t="s">
        <v>135</v>
      </c>
      <c r="G47" s="11"/>
      <c r="H47" s="19"/>
      <c r="I47" s="72">
        <v>443148</v>
      </c>
      <c r="J47" s="14">
        <f t="shared" si="1"/>
        <v>43436734</v>
      </c>
      <c r="K47" s="12" t="s">
        <v>220</v>
      </c>
      <c r="L47" s="12"/>
      <c r="M47" s="16" t="s">
        <v>146</v>
      </c>
      <c r="N47" s="301">
        <v>0</v>
      </c>
      <c r="O47" s="41"/>
      <c r="P47" s="42"/>
      <c r="Q47" s="49"/>
      <c r="R47" s="50"/>
    </row>
    <row r="48" spans="1:18" ht="13.9" customHeight="1">
      <c r="A48" s="55">
        <v>46</v>
      </c>
      <c r="B48" s="11">
        <v>5</v>
      </c>
      <c r="C48" s="11">
        <v>20</v>
      </c>
      <c r="D48" s="11" t="s">
        <v>54</v>
      </c>
      <c r="E48" s="11"/>
      <c r="F48" s="11" t="s">
        <v>157</v>
      </c>
      <c r="G48" s="11"/>
      <c r="H48" s="19"/>
      <c r="I48" s="72">
        <v>312364</v>
      </c>
      <c r="J48" s="14">
        <f t="shared" si="1"/>
        <v>43124370</v>
      </c>
      <c r="K48" s="12" t="s">
        <v>221</v>
      </c>
      <c r="L48" s="12"/>
      <c r="M48" s="16" t="s">
        <v>146</v>
      </c>
      <c r="N48" s="301">
        <v>0</v>
      </c>
      <c r="O48" s="41"/>
      <c r="P48" s="42"/>
      <c r="Q48" s="49"/>
      <c r="R48" s="50"/>
    </row>
    <row r="49" spans="1:18" ht="13.9" customHeight="1">
      <c r="A49" s="55">
        <v>47</v>
      </c>
      <c r="B49" s="11">
        <v>5</v>
      </c>
      <c r="C49" s="11">
        <v>20</v>
      </c>
      <c r="D49" s="11" t="s">
        <v>54</v>
      </c>
      <c r="E49" s="11"/>
      <c r="F49" s="11" t="s">
        <v>222</v>
      </c>
      <c r="G49" s="11"/>
      <c r="H49" s="19"/>
      <c r="I49" s="72">
        <v>399305</v>
      </c>
      <c r="J49" s="14">
        <f t="shared" si="1"/>
        <v>42725065</v>
      </c>
      <c r="K49" s="12" t="s">
        <v>223</v>
      </c>
      <c r="L49" s="12"/>
      <c r="M49" s="16" t="s">
        <v>146</v>
      </c>
      <c r="N49" s="301">
        <v>0</v>
      </c>
      <c r="O49" s="41"/>
      <c r="P49" s="42"/>
      <c r="Q49" s="49"/>
      <c r="R49" s="50"/>
    </row>
    <row r="50" spans="1:18" ht="13.9" customHeight="1">
      <c r="A50" s="55">
        <v>48</v>
      </c>
      <c r="B50" s="11">
        <v>5</v>
      </c>
      <c r="C50" s="11">
        <v>20</v>
      </c>
      <c r="D50" s="11" t="s">
        <v>54</v>
      </c>
      <c r="E50" s="11"/>
      <c r="F50" s="11" t="s">
        <v>224</v>
      </c>
      <c r="G50" s="11"/>
      <c r="H50" s="19"/>
      <c r="I50" s="72">
        <v>205198</v>
      </c>
      <c r="J50" s="14">
        <f t="shared" si="1"/>
        <v>42519867</v>
      </c>
      <c r="K50" s="12" t="s">
        <v>225</v>
      </c>
      <c r="L50" s="12"/>
      <c r="M50" s="16" t="s">
        <v>146</v>
      </c>
      <c r="N50" s="301">
        <v>0</v>
      </c>
      <c r="O50" s="41"/>
      <c r="P50" s="42"/>
      <c r="Q50" s="49"/>
      <c r="R50" s="50"/>
    </row>
    <row r="51" spans="1:18" ht="13.9" customHeight="1">
      <c r="A51" s="55">
        <v>49</v>
      </c>
      <c r="B51" s="84">
        <v>6</v>
      </c>
      <c r="C51" s="84">
        <v>10</v>
      </c>
      <c r="D51" s="11" t="s">
        <v>178</v>
      </c>
      <c r="E51" s="11" t="s">
        <v>226</v>
      </c>
      <c r="F51" s="265" t="s">
        <v>227</v>
      </c>
      <c r="G51" s="265"/>
      <c r="H51" s="266"/>
      <c r="I51" s="269">
        <v>297280</v>
      </c>
      <c r="J51" s="14">
        <f t="shared" si="1"/>
        <v>42222587</v>
      </c>
      <c r="K51" s="12" t="s">
        <v>228</v>
      </c>
      <c r="L51" s="12"/>
      <c r="M51" s="16" t="s">
        <v>146</v>
      </c>
      <c r="N51" s="301">
        <v>0</v>
      </c>
      <c r="O51" s="46"/>
      <c r="P51" s="45" t="s">
        <v>229</v>
      </c>
      <c r="Q51" s="49"/>
      <c r="R51" s="50"/>
    </row>
    <row r="52" spans="1:18" ht="13.9" customHeight="1">
      <c r="A52" s="55">
        <v>50</v>
      </c>
      <c r="B52" s="11">
        <v>6</v>
      </c>
      <c r="C52" s="11">
        <v>10</v>
      </c>
      <c r="D52" s="11" t="s">
        <v>138</v>
      </c>
      <c r="E52" s="11" t="s">
        <v>139</v>
      </c>
      <c r="F52" s="267" t="s">
        <v>230</v>
      </c>
      <c r="G52" s="267"/>
      <c r="H52" s="268"/>
      <c r="I52" s="271">
        <v>765550</v>
      </c>
      <c r="J52" s="14">
        <f t="shared" ref="J52:J61" si="2">J51-I52</f>
        <v>41457037</v>
      </c>
      <c r="K52" s="12" t="s">
        <v>231</v>
      </c>
      <c r="L52" s="12"/>
      <c r="M52" s="16" t="s">
        <v>146</v>
      </c>
      <c r="N52" s="302">
        <v>550</v>
      </c>
      <c r="O52" s="41">
        <v>765550</v>
      </c>
      <c r="P52" s="42"/>
      <c r="Q52" s="49"/>
      <c r="R52" s="50"/>
    </row>
    <row r="53" spans="1:18" ht="13.9" customHeight="1">
      <c r="A53" s="55">
        <v>51</v>
      </c>
      <c r="B53" s="11">
        <v>6</v>
      </c>
      <c r="C53" s="11">
        <v>10</v>
      </c>
      <c r="D53" s="11" t="s">
        <v>13</v>
      </c>
      <c r="E53" s="11"/>
      <c r="F53" s="11" t="s">
        <v>232</v>
      </c>
      <c r="G53" s="11"/>
      <c r="H53" s="19"/>
      <c r="I53" s="72">
        <f>2722900+880</f>
        <v>2723780</v>
      </c>
      <c r="J53" s="14">
        <f t="shared" si="2"/>
        <v>38733257</v>
      </c>
      <c r="K53" s="12" t="s">
        <v>233</v>
      </c>
      <c r="L53" s="12"/>
      <c r="M53" s="16" t="s">
        <v>146</v>
      </c>
      <c r="N53" s="302">
        <v>880</v>
      </c>
      <c r="O53" s="41"/>
      <c r="P53" s="42"/>
      <c r="Q53" s="49"/>
      <c r="R53" s="50"/>
    </row>
    <row r="54" spans="1:18" ht="13.9" customHeight="1">
      <c r="A54" s="55">
        <v>52</v>
      </c>
      <c r="B54" s="11">
        <v>6</v>
      </c>
      <c r="C54" s="11">
        <v>10</v>
      </c>
      <c r="D54" s="11" t="s">
        <v>13</v>
      </c>
      <c r="E54" s="11" t="s">
        <v>168</v>
      </c>
      <c r="F54" s="11" t="s">
        <v>234</v>
      </c>
      <c r="G54" s="11"/>
      <c r="H54" s="19"/>
      <c r="I54" s="72">
        <v>3760020</v>
      </c>
      <c r="J54" s="14">
        <f t="shared" si="2"/>
        <v>34973237</v>
      </c>
      <c r="K54" s="12" t="s">
        <v>235</v>
      </c>
      <c r="L54" s="12"/>
      <c r="M54" s="16" t="s">
        <v>146</v>
      </c>
      <c r="N54" s="302">
        <v>880</v>
      </c>
      <c r="O54" s="41">
        <v>3759140</v>
      </c>
      <c r="P54" s="42"/>
      <c r="Q54" s="49"/>
      <c r="R54" s="50"/>
    </row>
    <row r="55" spans="1:18" ht="13.9" customHeight="1">
      <c r="A55" s="55">
        <v>53</v>
      </c>
      <c r="B55" s="11">
        <v>6</v>
      </c>
      <c r="C55" s="11">
        <v>10</v>
      </c>
      <c r="D55" s="11" t="s">
        <v>13</v>
      </c>
      <c r="E55" s="11" t="s">
        <v>168</v>
      </c>
      <c r="F55" s="11" t="s">
        <v>215</v>
      </c>
      <c r="G55" s="11"/>
      <c r="H55" s="19"/>
      <c r="I55" s="72">
        <v>737550</v>
      </c>
      <c r="J55" s="14">
        <f t="shared" si="2"/>
        <v>34235687</v>
      </c>
      <c r="K55" s="12" t="s">
        <v>236</v>
      </c>
      <c r="L55" s="12"/>
      <c r="M55" s="16" t="s">
        <v>146</v>
      </c>
      <c r="N55" s="302">
        <v>550</v>
      </c>
      <c r="O55" s="41">
        <v>737000</v>
      </c>
      <c r="P55" s="45" t="s">
        <v>229</v>
      </c>
      <c r="Q55" s="49"/>
      <c r="R55" s="50"/>
    </row>
    <row r="56" spans="1:18" ht="13.9" customHeight="1">
      <c r="A56" s="55">
        <v>55</v>
      </c>
      <c r="B56" s="11">
        <v>6</v>
      </c>
      <c r="C56" s="11">
        <v>10</v>
      </c>
      <c r="D56" s="11" t="s">
        <v>13</v>
      </c>
      <c r="E56" s="11" t="s">
        <v>168</v>
      </c>
      <c r="F56" s="69" t="s">
        <v>217</v>
      </c>
      <c r="G56" s="69"/>
      <c r="H56" s="19"/>
      <c r="I56" s="72">
        <v>1595880</v>
      </c>
      <c r="J56" s="14">
        <f t="shared" si="2"/>
        <v>32639807</v>
      </c>
      <c r="K56" s="12" t="s">
        <v>237</v>
      </c>
      <c r="L56" s="12"/>
      <c r="M56" s="16" t="s">
        <v>146</v>
      </c>
      <c r="N56" s="302">
        <v>880</v>
      </c>
      <c r="O56" s="41">
        <v>1595000</v>
      </c>
      <c r="P56" s="45" t="s">
        <v>229</v>
      </c>
      <c r="Q56" s="49"/>
      <c r="R56" s="50"/>
    </row>
    <row r="57" spans="1:18" ht="13.9" customHeight="1">
      <c r="A57" s="55">
        <v>56</v>
      </c>
      <c r="B57" s="11">
        <v>6</v>
      </c>
      <c r="C57" s="11">
        <v>10</v>
      </c>
      <c r="D57" s="11" t="s">
        <v>13</v>
      </c>
      <c r="E57" s="11" t="s">
        <v>168</v>
      </c>
      <c r="F57" s="11" t="s">
        <v>238</v>
      </c>
      <c r="G57" s="11"/>
      <c r="H57" s="19"/>
      <c r="I57" s="72">
        <v>748550</v>
      </c>
      <c r="J57" s="14">
        <f t="shared" si="2"/>
        <v>31891257</v>
      </c>
      <c r="K57" s="12" t="s">
        <v>239</v>
      </c>
      <c r="L57" s="12"/>
      <c r="M57" s="16" t="s">
        <v>146</v>
      </c>
      <c r="N57" s="302">
        <v>550</v>
      </c>
      <c r="O57" s="41">
        <v>748000</v>
      </c>
      <c r="P57" s="45" t="s">
        <v>229</v>
      </c>
      <c r="Q57" s="49"/>
      <c r="R57" s="50"/>
    </row>
    <row r="58" spans="1:18" ht="13.9" customHeight="1">
      <c r="A58" s="55">
        <v>57</v>
      </c>
      <c r="B58" s="11">
        <v>6</v>
      </c>
      <c r="C58" s="11">
        <v>10</v>
      </c>
      <c r="D58" s="11" t="s">
        <v>54</v>
      </c>
      <c r="E58" s="11"/>
      <c r="F58" s="11" t="s">
        <v>135</v>
      </c>
      <c r="G58" s="11"/>
      <c r="H58" s="19"/>
      <c r="I58" s="72">
        <v>443148</v>
      </c>
      <c r="J58" s="14">
        <f t="shared" si="2"/>
        <v>31448109</v>
      </c>
      <c r="K58" s="12" t="s">
        <v>240</v>
      </c>
      <c r="L58" s="12"/>
      <c r="M58" s="16" t="s">
        <v>146</v>
      </c>
      <c r="N58" s="302"/>
      <c r="O58" s="41">
        <v>443148</v>
      </c>
      <c r="P58" s="42"/>
      <c r="Q58" s="49"/>
      <c r="R58" s="50"/>
    </row>
    <row r="59" spans="1:18" ht="13.9" customHeight="1">
      <c r="A59" s="55">
        <v>58</v>
      </c>
      <c r="B59" s="11">
        <v>6</v>
      </c>
      <c r="C59" s="11">
        <v>10</v>
      </c>
      <c r="D59" s="11"/>
      <c r="E59" s="11"/>
      <c r="F59" s="11" t="s">
        <v>241</v>
      </c>
      <c r="G59" s="11"/>
      <c r="H59" s="19"/>
      <c r="I59" s="72">
        <v>30000550</v>
      </c>
      <c r="J59" s="14">
        <f t="shared" si="2"/>
        <v>1447559</v>
      </c>
      <c r="K59" s="12" t="s">
        <v>242</v>
      </c>
      <c r="L59" s="12"/>
      <c r="M59" s="16" t="s">
        <v>146</v>
      </c>
      <c r="N59" s="302">
        <v>550</v>
      </c>
      <c r="O59" s="41"/>
      <c r="P59" s="42"/>
      <c r="Q59" s="49"/>
      <c r="R59" s="50"/>
    </row>
    <row r="60" spans="1:18" ht="13.9" customHeight="1">
      <c r="A60" s="55">
        <v>59</v>
      </c>
      <c r="B60" s="11">
        <v>6</v>
      </c>
      <c r="C60" s="11">
        <v>10</v>
      </c>
      <c r="D60" s="11"/>
      <c r="E60" s="11"/>
      <c r="F60" s="11" t="s">
        <v>243</v>
      </c>
      <c r="G60" s="11"/>
      <c r="H60" s="19"/>
      <c r="I60" s="72">
        <v>1000880</v>
      </c>
      <c r="J60" s="14">
        <f t="shared" si="2"/>
        <v>446679</v>
      </c>
      <c r="K60" s="12" t="s">
        <v>242</v>
      </c>
      <c r="L60" s="12"/>
      <c r="M60" s="16" t="s">
        <v>146</v>
      </c>
      <c r="N60" s="302">
        <v>880</v>
      </c>
      <c r="O60" s="41"/>
      <c r="P60" s="42"/>
      <c r="Q60" s="49"/>
      <c r="R60" s="50"/>
    </row>
    <row r="61" spans="1:18" ht="13.9" customHeight="1">
      <c r="A61" s="55">
        <v>60</v>
      </c>
      <c r="B61" s="11">
        <v>6</v>
      </c>
      <c r="C61" s="11">
        <v>10</v>
      </c>
      <c r="D61" s="11" t="s">
        <v>212</v>
      </c>
      <c r="E61" s="11"/>
      <c r="F61" s="11"/>
      <c r="G61" s="11"/>
      <c r="H61" s="19"/>
      <c r="I61" s="72">
        <v>147260</v>
      </c>
      <c r="J61" s="14">
        <f t="shared" si="2"/>
        <v>299419</v>
      </c>
      <c r="K61" s="12" t="s">
        <v>244</v>
      </c>
      <c r="L61" s="12"/>
      <c r="M61" s="16" t="s">
        <v>245</v>
      </c>
      <c r="N61" s="302"/>
      <c r="O61" s="41"/>
      <c r="P61" s="42"/>
      <c r="Q61" s="49"/>
      <c r="R61" s="50"/>
    </row>
    <row r="62" spans="1:18" ht="13.9" customHeight="1">
      <c r="A62" s="55">
        <v>61</v>
      </c>
      <c r="B62" s="11">
        <v>9</v>
      </c>
      <c r="C62" s="11">
        <v>20</v>
      </c>
      <c r="D62" s="11" t="s">
        <v>47</v>
      </c>
      <c r="E62" s="11" t="s">
        <v>246</v>
      </c>
      <c r="F62" s="11" t="s">
        <v>247</v>
      </c>
      <c r="G62" s="11"/>
      <c r="H62" s="19">
        <v>245</v>
      </c>
      <c r="I62" s="72"/>
      <c r="J62" s="14">
        <f>J61-I62+H62</f>
        <v>299664</v>
      </c>
      <c r="K62" s="12"/>
      <c r="L62" s="115" t="s">
        <v>248</v>
      </c>
      <c r="M62" s="16"/>
      <c r="N62" s="95"/>
      <c r="O62" s="41"/>
      <c r="P62" s="42"/>
      <c r="Q62" s="49"/>
      <c r="R62" s="50"/>
    </row>
    <row r="63" spans="1:18" ht="13.9" customHeight="1">
      <c r="A63" s="55">
        <v>62</v>
      </c>
      <c r="B63" s="11">
        <v>9</v>
      </c>
      <c r="C63" s="11">
        <v>20</v>
      </c>
      <c r="D63" s="11" t="s">
        <v>92</v>
      </c>
      <c r="E63" s="11" t="s">
        <v>249</v>
      </c>
      <c r="F63" s="11" t="s">
        <v>250</v>
      </c>
      <c r="G63" s="11"/>
      <c r="H63" s="19"/>
      <c r="I63" s="72">
        <v>38</v>
      </c>
      <c r="J63" s="14">
        <f>J62-I63+H63</f>
        <v>299626</v>
      </c>
      <c r="K63" s="115" t="s">
        <v>251</v>
      </c>
      <c r="L63" s="115" t="s">
        <v>248</v>
      </c>
      <c r="M63" s="16"/>
      <c r="N63" s="95"/>
      <c r="O63" s="41"/>
      <c r="P63" s="42"/>
      <c r="Q63" s="49"/>
      <c r="R63" s="50"/>
    </row>
    <row r="64" spans="1:18" ht="13.9" customHeight="1">
      <c r="A64" s="55">
        <v>63</v>
      </c>
      <c r="B64" s="11"/>
      <c r="C64" s="11"/>
      <c r="D64" s="11"/>
      <c r="E64" s="11"/>
      <c r="F64" s="11"/>
      <c r="G64" s="11"/>
      <c r="H64" s="19"/>
      <c r="I64" s="72"/>
      <c r="J64" s="14"/>
      <c r="K64" s="12"/>
      <c r="L64" s="12"/>
      <c r="M64" s="16"/>
      <c r="N64" s="95"/>
      <c r="O64" s="41"/>
      <c r="P64" s="42"/>
      <c r="Q64" s="49"/>
      <c r="R64" s="50"/>
    </row>
    <row r="65" spans="1:18" ht="13.9" customHeight="1">
      <c r="A65" s="55"/>
      <c r="B65" s="11"/>
      <c r="C65" s="11"/>
      <c r="D65" s="11"/>
      <c r="E65" s="11"/>
      <c r="F65" s="11"/>
      <c r="G65" s="11"/>
      <c r="H65" s="19"/>
      <c r="I65" s="72"/>
      <c r="J65" s="14"/>
      <c r="K65" s="12"/>
      <c r="L65" s="12"/>
      <c r="M65" s="16"/>
      <c r="N65" s="56"/>
      <c r="O65" s="41"/>
      <c r="P65" s="42"/>
      <c r="Q65" s="49"/>
      <c r="R65" s="50"/>
    </row>
    <row r="66" spans="1:18" ht="13.9" customHeight="1">
      <c r="A66" s="58"/>
      <c r="B66" s="59"/>
      <c r="C66" s="59"/>
      <c r="D66" s="59"/>
      <c r="E66" s="59"/>
      <c r="F66" s="59"/>
      <c r="G66" s="59"/>
      <c r="H66" s="60"/>
      <c r="I66" s="83"/>
      <c r="J66" s="61"/>
      <c r="K66" s="73" t="s">
        <v>252</v>
      </c>
      <c r="L66" s="219"/>
      <c r="M66" s="74"/>
      <c r="N66" s="62">
        <f>SUM(N6:N65)</f>
        <v>17490</v>
      </c>
      <c r="O66" s="106"/>
      <c r="P66" s="107"/>
      <c r="Q66" s="51"/>
      <c r="R66" s="52"/>
    </row>
  </sheetData>
  <autoFilter ref="H2:K64" xr:uid="{00000000-0001-0000-0600-000000000000}"/>
  <mergeCells count="15">
    <mergeCell ref="Q2:Q3"/>
    <mergeCell ref="R2:R3"/>
    <mergeCell ref="B1:J1"/>
    <mergeCell ref="E2:F3"/>
    <mergeCell ref="O2:O3"/>
    <mergeCell ref="K2:K3"/>
    <mergeCell ref="M2:M3"/>
    <mergeCell ref="N2:N3"/>
    <mergeCell ref="P2:P3"/>
    <mergeCell ref="J2:J3"/>
    <mergeCell ref="I2:I3"/>
    <mergeCell ref="H2:H3"/>
    <mergeCell ref="D2:D3"/>
    <mergeCell ref="G2:G3"/>
    <mergeCell ref="L2:L3"/>
  </mergeCells>
  <phoneticPr fontId="1"/>
  <pageMargins left="0.70866141732283472" right="0.70866141732283472" top="0.74803149606299213" bottom="0.74803149606299213" header="0.31496062992125984" footer="0.31496062992125984"/>
  <pageSetup paperSize="9" scale="9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U93"/>
  <sheetViews>
    <sheetView zoomScale="90" zoomScaleNormal="90" zoomScaleSheetLayoutView="80" workbookViewId="0">
      <pane ySplit="3" topLeftCell="A4" activePane="bottomLeft" state="frozen"/>
      <selection pane="bottomLeft" activeCell="N75" sqref="N75:N83"/>
    </sheetView>
  </sheetViews>
  <sheetFormatPr defaultColWidth="8.90625" defaultRowHeight="14"/>
  <cols>
    <col min="1" max="1" width="3.90625" style="3" bestFit="1" customWidth="1"/>
    <col min="2" max="2" width="5.453125" style="3" customWidth="1"/>
    <col min="3" max="3" width="3.453125" style="3" bestFit="1" customWidth="1"/>
    <col min="4" max="4" width="12" style="3" customWidth="1"/>
    <col min="5" max="5" width="14" style="3" customWidth="1"/>
    <col min="6" max="6" width="34.7265625" style="3" customWidth="1"/>
    <col min="7" max="7" width="32.453125" style="3" hidden="1" customWidth="1"/>
    <col min="8" max="8" width="14.26953125" style="82" bestFit="1" customWidth="1"/>
    <col min="9" max="9" width="15.453125" style="6" hidden="1" customWidth="1"/>
    <col min="10" max="10" width="15.453125" style="5" hidden="1" customWidth="1"/>
    <col min="11" max="12" width="16.6328125" style="4" hidden="1" customWidth="1"/>
    <col min="13" max="13" width="4.453125" style="3" hidden="1" customWidth="1"/>
    <col min="14" max="14" width="10.453125" style="3" bestFit="1" customWidth="1"/>
    <col min="15" max="15" width="8.453125" style="39" hidden="1" customWidth="1"/>
    <col min="16" max="16" width="8.453125" style="3" hidden="1" customWidth="1"/>
    <col min="17" max="18" width="6" style="3" hidden="1" customWidth="1"/>
    <col min="19" max="19" width="10.453125" style="3" bestFit="1" customWidth="1"/>
    <col min="20" max="21" width="8.90625" style="3"/>
    <col min="22" max="22" width="16.6328125" style="3" bestFit="1" customWidth="1"/>
    <col min="23" max="16379" width="8.90625" style="3"/>
    <col min="16380" max="16384" width="8" style="3" customWidth="1"/>
  </cols>
  <sheetData>
    <row r="1" spans="1:21" ht="24.75" customHeight="1">
      <c r="B1" s="257" t="s">
        <v>761</v>
      </c>
      <c r="C1" s="258"/>
      <c r="D1" s="258"/>
      <c r="E1" s="258"/>
      <c r="F1" s="258"/>
      <c r="G1" s="258"/>
      <c r="H1" s="258"/>
      <c r="I1" s="258"/>
      <c r="J1" s="258"/>
    </row>
    <row r="2" spans="1:21">
      <c r="A2" s="53"/>
      <c r="B2" s="54">
        <v>2021</v>
      </c>
      <c r="C2" s="54" t="s">
        <v>116</v>
      </c>
      <c r="D2" s="350" t="s">
        <v>117</v>
      </c>
      <c r="E2" s="350" t="s">
        <v>118</v>
      </c>
      <c r="F2" s="350"/>
      <c r="G2" s="334" t="s">
        <v>119</v>
      </c>
      <c r="H2" s="360" t="s">
        <v>121</v>
      </c>
      <c r="I2" s="358" t="s">
        <v>120</v>
      </c>
      <c r="J2" s="358" t="s">
        <v>122</v>
      </c>
      <c r="K2" s="352" t="s">
        <v>123</v>
      </c>
      <c r="L2" s="352" t="s">
        <v>124</v>
      </c>
      <c r="M2" s="354" t="s">
        <v>125</v>
      </c>
      <c r="N2" s="356" t="s">
        <v>126</v>
      </c>
      <c r="O2" s="323" t="s">
        <v>127</v>
      </c>
      <c r="P2" s="325" t="s">
        <v>128</v>
      </c>
      <c r="Q2" s="327" t="s">
        <v>129</v>
      </c>
      <c r="R2" s="329" t="s">
        <v>128</v>
      </c>
      <c r="S2" s="331" t="s">
        <v>260</v>
      </c>
      <c r="T2" s="315" t="s">
        <v>261</v>
      </c>
      <c r="U2" s="316" t="s">
        <v>762</v>
      </c>
    </row>
    <row r="3" spans="1:21">
      <c r="A3" s="55"/>
      <c r="B3" s="141" t="s">
        <v>130</v>
      </c>
      <c r="C3" s="141" t="s">
        <v>131</v>
      </c>
      <c r="D3" s="351"/>
      <c r="E3" s="351"/>
      <c r="F3" s="351"/>
      <c r="G3" s="335"/>
      <c r="H3" s="361"/>
      <c r="I3" s="359"/>
      <c r="J3" s="359"/>
      <c r="K3" s="353"/>
      <c r="L3" s="353"/>
      <c r="M3" s="355"/>
      <c r="N3" s="357"/>
      <c r="O3" s="324"/>
      <c r="P3" s="326"/>
      <c r="Q3" s="328"/>
      <c r="R3" s="330"/>
      <c r="S3" s="332"/>
      <c r="T3" s="316"/>
      <c r="U3" s="364"/>
    </row>
    <row r="4" spans="1:21">
      <c r="A4" s="55">
        <v>1</v>
      </c>
      <c r="B4" s="13">
        <v>6</v>
      </c>
      <c r="C4" s="13">
        <v>10</v>
      </c>
      <c r="D4" s="13"/>
      <c r="E4" s="13"/>
      <c r="F4" s="13" t="s">
        <v>763</v>
      </c>
      <c r="G4" s="13"/>
      <c r="H4" s="81"/>
      <c r="I4" s="14">
        <v>30000000</v>
      </c>
      <c r="J4" s="14">
        <v>30000000</v>
      </c>
      <c r="K4" s="12"/>
      <c r="L4" s="12"/>
      <c r="M4" s="11"/>
      <c r="N4" s="301"/>
      <c r="O4" s="41"/>
      <c r="P4" s="42"/>
      <c r="Q4" s="49"/>
      <c r="R4" s="50"/>
    </row>
    <row r="5" spans="1:21">
      <c r="A5" s="55">
        <v>2</v>
      </c>
      <c r="B5" s="11">
        <v>6</v>
      </c>
      <c r="C5" s="11">
        <v>21</v>
      </c>
      <c r="D5" s="11" t="s">
        <v>54</v>
      </c>
      <c r="E5" s="11"/>
      <c r="F5" s="11" t="s">
        <v>224</v>
      </c>
      <c r="G5" s="11"/>
      <c r="H5" s="75">
        <v>205198</v>
      </c>
      <c r="I5" s="15"/>
      <c r="J5" s="15">
        <f t="shared" ref="J5:J37" si="0">J4-H5</f>
        <v>29794802</v>
      </c>
      <c r="K5" s="12" t="s">
        <v>764</v>
      </c>
      <c r="L5" s="12"/>
      <c r="M5" s="16" t="s">
        <v>146</v>
      </c>
      <c r="N5" s="301"/>
      <c r="O5" s="41"/>
      <c r="P5" s="42"/>
      <c r="Q5" s="49"/>
      <c r="R5" s="50"/>
    </row>
    <row r="6" spans="1:21">
      <c r="A6" s="55">
        <v>3</v>
      </c>
      <c r="B6" s="11">
        <v>6</v>
      </c>
      <c r="C6" s="11">
        <v>21</v>
      </c>
      <c r="D6" s="11" t="s">
        <v>54</v>
      </c>
      <c r="E6" s="17"/>
      <c r="F6" s="11" t="s">
        <v>222</v>
      </c>
      <c r="G6" s="217"/>
      <c r="H6" s="75">
        <v>399305</v>
      </c>
      <c r="I6" s="68"/>
      <c r="J6" s="15">
        <f t="shared" si="0"/>
        <v>29395497</v>
      </c>
      <c r="K6" s="12" t="s">
        <v>765</v>
      </c>
      <c r="L6" s="12"/>
      <c r="M6" s="16" t="s">
        <v>146</v>
      </c>
      <c r="N6" s="301"/>
      <c r="O6" s="41"/>
      <c r="P6" s="42"/>
      <c r="Q6" s="49"/>
      <c r="R6" s="50"/>
    </row>
    <row r="7" spans="1:21">
      <c r="A7" s="55">
        <v>4</v>
      </c>
      <c r="B7" s="11">
        <v>6</v>
      </c>
      <c r="C7" s="11">
        <v>21</v>
      </c>
      <c r="D7" s="11" t="s">
        <v>54</v>
      </c>
      <c r="E7" s="11"/>
      <c r="F7" s="11" t="s">
        <v>157</v>
      </c>
      <c r="G7" s="11"/>
      <c r="H7" s="75">
        <v>322643</v>
      </c>
      <c r="I7" s="19"/>
      <c r="J7" s="15">
        <f t="shared" si="0"/>
        <v>29072854</v>
      </c>
      <c r="K7" s="12" t="s">
        <v>766</v>
      </c>
      <c r="L7" s="12"/>
      <c r="M7" s="16" t="s">
        <v>146</v>
      </c>
      <c r="N7" s="301"/>
      <c r="O7" s="41"/>
      <c r="P7" s="42"/>
      <c r="Q7" s="49"/>
      <c r="R7" s="50"/>
    </row>
    <row r="8" spans="1:21">
      <c r="A8" s="55">
        <v>5</v>
      </c>
      <c r="B8" s="11">
        <v>6</v>
      </c>
      <c r="C8" s="11">
        <v>21</v>
      </c>
      <c r="D8" s="11" t="s">
        <v>54</v>
      </c>
      <c r="E8" s="11"/>
      <c r="F8" s="11" t="s">
        <v>767</v>
      </c>
      <c r="G8" s="11"/>
      <c r="H8" s="75">
        <v>852951</v>
      </c>
      <c r="I8" s="19"/>
      <c r="J8" s="15">
        <f t="shared" si="0"/>
        <v>28219903</v>
      </c>
      <c r="K8" s="12" t="s">
        <v>768</v>
      </c>
      <c r="L8" s="12"/>
      <c r="M8" s="16" t="s">
        <v>146</v>
      </c>
      <c r="N8" s="301"/>
      <c r="O8" s="41"/>
      <c r="P8" s="42"/>
      <c r="Q8" s="49"/>
      <c r="R8" s="50"/>
    </row>
    <row r="9" spans="1:21">
      <c r="A9" s="55">
        <v>6</v>
      </c>
      <c r="B9" s="11">
        <v>6</v>
      </c>
      <c r="C9" s="11">
        <v>21</v>
      </c>
      <c r="D9" s="11" t="s">
        <v>13</v>
      </c>
      <c r="E9" s="11" t="s">
        <v>168</v>
      </c>
      <c r="F9" s="11" t="s">
        <v>202</v>
      </c>
      <c r="G9" s="11"/>
      <c r="H9" s="77">
        <f>387503+660</f>
        <v>388163</v>
      </c>
      <c r="I9" s="15"/>
      <c r="J9" s="15">
        <f t="shared" si="0"/>
        <v>27831740</v>
      </c>
      <c r="K9" s="12" t="s">
        <v>769</v>
      </c>
      <c r="L9" s="12"/>
      <c r="M9" s="16" t="s">
        <v>146</v>
      </c>
      <c r="N9" s="301">
        <v>660</v>
      </c>
      <c r="O9" s="92"/>
      <c r="P9" s="42"/>
      <c r="Q9" s="49"/>
      <c r="R9" s="50"/>
    </row>
    <row r="10" spans="1:21">
      <c r="A10" s="55">
        <v>7</v>
      </c>
      <c r="B10" s="11">
        <v>6</v>
      </c>
      <c r="C10" s="11">
        <v>21</v>
      </c>
      <c r="D10" s="11" t="s">
        <v>13</v>
      </c>
      <c r="E10" s="11" t="s">
        <v>168</v>
      </c>
      <c r="F10" s="11" t="s">
        <v>238</v>
      </c>
      <c r="G10" s="11"/>
      <c r="H10" s="77">
        <f>387503+660</f>
        <v>388163</v>
      </c>
      <c r="I10" s="15"/>
      <c r="J10" s="15">
        <f t="shared" si="0"/>
        <v>27443577</v>
      </c>
      <c r="K10" s="12" t="s">
        <v>770</v>
      </c>
      <c r="L10" s="12"/>
      <c r="M10" s="16" t="s">
        <v>146</v>
      </c>
      <c r="N10" s="301">
        <v>660</v>
      </c>
      <c r="O10" s="92"/>
      <c r="P10" s="42"/>
      <c r="Q10" s="49"/>
      <c r="R10" s="50"/>
    </row>
    <row r="11" spans="1:21">
      <c r="A11" s="55">
        <v>8</v>
      </c>
      <c r="B11" s="11">
        <v>6</v>
      </c>
      <c r="C11" s="11">
        <v>21</v>
      </c>
      <c r="D11" s="11" t="s">
        <v>142</v>
      </c>
      <c r="E11" s="11" t="s">
        <v>153</v>
      </c>
      <c r="F11" s="13" t="s">
        <v>771</v>
      </c>
      <c r="G11" s="13"/>
      <c r="H11" s="264">
        <v>220660</v>
      </c>
      <c r="I11" s="15"/>
      <c r="J11" s="94">
        <f t="shared" si="0"/>
        <v>27222917</v>
      </c>
      <c r="K11" s="12" t="s">
        <v>772</v>
      </c>
      <c r="L11" s="12"/>
      <c r="M11" s="16" t="s">
        <v>146</v>
      </c>
      <c r="N11" s="301">
        <v>660</v>
      </c>
      <c r="O11" s="92"/>
      <c r="P11" s="42"/>
      <c r="Q11" s="49"/>
      <c r="R11" s="50"/>
    </row>
    <row r="12" spans="1:21" ht="15">
      <c r="A12" s="55">
        <v>9</v>
      </c>
      <c r="B12" s="86">
        <v>7</v>
      </c>
      <c r="C12" s="86">
        <v>2</v>
      </c>
      <c r="D12" s="86" t="s">
        <v>13</v>
      </c>
      <c r="E12" s="86" t="s">
        <v>773</v>
      </c>
      <c r="F12" s="11" t="s">
        <v>774</v>
      </c>
      <c r="G12" s="86"/>
      <c r="H12" s="99">
        <v>3028000</v>
      </c>
      <c r="I12" s="87"/>
      <c r="J12" s="15">
        <f t="shared" si="0"/>
        <v>24194917</v>
      </c>
      <c r="K12" s="89" t="s">
        <v>775</v>
      </c>
      <c r="L12" s="89"/>
      <c r="M12" s="90" t="s">
        <v>146</v>
      </c>
      <c r="N12" s="303">
        <v>0</v>
      </c>
      <c r="O12" s="92"/>
      <c r="P12" s="42"/>
      <c r="Q12" s="49"/>
      <c r="R12" s="50"/>
      <c r="U12" s="122" t="s">
        <v>776</v>
      </c>
    </row>
    <row r="13" spans="1:21" ht="15">
      <c r="A13" s="55">
        <v>10</v>
      </c>
      <c r="B13" s="11">
        <v>7</v>
      </c>
      <c r="C13" s="11">
        <v>6</v>
      </c>
      <c r="D13" s="11" t="s">
        <v>147</v>
      </c>
      <c r="E13" s="11" t="s">
        <v>195</v>
      </c>
      <c r="F13" s="11" t="s">
        <v>777</v>
      </c>
      <c r="G13" s="11"/>
      <c r="H13" s="264">
        <v>728796</v>
      </c>
      <c r="I13" s="15"/>
      <c r="J13" s="15">
        <f t="shared" si="0"/>
        <v>23466121</v>
      </c>
      <c r="K13" s="12" t="s">
        <v>778</v>
      </c>
      <c r="L13" s="89"/>
      <c r="M13" s="90" t="s">
        <v>146</v>
      </c>
      <c r="N13" s="301"/>
      <c r="O13" s="41"/>
      <c r="P13" s="42" t="s">
        <v>229</v>
      </c>
      <c r="Q13" s="49"/>
      <c r="R13" s="50"/>
      <c r="U13" s="122" t="s">
        <v>776</v>
      </c>
    </row>
    <row r="14" spans="1:21" ht="15">
      <c r="A14" s="55">
        <v>11</v>
      </c>
      <c r="B14" s="11">
        <v>7</v>
      </c>
      <c r="C14" s="11">
        <v>6</v>
      </c>
      <c r="D14" s="11" t="s">
        <v>147</v>
      </c>
      <c r="E14" s="11" t="s">
        <v>779</v>
      </c>
      <c r="F14" s="11" t="s">
        <v>780</v>
      </c>
      <c r="G14" s="11"/>
      <c r="H14" s="72">
        <v>665787</v>
      </c>
      <c r="I14" s="15"/>
      <c r="J14" s="14">
        <f t="shared" si="0"/>
        <v>22800334</v>
      </c>
      <c r="K14" s="12" t="s">
        <v>781</v>
      </c>
      <c r="L14" s="89"/>
      <c r="M14" s="90" t="s">
        <v>146</v>
      </c>
      <c r="N14" s="301"/>
      <c r="O14" s="92"/>
      <c r="P14" s="42" t="s">
        <v>782</v>
      </c>
      <c r="Q14" s="49"/>
      <c r="R14" s="50"/>
      <c r="U14" s="122" t="s">
        <v>776</v>
      </c>
    </row>
    <row r="15" spans="1:21" ht="15">
      <c r="A15" s="55">
        <v>12</v>
      </c>
      <c r="B15" s="11">
        <v>7</v>
      </c>
      <c r="C15" s="11">
        <v>6</v>
      </c>
      <c r="D15" s="11" t="s">
        <v>147</v>
      </c>
      <c r="E15" s="86" t="s">
        <v>783</v>
      </c>
      <c r="F15" s="86"/>
      <c r="G15" s="86"/>
      <c r="H15" s="269">
        <v>252209</v>
      </c>
      <c r="I15" s="15"/>
      <c r="J15" s="15">
        <f t="shared" si="0"/>
        <v>22548125</v>
      </c>
      <c r="K15" s="12" t="s">
        <v>784</v>
      </c>
      <c r="L15" s="89"/>
      <c r="M15" s="90" t="s">
        <v>146</v>
      </c>
      <c r="N15" s="301"/>
      <c r="O15" s="92"/>
      <c r="P15" s="42"/>
      <c r="Q15" s="49"/>
      <c r="R15" s="50"/>
      <c r="U15" s="122" t="s">
        <v>776</v>
      </c>
    </row>
    <row r="16" spans="1:21" ht="15">
      <c r="A16" s="55">
        <v>13</v>
      </c>
      <c r="B16" s="11">
        <v>7</v>
      </c>
      <c r="C16" s="11">
        <v>16</v>
      </c>
      <c r="D16" s="86" t="s">
        <v>13</v>
      </c>
      <c r="E16" s="86" t="s">
        <v>773</v>
      </c>
      <c r="F16" s="11" t="s">
        <v>785</v>
      </c>
      <c r="G16" s="11"/>
      <c r="H16" s="72">
        <v>2362400</v>
      </c>
      <c r="I16" s="15"/>
      <c r="J16" s="15">
        <f t="shared" si="0"/>
        <v>20185725</v>
      </c>
      <c r="K16" s="12" t="s">
        <v>786</v>
      </c>
      <c r="L16" s="89"/>
      <c r="M16" s="90" t="s">
        <v>146</v>
      </c>
      <c r="N16" s="301"/>
      <c r="O16" s="92"/>
      <c r="P16" s="42"/>
      <c r="Q16" s="49"/>
      <c r="R16" s="50"/>
      <c r="U16" s="122" t="s">
        <v>776</v>
      </c>
    </row>
    <row r="17" spans="1:21">
      <c r="A17" s="55">
        <v>14</v>
      </c>
      <c r="B17" s="11">
        <v>7</v>
      </c>
      <c r="C17" s="11">
        <v>19</v>
      </c>
      <c r="D17" s="11" t="s">
        <v>178</v>
      </c>
      <c r="E17" s="11"/>
      <c r="F17" s="11"/>
      <c r="G17" s="11"/>
      <c r="H17" s="72">
        <v>300000</v>
      </c>
      <c r="I17" s="15"/>
      <c r="J17" s="15">
        <f t="shared" si="0"/>
        <v>19885725</v>
      </c>
      <c r="K17" s="12" t="s">
        <v>787</v>
      </c>
      <c r="L17" s="89"/>
      <c r="M17" s="90" t="s">
        <v>146</v>
      </c>
      <c r="N17" s="301"/>
      <c r="O17" s="92"/>
      <c r="P17" s="42"/>
      <c r="Q17" s="49"/>
      <c r="R17" s="50"/>
    </row>
    <row r="18" spans="1:21" ht="15">
      <c r="A18" s="55">
        <v>15</v>
      </c>
      <c r="B18" s="11">
        <v>7</v>
      </c>
      <c r="C18" s="11">
        <v>19</v>
      </c>
      <c r="D18" s="86" t="s">
        <v>13</v>
      </c>
      <c r="E18" s="86" t="s">
        <v>481</v>
      </c>
      <c r="F18" s="86" t="s">
        <v>788</v>
      </c>
      <c r="G18" s="86"/>
      <c r="H18" s="99">
        <f>440+128996</f>
        <v>129436</v>
      </c>
      <c r="I18" s="87"/>
      <c r="J18" s="88">
        <f t="shared" si="0"/>
        <v>19756289</v>
      </c>
      <c r="K18" s="89" t="s">
        <v>486</v>
      </c>
      <c r="L18" s="89"/>
      <c r="M18" s="90" t="s">
        <v>146</v>
      </c>
      <c r="N18" s="304">
        <v>440</v>
      </c>
      <c r="O18" s="41"/>
      <c r="P18" s="42" t="s">
        <v>789</v>
      </c>
      <c r="Q18" s="49"/>
      <c r="R18" s="50"/>
      <c r="U18" s="122" t="s">
        <v>776</v>
      </c>
    </row>
    <row r="19" spans="1:21">
      <c r="A19" s="55">
        <v>16</v>
      </c>
      <c r="B19" s="11">
        <v>7</v>
      </c>
      <c r="C19" s="11">
        <v>19</v>
      </c>
      <c r="D19" s="86" t="s">
        <v>790</v>
      </c>
      <c r="E19" s="86"/>
      <c r="F19" s="86" t="s">
        <v>791</v>
      </c>
      <c r="G19" s="86"/>
      <c r="H19" s="99">
        <v>852951</v>
      </c>
      <c r="I19" s="87"/>
      <c r="J19" s="88">
        <f t="shared" si="0"/>
        <v>18903338</v>
      </c>
      <c r="K19" s="89" t="s">
        <v>792</v>
      </c>
      <c r="L19" s="89"/>
      <c r="M19" s="90" t="s">
        <v>146</v>
      </c>
      <c r="N19" s="303">
        <v>0</v>
      </c>
      <c r="O19" s="92"/>
      <c r="P19" s="42"/>
      <c r="Q19" s="49"/>
      <c r="R19" s="50"/>
    </row>
    <row r="20" spans="1:21">
      <c r="A20" s="55">
        <v>17</v>
      </c>
      <c r="B20" s="11">
        <v>7</v>
      </c>
      <c r="C20" s="11">
        <v>19</v>
      </c>
      <c r="D20" s="86" t="s">
        <v>790</v>
      </c>
      <c r="E20" s="86"/>
      <c r="F20" s="86" t="s">
        <v>793</v>
      </c>
      <c r="G20" s="86"/>
      <c r="H20" s="99">
        <v>409378</v>
      </c>
      <c r="I20" s="87"/>
      <c r="J20" s="88">
        <f t="shared" si="0"/>
        <v>18493960</v>
      </c>
      <c r="K20" s="89" t="s">
        <v>794</v>
      </c>
      <c r="L20" s="89"/>
      <c r="M20" s="90" t="s">
        <v>146</v>
      </c>
      <c r="N20" s="303">
        <v>0</v>
      </c>
      <c r="O20" s="92"/>
      <c r="P20" s="42"/>
      <c r="Q20" s="49"/>
      <c r="R20" s="50"/>
    </row>
    <row r="21" spans="1:21">
      <c r="A21" s="55">
        <v>18</v>
      </c>
      <c r="B21" s="11">
        <v>7</v>
      </c>
      <c r="C21" s="11">
        <v>19</v>
      </c>
      <c r="D21" s="86" t="s">
        <v>790</v>
      </c>
      <c r="E21" s="86"/>
      <c r="F21" s="86" t="s">
        <v>795</v>
      </c>
      <c r="G21" s="86"/>
      <c r="H21" s="99">
        <v>321935</v>
      </c>
      <c r="I21" s="87"/>
      <c r="J21" s="88">
        <f t="shared" si="0"/>
        <v>18172025</v>
      </c>
      <c r="K21" s="89" t="s">
        <v>796</v>
      </c>
      <c r="L21" s="89"/>
      <c r="M21" s="90" t="s">
        <v>146</v>
      </c>
      <c r="N21" s="303">
        <v>0</v>
      </c>
      <c r="O21" s="92"/>
      <c r="P21" s="42"/>
      <c r="Q21" s="49"/>
      <c r="R21" s="50"/>
    </row>
    <row r="22" spans="1:21">
      <c r="A22" s="55">
        <v>19</v>
      </c>
      <c r="B22" s="11">
        <v>7</v>
      </c>
      <c r="C22" s="11">
        <v>19</v>
      </c>
      <c r="D22" s="86" t="s">
        <v>790</v>
      </c>
      <c r="E22" s="86"/>
      <c r="F22" s="86" t="s">
        <v>797</v>
      </c>
      <c r="G22" s="86"/>
      <c r="H22" s="99">
        <v>399305</v>
      </c>
      <c r="I22" s="87"/>
      <c r="J22" s="88">
        <f t="shared" si="0"/>
        <v>17772720</v>
      </c>
      <c r="K22" s="89" t="s">
        <v>798</v>
      </c>
      <c r="L22" s="89"/>
      <c r="M22" s="90" t="s">
        <v>146</v>
      </c>
      <c r="N22" s="303">
        <v>0</v>
      </c>
      <c r="O22" s="92"/>
      <c r="P22" s="42"/>
      <c r="Q22" s="49"/>
      <c r="R22" s="50"/>
    </row>
    <row r="23" spans="1:21">
      <c r="A23" s="55">
        <v>20</v>
      </c>
      <c r="B23" s="11">
        <v>7</v>
      </c>
      <c r="C23" s="11">
        <v>19</v>
      </c>
      <c r="D23" s="86" t="s">
        <v>790</v>
      </c>
      <c r="E23" s="86"/>
      <c r="F23" s="86" t="s">
        <v>799</v>
      </c>
      <c r="G23" s="86"/>
      <c r="H23" s="99">
        <v>205198</v>
      </c>
      <c r="I23" s="87"/>
      <c r="J23" s="88">
        <f t="shared" si="0"/>
        <v>17567522</v>
      </c>
      <c r="K23" s="89" t="s">
        <v>800</v>
      </c>
      <c r="L23" s="89"/>
      <c r="M23" s="90" t="s">
        <v>146</v>
      </c>
      <c r="N23" s="303">
        <v>0</v>
      </c>
      <c r="O23" s="92"/>
      <c r="P23" s="42"/>
      <c r="Q23" s="49"/>
      <c r="R23" s="50"/>
    </row>
    <row r="24" spans="1:21" ht="15">
      <c r="A24" s="55">
        <v>21</v>
      </c>
      <c r="B24" s="11">
        <v>7</v>
      </c>
      <c r="C24" s="11">
        <v>19</v>
      </c>
      <c r="D24" s="86" t="s">
        <v>13</v>
      </c>
      <c r="E24" s="86" t="s">
        <v>168</v>
      </c>
      <c r="F24" s="86" t="s">
        <v>801</v>
      </c>
      <c r="G24" s="86"/>
      <c r="H24" s="99">
        <f>440+99000</f>
        <v>99440</v>
      </c>
      <c r="I24" s="87"/>
      <c r="J24" s="88">
        <f t="shared" si="0"/>
        <v>17468082</v>
      </c>
      <c r="K24" s="89" t="s">
        <v>802</v>
      </c>
      <c r="L24" s="89"/>
      <c r="M24" s="90" t="s">
        <v>146</v>
      </c>
      <c r="N24" s="304">
        <v>440</v>
      </c>
      <c r="O24" s="92"/>
      <c r="P24" s="42"/>
      <c r="Q24" s="49"/>
      <c r="R24" s="50"/>
      <c r="U24" s="122" t="s">
        <v>776</v>
      </c>
    </row>
    <row r="25" spans="1:21" ht="15">
      <c r="A25" s="55">
        <v>22</v>
      </c>
      <c r="B25" s="11">
        <v>7</v>
      </c>
      <c r="C25" s="11">
        <v>19</v>
      </c>
      <c r="D25" s="86" t="s">
        <v>13</v>
      </c>
      <c r="E25" s="86" t="s">
        <v>168</v>
      </c>
      <c r="F25" s="86" t="s">
        <v>803</v>
      </c>
      <c r="G25" s="86"/>
      <c r="H25" s="99">
        <f>990+5213912</f>
        <v>5214902</v>
      </c>
      <c r="I25" s="87"/>
      <c r="J25" s="88">
        <f t="shared" si="0"/>
        <v>12253180</v>
      </c>
      <c r="K25" s="89" t="s">
        <v>804</v>
      </c>
      <c r="L25" s="89"/>
      <c r="M25" s="90" t="s">
        <v>146</v>
      </c>
      <c r="N25" s="304">
        <v>990</v>
      </c>
      <c r="O25" s="92"/>
      <c r="P25" s="42"/>
      <c r="Q25" s="49"/>
      <c r="R25" s="50"/>
      <c r="U25" s="122" t="s">
        <v>776</v>
      </c>
    </row>
    <row r="26" spans="1:21" ht="15">
      <c r="A26" s="55">
        <v>23</v>
      </c>
      <c r="B26" s="11">
        <v>7</v>
      </c>
      <c r="C26" s="11">
        <v>19</v>
      </c>
      <c r="D26" s="86" t="s">
        <v>13</v>
      </c>
      <c r="E26" s="86" t="s">
        <v>168</v>
      </c>
      <c r="F26" s="86" t="s">
        <v>805</v>
      </c>
      <c r="G26" s="86"/>
      <c r="H26" s="99">
        <f>220+194040</f>
        <v>194260</v>
      </c>
      <c r="I26" s="87"/>
      <c r="J26" s="88">
        <f t="shared" si="0"/>
        <v>12058920</v>
      </c>
      <c r="K26" s="89" t="s">
        <v>806</v>
      </c>
      <c r="L26" s="89"/>
      <c r="M26" s="90" t="s">
        <v>146</v>
      </c>
      <c r="N26" s="304">
        <v>220</v>
      </c>
      <c r="O26" s="92"/>
      <c r="P26" s="42"/>
      <c r="Q26" s="49"/>
      <c r="R26" s="50"/>
      <c r="U26" s="122" t="s">
        <v>776</v>
      </c>
    </row>
    <row r="27" spans="1:21" ht="15">
      <c r="A27" s="55">
        <v>24</v>
      </c>
      <c r="B27" s="11">
        <v>7</v>
      </c>
      <c r="C27" s="11">
        <v>19</v>
      </c>
      <c r="D27" s="86" t="s">
        <v>13</v>
      </c>
      <c r="E27" s="86" t="s">
        <v>168</v>
      </c>
      <c r="F27" s="69" t="s">
        <v>217</v>
      </c>
      <c r="G27" s="129"/>
      <c r="H27" s="99">
        <f>990+2398000</f>
        <v>2398990</v>
      </c>
      <c r="I27" s="87"/>
      <c r="J27" s="88">
        <f t="shared" si="0"/>
        <v>9659930</v>
      </c>
      <c r="K27" s="89" t="s">
        <v>807</v>
      </c>
      <c r="L27" s="89"/>
      <c r="M27" s="90" t="s">
        <v>146</v>
      </c>
      <c r="N27" s="304">
        <v>990</v>
      </c>
      <c r="O27" s="92"/>
      <c r="P27" s="42"/>
      <c r="Q27" s="49"/>
      <c r="R27" s="50"/>
      <c r="U27" s="122" t="s">
        <v>776</v>
      </c>
    </row>
    <row r="28" spans="1:21" ht="15">
      <c r="A28" s="55">
        <v>25</v>
      </c>
      <c r="B28" s="11">
        <v>7</v>
      </c>
      <c r="C28" s="11">
        <v>19</v>
      </c>
      <c r="D28" s="86" t="s">
        <v>13</v>
      </c>
      <c r="E28" s="86" t="s">
        <v>168</v>
      </c>
      <c r="F28" s="11" t="s">
        <v>238</v>
      </c>
      <c r="G28" s="86"/>
      <c r="H28" s="72">
        <f>220+374000</f>
        <v>374220</v>
      </c>
      <c r="I28" s="87"/>
      <c r="J28" s="88">
        <f t="shared" si="0"/>
        <v>9285710</v>
      </c>
      <c r="K28" s="89" t="s">
        <v>808</v>
      </c>
      <c r="L28" s="89"/>
      <c r="M28" s="90" t="s">
        <v>146</v>
      </c>
      <c r="N28" s="304">
        <v>220</v>
      </c>
      <c r="O28" s="92"/>
      <c r="P28" s="42"/>
      <c r="Q28" s="49"/>
      <c r="R28" s="50"/>
      <c r="U28" s="122" t="s">
        <v>776</v>
      </c>
    </row>
    <row r="29" spans="1:21" ht="15">
      <c r="A29" s="55">
        <v>26</v>
      </c>
      <c r="B29" s="11">
        <v>7</v>
      </c>
      <c r="C29" s="11">
        <v>19</v>
      </c>
      <c r="D29" s="11" t="s">
        <v>13</v>
      </c>
      <c r="E29" s="11" t="s">
        <v>809</v>
      </c>
      <c r="F29" s="11" t="s">
        <v>810</v>
      </c>
      <c r="G29" s="11"/>
      <c r="H29" s="264">
        <f>220+56892</f>
        <v>57112</v>
      </c>
      <c r="I29" s="19"/>
      <c r="J29" s="15">
        <f t="shared" si="0"/>
        <v>9228598</v>
      </c>
      <c r="K29" s="89" t="s">
        <v>811</v>
      </c>
      <c r="L29" s="89"/>
      <c r="M29" s="90" t="s">
        <v>146</v>
      </c>
      <c r="N29" s="302">
        <v>220</v>
      </c>
      <c r="O29" s="92"/>
      <c r="P29" s="42"/>
      <c r="Q29" s="49"/>
      <c r="R29" s="50"/>
      <c r="U29" s="122" t="s">
        <v>776</v>
      </c>
    </row>
    <row r="30" spans="1:21" ht="15">
      <c r="A30" s="55">
        <v>27</v>
      </c>
      <c r="B30" s="11">
        <v>7</v>
      </c>
      <c r="C30" s="11">
        <v>19</v>
      </c>
      <c r="D30" s="11" t="s">
        <v>13</v>
      </c>
      <c r="E30" s="11" t="s">
        <v>812</v>
      </c>
      <c r="F30" s="11" t="s">
        <v>813</v>
      </c>
      <c r="G30" s="11"/>
      <c r="H30" s="264">
        <f>220+42880</f>
        <v>43100</v>
      </c>
      <c r="I30" s="19"/>
      <c r="J30" s="15">
        <f t="shared" si="0"/>
        <v>9185498</v>
      </c>
      <c r="K30" s="89" t="s">
        <v>814</v>
      </c>
      <c r="L30" s="89"/>
      <c r="M30" s="90" t="s">
        <v>146</v>
      </c>
      <c r="N30" s="302">
        <v>220</v>
      </c>
      <c r="O30" s="93"/>
      <c r="P30" s="91"/>
      <c r="Q30" s="49"/>
      <c r="R30" s="50"/>
      <c r="U30" s="122" t="s">
        <v>776</v>
      </c>
    </row>
    <row r="31" spans="1:21" ht="15">
      <c r="A31" s="55">
        <v>28</v>
      </c>
      <c r="B31" s="11">
        <v>7</v>
      </c>
      <c r="C31" s="11">
        <v>19</v>
      </c>
      <c r="D31" s="86" t="s">
        <v>13</v>
      </c>
      <c r="E31" s="86" t="s">
        <v>815</v>
      </c>
      <c r="F31" s="86" t="s">
        <v>816</v>
      </c>
      <c r="G31" s="86"/>
      <c r="H31" s="292">
        <f>440+266640</f>
        <v>267080</v>
      </c>
      <c r="I31" s="87"/>
      <c r="J31" s="15">
        <f t="shared" si="0"/>
        <v>8918418</v>
      </c>
      <c r="K31" s="89" t="s">
        <v>817</v>
      </c>
      <c r="L31" s="89"/>
      <c r="M31" s="90" t="s">
        <v>146</v>
      </c>
      <c r="N31" s="304">
        <v>440</v>
      </c>
      <c r="O31" s="92"/>
      <c r="P31" s="42"/>
      <c r="Q31" s="49"/>
      <c r="R31" s="50"/>
      <c r="U31" s="122" t="s">
        <v>776</v>
      </c>
    </row>
    <row r="32" spans="1:21" ht="15">
      <c r="A32" s="55">
        <v>29</v>
      </c>
      <c r="B32" s="11">
        <v>7</v>
      </c>
      <c r="C32" s="11">
        <v>19</v>
      </c>
      <c r="D32" s="86" t="s">
        <v>13</v>
      </c>
      <c r="E32" s="86" t="s">
        <v>168</v>
      </c>
      <c r="F32" s="11" t="s">
        <v>818</v>
      </c>
      <c r="G32" s="86"/>
      <c r="H32" s="99">
        <f>440+444400</f>
        <v>444840</v>
      </c>
      <c r="I32" s="87"/>
      <c r="J32" s="15">
        <f t="shared" si="0"/>
        <v>8473578</v>
      </c>
      <c r="K32" s="89" t="s">
        <v>819</v>
      </c>
      <c r="L32" s="89"/>
      <c r="M32" s="90" t="s">
        <v>146</v>
      </c>
      <c r="N32" s="304">
        <v>440</v>
      </c>
      <c r="O32" s="92"/>
      <c r="P32" s="42"/>
      <c r="Q32" s="49"/>
      <c r="R32" s="50"/>
      <c r="U32" s="122" t="s">
        <v>776</v>
      </c>
    </row>
    <row r="33" spans="1:21" ht="15">
      <c r="A33" s="55">
        <v>30</v>
      </c>
      <c r="B33" s="11">
        <v>7</v>
      </c>
      <c r="C33" s="11">
        <v>19</v>
      </c>
      <c r="D33" s="11" t="s">
        <v>13</v>
      </c>
      <c r="E33" s="11" t="s">
        <v>150</v>
      </c>
      <c r="F33" s="11" t="s">
        <v>820</v>
      </c>
      <c r="G33" s="86"/>
      <c r="H33" s="292">
        <f>440+49895</f>
        <v>50335</v>
      </c>
      <c r="I33" s="87"/>
      <c r="J33" s="15">
        <f t="shared" si="0"/>
        <v>8423243</v>
      </c>
      <c r="K33" s="89" t="s">
        <v>821</v>
      </c>
      <c r="L33" s="89"/>
      <c r="M33" s="90" t="s">
        <v>146</v>
      </c>
      <c r="N33" s="304">
        <v>440</v>
      </c>
      <c r="O33" s="92"/>
      <c r="P33" s="42"/>
      <c r="Q33" s="49"/>
      <c r="R33" s="50"/>
      <c r="U33" s="122" t="s">
        <v>776</v>
      </c>
    </row>
    <row r="34" spans="1:21" ht="15">
      <c r="A34" s="55">
        <v>31</v>
      </c>
      <c r="B34" s="11">
        <v>7</v>
      </c>
      <c r="C34" s="11">
        <v>28</v>
      </c>
      <c r="D34" s="86" t="s">
        <v>58</v>
      </c>
      <c r="E34" s="86" t="s">
        <v>822</v>
      </c>
      <c r="F34" s="86" t="s">
        <v>823</v>
      </c>
      <c r="G34" s="86"/>
      <c r="H34" s="292">
        <v>728796</v>
      </c>
      <c r="I34" s="87"/>
      <c r="J34" s="15">
        <f t="shared" si="0"/>
        <v>7694447</v>
      </c>
      <c r="K34" s="89" t="s">
        <v>824</v>
      </c>
      <c r="L34" s="89"/>
      <c r="M34" s="90" t="s">
        <v>146</v>
      </c>
      <c r="N34" s="303"/>
      <c r="O34" s="92"/>
      <c r="P34" s="42"/>
      <c r="Q34" s="49"/>
      <c r="R34" s="50"/>
      <c r="U34" s="122" t="s">
        <v>776</v>
      </c>
    </row>
    <row r="35" spans="1:21" ht="15">
      <c r="A35" s="55">
        <v>32</v>
      </c>
      <c r="B35" s="11">
        <v>7</v>
      </c>
      <c r="C35" s="11">
        <v>28</v>
      </c>
      <c r="D35" s="11" t="s">
        <v>825</v>
      </c>
      <c r="E35" s="11"/>
      <c r="F35" s="11" t="s">
        <v>826</v>
      </c>
      <c r="G35" s="86"/>
      <c r="H35" s="292">
        <f>220+23837</f>
        <v>24057</v>
      </c>
      <c r="I35" s="87"/>
      <c r="J35" s="15">
        <f t="shared" si="0"/>
        <v>7670390</v>
      </c>
      <c r="K35" s="12" t="s">
        <v>827</v>
      </c>
      <c r="L35" s="89"/>
      <c r="M35" s="90" t="s">
        <v>146</v>
      </c>
      <c r="N35" s="304">
        <v>220</v>
      </c>
      <c r="O35" s="92"/>
      <c r="P35" s="42"/>
      <c r="Q35" s="49"/>
      <c r="R35" s="50"/>
      <c r="U35" s="122" t="s">
        <v>776</v>
      </c>
    </row>
    <row r="36" spans="1:21" ht="15">
      <c r="A36" s="55">
        <v>33</v>
      </c>
      <c r="B36" s="11">
        <v>7</v>
      </c>
      <c r="C36" s="11">
        <v>28</v>
      </c>
      <c r="D36" s="16" t="s">
        <v>828</v>
      </c>
      <c r="E36" s="16"/>
      <c r="F36" s="16" t="s">
        <v>829</v>
      </c>
      <c r="G36" s="90"/>
      <c r="H36" s="292">
        <f>220+5789</f>
        <v>6009</v>
      </c>
      <c r="I36" s="87"/>
      <c r="J36" s="15">
        <f t="shared" si="0"/>
        <v>7664381</v>
      </c>
      <c r="K36" s="20" t="s">
        <v>830</v>
      </c>
      <c r="L36" s="103"/>
      <c r="M36" s="90" t="s">
        <v>146</v>
      </c>
      <c r="N36" s="304">
        <v>220</v>
      </c>
      <c r="O36" s="92"/>
      <c r="P36" s="42"/>
      <c r="Q36" s="49"/>
      <c r="R36" s="50"/>
      <c r="U36" s="122" t="s">
        <v>776</v>
      </c>
    </row>
    <row r="37" spans="1:21" ht="15">
      <c r="A37" s="55">
        <v>34</v>
      </c>
      <c r="B37" s="11">
        <v>7</v>
      </c>
      <c r="C37" s="11">
        <v>28</v>
      </c>
      <c r="D37" s="11" t="s">
        <v>13</v>
      </c>
      <c r="E37" s="11" t="s">
        <v>809</v>
      </c>
      <c r="F37" s="69" t="s">
        <v>831</v>
      </c>
      <c r="G37" s="129"/>
      <c r="H37" s="292">
        <f>440+150000</f>
        <v>150440</v>
      </c>
      <c r="I37" s="87"/>
      <c r="J37" s="15">
        <f t="shared" si="0"/>
        <v>7513941</v>
      </c>
      <c r="K37" s="103" t="s">
        <v>832</v>
      </c>
      <c r="L37" s="103"/>
      <c r="M37" s="90" t="s">
        <v>146</v>
      </c>
      <c r="N37" s="304">
        <v>440</v>
      </c>
      <c r="O37" s="92"/>
      <c r="P37" s="42" t="s">
        <v>833</v>
      </c>
      <c r="Q37" s="49"/>
      <c r="R37" s="50"/>
      <c r="S37" s="3" t="s">
        <v>554</v>
      </c>
      <c r="T37" s="114" t="s">
        <v>834</v>
      </c>
      <c r="U37" s="122" t="s">
        <v>776</v>
      </c>
    </row>
    <row r="38" spans="1:21">
      <c r="A38" s="55">
        <v>35</v>
      </c>
      <c r="B38" s="11">
        <v>7</v>
      </c>
      <c r="C38" s="11">
        <v>30</v>
      </c>
      <c r="D38" s="86" t="s">
        <v>13</v>
      </c>
      <c r="E38" s="86" t="s">
        <v>773</v>
      </c>
      <c r="F38" s="69" t="s">
        <v>835</v>
      </c>
      <c r="G38" s="129"/>
      <c r="H38" s="99">
        <v>2140200</v>
      </c>
      <c r="I38" s="87"/>
      <c r="J38" s="15">
        <f t="shared" ref="J38:J52" si="1">J37+I38-H38</f>
        <v>5373741</v>
      </c>
      <c r="K38" s="103" t="s">
        <v>836</v>
      </c>
      <c r="L38" s="103"/>
      <c r="M38" s="90" t="s">
        <v>146</v>
      </c>
      <c r="N38" s="304"/>
      <c r="O38" s="92"/>
      <c r="P38" s="42" t="s">
        <v>837</v>
      </c>
      <c r="Q38" s="49"/>
      <c r="R38" s="50"/>
      <c r="S38" s="3" t="s">
        <v>554</v>
      </c>
      <c r="T38" s="114" t="s">
        <v>838</v>
      </c>
      <c r="U38" s="114" t="s">
        <v>839</v>
      </c>
    </row>
    <row r="39" spans="1:21" ht="18">
      <c r="A39" s="55">
        <v>36</v>
      </c>
      <c r="B39" s="11">
        <v>7</v>
      </c>
      <c r="C39" s="11">
        <v>30</v>
      </c>
      <c r="D39" s="86" t="s">
        <v>12</v>
      </c>
      <c r="E39" s="86" t="s">
        <v>840</v>
      </c>
      <c r="F39" s="129" t="s">
        <v>841</v>
      </c>
      <c r="G39" s="129"/>
      <c r="H39" s="99"/>
      <c r="I39" s="87">
        <v>70926471</v>
      </c>
      <c r="J39" s="15">
        <f t="shared" si="1"/>
        <v>76300212</v>
      </c>
      <c r="K39" s="103"/>
      <c r="L39" s="103"/>
      <c r="M39" s="90"/>
      <c r="N39" s="304"/>
      <c r="O39" s="92"/>
      <c r="P39" s="42"/>
      <c r="Q39" s="49"/>
      <c r="R39" s="50"/>
      <c r="S39" s="135" t="s">
        <v>838</v>
      </c>
      <c r="T39" s="114" t="s">
        <v>842</v>
      </c>
      <c r="U39" s="122" t="s">
        <v>838</v>
      </c>
    </row>
    <row r="40" spans="1:21">
      <c r="A40" s="55">
        <v>37</v>
      </c>
      <c r="B40" s="11">
        <v>8</v>
      </c>
      <c r="C40" s="11">
        <v>2</v>
      </c>
      <c r="D40" s="86" t="s">
        <v>12</v>
      </c>
      <c r="E40" s="86" t="s">
        <v>840</v>
      </c>
      <c r="F40" s="129" t="s">
        <v>843</v>
      </c>
      <c r="G40" s="129"/>
      <c r="H40" s="99"/>
      <c r="I40" s="87">
        <v>7562022</v>
      </c>
      <c r="J40" s="15">
        <f t="shared" si="1"/>
        <v>83862234</v>
      </c>
      <c r="K40" s="103"/>
      <c r="L40" s="103"/>
      <c r="M40" s="90"/>
      <c r="N40" s="304">
        <v>5283</v>
      </c>
      <c r="O40" s="92"/>
      <c r="P40" s="42"/>
      <c r="Q40" s="49"/>
      <c r="R40" s="50"/>
      <c r="S40" s="3" t="s">
        <v>554</v>
      </c>
      <c r="T40" s="114" t="s">
        <v>838</v>
      </c>
      <c r="U40" s="114" t="s">
        <v>839</v>
      </c>
    </row>
    <row r="41" spans="1:21">
      <c r="A41" s="55">
        <v>38</v>
      </c>
      <c r="B41" s="11">
        <v>8</v>
      </c>
      <c r="C41" s="11">
        <v>5</v>
      </c>
      <c r="D41" s="11"/>
      <c r="E41" s="11"/>
      <c r="F41" s="69" t="s">
        <v>844</v>
      </c>
      <c r="G41" s="69"/>
      <c r="H41" s="72">
        <v>2000880</v>
      </c>
      <c r="I41" s="15"/>
      <c r="J41" s="15">
        <f t="shared" si="1"/>
        <v>81861354</v>
      </c>
      <c r="K41" s="12"/>
      <c r="L41" s="89"/>
      <c r="M41" s="90"/>
      <c r="N41" s="304">
        <v>880</v>
      </c>
      <c r="O41" s="41"/>
      <c r="P41" s="42"/>
      <c r="Q41" s="49"/>
      <c r="R41" s="50"/>
      <c r="S41" s="114" t="s">
        <v>554</v>
      </c>
      <c r="T41" s="114" t="s">
        <v>838</v>
      </c>
      <c r="U41" s="114" t="s">
        <v>839</v>
      </c>
    </row>
    <row r="42" spans="1:21">
      <c r="A42" s="55">
        <v>39</v>
      </c>
      <c r="B42" s="11">
        <v>8</v>
      </c>
      <c r="C42" s="11">
        <v>5</v>
      </c>
      <c r="D42" s="86" t="s">
        <v>13</v>
      </c>
      <c r="E42" s="86" t="s">
        <v>845</v>
      </c>
      <c r="F42" s="129" t="s">
        <v>846</v>
      </c>
      <c r="G42" s="129"/>
      <c r="H42" s="72">
        <v>32407970</v>
      </c>
      <c r="I42" s="88"/>
      <c r="J42" s="15">
        <f t="shared" si="1"/>
        <v>49453384</v>
      </c>
      <c r="K42" s="12" t="s">
        <v>847</v>
      </c>
      <c r="L42" s="89"/>
      <c r="M42" s="90" t="s">
        <v>146</v>
      </c>
      <c r="N42" s="304"/>
      <c r="O42" s="41"/>
      <c r="P42" s="42"/>
      <c r="Q42" s="49"/>
      <c r="R42" s="50"/>
      <c r="S42" s="3" t="s">
        <v>838</v>
      </c>
      <c r="T42" s="114" t="s">
        <v>838</v>
      </c>
      <c r="U42" s="114" t="s">
        <v>839</v>
      </c>
    </row>
    <row r="43" spans="1:21">
      <c r="A43" s="55">
        <v>40</v>
      </c>
      <c r="B43" s="11">
        <v>8</v>
      </c>
      <c r="C43" s="11">
        <v>5</v>
      </c>
      <c r="D43" s="86" t="s">
        <v>13</v>
      </c>
      <c r="E43" s="123" t="s">
        <v>848</v>
      </c>
      <c r="F43" s="129" t="s">
        <v>849</v>
      </c>
      <c r="G43" s="129"/>
      <c r="H43" s="72">
        <v>26203</v>
      </c>
      <c r="I43" s="88"/>
      <c r="J43" s="15">
        <f t="shared" si="1"/>
        <v>49427181</v>
      </c>
      <c r="K43" s="12" t="s">
        <v>850</v>
      </c>
      <c r="L43" s="89"/>
      <c r="M43" s="90"/>
      <c r="N43" s="304"/>
      <c r="O43" s="41"/>
      <c r="P43" s="42"/>
      <c r="Q43" s="49"/>
      <c r="R43" s="50"/>
      <c r="S43" s="3" t="s">
        <v>554</v>
      </c>
      <c r="T43" s="114" t="s">
        <v>838</v>
      </c>
      <c r="U43" s="114" t="s">
        <v>839</v>
      </c>
    </row>
    <row r="44" spans="1:21">
      <c r="A44" s="55">
        <v>41</v>
      </c>
      <c r="B44" s="11">
        <v>8</v>
      </c>
      <c r="C44" s="11">
        <v>11</v>
      </c>
      <c r="D44" s="86" t="s">
        <v>851</v>
      </c>
      <c r="E44" s="86"/>
      <c r="F44" s="69" t="s">
        <v>844</v>
      </c>
      <c r="G44" s="129"/>
      <c r="H44" s="72">
        <v>15000990</v>
      </c>
      <c r="I44" s="88"/>
      <c r="J44" s="15">
        <f t="shared" si="1"/>
        <v>34426191</v>
      </c>
      <c r="K44" s="12"/>
      <c r="L44" s="89"/>
      <c r="M44" s="90"/>
      <c r="N44" s="304">
        <v>990</v>
      </c>
      <c r="O44" s="41"/>
      <c r="P44" s="42"/>
      <c r="Q44" s="49"/>
      <c r="R44" s="50"/>
      <c r="S44" s="114" t="s">
        <v>554</v>
      </c>
      <c r="T44" s="114" t="s">
        <v>838</v>
      </c>
      <c r="U44" s="114" t="s">
        <v>839</v>
      </c>
    </row>
    <row r="45" spans="1:21" ht="15">
      <c r="A45" s="55">
        <v>42</v>
      </c>
      <c r="B45" s="11">
        <v>8</v>
      </c>
      <c r="C45" s="11">
        <v>13</v>
      </c>
      <c r="D45" s="86" t="s">
        <v>13</v>
      </c>
      <c r="E45" s="86" t="s">
        <v>773</v>
      </c>
      <c r="F45" s="69" t="s">
        <v>852</v>
      </c>
      <c r="G45" s="129"/>
      <c r="H45" s="99">
        <v>1671700</v>
      </c>
      <c r="I45" s="87"/>
      <c r="J45" s="15">
        <f t="shared" si="1"/>
        <v>32754491</v>
      </c>
      <c r="K45" s="12" t="s">
        <v>853</v>
      </c>
      <c r="L45" s="89"/>
      <c r="M45" s="90"/>
      <c r="N45" s="304"/>
      <c r="O45" s="41"/>
      <c r="P45" s="42"/>
      <c r="Q45" s="49"/>
      <c r="R45" s="50"/>
      <c r="S45" s="114" t="s">
        <v>554</v>
      </c>
      <c r="T45" s="114" t="s">
        <v>842</v>
      </c>
      <c r="U45" s="114" t="s">
        <v>839</v>
      </c>
    </row>
    <row r="46" spans="1:21">
      <c r="A46" s="55">
        <v>43</v>
      </c>
      <c r="B46" s="11">
        <v>8</v>
      </c>
      <c r="C46" s="11">
        <v>13</v>
      </c>
      <c r="D46" s="86"/>
      <c r="E46" s="123" t="s">
        <v>848</v>
      </c>
      <c r="F46" s="129" t="s">
        <v>854</v>
      </c>
      <c r="G46" s="129"/>
      <c r="H46" s="269">
        <v>19630</v>
      </c>
      <c r="I46" s="88"/>
      <c r="J46" s="15">
        <f t="shared" si="1"/>
        <v>32734861</v>
      </c>
      <c r="K46" s="12" t="s">
        <v>855</v>
      </c>
      <c r="L46" s="89"/>
      <c r="M46" s="90"/>
      <c r="N46" s="304"/>
      <c r="O46" s="41"/>
      <c r="P46" s="42"/>
      <c r="Q46" s="49"/>
      <c r="R46" s="50"/>
      <c r="S46" s="3" t="s">
        <v>554</v>
      </c>
      <c r="T46" s="114" t="s">
        <v>838</v>
      </c>
      <c r="U46" s="114" t="s">
        <v>839</v>
      </c>
    </row>
    <row r="47" spans="1:21" ht="15.65" customHeight="1">
      <c r="A47" s="55">
        <v>44</v>
      </c>
      <c r="B47" s="11"/>
      <c r="C47" s="11"/>
      <c r="D47" s="86"/>
      <c r="E47" s="123"/>
      <c r="F47" s="130" t="s">
        <v>856</v>
      </c>
      <c r="G47" s="130"/>
      <c r="H47" s="72"/>
      <c r="I47" s="88">
        <v>53</v>
      </c>
      <c r="J47" s="15">
        <f t="shared" si="1"/>
        <v>32734914</v>
      </c>
      <c r="K47" s="12"/>
      <c r="L47" s="89"/>
      <c r="M47" s="90"/>
      <c r="N47" s="304"/>
      <c r="O47" s="41"/>
      <c r="P47" s="42"/>
      <c r="Q47" s="49"/>
      <c r="R47" s="50"/>
      <c r="S47" s="135" t="s">
        <v>838</v>
      </c>
      <c r="T47" s="114"/>
      <c r="U47" s="3" t="s">
        <v>838</v>
      </c>
    </row>
    <row r="48" spans="1:21" ht="15.65" customHeight="1">
      <c r="A48" s="55">
        <v>45</v>
      </c>
      <c r="B48" s="11">
        <v>8</v>
      </c>
      <c r="C48" s="11">
        <v>31</v>
      </c>
      <c r="D48" s="86" t="s">
        <v>12</v>
      </c>
      <c r="E48" s="86" t="s">
        <v>840</v>
      </c>
      <c r="F48" s="129" t="s">
        <v>857</v>
      </c>
      <c r="G48" s="129"/>
      <c r="H48" s="72"/>
      <c r="I48" s="19">
        <v>63796213</v>
      </c>
      <c r="J48" s="15">
        <f t="shared" si="1"/>
        <v>96531127</v>
      </c>
      <c r="K48" s="89"/>
      <c r="L48" s="89"/>
      <c r="M48" s="90"/>
      <c r="N48" s="304"/>
      <c r="O48" s="41"/>
      <c r="P48" s="42"/>
      <c r="Q48" s="49"/>
      <c r="R48" s="50"/>
      <c r="S48" s="135" t="s">
        <v>838</v>
      </c>
      <c r="T48" s="114"/>
      <c r="U48" s="3" t="s">
        <v>838</v>
      </c>
    </row>
    <row r="49" spans="1:21">
      <c r="A49" s="55">
        <v>46</v>
      </c>
      <c r="B49" s="84">
        <v>8</v>
      </c>
      <c r="C49" s="84">
        <v>31</v>
      </c>
      <c r="D49" s="11" t="s">
        <v>58</v>
      </c>
      <c r="E49" s="11" t="s">
        <v>822</v>
      </c>
      <c r="F49" s="69" t="s">
        <v>858</v>
      </c>
      <c r="G49" s="69"/>
      <c r="H49" s="269">
        <v>735636</v>
      </c>
      <c r="I49" s="19"/>
      <c r="J49" s="15">
        <f t="shared" si="1"/>
        <v>95795491</v>
      </c>
      <c r="K49" s="12" t="s">
        <v>859</v>
      </c>
      <c r="L49" s="12"/>
      <c r="M49" s="16"/>
      <c r="N49" s="301"/>
      <c r="O49" s="109"/>
      <c r="P49" s="42" t="s">
        <v>860</v>
      </c>
      <c r="Q49" s="49"/>
      <c r="R49" s="50"/>
      <c r="S49" s="114" t="s">
        <v>554</v>
      </c>
      <c r="U49" s="114" t="s">
        <v>839</v>
      </c>
    </row>
    <row r="50" spans="1:21" ht="15.65" customHeight="1">
      <c r="A50" s="55">
        <v>47</v>
      </c>
      <c r="B50" s="11">
        <v>9</v>
      </c>
      <c r="C50" s="11">
        <v>1</v>
      </c>
      <c r="D50" s="11" t="s">
        <v>178</v>
      </c>
      <c r="E50" s="11"/>
      <c r="F50" s="69" t="s">
        <v>861</v>
      </c>
      <c r="G50" s="69"/>
      <c r="H50" s="72">
        <v>300000</v>
      </c>
      <c r="I50" s="15"/>
      <c r="J50" s="15">
        <f t="shared" si="1"/>
        <v>95495491</v>
      </c>
      <c r="K50" s="12" t="s">
        <v>862</v>
      </c>
      <c r="L50" s="89"/>
      <c r="M50" s="90" t="s">
        <v>146</v>
      </c>
      <c r="N50" s="301"/>
      <c r="O50" s="41"/>
      <c r="P50" s="42"/>
      <c r="Q50" s="49"/>
      <c r="R50" s="50"/>
      <c r="S50" s="114" t="s">
        <v>554</v>
      </c>
      <c r="T50" s="137" t="s">
        <v>838</v>
      </c>
      <c r="U50" s="131">
        <v>44477</v>
      </c>
    </row>
    <row r="51" spans="1:21" ht="15.65" customHeight="1">
      <c r="A51" s="55">
        <v>48</v>
      </c>
      <c r="B51" s="11">
        <v>9</v>
      </c>
      <c r="C51" s="11">
        <v>1</v>
      </c>
      <c r="D51" s="86" t="s">
        <v>12</v>
      </c>
      <c r="E51" s="86" t="s">
        <v>840</v>
      </c>
      <c r="F51" s="129" t="s">
        <v>863</v>
      </c>
      <c r="G51" s="129"/>
      <c r="H51" s="72"/>
      <c r="I51" s="87">
        <v>5963200</v>
      </c>
      <c r="J51" s="15">
        <f t="shared" si="1"/>
        <v>101458691</v>
      </c>
      <c r="K51" s="116" t="s">
        <v>864</v>
      </c>
      <c r="L51" s="89" t="s">
        <v>865</v>
      </c>
      <c r="M51" s="90"/>
      <c r="N51" s="301"/>
      <c r="O51" s="41"/>
      <c r="P51" s="42"/>
      <c r="Q51" s="49"/>
      <c r="R51" s="50"/>
      <c r="S51" s="114" t="s">
        <v>554</v>
      </c>
      <c r="T51" s="137" t="s">
        <v>838</v>
      </c>
      <c r="U51" s="131">
        <v>44477</v>
      </c>
    </row>
    <row r="52" spans="1:21" ht="15.65" customHeight="1">
      <c r="A52" s="55">
        <v>49</v>
      </c>
      <c r="B52" s="84">
        <v>9</v>
      </c>
      <c r="C52" s="84">
        <v>3</v>
      </c>
      <c r="D52" s="86" t="s">
        <v>13</v>
      </c>
      <c r="E52" s="86" t="s">
        <v>773</v>
      </c>
      <c r="F52" s="136" t="s">
        <v>866</v>
      </c>
      <c r="G52" s="136"/>
      <c r="H52" s="72">
        <v>2902200</v>
      </c>
      <c r="I52" s="19"/>
      <c r="J52" s="15">
        <f t="shared" si="1"/>
        <v>98556491</v>
      </c>
      <c r="K52" s="116" t="s">
        <v>867</v>
      </c>
      <c r="L52" s="89" t="s">
        <v>868</v>
      </c>
      <c r="M52" s="16"/>
      <c r="N52" s="301"/>
      <c r="O52" s="109"/>
      <c r="P52" s="42"/>
      <c r="Q52" s="49"/>
      <c r="R52" s="50"/>
      <c r="S52" s="114" t="s">
        <v>554</v>
      </c>
      <c r="T52" s="114" t="s">
        <v>842</v>
      </c>
      <c r="U52" s="131">
        <v>44477</v>
      </c>
    </row>
    <row r="53" spans="1:21" ht="15.65" customHeight="1">
      <c r="A53" s="55">
        <v>50</v>
      </c>
      <c r="B53" s="11">
        <v>9</v>
      </c>
      <c r="C53" s="11">
        <v>9</v>
      </c>
      <c r="D53" s="86" t="s">
        <v>851</v>
      </c>
      <c r="E53" s="86"/>
      <c r="F53" s="69" t="s">
        <v>844</v>
      </c>
      <c r="G53" s="129"/>
      <c r="H53" s="72">
        <v>75000000</v>
      </c>
      <c r="I53" s="88"/>
      <c r="J53" s="15">
        <f t="shared" ref="J53:J83" si="2">J52+I53-H53-N53</f>
        <v>23555501</v>
      </c>
      <c r="K53" s="116" t="s">
        <v>869</v>
      </c>
      <c r="L53" s="89" t="s">
        <v>870</v>
      </c>
      <c r="M53" s="90"/>
      <c r="N53" s="301">
        <v>990</v>
      </c>
      <c r="O53" s="41"/>
      <c r="P53" s="42"/>
      <c r="Q53" s="49"/>
      <c r="R53" s="50"/>
      <c r="S53" s="114" t="s">
        <v>838</v>
      </c>
      <c r="T53" s="137" t="s">
        <v>838</v>
      </c>
      <c r="U53" s="131">
        <v>44477</v>
      </c>
    </row>
    <row r="54" spans="1:21" ht="15.65" customHeight="1">
      <c r="A54" s="55">
        <v>51</v>
      </c>
      <c r="B54" s="11">
        <v>9</v>
      </c>
      <c r="C54" s="11">
        <v>17</v>
      </c>
      <c r="D54" s="86" t="s">
        <v>13</v>
      </c>
      <c r="E54" s="86" t="s">
        <v>773</v>
      </c>
      <c r="F54" s="136" t="s">
        <v>871</v>
      </c>
      <c r="G54" s="136"/>
      <c r="H54" s="72">
        <v>2581200</v>
      </c>
      <c r="I54" s="19"/>
      <c r="J54" s="15">
        <f t="shared" si="2"/>
        <v>20974301</v>
      </c>
      <c r="K54" s="116" t="s">
        <v>872</v>
      </c>
      <c r="L54" s="89" t="s">
        <v>873</v>
      </c>
      <c r="M54" s="16"/>
      <c r="N54" s="301"/>
      <c r="O54" s="41"/>
      <c r="P54" s="42"/>
      <c r="Q54" s="49"/>
      <c r="R54" s="50"/>
      <c r="S54" s="114" t="s">
        <v>554</v>
      </c>
      <c r="T54" s="114" t="s">
        <v>842</v>
      </c>
      <c r="U54" s="131">
        <v>44477</v>
      </c>
    </row>
    <row r="55" spans="1:21" ht="15.65" customHeight="1">
      <c r="A55" s="55">
        <v>52</v>
      </c>
      <c r="B55" s="11">
        <v>9</v>
      </c>
      <c r="C55" s="11">
        <v>17</v>
      </c>
      <c r="D55" s="86" t="s">
        <v>13</v>
      </c>
      <c r="E55" s="11" t="s">
        <v>874</v>
      </c>
      <c r="F55" s="136" t="s">
        <v>875</v>
      </c>
      <c r="G55" s="136"/>
      <c r="H55" s="77">
        <v>100</v>
      </c>
      <c r="I55" s="15"/>
      <c r="J55" s="15">
        <f t="shared" si="2"/>
        <v>20974201</v>
      </c>
      <c r="K55" s="116" t="s">
        <v>876</v>
      </c>
      <c r="L55" s="89" t="s">
        <v>873</v>
      </c>
      <c r="M55" s="16"/>
      <c r="N55" s="301"/>
      <c r="O55" s="41"/>
      <c r="P55" s="42"/>
      <c r="Q55" s="49"/>
      <c r="R55" s="50"/>
      <c r="S55" s="114" t="s">
        <v>554</v>
      </c>
      <c r="T55" s="114" t="s">
        <v>842</v>
      </c>
      <c r="U55" s="131">
        <v>44477</v>
      </c>
    </row>
    <row r="56" spans="1:21">
      <c r="A56" s="55">
        <v>53</v>
      </c>
      <c r="B56" s="11">
        <v>9</v>
      </c>
      <c r="C56" s="11">
        <v>24</v>
      </c>
      <c r="D56" s="11" t="s">
        <v>877</v>
      </c>
      <c r="E56" s="11" t="s">
        <v>878</v>
      </c>
      <c r="F56" s="11" t="s">
        <v>879</v>
      </c>
      <c r="G56" s="11"/>
      <c r="H56" s="72">
        <v>3199240</v>
      </c>
      <c r="I56" s="19"/>
      <c r="J56" s="15">
        <f t="shared" si="2"/>
        <v>17774301</v>
      </c>
      <c r="K56" s="116" t="s">
        <v>880</v>
      </c>
      <c r="L56" s="89" t="s">
        <v>881</v>
      </c>
      <c r="M56" s="16"/>
      <c r="N56" s="301">
        <v>660</v>
      </c>
      <c r="O56" s="41"/>
      <c r="P56" s="42"/>
      <c r="Q56" s="49"/>
      <c r="R56" s="50"/>
      <c r="S56" s="114" t="s">
        <v>554</v>
      </c>
      <c r="T56" s="114" t="s">
        <v>842</v>
      </c>
      <c r="U56" s="131">
        <v>44477</v>
      </c>
    </row>
    <row r="57" spans="1:21" ht="18">
      <c r="A57" s="55">
        <v>54</v>
      </c>
      <c r="B57" s="11">
        <v>9</v>
      </c>
      <c r="C57" s="11">
        <v>30</v>
      </c>
      <c r="D57" s="11"/>
      <c r="E57" s="11"/>
      <c r="F57" s="11" t="s">
        <v>882</v>
      </c>
      <c r="G57" s="11"/>
      <c r="H57" s="72"/>
      <c r="I57" s="19">
        <v>1100</v>
      </c>
      <c r="J57" s="15">
        <f t="shared" si="2"/>
        <v>17775401</v>
      </c>
      <c r="K57" s="12"/>
      <c r="L57" s="12" t="s">
        <v>883</v>
      </c>
      <c r="M57" s="16"/>
      <c r="N57" s="301"/>
      <c r="O57" s="41"/>
      <c r="P57" s="42"/>
      <c r="Q57" s="49"/>
      <c r="R57" s="50"/>
      <c r="S57" s="135" t="s">
        <v>838</v>
      </c>
      <c r="T57" s="114"/>
      <c r="U57" s="135" t="s">
        <v>838</v>
      </c>
    </row>
    <row r="58" spans="1:21">
      <c r="A58" s="55">
        <v>55</v>
      </c>
      <c r="B58" s="11">
        <v>9</v>
      </c>
      <c r="C58" s="11">
        <v>30</v>
      </c>
      <c r="D58" s="11" t="s">
        <v>58</v>
      </c>
      <c r="E58" s="11" t="s">
        <v>822</v>
      </c>
      <c r="F58" s="69" t="s">
        <v>884</v>
      </c>
      <c r="G58" s="69"/>
      <c r="H58" s="269">
        <v>735636</v>
      </c>
      <c r="I58" s="19"/>
      <c r="J58" s="15">
        <f t="shared" si="2"/>
        <v>17039765</v>
      </c>
      <c r="K58" s="115" t="s">
        <v>885</v>
      </c>
      <c r="L58" s="115" t="s">
        <v>886</v>
      </c>
      <c r="M58" s="16"/>
      <c r="N58" s="301"/>
      <c r="O58" s="41"/>
      <c r="P58" s="42"/>
      <c r="Q58" s="49"/>
      <c r="R58" s="50"/>
      <c r="S58" s="114" t="s">
        <v>554</v>
      </c>
      <c r="T58" s="114" t="s">
        <v>842</v>
      </c>
      <c r="U58" s="131">
        <v>44477</v>
      </c>
    </row>
    <row r="59" spans="1:21" ht="18">
      <c r="A59" s="55">
        <v>56</v>
      </c>
      <c r="B59" s="11">
        <v>9</v>
      </c>
      <c r="C59" s="11">
        <v>30</v>
      </c>
      <c r="D59" s="11" t="s">
        <v>887</v>
      </c>
      <c r="E59" s="11" t="s">
        <v>45</v>
      </c>
      <c r="F59" s="11" t="s">
        <v>888</v>
      </c>
      <c r="G59" s="11"/>
      <c r="H59" s="79"/>
      <c r="I59" s="19">
        <v>44469772</v>
      </c>
      <c r="J59" s="15">
        <f t="shared" si="2"/>
        <v>61509537</v>
      </c>
      <c r="K59" s="12"/>
      <c r="L59" s="89" t="s">
        <v>889</v>
      </c>
      <c r="M59" s="16"/>
      <c r="N59" s="56"/>
      <c r="O59" s="41"/>
      <c r="P59" s="42"/>
      <c r="Q59" s="49"/>
      <c r="R59" s="50"/>
      <c r="S59" s="135" t="s">
        <v>838</v>
      </c>
      <c r="U59" s="135" t="s">
        <v>838</v>
      </c>
    </row>
    <row r="60" spans="1:21" ht="18">
      <c r="A60" s="55">
        <v>57</v>
      </c>
      <c r="B60" s="11">
        <v>10</v>
      </c>
      <c r="C60" s="11">
        <v>5</v>
      </c>
      <c r="D60" s="86" t="s">
        <v>13</v>
      </c>
      <c r="E60" s="86" t="s">
        <v>773</v>
      </c>
      <c r="F60" s="136" t="s">
        <v>890</v>
      </c>
      <c r="G60" s="136"/>
      <c r="H60" s="80">
        <v>3730000</v>
      </c>
      <c r="I60" s="19"/>
      <c r="J60" s="15">
        <f t="shared" si="2"/>
        <v>57779537</v>
      </c>
      <c r="K60" s="145" t="s">
        <v>891</v>
      </c>
      <c r="L60" s="145" t="s">
        <v>248</v>
      </c>
      <c r="M60" s="16"/>
      <c r="N60" s="301"/>
      <c r="O60" s="41"/>
      <c r="P60" s="42"/>
      <c r="Q60" s="49"/>
      <c r="R60" s="50"/>
      <c r="S60" s="114" t="s">
        <v>554</v>
      </c>
      <c r="T60" s="114" t="s">
        <v>842</v>
      </c>
      <c r="U60" s="131">
        <v>44502</v>
      </c>
    </row>
    <row r="61" spans="1:21" ht="18">
      <c r="A61" s="55">
        <v>58</v>
      </c>
      <c r="B61" s="84">
        <v>10</v>
      </c>
      <c r="C61" s="84">
        <v>8</v>
      </c>
      <c r="D61" s="86" t="s">
        <v>13</v>
      </c>
      <c r="E61" s="86" t="s">
        <v>773</v>
      </c>
      <c r="F61" s="136" t="s">
        <v>892</v>
      </c>
      <c r="G61" s="136"/>
      <c r="H61" s="79">
        <v>1286200</v>
      </c>
      <c r="I61" s="19"/>
      <c r="J61" s="15">
        <f t="shared" si="2"/>
        <v>56493337</v>
      </c>
      <c r="K61" s="145" t="s">
        <v>893</v>
      </c>
      <c r="L61" s="145" t="s">
        <v>865</v>
      </c>
      <c r="M61" s="16"/>
      <c r="N61" s="301"/>
      <c r="O61" s="41"/>
      <c r="P61" s="42"/>
      <c r="Q61" s="49"/>
      <c r="R61" s="50"/>
      <c r="S61" s="114" t="s">
        <v>554</v>
      </c>
      <c r="T61" s="114" t="s">
        <v>842</v>
      </c>
      <c r="U61" s="131">
        <v>44502</v>
      </c>
    </row>
    <row r="62" spans="1:21" ht="18">
      <c r="A62" s="55">
        <v>59</v>
      </c>
      <c r="B62" s="84">
        <v>10</v>
      </c>
      <c r="C62" s="84">
        <v>8</v>
      </c>
      <c r="D62" s="86" t="s">
        <v>894</v>
      </c>
      <c r="E62" s="86"/>
      <c r="F62" s="69" t="s">
        <v>895</v>
      </c>
      <c r="G62" s="69"/>
      <c r="H62" s="79">
        <v>40000000</v>
      </c>
      <c r="I62" s="19"/>
      <c r="J62" s="15">
        <f t="shared" si="2"/>
        <v>16492457</v>
      </c>
      <c r="K62" s="145" t="s">
        <v>896</v>
      </c>
      <c r="L62" s="145" t="s">
        <v>868</v>
      </c>
      <c r="M62" s="16"/>
      <c r="N62" s="301">
        <v>880</v>
      </c>
      <c r="O62" s="41"/>
      <c r="P62" s="42"/>
      <c r="Q62" s="49"/>
      <c r="R62" s="50"/>
      <c r="S62" s="114" t="s">
        <v>554</v>
      </c>
      <c r="T62" s="114" t="s">
        <v>842</v>
      </c>
      <c r="U62" s="131">
        <v>44502</v>
      </c>
    </row>
    <row r="63" spans="1:21" ht="18">
      <c r="A63" s="55">
        <v>60</v>
      </c>
      <c r="B63" s="84">
        <v>10</v>
      </c>
      <c r="C63" s="84">
        <v>14</v>
      </c>
      <c r="D63" s="11" t="s">
        <v>178</v>
      </c>
      <c r="E63" s="11"/>
      <c r="F63" s="69" t="s">
        <v>861</v>
      </c>
      <c r="G63" s="69"/>
      <c r="H63" s="72">
        <v>300000</v>
      </c>
      <c r="I63" s="19"/>
      <c r="J63" s="15">
        <f t="shared" si="2"/>
        <v>16192457</v>
      </c>
      <c r="K63" s="145" t="s">
        <v>897</v>
      </c>
      <c r="L63" s="145"/>
      <c r="M63" s="16"/>
      <c r="N63" s="301"/>
      <c r="O63" s="41"/>
      <c r="P63" s="45"/>
      <c r="Q63" s="49"/>
      <c r="R63" s="50"/>
      <c r="S63" s="114" t="s">
        <v>554</v>
      </c>
      <c r="T63" s="114" t="s">
        <v>842</v>
      </c>
      <c r="U63" s="131">
        <v>44502</v>
      </c>
    </row>
    <row r="64" spans="1:21" ht="18">
      <c r="A64" s="55">
        <v>61</v>
      </c>
      <c r="B64" s="84">
        <v>10</v>
      </c>
      <c r="C64" s="84">
        <v>25</v>
      </c>
      <c r="D64" s="86" t="s">
        <v>13</v>
      </c>
      <c r="E64" s="86" t="s">
        <v>773</v>
      </c>
      <c r="F64" s="136" t="s">
        <v>898</v>
      </c>
      <c r="G64" s="136"/>
      <c r="H64" s="72">
        <v>1887800</v>
      </c>
      <c r="I64" s="19"/>
      <c r="J64" s="15">
        <f t="shared" si="2"/>
        <v>14304657</v>
      </c>
      <c r="K64" s="145" t="s">
        <v>899</v>
      </c>
      <c r="L64" s="145" t="s">
        <v>870</v>
      </c>
      <c r="M64" s="16"/>
      <c r="N64" s="301"/>
      <c r="O64" s="41"/>
      <c r="P64" s="45"/>
      <c r="Q64" s="49"/>
      <c r="R64" s="50"/>
      <c r="S64" s="3" t="s">
        <v>552</v>
      </c>
      <c r="T64" s="114" t="s">
        <v>842</v>
      </c>
      <c r="U64" s="131">
        <v>44502</v>
      </c>
    </row>
    <row r="65" spans="1:21" ht="18">
      <c r="A65" s="55">
        <v>62</v>
      </c>
      <c r="B65" s="84">
        <v>10</v>
      </c>
      <c r="C65" s="84">
        <v>26</v>
      </c>
      <c r="D65" s="86" t="s">
        <v>851</v>
      </c>
      <c r="E65" s="86"/>
      <c r="F65" s="69" t="s">
        <v>844</v>
      </c>
      <c r="G65" s="69"/>
      <c r="H65" s="72">
        <v>10000000</v>
      </c>
      <c r="I65" s="19"/>
      <c r="J65" s="15">
        <f t="shared" si="2"/>
        <v>4303777</v>
      </c>
      <c r="K65" s="145" t="s">
        <v>900</v>
      </c>
      <c r="L65" s="145" t="s">
        <v>868</v>
      </c>
      <c r="M65" s="16"/>
      <c r="N65" s="301">
        <v>880</v>
      </c>
      <c r="O65" s="41"/>
      <c r="P65" s="45"/>
      <c r="Q65" s="49"/>
      <c r="R65" s="50"/>
      <c r="S65" s="3" t="s">
        <v>552</v>
      </c>
      <c r="T65" s="114" t="s">
        <v>842</v>
      </c>
      <c r="U65" s="131">
        <v>44502</v>
      </c>
    </row>
    <row r="66" spans="1:21" ht="18" customHeight="1">
      <c r="A66" s="55">
        <v>63</v>
      </c>
      <c r="B66" s="84">
        <v>10</v>
      </c>
      <c r="C66" s="11">
        <v>29</v>
      </c>
      <c r="D66" s="11" t="s">
        <v>887</v>
      </c>
      <c r="E66" s="11" t="s">
        <v>45</v>
      </c>
      <c r="F66" s="11" t="s">
        <v>901</v>
      </c>
      <c r="G66" s="11"/>
      <c r="H66" s="72"/>
      <c r="I66" s="19">
        <v>65059960</v>
      </c>
      <c r="J66" s="15">
        <f t="shared" si="2"/>
        <v>69363737</v>
      </c>
      <c r="K66" s="145"/>
      <c r="L66" s="145" t="s">
        <v>873</v>
      </c>
      <c r="M66" s="16"/>
      <c r="N66" s="301"/>
      <c r="O66" s="41"/>
      <c r="P66" s="45"/>
      <c r="Q66" s="49"/>
      <c r="R66" s="50"/>
      <c r="S66" s="135" t="s">
        <v>838</v>
      </c>
      <c r="T66" s="135" t="s">
        <v>838</v>
      </c>
    </row>
    <row r="67" spans="1:21" ht="18" customHeight="1">
      <c r="A67" s="55">
        <v>64</v>
      </c>
      <c r="B67" s="84">
        <v>10</v>
      </c>
      <c r="C67" s="11">
        <v>29</v>
      </c>
      <c r="D67" s="11" t="s">
        <v>887</v>
      </c>
      <c r="E67" s="11" t="s">
        <v>840</v>
      </c>
      <c r="F67" s="11" t="s">
        <v>902</v>
      </c>
      <c r="G67" s="252"/>
      <c r="H67" s="72"/>
      <c r="I67" s="19">
        <v>6600</v>
      </c>
      <c r="J67" s="15">
        <f t="shared" si="2"/>
        <v>69370337</v>
      </c>
      <c r="K67" s="145"/>
      <c r="L67" s="145" t="s">
        <v>881</v>
      </c>
      <c r="M67" s="16"/>
      <c r="N67" s="301"/>
      <c r="O67" s="41"/>
      <c r="P67" s="45"/>
      <c r="Q67" s="49"/>
      <c r="R67" s="50"/>
      <c r="S67" s="135" t="s">
        <v>838</v>
      </c>
      <c r="T67" s="135" t="s">
        <v>838</v>
      </c>
    </row>
    <row r="68" spans="1:21" ht="18" customHeight="1">
      <c r="A68" s="55">
        <v>65</v>
      </c>
      <c r="B68" s="11">
        <v>11</v>
      </c>
      <c r="C68" s="11">
        <v>1</v>
      </c>
      <c r="D68" s="11" t="s">
        <v>58</v>
      </c>
      <c r="E68" s="11" t="s">
        <v>822</v>
      </c>
      <c r="F68" s="69" t="s">
        <v>903</v>
      </c>
      <c r="G68" s="252" t="s">
        <v>904</v>
      </c>
      <c r="H68" s="269">
        <v>735636</v>
      </c>
      <c r="I68" s="19"/>
      <c r="J68" s="15">
        <f t="shared" si="2"/>
        <v>68634701</v>
      </c>
      <c r="K68" s="145" t="s">
        <v>905</v>
      </c>
      <c r="L68" s="145" t="s">
        <v>248</v>
      </c>
      <c r="M68" s="16"/>
      <c r="N68" s="301"/>
      <c r="O68" s="41"/>
      <c r="P68" s="45"/>
      <c r="Q68" s="49"/>
      <c r="R68" s="50"/>
      <c r="S68" s="3" t="s">
        <v>552</v>
      </c>
      <c r="T68" s="114" t="s">
        <v>842</v>
      </c>
      <c r="U68" s="131">
        <v>44502</v>
      </c>
    </row>
    <row r="69" spans="1:21" ht="18.649999999999999" customHeight="1">
      <c r="A69" s="55">
        <v>66</v>
      </c>
      <c r="B69" s="11">
        <v>11</v>
      </c>
      <c r="C69" s="11">
        <v>2</v>
      </c>
      <c r="D69" s="86" t="s">
        <v>13</v>
      </c>
      <c r="E69" s="86" t="s">
        <v>773</v>
      </c>
      <c r="F69" s="136" t="s">
        <v>906</v>
      </c>
      <c r="G69" s="252" t="s">
        <v>907</v>
      </c>
      <c r="H69" s="72">
        <v>876000</v>
      </c>
      <c r="I69" s="19"/>
      <c r="J69" s="15">
        <f t="shared" si="2"/>
        <v>67758701</v>
      </c>
      <c r="K69" s="145" t="s">
        <v>908</v>
      </c>
      <c r="L69" s="145" t="s">
        <v>865</v>
      </c>
      <c r="M69" s="16"/>
      <c r="N69" s="301"/>
      <c r="O69" s="41"/>
      <c r="P69" s="45"/>
      <c r="Q69" s="49"/>
      <c r="R69" s="50"/>
      <c r="S69" s="3" t="s">
        <v>552</v>
      </c>
      <c r="T69" s="114" t="s">
        <v>842</v>
      </c>
      <c r="U69" s="131">
        <v>44537</v>
      </c>
    </row>
    <row r="70" spans="1:21" ht="18.649999999999999" customHeight="1">
      <c r="A70" s="55">
        <v>67</v>
      </c>
      <c r="B70" s="11">
        <v>11</v>
      </c>
      <c r="C70" s="11">
        <v>4</v>
      </c>
      <c r="D70" s="86" t="s">
        <v>13</v>
      </c>
      <c r="E70" s="86" t="s">
        <v>773</v>
      </c>
      <c r="F70" s="136" t="s">
        <v>909</v>
      </c>
      <c r="G70" s="252" t="s">
        <v>910</v>
      </c>
      <c r="H70" s="72">
        <v>2339400</v>
      </c>
      <c r="I70" s="19"/>
      <c r="J70" s="15">
        <f t="shared" si="2"/>
        <v>65419301</v>
      </c>
      <c r="K70" s="145" t="s">
        <v>911</v>
      </c>
      <c r="L70" s="145" t="s">
        <v>868</v>
      </c>
      <c r="M70" s="16"/>
      <c r="N70" s="301"/>
      <c r="O70" s="41"/>
      <c r="P70" s="45"/>
      <c r="Q70" s="49"/>
      <c r="R70" s="50"/>
      <c r="S70" s="3" t="s">
        <v>552</v>
      </c>
      <c r="T70" s="114" t="s">
        <v>842</v>
      </c>
      <c r="U70" s="131">
        <v>44537</v>
      </c>
    </row>
    <row r="71" spans="1:21" ht="18" customHeight="1">
      <c r="A71" s="55">
        <v>68</v>
      </c>
      <c r="B71" s="11">
        <v>11</v>
      </c>
      <c r="C71" s="11">
        <v>8</v>
      </c>
      <c r="D71" s="86" t="s">
        <v>894</v>
      </c>
      <c r="E71" s="86"/>
      <c r="F71" s="69" t="s">
        <v>895</v>
      </c>
      <c r="G71" s="253" t="s">
        <v>912</v>
      </c>
      <c r="H71" s="72">
        <v>55000000</v>
      </c>
      <c r="I71" s="19"/>
      <c r="J71" s="15">
        <f t="shared" si="2"/>
        <v>10418421</v>
      </c>
      <c r="K71" s="145" t="s">
        <v>913</v>
      </c>
      <c r="L71" s="145" t="s">
        <v>870</v>
      </c>
      <c r="M71" s="16"/>
      <c r="N71" s="301">
        <v>880</v>
      </c>
      <c r="O71" s="41"/>
      <c r="P71" s="45"/>
      <c r="Q71" s="49"/>
      <c r="R71" s="50"/>
      <c r="S71" s="3" t="s">
        <v>552</v>
      </c>
      <c r="T71" s="114" t="s">
        <v>842</v>
      </c>
      <c r="U71" s="131">
        <v>44537</v>
      </c>
    </row>
    <row r="72" spans="1:21" ht="18.649999999999999" customHeight="1">
      <c r="A72" s="55">
        <v>69</v>
      </c>
      <c r="B72" s="11">
        <v>11</v>
      </c>
      <c r="C72" s="11">
        <v>29</v>
      </c>
      <c r="D72" s="86" t="s">
        <v>13</v>
      </c>
      <c r="E72" s="86" t="s">
        <v>773</v>
      </c>
      <c r="F72" s="136" t="s">
        <v>914</v>
      </c>
      <c r="G72" s="252" t="s">
        <v>915</v>
      </c>
      <c r="H72" s="72">
        <v>4075600</v>
      </c>
      <c r="I72" s="19"/>
      <c r="J72" s="15">
        <f t="shared" si="2"/>
        <v>6342821</v>
      </c>
      <c r="K72" s="145" t="s">
        <v>916</v>
      </c>
      <c r="L72" s="259" t="s">
        <v>917</v>
      </c>
      <c r="M72" s="16"/>
      <c r="N72" s="301"/>
      <c r="O72" s="41"/>
      <c r="P72" s="42"/>
      <c r="Q72" s="49"/>
      <c r="R72" s="50"/>
      <c r="S72" s="3" t="s">
        <v>552</v>
      </c>
      <c r="T72" s="114" t="s">
        <v>842</v>
      </c>
      <c r="U72" s="131">
        <v>44537</v>
      </c>
    </row>
    <row r="73" spans="1:21" ht="18.649999999999999" customHeight="1">
      <c r="A73" s="55">
        <v>70</v>
      </c>
      <c r="B73" s="11">
        <v>11</v>
      </c>
      <c r="C73" s="11">
        <v>30</v>
      </c>
      <c r="D73" s="11" t="s">
        <v>887</v>
      </c>
      <c r="E73" s="11" t="s">
        <v>45</v>
      </c>
      <c r="F73" s="136" t="s">
        <v>918</v>
      </c>
      <c r="G73" s="252" t="s">
        <v>919</v>
      </c>
      <c r="H73" s="72"/>
      <c r="I73" s="19">
        <v>68023</v>
      </c>
      <c r="J73" s="15">
        <f t="shared" si="2"/>
        <v>6410844</v>
      </c>
      <c r="K73" s="145"/>
      <c r="L73" s="145" t="s">
        <v>881</v>
      </c>
      <c r="M73" s="16"/>
      <c r="N73" s="301"/>
      <c r="O73" s="41"/>
      <c r="P73" s="42"/>
      <c r="Q73" s="49"/>
      <c r="R73" s="50"/>
      <c r="S73" s="3" t="s">
        <v>838</v>
      </c>
      <c r="T73" s="114" t="s">
        <v>838</v>
      </c>
      <c r="U73" s="114" t="s">
        <v>838</v>
      </c>
    </row>
    <row r="74" spans="1:21" ht="18.649999999999999" customHeight="1">
      <c r="A74" s="55">
        <v>71</v>
      </c>
      <c r="B74" s="11">
        <v>11</v>
      </c>
      <c r="C74" s="11">
        <v>30</v>
      </c>
      <c r="D74" s="11" t="s">
        <v>58</v>
      </c>
      <c r="E74" s="11" t="s">
        <v>822</v>
      </c>
      <c r="F74" s="69" t="s">
        <v>920</v>
      </c>
      <c r="G74" s="252" t="s">
        <v>921</v>
      </c>
      <c r="H74" s="269">
        <v>735636</v>
      </c>
      <c r="I74" s="19"/>
      <c r="J74" s="15">
        <f t="shared" si="2"/>
        <v>5675208</v>
      </c>
      <c r="K74" s="145" t="s">
        <v>922</v>
      </c>
      <c r="L74" s="145" t="s">
        <v>886</v>
      </c>
      <c r="M74" s="16"/>
      <c r="N74" s="301"/>
      <c r="O74" s="41"/>
      <c r="P74" s="45"/>
      <c r="Q74" s="49"/>
      <c r="R74" s="50"/>
      <c r="S74" s="3" t="s">
        <v>552</v>
      </c>
      <c r="T74" s="114" t="s">
        <v>842</v>
      </c>
      <c r="U74" s="131">
        <v>44537</v>
      </c>
    </row>
    <row r="75" spans="1:21" ht="18.649999999999999" customHeight="1">
      <c r="A75" s="55">
        <v>72</v>
      </c>
      <c r="B75" s="11">
        <v>12</v>
      </c>
      <c r="C75" s="11">
        <v>1</v>
      </c>
      <c r="D75" s="11" t="s">
        <v>887</v>
      </c>
      <c r="E75" s="11" t="s">
        <v>45</v>
      </c>
      <c r="F75" s="69" t="s">
        <v>923</v>
      </c>
      <c r="G75" s="252"/>
      <c r="H75" s="72"/>
      <c r="I75" s="19">
        <v>79849552</v>
      </c>
      <c r="J75" s="15">
        <f t="shared" si="2"/>
        <v>85524760</v>
      </c>
      <c r="K75" s="145"/>
      <c r="L75" s="145"/>
      <c r="M75" s="16"/>
      <c r="N75" s="305"/>
      <c r="O75" s="41"/>
      <c r="P75" s="45"/>
      <c r="Q75" s="49"/>
      <c r="R75" s="50"/>
      <c r="S75" s="3" t="s">
        <v>838</v>
      </c>
      <c r="T75" s="114" t="s">
        <v>838</v>
      </c>
      <c r="U75" s="114" t="s">
        <v>838</v>
      </c>
    </row>
    <row r="76" spans="1:21" ht="18.649999999999999" customHeight="1">
      <c r="A76" s="55">
        <v>73</v>
      </c>
      <c r="B76" s="11">
        <v>12</v>
      </c>
      <c r="C76" s="11">
        <v>1</v>
      </c>
      <c r="D76" s="86" t="s">
        <v>924</v>
      </c>
      <c r="E76" s="86" t="s">
        <v>925</v>
      </c>
      <c r="F76" s="293" t="s">
        <v>926</v>
      </c>
      <c r="G76" s="252" t="s">
        <v>927</v>
      </c>
      <c r="H76" s="269">
        <v>200061</v>
      </c>
      <c r="I76" s="19"/>
      <c r="J76" s="15">
        <f t="shared" si="2"/>
        <v>85324259</v>
      </c>
      <c r="K76" s="145" t="s">
        <v>928</v>
      </c>
      <c r="L76" s="145"/>
      <c r="M76" s="16"/>
      <c r="N76" s="305">
        <v>440</v>
      </c>
      <c r="O76" s="41"/>
      <c r="P76" s="45"/>
      <c r="Q76" s="49"/>
      <c r="R76" s="50"/>
      <c r="S76" s="3" t="s">
        <v>552</v>
      </c>
      <c r="T76" s="114" t="s">
        <v>842</v>
      </c>
      <c r="U76" s="131">
        <v>44537</v>
      </c>
    </row>
    <row r="77" spans="1:21" ht="18.649999999999999" customHeight="1">
      <c r="A77" s="11">
        <v>74</v>
      </c>
      <c r="B77" s="11">
        <v>12</v>
      </c>
      <c r="C77" s="11">
        <v>2</v>
      </c>
      <c r="D77" s="11" t="s">
        <v>894</v>
      </c>
      <c r="E77" s="11"/>
      <c r="F77" s="69" t="s">
        <v>895</v>
      </c>
      <c r="G77" s="253" t="s">
        <v>912</v>
      </c>
      <c r="H77" s="72">
        <v>75000000</v>
      </c>
      <c r="I77" s="19"/>
      <c r="J77" s="15">
        <f t="shared" si="2"/>
        <v>10323379</v>
      </c>
      <c r="K77" s="145" t="s">
        <v>929</v>
      </c>
      <c r="L77" s="145"/>
      <c r="M77" s="16"/>
      <c r="N77" s="301">
        <v>880</v>
      </c>
      <c r="O77" s="41"/>
      <c r="P77" s="45"/>
      <c r="Q77" s="49"/>
      <c r="R77" s="50"/>
      <c r="S77" s="3" t="s">
        <v>552</v>
      </c>
      <c r="T77" s="114" t="s">
        <v>842</v>
      </c>
      <c r="U77" s="131">
        <v>44537</v>
      </c>
    </row>
    <row r="78" spans="1:21" ht="18.649999999999999" customHeight="1">
      <c r="A78" s="55">
        <v>75</v>
      </c>
      <c r="B78" s="11">
        <v>12</v>
      </c>
      <c r="C78" s="11">
        <v>3</v>
      </c>
      <c r="D78" s="86" t="s">
        <v>13</v>
      </c>
      <c r="E78" s="86" t="s">
        <v>773</v>
      </c>
      <c r="F78" s="136" t="s">
        <v>930</v>
      </c>
      <c r="G78" s="252" t="s">
        <v>931</v>
      </c>
      <c r="H78" s="72">
        <v>3313700</v>
      </c>
      <c r="I78" s="19"/>
      <c r="J78" s="15">
        <f t="shared" si="2"/>
        <v>7009679</v>
      </c>
      <c r="K78" s="145" t="s">
        <v>932</v>
      </c>
      <c r="L78" s="12"/>
      <c r="M78" s="16"/>
      <c r="N78" s="301"/>
      <c r="O78" s="41"/>
      <c r="P78" s="45"/>
      <c r="Q78" s="49"/>
      <c r="R78" s="50"/>
      <c r="S78" s="3" t="s">
        <v>552</v>
      </c>
      <c r="T78" s="114" t="s">
        <v>842</v>
      </c>
      <c r="U78" s="131">
        <v>44565</v>
      </c>
    </row>
    <row r="79" spans="1:21" ht="18.649999999999999" customHeight="1">
      <c r="A79" s="55">
        <v>76</v>
      </c>
      <c r="B79" s="11">
        <v>12</v>
      </c>
      <c r="C79" s="11">
        <v>15</v>
      </c>
      <c r="D79" s="86" t="s">
        <v>13</v>
      </c>
      <c r="E79" s="86" t="s">
        <v>773</v>
      </c>
      <c r="F79" s="136" t="s">
        <v>933</v>
      </c>
      <c r="G79" s="252" t="s">
        <v>934</v>
      </c>
      <c r="H79" s="72">
        <v>802900</v>
      </c>
      <c r="I79" s="19"/>
      <c r="J79" s="15">
        <f t="shared" si="2"/>
        <v>6206779</v>
      </c>
      <c r="K79" s="145" t="s">
        <v>935</v>
      </c>
      <c r="L79" s="12"/>
      <c r="M79" s="16"/>
      <c r="N79" s="301"/>
      <c r="O79" s="41"/>
      <c r="P79" s="45"/>
      <c r="Q79" s="49"/>
      <c r="R79" s="50"/>
      <c r="S79" s="3" t="s">
        <v>552</v>
      </c>
      <c r="T79" s="114" t="s">
        <v>842</v>
      </c>
      <c r="U79" s="131">
        <v>44565</v>
      </c>
    </row>
    <row r="80" spans="1:21" ht="18.649999999999999" customHeight="1">
      <c r="A80" s="55">
        <v>77</v>
      </c>
      <c r="B80" s="11">
        <v>12</v>
      </c>
      <c r="C80" s="84">
        <v>16</v>
      </c>
      <c r="D80" s="86" t="s">
        <v>13</v>
      </c>
      <c r="E80" s="86" t="s">
        <v>773</v>
      </c>
      <c r="F80" s="136" t="s">
        <v>936</v>
      </c>
      <c r="G80" s="252" t="s">
        <v>937</v>
      </c>
      <c r="H80" s="72">
        <v>3568000</v>
      </c>
      <c r="I80" s="19"/>
      <c r="J80" s="15">
        <f t="shared" si="2"/>
        <v>2638779</v>
      </c>
      <c r="K80" s="145" t="s">
        <v>938</v>
      </c>
      <c r="L80" s="12"/>
      <c r="M80" s="16"/>
      <c r="N80" s="301"/>
      <c r="O80" s="41"/>
      <c r="P80" s="42"/>
      <c r="Q80" s="49"/>
      <c r="R80" s="50"/>
      <c r="S80" s="3" t="s">
        <v>552</v>
      </c>
      <c r="T80" s="114" t="s">
        <v>842</v>
      </c>
      <c r="U80" s="131">
        <v>44565</v>
      </c>
    </row>
    <row r="81" spans="1:21" ht="18.649999999999999" customHeight="1">
      <c r="A81" s="55">
        <v>78</v>
      </c>
      <c r="B81" s="11">
        <v>12</v>
      </c>
      <c r="C81" s="84">
        <v>27</v>
      </c>
      <c r="D81" s="86" t="s">
        <v>13</v>
      </c>
      <c r="E81" s="86" t="s">
        <v>773</v>
      </c>
      <c r="F81" s="136" t="s">
        <v>939</v>
      </c>
      <c r="G81" s="252" t="s">
        <v>940</v>
      </c>
      <c r="H81" s="72">
        <v>246200</v>
      </c>
      <c r="I81" s="19"/>
      <c r="J81" s="15">
        <f t="shared" si="2"/>
        <v>2392579</v>
      </c>
      <c r="K81" s="145" t="s">
        <v>941</v>
      </c>
      <c r="L81" s="12"/>
      <c r="M81" s="16"/>
      <c r="N81" s="301"/>
      <c r="O81" s="41"/>
      <c r="P81" s="42"/>
      <c r="Q81" s="49"/>
      <c r="R81" s="50"/>
      <c r="S81" s="3" t="s">
        <v>552</v>
      </c>
      <c r="T81" s="114" t="s">
        <v>842</v>
      </c>
      <c r="U81" s="131">
        <v>44565</v>
      </c>
    </row>
    <row r="82" spans="1:21" ht="18.649999999999999" customHeight="1">
      <c r="A82" s="55">
        <v>79</v>
      </c>
      <c r="B82" s="11">
        <v>12</v>
      </c>
      <c r="C82" s="84">
        <v>28</v>
      </c>
      <c r="D82" s="11" t="s">
        <v>887</v>
      </c>
      <c r="E82" s="11" t="s">
        <v>45</v>
      </c>
      <c r="F82" s="136" t="s">
        <v>942</v>
      </c>
      <c r="G82" s="252"/>
      <c r="H82" s="72"/>
      <c r="I82" s="19">
        <v>3040</v>
      </c>
      <c r="J82" s="15">
        <f t="shared" si="2"/>
        <v>2395619</v>
      </c>
      <c r="K82" s="145"/>
      <c r="L82" s="12"/>
      <c r="M82" s="16"/>
      <c r="N82" s="301"/>
      <c r="O82" s="41"/>
      <c r="P82" s="42"/>
      <c r="Q82" s="49"/>
      <c r="R82" s="50"/>
      <c r="S82" s="3" t="s">
        <v>838</v>
      </c>
      <c r="T82" s="114" t="s">
        <v>838</v>
      </c>
      <c r="U82" s="114" t="s">
        <v>838</v>
      </c>
    </row>
    <row r="83" spans="1:21" ht="18.649999999999999" customHeight="1">
      <c r="A83" s="55">
        <v>80</v>
      </c>
      <c r="B83" s="11">
        <v>12</v>
      </c>
      <c r="C83" s="84">
        <v>28</v>
      </c>
      <c r="D83" s="11" t="s">
        <v>894</v>
      </c>
      <c r="E83" s="11"/>
      <c r="F83" s="69" t="s">
        <v>895</v>
      </c>
      <c r="G83" s="253" t="s">
        <v>943</v>
      </c>
      <c r="H83" s="72">
        <v>1000000</v>
      </c>
      <c r="I83" s="19"/>
      <c r="J83" s="15">
        <f t="shared" si="2"/>
        <v>1395289</v>
      </c>
      <c r="K83" s="145" t="s">
        <v>944</v>
      </c>
      <c r="L83" s="12"/>
      <c r="M83" s="16"/>
      <c r="N83" s="301">
        <v>330</v>
      </c>
      <c r="O83" s="41"/>
      <c r="P83" s="42"/>
      <c r="Q83" s="49"/>
      <c r="R83" s="50"/>
      <c r="S83" s="3" t="s">
        <v>552</v>
      </c>
      <c r="T83" s="114" t="s">
        <v>842</v>
      </c>
      <c r="U83" s="131">
        <v>44565</v>
      </c>
    </row>
    <row r="84" spans="1:21" ht="13.9" customHeight="1">
      <c r="A84" s="55"/>
      <c r="B84" s="11"/>
      <c r="C84" s="11"/>
      <c r="D84" s="148"/>
      <c r="E84" s="148"/>
      <c r="F84" s="158"/>
      <c r="G84" s="11"/>
      <c r="H84" s="72"/>
      <c r="I84" s="19"/>
      <c r="J84" s="14"/>
      <c r="K84" s="12"/>
      <c r="L84" s="12"/>
      <c r="M84" s="16"/>
      <c r="N84" s="56"/>
      <c r="O84" s="41"/>
      <c r="P84" s="45"/>
      <c r="Q84" s="49"/>
      <c r="R84" s="50"/>
    </row>
    <row r="85" spans="1:21" ht="13.9" customHeight="1">
      <c r="A85" s="55"/>
      <c r="B85" s="11"/>
      <c r="C85" s="11"/>
      <c r="D85" s="11"/>
      <c r="E85" s="11"/>
      <c r="F85" s="11"/>
      <c r="G85" s="11"/>
      <c r="H85" s="72"/>
      <c r="I85" s="19"/>
      <c r="J85" s="14"/>
      <c r="K85" s="12"/>
      <c r="L85" s="12"/>
      <c r="M85" s="16"/>
      <c r="N85" s="56"/>
      <c r="O85" s="41"/>
      <c r="P85" s="42"/>
      <c r="Q85" s="49"/>
      <c r="R85" s="50"/>
    </row>
    <row r="86" spans="1:21" ht="13.9" customHeight="1">
      <c r="A86" s="55"/>
      <c r="B86" s="11"/>
      <c r="C86" s="11"/>
      <c r="D86" s="11"/>
      <c r="E86" s="11"/>
      <c r="F86" s="11"/>
      <c r="G86" s="11"/>
      <c r="H86" s="72"/>
      <c r="I86" s="19"/>
      <c r="J86" s="14"/>
      <c r="K86" s="12"/>
      <c r="L86" s="12"/>
      <c r="M86" s="16"/>
      <c r="N86" s="56"/>
      <c r="O86" s="41"/>
      <c r="P86" s="42"/>
      <c r="Q86" s="49"/>
      <c r="R86" s="50"/>
    </row>
    <row r="87" spans="1:21" ht="13.9" customHeight="1">
      <c r="A87" s="55"/>
      <c r="B87" s="11"/>
      <c r="C87" s="11"/>
      <c r="D87" s="11"/>
      <c r="E87" s="11"/>
      <c r="F87" s="11"/>
      <c r="G87" s="11"/>
      <c r="H87" s="72"/>
      <c r="I87" s="19"/>
      <c r="J87" s="14"/>
      <c r="K87" s="12"/>
      <c r="L87" s="12"/>
      <c r="M87" s="11"/>
      <c r="N87" s="56"/>
      <c r="O87" s="41"/>
      <c r="P87" s="42"/>
      <c r="Q87" s="49"/>
      <c r="R87" s="50"/>
    </row>
    <row r="88" spans="1:21" ht="13.9" customHeight="1">
      <c r="A88" s="55"/>
      <c r="B88" s="11"/>
      <c r="C88" s="11"/>
      <c r="D88" s="11"/>
      <c r="E88" s="11"/>
      <c r="F88" s="11"/>
      <c r="G88" s="11"/>
      <c r="H88" s="72"/>
      <c r="I88" s="19"/>
      <c r="J88" s="14"/>
      <c r="K88" s="12"/>
      <c r="L88" s="12"/>
      <c r="M88" s="11"/>
      <c r="N88" s="56"/>
      <c r="O88" s="41"/>
      <c r="P88" s="42"/>
      <c r="Q88" s="49"/>
      <c r="R88" s="50"/>
    </row>
    <row r="89" spans="1:21" ht="13.9" customHeight="1">
      <c r="A89" s="55"/>
      <c r="B89" s="11"/>
      <c r="C89" s="11"/>
      <c r="D89" s="11"/>
      <c r="E89" s="11"/>
      <c r="F89" s="11"/>
      <c r="G89" s="11"/>
      <c r="H89" s="72"/>
      <c r="I89" s="19"/>
      <c r="J89" s="14"/>
      <c r="K89" s="12"/>
      <c r="L89" s="12"/>
      <c r="M89" s="11"/>
      <c r="N89" s="56"/>
      <c r="O89" s="41"/>
      <c r="P89" s="42"/>
      <c r="Q89" s="49"/>
      <c r="R89" s="50"/>
    </row>
    <row r="90" spans="1:21" ht="13.9" customHeight="1">
      <c r="A90" s="55"/>
      <c r="B90" s="11"/>
      <c r="C90" s="11"/>
      <c r="D90" s="11"/>
      <c r="E90" s="11"/>
      <c r="F90" s="11"/>
      <c r="G90" s="11"/>
      <c r="H90" s="72"/>
      <c r="I90" s="19"/>
      <c r="J90" s="14"/>
      <c r="K90" s="12"/>
      <c r="L90" s="12"/>
      <c r="M90" s="11"/>
      <c r="N90" s="56"/>
      <c r="O90" s="41"/>
      <c r="P90" s="42"/>
      <c r="Q90" s="49"/>
      <c r="R90" s="50"/>
    </row>
    <row r="91" spans="1:21" ht="13.9" customHeight="1">
      <c r="A91" s="104"/>
      <c r="B91" s="11"/>
      <c r="C91" s="11"/>
      <c r="D91" s="11"/>
      <c r="E91" s="11"/>
      <c r="F91" s="11"/>
      <c r="G91" s="11"/>
      <c r="H91" s="72"/>
      <c r="I91" s="19"/>
      <c r="J91" s="14"/>
      <c r="K91" s="12"/>
      <c r="L91" s="12"/>
      <c r="M91" s="11"/>
      <c r="N91" s="56"/>
      <c r="O91" s="41"/>
      <c r="P91" s="42"/>
      <c r="Q91" s="49"/>
      <c r="R91" s="50"/>
    </row>
    <row r="92" spans="1:21" ht="13.9" customHeight="1">
      <c r="A92" s="55"/>
      <c r="B92" s="11"/>
      <c r="C92" s="11"/>
      <c r="D92" s="11"/>
      <c r="E92" s="11"/>
      <c r="F92" s="11"/>
      <c r="G92" s="11"/>
      <c r="H92" s="72"/>
      <c r="I92" s="19"/>
      <c r="J92" s="14"/>
      <c r="K92" s="12"/>
      <c r="L92" s="12"/>
      <c r="M92" s="11"/>
      <c r="N92" s="56"/>
      <c r="O92" s="41"/>
      <c r="P92" s="42"/>
      <c r="Q92" s="49"/>
      <c r="R92" s="50"/>
    </row>
    <row r="93" spans="1:21" ht="13.9" customHeight="1">
      <c r="A93" s="108"/>
      <c r="B93" s="105"/>
      <c r="C93" s="105"/>
      <c r="D93" s="105"/>
      <c r="E93" s="105"/>
      <c r="F93" s="105"/>
      <c r="G93" s="105"/>
      <c r="H93" s="105"/>
      <c r="I93" s="105"/>
      <c r="J93" s="105"/>
      <c r="K93" s="73" t="s">
        <v>252</v>
      </c>
      <c r="L93" s="219"/>
      <c r="M93" s="74"/>
      <c r="N93" s="62">
        <f>SUM(N4:N92)</f>
        <v>21013</v>
      </c>
      <c r="O93" s="106"/>
      <c r="P93" s="107"/>
      <c r="Q93" s="51"/>
      <c r="R93" s="52"/>
    </row>
  </sheetData>
  <mergeCells count="17">
    <mergeCell ref="S2:S3"/>
    <mergeCell ref="T2:T3"/>
    <mergeCell ref="U2:U3"/>
    <mergeCell ref="R2:R3"/>
    <mergeCell ref="Q2:Q3"/>
    <mergeCell ref="D2:D3"/>
    <mergeCell ref="E2:F3"/>
    <mergeCell ref="I2:I3"/>
    <mergeCell ref="H2:H3"/>
    <mergeCell ref="J2:J3"/>
    <mergeCell ref="G2:G3"/>
    <mergeCell ref="K2:K3"/>
    <mergeCell ref="M2:M3"/>
    <mergeCell ref="N2:N3"/>
    <mergeCell ref="O2:O3"/>
    <mergeCell ref="P2:P3"/>
    <mergeCell ref="L2:L3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V151"/>
  <sheetViews>
    <sheetView zoomScale="90" zoomScaleNormal="90" zoomScaleSheetLayoutView="95" workbookViewId="0">
      <pane ySplit="3" topLeftCell="A39" activePane="bottomLeft" state="frozen"/>
      <selection pane="bottomLeft" activeCell="O90" sqref="O90"/>
    </sheetView>
  </sheetViews>
  <sheetFormatPr defaultColWidth="8.90625" defaultRowHeight="14.5"/>
  <cols>
    <col min="1" max="1" width="5" style="146" bestFit="1" customWidth="1"/>
    <col min="2" max="3" width="4.36328125" style="146" customWidth="1"/>
    <col min="4" max="4" width="11.26953125" style="146" customWidth="1"/>
    <col min="5" max="5" width="12.26953125" style="146" customWidth="1"/>
    <col min="6" max="6" width="40.26953125" style="146" customWidth="1"/>
    <col min="7" max="7" width="47.36328125" style="146" hidden="1" customWidth="1"/>
    <col min="8" max="8" width="14.26953125" style="208" hidden="1" customWidth="1"/>
    <col min="9" max="9" width="12.7265625" style="196" hidden="1" customWidth="1"/>
    <col min="10" max="10" width="15.453125" style="208" hidden="1" customWidth="1"/>
    <col min="11" max="11" width="14.6328125" style="170" hidden="1" customWidth="1"/>
    <col min="12" max="12" width="9.08984375" style="170" hidden="1" customWidth="1"/>
    <col min="13" max="13" width="11.08984375" style="170" hidden="1" customWidth="1"/>
    <col min="14" max="14" width="4.453125" style="146" hidden="1" customWidth="1"/>
    <col min="15" max="15" width="8.26953125" style="146" customWidth="1"/>
    <col min="16" max="16" width="14.08984375" style="171" hidden="1" customWidth="1"/>
    <col min="17" max="17" width="11.26953125" style="146" customWidth="1"/>
    <col min="18" max="19" width="7.6328125" style="146" hidden="1" customWidth="1"/>
    <col min="20" max="20" width="4.90625" style="146" customWidth="1"/>
    <col min="21" max="21" width="4.453125" style="146" customWidth="1"/>
    <col min="22" max="16369" width="8.90625" style="146"/>
    <col min="16370" max="16384" width="8" style="146" customWidth="1"/>
  </cols>
  <sheetData>
    <row r="1" spans="1:22" ht="24.75" customHeight="1">
      <c r="B1" s="373" t="s">
        <v>945</v>
      </c>
      <c r="C1" s="373"/>
      <c r="D1" s="373"/>
      <c r="E1" s="373"/>
      <c r="F1" s="373"/>
      <c r="G1" s="373"/>
      <c r="H1" s="373"/>
      <c r="I1" s="373"/>
      <c r="J1" s="373"/>
    </row>
    <row r="2" spans="1:22">
      <c r="A2" s="374">
        <v>2021</v>
      </c>
      <c r="B2" s="375"/>
      <c r="C2" s="172" t="s">
        <v>116</v>
      </c>
      <c r="D2" s="376" t="s">
        <v>117</v>
      </c>
      <c r="E2" s="172" t="s">
        <v>118</v>
      </c>
      <c r="F2" s="172"/>
      <c r="G2" s="367" t="s">
        <v>119</v>
      </c>
      <c r="H2" s="378" t="s">
        <v>946</v>
      </c>
      <c r="I2" s="380" t="s">
        <v>947</v>
      </c>
      <c r="J2" s="378" t="s">
        <v>948</v>
      </c>
      <c r="K2" s="365" t="s">
        <v>949</v>
      </c>
      <c r="L2" s="365" t="s">
        <v>124</v>
      </c>
      <c r="M2" s="365" t="s">
        <v>124</v>
      </c>
      <c r="N2" s="367" t="s">
        <v>950</v>
      </c>
      <c r="O2" s="369" t="s">
        <v>951</v>
      </c>
      <c r="P2" s="371" t="s">
        <v>127</v>
      </c>
      <c r="Q2" s="382" t="s">
        <v>952</v>
      </c>
      <c r="R2" s="384" t="s">
        <v>953</v>
      </c>
      <c r="S2" s="390" t="s">
        <v>952</v>
      </c>
      <c r="T2" s="386" t="s">
        <v>954</v>
      </c>
      <c r="U2" s="388" t="s">
        <v>261</v>
      </c>
      <c r="V2" s="388" t="s">
        <v>762</v>
      </c>
    </row>
    <row r="3" spans="1:22">
      <c r="A3" s="173"/>
      <c r="B3" s="147" t="s">
        <v>130</v>
      </c>
      <c r="C3" s="147" t="s">
        <v>131</v>
      </c>
      <c r="D3" s="377"/>
      <c r="E3" s="148"/>
      <c r="F3" s="148"/>
      <c r="G3" s="368"/>
      <c r="H3" s="379"/>
      <c r="I3" s="381"/>
      <c r="J3" s="379"/>
      <c r="K3" s="366"/>
      <c r="L3" s="366"/>
      <c r="M3" s="366"/>
      <c r="N3" s="368"/>
      <c r="O3" s="370"/>
      <c r="P3" s="372"/>
      <c r="Q3" s="383"/>
      <c r="R3" s="385"/>
      <c r="S3" s="391"/>
      <c r="T3" s="387"/>
      <c r="U3" s="388"/>
      <c r="V3" s="389"/>
    </row>
    <row r="4" spans="1:22">
      <c r="A4" s="173">
        <v>1</v>
      </c>
      <c r="B4" s="148">
        <v>8</v>
      </c>
      <c r="C4" s="148">
        <v>5</v>
      </c>
      <c r="D4" s="148"/>
      <c r="E4" s="148"/>
      <c r="F4" s="148" t="s">
        <v>955</v>
      </c>
      <c r="G4" s="148"/>
      <c r="H4" s="174">
        <v>2000000</v>
      </c>
      <c r="I4" s="175"/>
      <c r="J4" s="149">
        <v>2000000</v>
      </c>
      <c r="K4" s="152"/>
      <c r="L4" s="152"/>
      <c r="M4" s="152"/>
      <c r="N4" s="148"/>
      <c r="O4" s="306"/>
      <c r="P4" s="177"/>
      <c r="Q4" s="178"/>
      <c r="R4" s="179"/>
      <c r="S4" s="180"/>
    </row>
    <row r="5" spans="1:22">
      <c r="A5" s="173">
        <v>2</v>
      </c>
      <c r="B5" s="148">
        <v>8</v>
      </c>
      <c r="C5" s="148">
        <v>5</v>
      </c>
      <c r="D5" s="148" t="s">
        <v>956</v>
      </c>
      <c r="E5" s="148" t="s">
        <v>957</v>
      </c>
      <c r="F5" s="148" t="s">
        <v>958</v>
      </c>
      <c r="G5" s="148"/>
      <c r="H5" s="181"/>
      <c r="I5" s="182">
        <v>45056</v>
      </c>
      <c r="J5" s="151">
        <f t="shared" ref="J5:J23" si="0">J4+H5-I5</f>
        <v>1954944</v>
      </c>
      <c r="K5" s="152" t="s">
        <v>959</v>
      </c>
      <c r="L5" s="152"/>
      <c r="M5" s="152"/>
      <c r="N5" s="148"/>
      <c r="O5" s="307">
        <v>4500</v>
      </c>
      <c r="P5" s="177"/>
      <c r="Q5" s="178"/>
      <c r="R5" s="179"/>
      <c r="S5" s="180"/>
      <c r="T5" s="146" t="s">
        <v>960</v>
      </c>
      <c r="U5" s="146" t="s">
        <v>649</v>
      </c>
      <c r="V5" s="183">
        <v>44442</v>
      </c>
    </row>
    <row r="6" spans="1:22">
      <c r="A6" s="173">
        <v>3</v>
      </c>
      <c r="B6" s="148">
        <v>8</v>
      </c>
      <c r="C6" s="148">
        <v>12</v>
      </c>
      <c r="D6" s="153"/>
      <c r="E6" s="153"/>
      <c r="F6" s="148" t="s">
        <v>955</v>
      </c>
      <c r="G6" s="153"/>
      <c r="H6" s="184">
        <v>15000000</v>
      </c>
      <c r="I6" s="182"/>
      <c r="J6" s="151">
        <f t="shared" si="0"/>
        <v>16954944</v>
      </c>
      <c r="K6" s="152"/>
      <c r="L6" s="152"/>
      <c r="M6" s="152"/>
      <c r="N6" s="148"/>
      <c r="O6" s="307"/>
      <c r="P6" s="177"/>
      <c r="Q6" s="178"/>
      <c r="R6" s="179"/>
      <c r="S6" s="180"/>
    </row>
    <row r="7" spans="1:22">
      <c r="A7" s="173">
        <v>4</v>
      </c>
      <c r="B7" s="148">
        <v>8</v>
      </c>
      <c r="C7" s="148">
        <v>12</v>
      </c>
      <c r="D7" s="148" t="s">
        <v>956</v>
      </c>
      <c r="E7" s="148" t="s">
        <v>961</v>
      </c>
      <c r="F7" s="148" t="s">
        <v>962</v>
      </c>
      <c r="G7" s="148"/>
      <c r="H7" s="181"/>
      <c r="I7" s="185">
        <f>2692250+O7</f>
        <v>2692512</v>
      </c>
      <c r="J7" s="151">
        <f t="shared" si="0"/>
        <v>14262432</v>
      </c>
      <c r="K7" s="152" t="s">
        <v>963</v>
      </c>
      <c r="L7" s="156"/>
      <c r="M7" s="156"/>
      <c r="N7" s="153" t="s">
        <v>146</v>
      </c>
      <c r="O7" s="307">
        <v>262</v>
      </c>
      <c r="P7" s="177"/>
      <c r="Q7" s="178" t="s">
        <v>964</v>
      </c>
      <c r="R7" s="179"/>
      <c r="S7" s="180"/>
      <c r="T7" s="146" t="s">
        <v>960</v>
      </c>
      <c r="U7" s="146" t="s">
        <v>965</v>
      </c>
      <c r="V7" s="183">
        <v>44442</v>
      </c>
    </row>
    <row r="8" spans="1:22">
      <c r="A8" s="173">
        <v>5</v>
      </c>
      <c r="B8" s="148">
        <v>8</v>
      </c>
      <c r="C8" s="148">
        <v>20</v>
      </c>
      <c r="D8" s="148" t="s">
        <v>966</v>
      </c>
      <c r="E8" s="148"/>
      <c r="F8" s="148" t="s">
        <v>176</v>
      </c>
      <c r="G8" s="148"/>
      <c r="H8" s="174"/>
      <c r="I8" s="185">
        <f>852951+O8</f>
        <v>853213</v>
      </c>
      <c r="J8" s="151">
        <f t="shared" si="0"/>
        <v>13409219</v>
      </c>
      <c r="K8" s="156" t="s">
        <v>967</v>
      </c>
      <c r="L8" s="156"/>
      <c r="M8" s="156"/>
      <c r="N8" s="153" t="s">
        <v>146</v>
      </c>
      <c r="O8" s="307">
        <v>262</v>
      </c>
      <c r="P8" s="186"/>
      <c r="Q8" s="178" t="s">
        <v>860</v>
      </c>
      <c r="R8" s="179"/>
      <c r="S8" s="180"/>
      <c r="T8" s="146" t="s">
        <v>649</v>
      </c>
      <c r="U8" s="146" t="s">
        <v>968</v>
      </c>
    </row>
    <row r="9" spans="1:22">
      <c r="A9" s="173">
        <v>6</v>
      </c>
      <c r="B9" s="148">
        <v>8</v>
      </c>
      <c r="C9" s="148">
        <v>20</v>
      </c>
      <c r="D9" s="148" t="s">
        <v>966</v>
      </c>
      <c r="E9" s="148"/>
      <c r="F9" s="148" t="s">
        <v>969</v>
      </c>
      <c r="G9" s="148"/>
      <c r="H9" s="174"/>
      <c r="I9" s="185">
        <f>443148+O9</f>
        <v>443410</v>
      </c>
      <c r="J9" s="151">
        <f t="shared" si="0"/>
        <v>12965809</v>
      </c>
      <c r="K9" s="152" t="s">
        <v>970</v>
      </c>
      <c r="L9" s="156"/>
      <c r="M9" s="156"/>
      <c r="N9" s="153" t="s">
        <v>146</v>
      </c>
      <c r="O9" s="307">
        <v>262</v>
      </c>
      <c r="P9" s="177"/>
      <c r="Q9" s="178" t="s">
        <v>860</v>
      </c>
      <c r="R9" s="179"/>
      <c r="S9" s="180"/>
      <c r="T9" s="146" t="s">
        <v>649</v>
      </c>
      <c r="U9" s="146" t="s">
        <v>968</v>
      </c>
    </row>
    <row r="10" spans="1:22">
      <c r="A10" s="173">
        <v>7</v>
      </c>
      <c r="B10" s="148">
        <v>8</v>
      </c>
      <c r="C10" s="148">
        <v>20</v>
      </c>
      <c r="D10" s="148" t="s">
        <v>966</v>
      </c>
      <c r="E10" s="148"/>
      <c r="F10" s="148" t="s">
        <v>971</v>
      </c>
      <c r="G10" s="148"/>
      <c r="H10" s="174"/>
      <c r="I10" s="185">
        <f>318765+O10</f>
        <v>319027</v>
      </c>
      <c r="J10" s="151">
        <f t="shared" si="0"/>
        <v>12646782</v>
      </c>
      <c r="K10" s="152" t="s">
        <v>972</v>
      </c>
      <c r="L10" s="156"/>
      <c r="M10" s="156"/>
      <c r="N10" s="153" t="s">
        <v>146</v>
      </c>
      <c r="O10" s="307">
        <v>262</v>
      </c>
      <c r="P10" s="187"/>
      <c r="Q10" s="178" t="s">
        <v>860</v>
      </c>
      <c r="R10" s="179"/>
      <c r="S10" s="180"/>
      <c r="T10" s="146" t="s">
        <v>649</v>
      </c>
      <c r="U10" s="146" t="s">
        <v>968</v>
      </c>
    </row>
    <row r="11" spans="1:22">
      <c r="A11" s="173">
        <v>8</v>
      </c>
      <c r="B11" s="148">
        <v>8</v>
      </c>
      <c r="C11" s="148">
        <v>20</v>
      </c>
      <c r="D11" s="148" t="s">
        <v>966</v>
      </c>
      <c r="E11" s="148"/>
      <c r="F11" s="148" t="s">
        <v>222</v>
      </c>
      <c r="G11" s="148"/>
      <c r="H11" s="174"/>
      <c r="I11" s="185">
        <f>399305+O11</f>
        <v>399357</v>
      </c>
      <c r="J11" s="151">
        <f t="shared" si="0"/>
        <v>12247425</v>
      </c>
      <c r="K11" s="152" t="s">
        <v>973</v>
      </c>
      <c r="L11" s="156"/>
      <c r="M11" s="156"/>
      <c r="N11" s="153" t="s">
        <v>146</v>
      </c>
      <c r="O11" s="307">
        <v>52</v>
      </c>
      <c r="P11" s="177"/>
      <c r="Q11" s="178" t="s">
        <v>860</v>
      </c>
      <c r="R11" s="179"/>
      <c r="S11" s="180"/>
      <c r="T11" s="146" t="s">
        <v>649</v>
      </c>
      <c r="U11" s="146" t="s">
        <v>968</v>
      </c>
    </row>
    <row r="12" spans="1:22">
      <c r="A12" s="173">
        <v>9</v>
      </c>
      <c r="B12" s="148">
        <v>8</v>
      </c>
      <c r="C12" s="148">
        <v>20</v>
      </c>
      <c r="D12" s="148" t="s">
        <v>966</v>
      </c>
      <c r="E12" s="148"/>
      <c r="F12" s="148" t="s">
        <v>974</v>
      </c>
      <c r="G12" s="148"/>
      <c r="H12" s="174"/>
      <c r="I12" s="185">
        <f>205198+O12</f>
        <v>205250</v>
      </c>
      <c r="J12" s="151">
        <f t="shared" si="0"/>
        <v>12042175</v>
      </c>
      <c r="K12" s="152" t="s">
        <v>975</v>
      </c>
      <c r="L12" s="156"/>
      <c r="M12" s="156"/>
      <c r="N12" s="153" t="s">
        <v>146</v>
      </c>
      <c r="O12" s="307">
        <v>52</v>
      </c>
      <c r="P12" s="177"/>
      <c r="Q12" s="178" t="s">
        <v>860</v>
      </c>
      <c r="R12" s="179"/>
      <c r="S12" s="180"/>
      <c r="T12" s="146" t="s">
        <v>649</v>
      </c>
      <c r="U12" s="146" t="s">
        <v>968</v>
      </c>
    </row>
    <row r="13" spans="1:22">
      <c r="A13" s="173">
        <v>10</v>
      </c>
      <c r="B13" s="148">
        <v>8</v>
      </c>
      <c r="C13" s="148">
        <v>30</v>
      </c>
      <c r="D13" s="153" t="s">
        <v>956</v>
      </c>
      <c r="E13" s="153" t="s">
        <v>976</v>
      </c>
      <c r="F13" s="153" t="s">
        <v>977</v>
      </c>
      <c r="G13" s="153"/>
      <c r="H13" s="188"/>
      <c r="I13" s="294">
        <v>60000</v>
      </c>
      <c r="J13" s="151">
        <f t="shared" si="0"/>
        <v>11982175</v>
      </c>
      <c r="K13" s="156" t="s">
        <v>978</v>
      </c>
      <c r="L13" s="156"/>
      <c r="M13" s="156"/>
      <c r="N13" s="153" t="s">
        <v>146</v>
      </c>
      <c r="O13" s="306"/>
      <c r="P13" s="177"/>
      <c r="Q13" s="178" t="s">
        <v>860</v>
      </c>
      <c r="R13" s="179"/>
      <c r="S13" s="180"/>
      <c r="T13" s="146" t="s">
        <v>960</v>
      </c>
      <c r="U13" s="146" t="s">
        <v>979</v>
      </c>
      <c r="V13" s="183">
        <v>44442</v>
      </c>
    </row>
    <row r="14" spans="1:22">
      <c r="A14" s="173">
        <v>11</v>
      </c>
      <c r="B14" s="148">
        <v>8</v>
      </c>
      <c r="C14" s="148">
        <v>30</v>
      </c>
      <c r="D14" s="153" t="s">
        <v>956</v>
      </c>
      <c r="E14" s="153" t="s">
        <v>980</v>
      </c>
      <c r="F14" s="153" t="s">
        <v>981</v>
      </c>
      <c r="G14" s="153"/>
      <c r="H14" s="174"/>
      <c r="I14" s="294">
        <v>124417</v>
      </c>
      <c r="J14" s="151">
        <f t="shared" si="0"/>
        <v>11857758</v>
      </c>
      <c r="K14" s="156" t="s">
        <v>982</v>
      </c>
      <c r="L14" s="156"/>
      <c r="M14" s="156"/>
      <c r="N14" s="153" t="s">
        <v>146</v>
      </c>
      <c r="O14" s="306"/>
      <c r="P14" s="186"/>
      <c r="Q14" s="178" t="s">
        <v>860</v>
      </c>
      <c r="R14" s="179"/>
      <c r="S14" s="180"/>
      <c r="T14" s="146" t="s">
        <v>960</v>
      </c>
      <c r="U14" s="146" t="s">
        <v>979</v>
      </c>
      <c r="V14" s="183">
        <v>44442</v>
      </c>
    </row>
    <row r="15" spans="1:22">
      <c r="A15" s="173">
        <v>12</v>
      </c>
      <c r="B15" s="148">
        <v>8</v>
      </c>
      <c r="C15" s="148">
        <v>30</v>
      </c>
      <c r="D15" s="153" t="s">
        <v>956</v>
      </c>
      <c r="E15" s="153" t="s">
        <v>976</v>
      </c>
      <c r="F15" s="153" t="s">
        <v>983</v>
      </c>
      <c r="G15" s="153"/>
      <c r="H15" s="174"/>
      <c r="I15" s="294">
        <f>3914691+262</f>
        <v>3914953</v>
      </c>
      <c r="J15" s="151">
        <f t="shared" si="0"/>
        <v>7942805</v>
      </c>
      <c r="K15" s="156" t="s">
        <v>984</v>
      </c>
      <c r="L15" s="156"/>
      <c r="M15" s="156"/>
      <c r="N15" s="153" t="s">
        <v>146</v>
      </c>
      <c r="O15" s="307">
        <v>262</v>
      </c>
      <c r="P15" s="186"/>
      <c r="Q15" s="178" t="s">
        <v>860</v>
      </c>
      <c r="R15" s="179"/>
      <c r="S15" s="180"/>
      <c r="T15" s="146" t="s">
        <v>960</v>
      </c>
      <c r="U15" s="146" t="s">
        <v>979</v>
      </c>
      <c r="V15" s="183">
        <v>44442</v>
      </c>
    </row>
    <row r="16" spans="1:22">
      <c r="A16" s="173">
        <v>13</v>
      </c>
      <c r="B16" s="148">
        <v>8</v>
      </c>
      <c r="C16" s="148">
        <v>30</v>
      </c>
      <c r="D16" s="153" t="s">
        <v>956</v>
      </c>
      <c r="E16" s="153" t="s">
        <v>961</v>
      </c>
      <c r="F16" s="158" t="s">
        <v>985</v>
      </c>
      <c r="G16" s="166"/>
      <c r="H16" s="188"/>
      <c r="I16" s="185">
        <f>2147200+O16</f>
        <v>2147462</v>
      </c>
      <c r="J16" s="151">
        <f t="shared" si="0"/>
        <v>5795343</v>
      </c>
      <c r="K16" s="152" t="s">
        <v>986</v>
      </c>
      <c r="L16" s="152"/>
      <c r="M16" s="152"/>
      <c r="N16" s="148"/>
      <c r="O16" s="307">
        <v>262</v>
      </c>
      <c r="P16" s="177"/>
      <c r="Q16" s="178" t="s">
        <v>860</v>
      </c>
      <c r="R16" s="179"/>
      <c r="S16" s="180"/>
      <c r="T16" s="146" t="s">
        <v>960</v>
      </c>
      <c r="U16" s="146" t="s">
        <v>979</v>
      </c>
      <c r="V16" s="183">
        <v>44442</v>
      </c>
    </row>
    <row r="17" spans="1:22">
      <c r="A17" s="173">
        <v>14</v>
      </c>
      <c r="B17" s="148">
        <v>8</v>
      </c>
      <c r="C17" s="148">
        <v>30</v>
      </c>
      <c r="D17" s="153" t="s">
        <v>956</v>
      </c>
      <c r="E17" s="153" t="s">
        <v>961</v>
      </c>
      <c r="F17" s="153" t="s">
        <v>987</v>
      </c>
      <c r="G17" s="153"/>
      <c r="H17" s="188"/>
      <c r="I17" s="185">
        <f>4424200+O17</f>
        <v>4424462</v>
      </c>
      <c r="J17" s="151">
        <f t="shared" si="0"/>
        <v>1370881</v>
      </c>
      <c r="K17" s="152" t="s">
        <v>988</v>
      </c>
      <c r="L17" s="152"/>
      <c r="M17" s="152"/>
      <c r="N17" s="148"/>
      <c r="O17" s="307">
        <v>262</v>
      </c>
      <c r="P17" s="177"/>
      <c r="Q17" s="178" t="s">
        <v>860</v>
      </c>
      <c r="R17" s="179"/>
      <c r="S17" s="180"/>
      <c r="T17" s="146" t="s">
        <v>960</v>
      </c>
      <c r="U17" s="146" t="s">
        <v>979</v>
      </c>
      <c r="V17" s="183">
        <v>44442</v>
      </c>
    </row>
    <row r="18" spans="1:22">
      <c r="A18" s="173">
        <v>15</v>
      </c>
      <c r="B18" s="148">
        <v>8</v>
      </c>
      <c r="C18" s="148">
        <v>30</v>
      </c>
      <c r="D18" s="153" t="s">
        <v>956</v>
      </c>
      <c r="E18" s="153" t="s">
        <v>989</v>
      </c>
      <c r="F18" s="153" t="s">
        <v>990</v>
      </c>
      <c r="G18" s="153"/>
      <c r="H18" s="174"/>
      <c r="I18" s="294">
        <f>248065+262</f>
        <v>248327</v>
      </c>
      <c r="J18" s="151">
        <f t="shared" si="0"/>
        <v>1122554</v>
      </c>
      <c r="K18" s="152" t="s">
        <v>991</v>
      </c>
      <c r="L18" s="152"/>
      <c r="M18" s="152"/>
      <c r="N18" s="148"/>
      <c r="O18" s="307">
        <v>262</v>
      </c>
      <c r="P18" s="177"/>
      <c r="Q18" s="178" t="s">
        <v>860</v>
      </c>
      <c r="R18" s="179"/>
      <c r="S18" s="180"/>
      <c r="T18" s="146" t="s">
        <v>960</v>
      </c>
      <c r="U18" s="146" t="s">
        <v>979</v>
      </c>
      <c r="V18" s="183">
        <v>44442</v>
      </c>
    </row>
    <row r="19" spans="1:22">
      <c r="A19" s="173">
        <v>16</v>
      </c>
      <c r="B19" s="148">
        <v>8</v>
      </c>
      <c r="C19" s="148">
        <v>30</v>
      </c>
      <c r="D19" s="148" t="s">
        <v>956</v>
      </c>
      <c r="E19" s="148" t="s">
        <v>992</v>
      </c>
      <c r="F19" s="148" t="s">
        <v>993</v>
      </c>
      <c r="G19" s="148"/>
      <c r="H19" s="181"/>
      <c r="I19" s="294">
        <f>31284+262</f>
        <v>31546</v>
      </c>
      <c r="J19" s="151">
        <f t="shared" si="0"/>
        <v>1091008</v>
      </c>
      <c r="K19" s="152" t="s">
        <v>994</v>
      </c>
      <c r="L19" s="152"/>
      <c r="M19" s="152"/>
      <c r="N19" s="148"/>
      <c r="O19" s="307">
        <v>262</v>
      </c>
      <c r="P19" s="177"/>
      <c r="Q19" s="178" t="s">
        <v>995</v>
      </c>
      <c r="R19" s="179"/>
      <c r="S19" s="180"/>
      <c r="T19" s="146" t="s">
        <v>960</v>
      </c>
      <c r="U19" s="146" t="s">
        <v>979</v>
      </c>
      <c r="V19" s="183">
        <v>44442</v>
      </c>
    </row>
    <row r="20" spans="1:22">
      <c r="A20" s="173">
        <v>17</v>
      </c>
      <c r="B20" s="148">
        <v>8</v>
      </c>
      <c r="C20" s="148">
        <v>30</v>
      </c>
      <c r="D20" s="148" t="s">
        <v>996</v>
      </c>
      <c r="E20" s="148"/>
      <c r="F20" s="148" t="s">
        <v>997</v>
      </c>
      <c r="G20" s="153"/>
      <c r="H20" s="188"/>
      <c r="I20" s="294">
        <f>24387+52</f>
        <v>24439</v>
      </c>
      <c r="J20" s="151">
        <f t="shared" si="0"/>
        <v>1066569</v>
      </c>
      <c r="K20" s="152" t="s">
        <v>998</v>
      </c>
      <c r="L20" s="156"/>
      <c r="M20" s="156"/>
      <c r="N20" s="153"/>
      <c r="O20" s="307">
        <v>52</v>
      </c>
      <c r="P20" s="177"/>
      <c r="Q20" s="178" t="s">
        <v>860</v>
      </c>
      <c r="R20" s="179"/>
      <c r="S20" s="180"/>
      <c r="T20" s="146" t="s">
        <v>960</v>
      </c>
      <c r="U20" s="146" t="s">
        <v>979</v>
      </c>
      <c r="V20" s="183">
        <v>44442</v>
      </c>
    </row>
    <row r="21" spans="1:22">
      <c r="A21" s="173">
        <v>18</v>
      </c>
      <c r="B21" s="148">
        <v>8</v>
      </c>
      <c r="C21" s="148">
        <v>30</v>
      </c>
      <c r="D21" s="148" t="s">
        <v>956</v>
      </c>
      <c r="E21" s="148" t="s">
        <v>999</v>
      </c>
      <c r="F21" s="148" t="s">
        <v>1000</v>
      </c>
      <c r="G21" s="148"/>
      <c r="H21" s="174"/>
      <c r="I21" s="294">
        <f>33180+262</f>
        <v>33442</v>
      </c>
      <c r="J21" s="151">
        <f t="shared" si="0"/>
        <v>1033127</v>
      </c>
      <c r="K21" s="152" t="s">
        <v>1001</v>
      </c>
      <c r="L21" s="152"/>
      <c r="M21" s="152"/>
      <c r="N21" s="148"/>
      <c r="O21" s="307">
        <v>262</v>
      </c>
      <c r="P21" s="189"/>
      <c r="Q21" s="190" t="s">
        <v>1002</v>
      </c>
      <c r="R21" s="179" t="s">
        <v>1003</v>
      </c>
      <c r="S21" s="180"/>
      <c r="T21" s="146" t="s">
        <v>960</v>
      </c>
      <c r="U21" s="146" t="s">
        <v>979</v>
      </c>
      <c r="V21" s="183">
        <v>44442</v>
      </c>
    </row>
    <row r="22" spans="1:22">
      <c r="A22" s="173">
        <v>19</v>
      </c>
      <c r="B22" s="148">
        <v>8</v>
      </c>
      <c r="C22" s="148">
        <v>30</v>
      </c>
      <c r="D22" s="148" t="s">
        <v>956</v>
      </c>
      <c r="E22" s="148" t="s">
        <v>992</v>
      </c>
      <c r="F22" s="148" t="s">
        <v>1004</v>
      </c>
      <c r="G22" s="148"/>
      <c r="H22" s="174"/>
      <c r="I22" s="294">
        <f>1378+168</f>
        <v>1546</v>
      </c>
      <c r="J22" s="151">
        <f t="shared" si="0"/>
        <v>1031581</v>
      </c>
      <c r="K22" s="152" t="s">
        <v>1005</v>
      </c>
      <c r="L22" s="152"/>
      <c r="M22" s="152"/>
      <c r="N22" s="148"/>
      <c r="O22" s="307">
        <v>168</v>
      </c>
      <c r="P22" s="191"/>
      <c r="Q22" s="178"/>
      <c r="R22" s="179"/>
      <c r="S22" s="180"/>
      <c r="T22" s="146" t="s">
        <v>960</v>
      </c>
      <c r="U22" s="146" t="s">
        <v>979</v>
      </c>
      <c r="V22" s="183">
        <v>44442</v>
      </c>
    </row>
    <row r="23" spans="1:22">
      <c r="A23" s="173">
        <v>20</v>
      </c>
      <c r="B23" s="148">
        <v>9</v>
      </c>
      <c r="C23" s="148">
        <v>9</v>
      </c>
      <c r="D23" s="148"/>
      <c r="E23" s="148"/>
      <c r="F23" s="148" t="s">
        <v>955</v>
      </c>
      <c r="G23" s="148"/>
      <c r="H23" s="174">
        <v>75000000</v>
      </c>
      <c r="I23" s="185"/>
      <c r="J23" s="151">
        <f t="shared" si="0"/>
        <v>76031581</v>
      </c>
      <c r="K23" s="152"/>
      <c r="L23" s="152"/>
      <c r="M23" s="152"/>
      <c r="N23" s="148"/>
      <c r="O23" s="306"/>
      <c r="P23" s="191"/>
      <c r="Q23" s="178"/>
      <c r="R23" s="179"/>
      <c r="S23" s="180"/>
      <c r="T23" s="146" t="s">
        <v>649</v>
      </c>
      <c r="U23" s="146" t="s">
        <v>649</v>
      </c>
      <c r="V23" s="183"/>
    </row>
    <row r="24" spans="1:22">
      <c r="A24" s="173">
        <v>21</v>
      </c>
      <c r="B24" s="148">
        <v>9</v>
      </c>
      <c r="C24" s="148">
        <v>13</v>
      </c>
      <c r="D24" s="148" t="s">
        <v>956</v>
      </c>
      <c r="E24" s="148" t="s">
        <v>961</v>
      </c>
      <c r="F24" s="148" t="s">
        <v>1006</v>
      </c>
      <c r="G24" s="148"/>
      <c r="H24" s="174"/>
      <c r="I24" s="192">
        <f>2822270</f>
        <v>2822270</v>
      </c>
      <c r="J24" s="151">
        <f t="shared" ref="J24:J68" si="1">J23+H24-I24-O24</f>
        <v>73209049</v>
      </c>
      <c r="K24" s="152" t="s">
        <v>1007</v>
      </c>
      <c r="L24" s="152" t="s">
        <v>1008</v>
      </c>
      <c r="M24" s="152"/>
      <c r="N24" s="148"/>
      <c r="O24" s="306">
        <v>262</v>
      </c>
      <c r="P24" s="177"/>
      <c r="Q24" s="193"/>
      <c r="R24" s="179"/>
      <c r="S24" s="180"/>
      <c r="U24" s="146" t="s">
        <v>1009</v>
      </c>
      <c r="V24" s="183">
        <v>44477</v>
      </c>
    </row>
    <row r="25" spans="1:22" ht="14.5" customHeight="1">
      <c r="A25" s="173">
        <v>22</v>
      </c>
      <c r="B25" s="148">
        <v>9</v>
      </c>
      <c r="C25" s="148">
        <v>13</v>
      </c>
      <c r="D25" s="148" t="s">
        <v>956</v>
      </c>
      <c r="E25" s="148" t="s">
        <v>957</v>
      </c>
      <c r="F25" s="148" t="s">
        <v>1010</v>
      </c>
      <c r="G25" s="148"/>
      <c r="H25" s="174"/>
      <c r="I25" s="174">
        <f>57094542</f>
        <v>57094542</v>
      </c>
      <c r="J25" s="151">
        <f t="shared" si="1"/>
        <v>16110007</v>
      </c>
      <c r="K25" s="152" t="s">
        <v>1011</v>
      </c>
      <c r="L25" s="152" t="s">
        <v>1012</v>
      </c>
      <c r="M25" s="152"/>
      <c r="N25" s="148"/>
      <c r="O25" s="306">
        <v>4500</v>
      </c>
      <c r="P25" s="186"/>
      <c r="Q25" s="178"/>
      <c r="R25" s="179"/>
      <c r="S25" s="180"/>
      <c r="T25" s="146" t="s">
        <v>960</v>
      </c>
    </row>
    <row r="26" spans="1:22" ht="14.5" customHeight="1">
      <c r="A26" s="173">
        <v>23</v>
      </c>
      <c r="B26" s="148">
        <v>9</v>
      </c>
      <c r="C26" s="148">
        <v>15</v>
      </c>
      <c r="D26" s="148" t="s">
        <v>1013</v>
      </c>
      <c r="E26" s="148" t="s">
        <v>1014</v>
      </c>
      <c r="F26" s="148" t="s">
        <v>1015</v>
      </c>
      <c r="G26" s="148"/>
      <c r="H26" s="174">
        <v>14653</v>
      </c>
      <c r="I26" s="174"/>
      <c r="J26" s="151">
        <f t="shared" si="1"/>
        <v>16124660</v>
      </c>
      <c r="K26" s="152"/>
      <c r="L26" s="152" t="s">
        <v>1016</v>
      </c>
      <c r="M26" s="152"/>
      <c r="N26" s="148"/>
      <c r="O26" s="306"/>
      <c r="P26" s="186"/>
      <c r="Q26" s="178"/>
      <c r="R26" s="179"/>
      <c r="S26" s="180"/>
      <c r="T26" s="146" t="s">
        <v>649</v>
      </c>
      <c r="U26" s="146" t="s">
        <v>649</v>
      </c>
      <c r="V26" s="146" t="s">
        <v>649</v>
      </c>
    </row>
    <row r="27" spans="1:22" ht="14.5" customHeight="1">
      <c r="A27" s="173">
        <v>24</v>
      </c>
      <c r="B27" s="148">
        <v>9</v>
      </c>
      <c r="C27" s="148">
        <v>17</v>
      </c>
      <c r="D27" s="148" t="s">
        <v>966</v>
      </c>
      <c r="E27" s="148"/>
      <c r="F27" s="148" t="s">
        <v>176</v>
      </c>
      <c r="G27" s="148"/>
      <c r="H27" s="174"/>
      <c r="I27" s="185">
        <v>852951</v>
      </c>
      <c r="J27" s="151">
        <f t="shared" si="1"/>
        <v>15271447</v>
      </c>
      <c r="K27" s="152" t="s">
        <v>1017</v>
      </c>
      <c r="L27" s="152" t="s">
        <v>1018</v>
      </c>
      <c r="M27" s="152"/>
      <c r="N27" s="148"/>
      <c r="O27" s="306">
        <v>262</v>
      </c>
      <c r="P27" s="177"/>
      <c r="Q27" s="190">
        <v>44456</v>
      </c>
      <c r="R27" s="179"/>
      <c r="S27" s="180"/>
      <c r="T27" s="146" t="s">
        <v>649</v>
      </c>
      <c r="U27" s="146" t="s">
        <v>1019</v>
      </c>
      <c r="V27" s="146" t="s">
        <v>649</v>
      </c>
    </row>
    <row r="28" spans="1:22" ht="14.5" customHeight="1">
      <c r="A28" s="173">
        <v>25</v>
      </c>
      <c r="B28" s="148">
        <v>9</v>
      </c>
      <c r="C28" s="148">
        <v>17</v>
      </c>
      <c r="D28" s="148" t="s">
        <v>966</v>
      </c>
      <c r="E28" s="148"/>
      <c r="F28" s="148" t="s">
        <v>969</v>
      </c>
      <c r="G28" s="148"/>
      <c r="H28" s="174"/>
      <c r="I28" s="185">
        <v>443148</v>
      </c>
      <c r="J28" s="151">
        <f t="shared" si="1"/>
        <v>14828037</v>
      </c>
      <c r="K28" s="152" t="s">
        <v>1020</v>
      </c>
      <c r="L28" s="152" t="s">
        <v>1018</v>
      </c>
      <c r="M28" s="152"/>
      <c r="N28" s="148"/>
      <c r="O28" s="306">
        <v>262</v>
      </c>
      <c r="P28" s="177"/>
      <c r="Q28" s="190">
        <v>44456</v>
      </c>
      <c r="R28" s="179"/>
      <c r="S28" s="180"/>
      <c r="T28" s="146" t="s">
        <v>649</v>
      </c>
      <c r="U28" s="146" t="s">
        <v>1019</v>
      </c>
      <c r="V28" s="146" t="s">
        <v>649</v>
      </c>
    </row>
    <row r="29" spans="1:22" ht="14.5" customHeight="1">
      <c r="A29" s="173">
        <v>26</v>
      </c>
      <c r="B29" s="148">
        <v>9</v>
      </c>
      <c r="C29" s="148">
        <v>17</v>
      </c>
      <c r="D29" s="148" t="s">
        <v>966</v>
      </c>
      <c r="E29" s="148"/>
      <c r="F29" s="148" t="s">
        <v>971</v>
      </c>
      <c r="G29" s="148"/>
      <c r="H29" s="174"/>
      <c r="I29" s="185">
        <v>318765</v>
      </c>
      <c r="J29" s="151">
        <f t="shared" si="1"/>
        <v>14509010</v>
      </c>
      <c r="K29" s="152" t="s">
        <v>1021</v>
      </c>
      <c r="L29" s="152" t="s">
        <v>1018</v>
      </c>
      <c r="M29" s="152"/>
      <c r="N29" s="148"/>
      <c r="O29" s="306">
        <v>262</v>
      </c>
      <c r="P29" s="177"/>
      <c r="Q29" s="190">
        <v>44456</v>
      </c>
      <c r="R29" s="179"/>
      <c r="S29" s="180"/>
      <c r="T29" s="146" t="s">
        <v>649</v>
      </c>
      <c r="U29" s="146" t="s">
        <v>1019</v>
      </c>
      <c r="V29" s="146" t="s">
        <v>649</v>
      </c>
    </row>
    <row r="30" spans="1:22" ht="14.5" customHeight="1">
      <c r="A30" s="173">
        <v>27</v>
      </c>
      <c r="B30" s="148">
        <v>9</v>
      </c>
      <c r="C30" s="148">
        <v>17</v>
      </c>
      <c r="D30" s="148" t="s">
        <v>966</v>
      </c>
      <c r="E30" s="148"/>
      <c r="F30" s="148" t="s">
        <v>222</v>
      </c>
      <c r="G30" s="148"/>
      <c r="H30" s="174"/>
      <c r="I30" s="185">
        <v>399305</v>
      </c>
      <c r="J30" s="151">
        <f t="shared" si="1"/>
        <v>14109653</v>
      </c>
      <c r="K30" s="152" t="s">
        <v>1022</v>
      </c>
      <c r="L30" s="152" t="s">
        <v>1018</v>
      </c>
      <c r="M30" s="152"/>
      <c r="N30" s="148"/>
      <c r="O30" s="306">
        <v>52</v>
      </c>
      <c r="P30" s="177"/>
      <c r="Q30" s="190">
        <v>44456</v>
      </c>
      <c r="R30" s="179"/>
      <c r="S30" s="180"/>
      <c r="T30" s="146" t="s">
        <v>649</v>
      </c>
      <c r="U30" s="146" t="s">
        <v>1019</v>
      </c>
      <c r="V30" s="146" t="s">
        <v>649</v>
      </c>
    </row>
    <row r="31" spans="1:22" ht="14.5" customHeight="1">
      <c r="A31" s="173">
        <v>28</v>
      </c>
      <c r="B31" s="148">
        <v>9</v>
      </c>
      <c r="C31" s="148">
        <v>17</v>
      </c>
      <c r="D31" s="148" t="s">
        <v>966</v>
      </c>
      <c r="E31" s="148"/>
      <c r="F31" s="148" t="s">
        <v>974</v>
      </c>
      <c r="G31" s="148"/>
      <c r="H31" s="174"/>
      <c r="I31" s="185">
        <v>205198</v>
      </c>
      <c r="J31" s="151">
        <f t="shared" si="1"/>
        <v>13904403</v>
      </c>
      <c r="K31" s="152" t="s">
        <v>1023</v>
      </c>
      <c r="L31" s="152" t="s">
        <v>1018</v>
      </c>
      <c r="M31" s="152"/>
      <c r="N31" s="148"/>
      <c r="O31" s="306">
        <v>52</v>
      </c>
      <c r="P31" s="177"/>
      <c r="Q31" s="190">
        <v>44456</v>
      </c>
      <c r="R31" s="179"/>
      <c r="S31" s="180"/>
      <c r="T31" s="146" t="s">
        <v>649</v>
      </c>
      <c r="U31" s="146" t="s">
        <v>1019</v>
      </c>
      <c r="V31" s="146" t="s">
        <v>649</v>
      </c>
    </row>
    <row r="32" spans="1:22" ht="12" customHeight="1">
      <c r="A32" s="173">
        <v>29</v>
      </c>
      <c r="B32" s="148">
        <v>9</v>
      </c>
      <c r="C32" s="148">
        <v>29</v>
      </c>
      <c r="D32" s="148" t="s">
        <v>956</v>
      </c>
      <c r="E32" s="148" t="s">
        <v>976</v>
      </c>
      <c r="F32" s="148" t="s">
        <v>1024</v>
      </c>
      <c r="G32" s="148"/>
      <c r="H32" s="174"/>
      <c r="I32" s="294">
        <v>60000</v>
      </c>
      <c r="J32" s="151">
        <f t="shared" si="1"/>
        <v>13844315.666666666</v>
      </c>
      <c r="K32" s="152" t="s">
        <v>1025</v>
      </c>
      <c r="L32" s="152" t="s">
        <v>1026</v>
      </c>
      <c r="M32" s="152"/>
      <c r="N32" s="148"/>
      <c r="O32" s="306">
        <f>262/3</f>
        <v>87.333333333333329</v>
      </c>
      <c r="P32" s="186"/>
      <c r="Q32" s="178" t="s">
        <v>1027</v>
      </c>
      <c r="R32" s="179"/>
      <c r="S32" s="180"/>
      <c r="T32" s="146" t="s">
        <v>960</v>
      </c>
      <c r="U32" s="146" t="s">
        <v>1028</v>
      </c>
      <c r="V32" s="183">
        <v>44477</v>
      </c>
    </row>
    <row r="33" spans="1:22" ht="12" customHeight="1">
      <c r="A33" s="173">
        <v>30</v>
      </c>
      <c r="B33" s="148">
        <v>9</v>
      </c>
      <c r="C33" s="148">
        <v>29</v>
      </c>
      <c r="D33" s="148" t="s">
        <v>956</v>
      </c>
      <c r="E33" s="148" t="s">
        <v>980</v>
      </c>
      <c r="F33" s="148" t="s">
        <v>1029</v>
      </c>
      <c r="G33" s="148"/>
      <c r="H33" s="174"/>
      <c r="I33" s="294">
        <v>110161</v>
      </c>
      <c r="J33" s="151">
        <f t="shared" si="1"/>
        <v>13734067.333333332</v>
      </c>
      <c r="K33" s="152" t="s">
        <v>1030</v>
      </c>
      <c r="L33" s="152" t="s">
        <v>1026</v>
      </c>
      <c r="M33" s="152"/>
      <c r="N33" s="148"/>
      <c r="O33" s="306">
        <f>262/3</f>
        <v>87.333333333333329</v>
      </c>
      <c r="P33" s="186"/>
      <c r="Q33" s="178" t="s">
        <v>1027</v>
      </c>
      <c r="R33" s="179"/>
      <c r="S33" s="180"/>
      <c r="T33" s="146" t="s">
        <v>960</v>
      </c>
      <c r="U33" s="146" t="s">
        <v>1028</v>
      </c>
      <c r="V33" s="183">
        <v>44477</v>
      </c>
    </row>
    <row r="34" spans="1:22" ht="12" customHeight="1">
      <c r="A34" s="173">
        <v>31</v>
      </c>
      <c r="B34" s="148">
        <v>9</v>
      </c>
      <c r="C34" s="148">
        <v>29</v>
      </c>
      <c r="D34" s="148" t="s">
        <v>956</v>
      </c>
      <c r="E34" s="148" t="s">
        <v>976</v>
      </c>
      <c r="F34" s="148" t="s">
        <v>1031</v>
      </c>
      <c r="G34" s="148"/>
      <c r="H34" s="174"/>
      <c r="I34" s="294">
        <v>3659488</v>
      </c>
      <c r="J34" s="151">
        <f t="shared" si="1"/>
        <v>10074491.999999998</v>
      </c>
      <c r="K34" s="152" t="s">
        <v>1032</v>
      </c>
      <c r="L34" s="152" t="s">
        <v>1026</v>
      </c>
      <c r="M34" s="152"/>
      <c r="N34" s="148"/>
      <c r="O34" s="306">
        <f>262/3</f>
        <v>87.333333333333329</v>
      </c>
      <c r="P34" s="186"/>
      <c r="Q34" s="178" t="s">
        <v>1027</v>
      </c>
      <c r="R34" s="179"/>
      <c r="S34" s="180"/>
      <c r="T34" s="146" t="s">
        <v>960</v>
      </c>
      <c r="U34" s="146" t="s">
        <v>1028</v>
      </c>
      <c r="V34" s="183">
        <v>44477</v>
      </c>
    </row>
    <row r="35" spans="1:22" ht="12" customHeight="1">
      <c r="A35" s="173">
        <v>32</v>
      </c>
      <c r="B35" s="148">
        <v>9</v>
      </c>
      <c r="C35" s="148">
        <v>29</v>
      </c>
      <c r="D35" s="148" t="s">
        <v>956</v>
      </c>
      <c r="E35" s="148" t="s">
        <v>961</v>
      </c>
      <c r="F35" s="148" t="s">
        <v>1033</v>
      </c>
      <c r="G35" s="148"/>
      <c r="H35" s="174"/>
      <c r="I35" s="185">
        <v>176000</v>
      </c>
      <c r="J35" s="151">
        <f t="shared" si="1"/>
        <v>9898229.9999999981</v>
      </c>
      <c r="K35" s="152" t="s">
        <v>1034</v>
      </c>
      <c r="L35" s="237" t="s">
        <v>1035</v>
      </c>
      <c r="M35" s="238" t="s">
        <v>1036</v>
      </c>
      <c r="N35" s="148"/>
      <c r="O35" s="306">
        <v>262</v>
      </c>
      <c r="P35" s="186"/>
      <c r="Q35" s="178" t="s">
        <v>1027</v>
      </c>
      <c r="R35" s="179"/>
      <c r="S35" s="180"/>
      <c r="T35" s="146" t="s">
        <v>960</v>
      </c>
      <c r="U35" s="146" t="s">
        <v>1028</v>
      </c>
      <c r="V35" s="183">
        <v>44477</v>
      </c>
    </row>
    <row r="36" spans="1:22" ht="12" customHeight="1">
      <c r="A36" s="173">
        <v>33</v>
      </c>
      <c r="B36" s="148">
        <v>9</v>
      </c>
      <c r="C36" s="148">
        <v>29</v>
      </c>
      <c r="D36" s="148" t="s">
        <v>66</v>
      </c>
      <c r="E36" s="148" t="s">
        <v>748</v>
      </c>
      <c r="F36" s="148" t="s">
        <v>1037</v>
      </c>
      <c r="G36" s="148"/>
      <c r="H36" s="174"/>
      <c r="I36" s="294">
        <v>765000</v>
      </c>
      <c r="J36" s="151">
        <f t="shared" si="1"/>
        <v>9132967.9999999981</v>
      </c>
      <c r="K36" s="152" t="s">
        <v>1038</v>
      </c>
      <c r="L36" s="152" t="s">
        <v>1039</v>
      </c>
      <c r="M36" s="152"/>
      <c r="N36" s="148"/>
      <c r="O36" s="306">
        <v>262</v>
      </c>
      <c r="P36" s="186"/>
      <c r="Q36" s="178" t="s">
        <v>1027</v>
      </c>
      <c r="R36" s="179"/>
      <c r="S36" s="180"/>
      <c r="T36" s="146" t="s">
        <v>960</v>
      </c>
      <c r="U36" s="146" t="s">
        <v>1028</v>
      </c>
      <c r="V36" s="183">
        <v>44477</v>
      </c>
    </row>
    <row r="37" spans="1:22" ht="12.65" customHeight="1">
      <c r="A37" s="173">
        <v>34</v>
      </c>
      <c r="B37" s="148">
        <v>9</v>
      </c>
      <c r="C37" s="148">
        <v>29</v>
      </c>
      <c r="D37" s="148" t="s">
        <v>1013</v>
      </c>
      <c r="E37" s="148" t="s">
        <v>1040</v>
      </c>
      <c r="F37" s="148" t="s">
        <v>1041</v>
      </c>
      <c r="G37" s="148"/>
      <c r="H37" s="174"/>
      <c r="I37" s="185">
        <v>6081350</v>
      </c>
      <c r="J37" s="151">
        <f t="shared" si="1"/>
        <v>3051355.9999999981</v>
      </c>
      <c r="K37" s="152" t="s">
        <v>1042</v>
      </c>
      <c r="L37" s="152" t="s">
        <v>1043</v>
      </c>
      <c r="M37" s="152"/>
      <c r="N37" s="148"/>
      <c r="O37" s="306">
        <v>262</v>
      </c>
      <c r="P37" s="177"/>
      <c r="Q37" s="178" t="s">
        <v>1027</v>
      </c>
      <c r="R37" s="179"/>
      <c r="S37" s="180"/>
      <c r="T37" s="146" t="s">
        <v>960</v>
      </c>
      <c r="U37" s="146" t="s">
        <v>1028</v>
      </c>
      <c r="V37" s="183">
        <v>44477</v>
      </c>
    </row>
    <row r="38" spans="1:22" ht="12.65" customHeight="1">
      <c r="A38" s="173">
        <v>35</v>
      </c>
      <c r="B38" s="148">
        <v>9</v>
      </c>
      <c r="C38" s="148">
        <v>29</v>
      </c>
      <c r="D38" s="148" t="s">
        <v>1013</v>
      </c>
      <c r="E38" s="148" t="s">
        <v>1040</v>
      </c>
      <c r="F38" s="148" t="s">
        <v>1044</v>
      </c>
      <c r="G38" s="148"/>
      <c r="H38" s="174"/>
      <c r="I38" s="185">
        <v>1856800</v>
      </c>
      <c r="J38" s="151">
        <f t="shared" si="1"/>
        <v>1194293.9999999981</v>
      </c>
      <c r="K38" s="152" t="s">
        <v>1045</v>
      </c>
      <c r="L38" s="152" t="s">
        <v>1046</v>
      </c>
      <c r="M38" s="239" t="s">
        <v>1047</v>
      </c>
      <c r="N38" s="148"/>
      <c r="O38" s="306">
        <v>262</v>
      </c>
      <c r="P38" s="177"/>
      <c r="Q38" s="178" t="s">
        <v>1027</v>
      </c>
      <c r="R38" s="179"/>
      <c r="S38" s="180"/>
      <c r="T38" s="146" t="s">
        <v>960</v>
      </c>
      <c r="U38" s="146" t="s">
        <v>1028</v>
      </c>
      <c r="V38" s="183">
        <v>44477</v>
      </c>
    </row>
    <row r="39" spans="1:22" ht="12.65" customHeight="1">
      <c r="A39" s="173">
        <v>36</v>
      </c>
      <c r="B39" s="148">
        <v>9</v>
      </c>
      <c r="C39" s="148">
        <v>29</v>
      </c>
      <c r="D39" s="148" t="s">
        <v>1013</v>
      </c>
      <c r="E39" s="148" t="s">
        <v>1040</v>
      </c>
      <c r="F39" s="148" t="s">
        <v>1048</v>
      </c>
      <c r="G39" s="148"/>
      <c r="H39" s="174"/>
      <c r="I39" s="185">
        <v>730851</v>
      </c>
      <c r="J39" s="151">
        <f t="shared" si="1"/>
        <v>463180.99999999814</v>
      </c>
      <c r="K39" s="152" t="s">
        <v>1049</v>
      </c>
      <c r="L39" s="152" t="s">
        <v>1050</v>
      </c>
      <c r="M39" s="152"/>
      <c r="N39" s="148"/>
      <c r="O39" s="306">
        <v>262</v>
      </c>
      <c r="P39" s="177"/>
      <c r="Q39" s="178" t="s">
        <v>1027</v>
      </c>
      <c r="R39" s="179"/>
      <c r="S39" s="180"/>
      <c r="T39" s="146" t="s">
        <v>960</v>
      </c>
      <c r="U39" s="146" t="s">
        <v>1028</v>
      </c>
      <c r="V39" s="183">
        <v>44477</v>
      </c>
    </row>
    <row r="40" spans="1:22" ht="12.65" customHeight="1">
      <c r="A40" s="173">
        <v>37</v>
      </c>
      <c r="B40" s="148">
        <v>9</v>
      </c>
      <c r="C40" s="148">
        <v>29</v>
      </c>
      <c r="D40" s="148" t="s">
        <v>1013</v>
      </c>
      <c r="E40" s="148" t="s">
        <v>1040</v>
      </c>
      <c r="F40" s="148" t="s">
        <v>1051</v>
      </c>
      <c r="G40" s="148"/>
      <c r="H40" s="174"/>
      <c r="I40" s="185">
        <v>72600</v>
      </c>
      <c r="J40" s="151">
        <f t="shared" si="1"/>
        <v>390318.99999999814</v>
      </c>
      <c r="K40" s="152" t="s">
        <v>1052</v>
      </c>
      <c r="L40" s="152" t="s">
        <v>1053</v>
      </c>
      <c r="M40" s="239" t="s">
        <v>1054</v>
      </c>
      <c r="N40" s="148"/>
      <c r="O40" s="306">
        <v>262</v>
      </c>
      <c r="P40" s="177"/>
      <c r="Q40" s="178" t="s">
        <v>1027</v>
      </c>
      <c r="R40" s="179"/>
      <c r="S40" s="180"/>
      <c r="T40" s="146" t="s">
        <v>960</v>
      </c>
      <c r="U40" s="146" t="s">
        <v>1028</v>
      </c>
      <c r="V40" s="183">
        <v>44477</v>
      </c>
    </row>
    <row r="41" spans="1:22" ht="12.65" customHeight="1">
      <c r="A41" s="173">
        <v>38</v>
      </c>
      <c r="B41" s="148">
        <v>9</v>
      </c>
      <c r="C41" s="148">
        <v>29</v>
      </c>
      <c r="D41" s="153" t="s">
        <v>956</v>
      </c>
      <c r="E41" s="153" t="s">
        <v>989</v>
      </c>
      <c r="F41" s="153" t="s">
        <v>1055</v>
      </c>
      <c r="G41" s="153"/>
      <c r="H41" s="174"/>
      <c r="I41" s="294">
        <v>205720</v>
      </c>
      <c r="J41" s="151">
        <f t="shared" si="1"/>
        <v>184336.99999999814</v>
      </c>
      <c r="K41" s="152" t="s">
        <v>1056</v>
      </c>
      <c r="L41" s="152" t="s">
        <v>1057</v>
      </c>
      <c r="M41" s="152"/>
      <c r="N41" s="148"/>
      <c r="O41" s="306">
        <v>262</v>
      </c>
      <c r="P41" s="177"/>
      <c r="Q41" s="178" t="s">
        <v>1027</v>
      </c>
      <c r="R41" s="179"/>
      <c r="S41" s="180"/>
      <c r="T41" s="146" t="s">
        <v>960</v>
      </c>
      <c r="U41" s="146" t="s">
        <v>1028</v>
      </c>
      <c r="V41" s="183">
        <v>44477</v>
      </c>
    </row>
    <row r="42" spans="1:22" ht="12.65" customHeight="1">
      <c r="A42" s="173">
        <v>39</v>
      </c>
      <c r="B42" s="148">
        <v>9</v>
      </c>
      <c r="C42" s="148">
        <v>29</v>
      </c>
      <c r="D42" s="148" t="s">
        <v>956</v>
      </c>
      <c r="E42" s="148" t="s">
        <v>992</v>
      </c>
      <c r="F42" s="148" t="s">
        <v>1058</v>
      </c>
      <c r="G42" s="148"/>
      <c r="H42" s="174"/>
      <c r="I42" s="294">
        <v>53592</v>
      </c>
      <c r="J42" s="151">
        <f t="shared" si="1"/>
        <v>130482.99999999814</v>
      </c>
      <c r="K42" s="152" t="s">
        <v>1059</v>
      </c>
      <c r="L42" s="152" t="s">
        <v>1060</v>
      </c>
      <c r="M42" s="152"/>
      <c r="N42" s="148"/>
      <c r="O42" s="306">
        <v>262</v>
      </c>
      <c r="P42" s="177"/>
      <c r="Q42" s="178" t="s">
        <v>1027</v>
      </c>
      <c r="R42" s="179"/>
      <c r="S42" s="180"/>
      <c r="T42" s="146" t="s">
        <v>960</v>
      </c>
      <c r="U42" s="146" t="s">
        <v>1028</v>
      </c>
      <c r="V42" s="183">
        <v>44477</v>
      </c>
    </row>
    <row r="43" spans="1:22" ht="12.65" customHeight="1">
      <c r="A43" s="173">
        <v>40</v>
      </c>
      <c r="B43" s="148">
        <v>9</v>
      </c>
      <c r="C43" s="148">
        <v>29</v>
      </c>
      <c r="D43" s="148" t="s">
        <v>956</v>
      </c>
      <c r="E43" s="148" t="s">
        <v>992</v>
      </c>
      <c r="F43" s="148" t="s">
        <v>1004</v>
      </c>
      <c r="G43" s="148"/>
      <c r="H43" s="174"/>
      <c r="I43" s="294">
        <v>1870</v>
      </c>
      <c r="J43" s="151">
        <f t="shared" si="1"/>
        <v>128444.99999999814</v>
      </c>
      <c r="K43" s="152" t="s">
        <v>1061</v>
      </c>
      <c r="L43" s="152" t="s">
        <v>1062</v>
      </c>
      <c r="M43" s="152"/>
      <c r="N43" s="148"/>
      <c r="O43" s="306">
        <v>168</v>
      </c>
      <c r="P43" s="177"/>
      <c r="Q43" s="193"/>
      <c r="R43" s="179"/>
      <c r="S43" s="180"/>
      <c r="T43" s="146" t="s">
        <v>960</v>
      </c>
      <c r="U43" s="146" t="s">
        <v>1028</v>
      </c>
      <c r="V43" s="183">
        <v>44477</v>
      </c>
    </row>
    <row r="44" spans="1:22" ht="12.65" customHeight="1">
      <c r="A44" s="173">
        <v>41</v>
      </c>
      <c r="B44" s="148">
        <v>9</v>
      </c>
      <c r="C44" s="148">
        <v>30</v>
      </c>
      <c r="D44" s="148" t="s">
        <v>1063</v>
      </c>
      <c r="E44" s="148" t="s">
        <v>1064</v>
      </c>
      <c r="F44" s="148" t="s">
        <v>1065</v>
      </c>
      <c r="G44" s="148"/>
      <c r="H44" s="174">
        <v>9744400</v>
      </c>
      <c r="I44" s="185"/>
      <c r="J44" s="151">
        <f t="shared" si="1"/>
        <v>9870844.9999999981</v>
      </c>
      <c r="K44" s="152"/>
      <c r="L44" s="152" t="s">
        <v>1066</v>
      </c>
      <c r="M44" s="152"/>
      <c r="N44" s="148"/>
      <c r="O44" s="306">
        <v>2000</v>
      </c>
      <c r="P44" s="177"/>
      <c r="Q44" s="193"/>
      <c r="R44" s="179"/>
      <c r="S44" s="180"/>
      <c r="T44" s="146" t="s">
        <v>649</v>
      </c>
      <c r="U44" s="146" t="s">
        <v>649</v>
      </c>
      <c r="V44" s="146" t="s">
        <v>649</v>
      </c>
    </row>
    <row r="45" spans="1:22" ht="12.65" customHeight="1">
      <c r="A45" s="173">
        <v>42</v>
      </c>
      <c r="B45" s="148">
        <v>9</v>
      </c>
      <c r="C45" s="148">
        <v>30</v>
      </c>
      <c r="D45" s="148"/>
      <c r="E45" s="148"/>
      <c r="F45" s="148" t="s">
        <v>1067</v>
      </c>
      <c r="G45" s="148"/>
      <c r="H45" s="174">
        <v>18</v>
      </c>
      <c r="I45" s="185"/>
      <c r="J45" s="151">
        <f t="shared" si="1"/>
        <v>9870862.9999999981</v>
      </c>
      <c r="K45" s="152"/>
      <c r="L45" s="152" t="s">
        <v>1068</v>
      </c>
      <c r="M45" s="152"/>
      <c r="N45" s="148"/>
      <c r="O45" s="306"/>
      <c r="P45" s="177"/>
      <c r="Q45" s="193"/>
      <c r="R45" s="179"/>
      <c r="S45" s="180"/>
      <c r="T45" s="146" t="s">
        <v>649</v>
      </c>
      <c r="U45" s="146" t="s">
        <v>649</v>
      </c>
      <c r="V45" s="146" t="s">
        <v>649</v>
      </c>
    </row>
    <row r="46" spans="1:22" ht="12.65" customHeight="1">
      <c r="A46" s="173">
        <v>43</v>
      </c>
      <c r="B46" s="148">
        <v>10</v>
      </c>
      <c r="C46" s="148">
        <v>6</v>
      </c>
      <c r="D46" s="148" t="s">
        <v>956</v>
      </c>
      <c r="E46" s="148" t="s">
        <v>961</v>
      </c>
      <c r="F46" s="148" t="s">
        <v>1069</v>
      </c>
      <c r="G46" s="148"/>
      <c r="H46" s="174"/>
      <c r="I46" s="185">
        <v>958650</v>
      </c>
      <c r="J46" s="151">
        <f t="shared" si="1"/>
        <v>8911983.9999999981</v>
      </c>
      <c r="K46" s="152" t="s">
        <v>1070</v>
      </c>
      <c r="L46" s="221" t="s">
        <v>886</v>
      </c>
      <c r="M46" s="221"/>
      <c r="N46" s="148"/>
      <c r="O46" s="306">
        <v>229</v>
      </c>
      <c r="P46" s="177"/>
      <c r="Q46" s="193"/>
      <c r="R46" s="179"/>
      <c r="S46" s="180"/>
      <c r="T46" s="146" t="s">
        <v>960</v>
      </c>
      <c r="U46" s="146" t="s">
        <v>560</v>
      </c>
      <c r="V46" s="183">
        <v>44502</v>
      </c>
    </row>
    <row r="47" spans="1:22" ht="12.65" customHeight="1">
      <c r="A47" s="173">
        <v>44</v>
      </c>
      <c r="B47" s="148">
        <v>10</v>
      </c>
      <c r="C47" s="148">
        <v>8</v>
      </c>
      <c r="D47" s="148"/>
      <c r="E47" s="148"/>
      <c r="F47" s="148" t="s">
        <v>955</v>
      </c>
      <c r="G47" s="148"/>
      <c r="H47" s="174">
        <v>40000000</v>
      </c>
      <c r="I47" s="185"/>
      <c r="J47" s="151">
        <f t="shared" si="1"/>
        <v>48911984</v>
      </c>
      <c r="K47" s="152"/>
      <c r="L47" s="152"/>
      <c r="M47" s="152"/>
      <c r="N47" s="148"/>
      <c r="O47" s="306"/>
      <c r="P47" s="177"/>
      <c r="Q47" s="193"/>
      <c r="R47" s="179"/>
      <c r="S47" s="180"/>
      <c r="T47" s="146" t="s">
        <v>649</v>
      </c>
      <c r="U47" s="146" t="s">
        <v>649</v>
      </c>
    </row>
    <row r="48" spans="1:22" ht="12.65" customHeight="1">
      <c r="A48" s="173">
        <v>45</v>
      </c>
      <c r="B48" s="148">
        <v>10</v>
      </c>
      <c r="C48" s="148">
        <v>11</v>
      </c>
      <c r="D48" s="209" t="s">
        <v>1071</v>
      </c>
      <c r="E48" s="110" t="s">
        <v>1072</v>
      </c>
      <c r="F48" s="148" t="s">
        <v>1073</v>
      </c>
      <c r="G48" s="148"/>
      <c r="H48" s="174"/>
      <c r="I48" s="185">
        <v>23438219</v>
      </c>
      <c r="J48" s="151">
        <f t="shared" si="1"/>
        <v>25469265</v>
      </c>
      <c r="K48" s="152" t="s">
        <v>1074</v>
      </c>
      <c r="L48" s="221" t="s">
        <v>883</v>
      </c>
      <c r="M48" s="221"/>
      <c r="N48" s="148"/>
      <c r="O48" s="306">
        <v>4500</v>
      </c>
      <c r="P48" s="177"/>
      <c r="Q48" s="193"/>
      <c r="R48" s="179"/>
      <c r="S48" s="180"/>
      <c r="T48" s="146" t="s">
        <v>960</v>
      </c>
      <c r="U48" s="146" t="s">
        <v>560</v>
      </c>
      <c r="V48" s="183">
        <v>44502</v>
      </c>
    </row>
    <row r="49" spans="1:22" ht="12.65" customHeight="1">
      <c r="A49" s="173">
        <v>46</v>
      </c>
      <c r="B49" s="148">
        <v>10</v>
      </c>
      <c r="C49" s="148">
        <v>12</v>
      </c>
      <c r="D49" s="148" t="s">
        <v>956</v>
      </c>
      <c r="E49" s="148" t="s">
        <v>961</v>
      </c>
      <c r="F49" s="148" t="s">
        <v>1075</v>
      </c>
      <c r="G49" s="148"/>
      <c r="H49" s="174"/>
      <c r="I49" s="185">
        <v>1496000</v>
      </c>
      <c r="J49" s="151">
        <f t="shared" si="1"/>
        <v>23973036</v>
      </c>
      <c r="K49" s="152" t="s">
        <v>1076</v>
      </c>
      <c r="L49" s="221" t="s">
        <v>889</v>
      </c>
      <c r="M49" s="221"/>
      <c r="N49" s="148"/>
      <c r="O49" s="306">
        <v>229</v>
      </c>
      <c r="P49" s="177"/>
      <c r="Q49" s="193"/>
      <c r="R49" s="179"/>
      <c r="S49" s="180"/>
      <c r="T49" s="146" t="s">
        <v>960</v>
      </c>
      <c r="U49" s="146" t="s">
        <v>560</v>
      </c>
      <c r="V49" s="183">
        <v>44502</v>
      </c>
    </row>
    <row r="50" spans="1:22" ht="12.65" customHeight="1">
      <c r="A50" s="173">
        <v>47</v>
      </c>
      <c r="B50" s="148">
        <v>10</v>
      </c>
      <c r="C50" s="148">
        <v>12</v>
      </c>
      <c r="D50" s="148" t="s">
        <v>956</v>
      </c>
      <c r="E50" s="110" t="s">
        <v>1072</v>
      </c>
      <c r="F50" s="148" t="s">
        <v>1077</v>
      </c>
      <c r="G50" s="148"/>
      <c r="H50" s="174"/>
      <c r="I50" s="185">
        <v>21236380</v>
      </c>
      <c r="J50" s="151">
        <f t="shared" si="1"/>
        <v>2732156</v>
      </c>
      <c r="K50" s="152" t="s">
        <v>1078</v>
      </c>
      <c r="L50" s="221" t="s">
        <v>1008</v>
      </c>
      <c r="M50" s="221"/>
      <c r="N50" s="148"/>
      <c r="O50" s="306">
        <v>4500</v>
      </c>
      <c r="P50" s="177"/>
      <c r="Q50" s="193"/>
      <c r="R50" s="179"/>
      <c r="S50" s="180"/>
      <c r="T50" s="146" t="s">
        <v>960</v>
      </c>
      <c r="U50" s="146" t="s">
        <v>560</v>
      </c>
      <c r="V50" s="183">
        <v>44502</v>
      </c>
    </row>
    <row r="51" spans="1:22" ht="12.65" customHeight="1">
      <c r="A51" s="173">
        <v>48</v>
      </c>
      <c r="B51" s="148">
        <v>10</v>
      </c>
      <c r="C51" s="148">
        <v>12</v>
      </c>
      <c r="D51" s="209" t="s">
        <v>1079</v>
      </c>
      <c r="E51" s="148" t="s">
        <v>1080</v>
      </c>
      <c r="F51" s="148" t="s">
        <v>1081</v>
      </c>
      <c r="G51" s="148"/>
      <c r="H51" s="174"/>
      <c r="I51" s="294">
        <v>136362</v>
      </c>
      <c r="J51" s="151">
        <f t="shared" si="1"/>
        <v>2595565</v>
      </c>
      <c r="K51" s="152" t="s">
        <v>1082</v>
      </c>
      <c r="L51" s="221" t="s">
        <v>1012</v>
      </c>
      <c r="M51" s="221"/>
      <c r="N51" s="148"/>
      <c r="O51" s="306">
        <v>229</v>
      </c>
      <c r="P51" s="177"/>
      <c r="Q51" s="193"/>
      <c r="R51" s="179"/>
      <c r="S51" s="180"/>
      <c r="T51" s="146" t="s">
        <v>960</v>
      </c>
      <c r="U51" s="146" t="s">
        <v>560</v>
      </c>
      <c r="V51" s="183">
        <v>44502</v>
      </c>
    </row>
    <row r="52" spans="1:22" ht="14.5" customHeight="1">
      <c r="A52" s="173">
        <v>50</v>
      </c>
      <c r="B52" s="148">
        <v>10</v>
      </c>
      <c r="C52" s="148">
        <v>20</v>
      </c>
      <c r="D52" s="148" t="s">
        <v>966</v>
      </c>
      <c r="E52" s="148"/>
      <c r="F52" s="148" t="s">
        <v>176</v>
      </c>
      <c r="G52" s="148"/>
      <c r="H52" s="174"/>
      <c r="I52" s="185">
        <v>852951</v>
      </c>
      <c r="J52" s="151">
        <f t="shared" si="1"/>
        <v>1742385</v>
      </c>
      <c r="K52" s="152" t="s">
        <v>1083</v>
      </c>
      <c r="L52" s="221" t="s">
        <v>1018</v>
      </c>
      <c r="M52" s="221"/>
      <c r="N52" s="148"/>
      <c r="O52" s="306">
        <v>229</v>
      </c>
      <c r="P52" s="177"/>
      <c r="Q52" s="190">
        <v>44489</v>
      </c>
      <c r="R52" s="179"/>
      <c r="S52" s="180"/>
      <c r="T52" s="146" t="s">
        <v>649</v>
      </c>
      <c r="U52" s="146" t="s">
        <v>560</v>
      </c>
      <c r="V52" s="146" t="s">
        <v>649</v>
      </c>
    </row>
    <row r="53" spans="1:22" ht="14.5" customHeight="1">
      <c r="A53" s="173">
        <v>51</v>
      </c>
      <c r="B53" s="148">
        <v>10</v>
      </c>
      <c r="C53" s="148">
        <v>20</v>
      </c>
      <c r="D53" s="148" t="s">
        <v>966</v>
      </c>
      <c r="E53" s="148"/>
      <c r="F53" s="148" t="s">
        <v>969</v>
      </c>
      <c r="G53" s="148"/>
      <c r="H53" s="174"/>
      <c r="I53" s="185">
        <v>443148</v>
      </c>
      <c r="J53" s="151">
        <f t="shared" si="1"/>
        <v>1299008</v>
      </c>
      <c r="K53" s="152" t="s">
        <v>1084</v>
      </c>
      <c r="L53" s="221" t="s">
        <v>1018</v>
      </c>
      <c r="M53" s="221"/>
      <c r="N53" s="148"/>
      <c r="O53" s="306">
        <v>229</v>
      </c>
      <c r="P53" s="177"/>
      <c r="Q53" s="190">
        <v>44489</v>
      </c>
      <c r="R53" s="179"/>
      <c r="S53" s="180"/>
      <c r="T53" s="146" t="s">
        <v>649</v>
      </c>
      <c r="U53" s="146" t="s">
        <v>560</v>
      </c>
      <c r="V53" s="146" t="s">
        <v>649</v>
      </c>
    </row>
    <row r="54" spans="1:22" ht="14.5" customHeight="1">
      <c r="A54" s="173">
        <v>52</v>
      </c>
      <c r="B54" s="148">
        <v>10</v>
      </c>
      <c r="C54" s="148">
        <v>20</v>
      </c>
      <c r="D54" s="148" t="s">
        <v>966</v>
      </c>
      <c r="E54" s="148"/>
      <c r="F54" s="148" t="s">
        <v>971</v>
      </c>
      <c r="G54" s="148"/>
      <c r="H54" s="174"/>
      <c r="I54" s="185">
        <v>318765</v>
      </c>
      <c r="J54" s="151">
        <f t="shared" si="1"/>
        <v>980014</v>
      </c>
      <c r="K54" s="152" t="s">
        <v>1085</v>
      </c>
      <c r="L54" s="221" t="s">
        <v>1018</v>
      </c>
      <c r="M54" s="221"/>
      <c r="N54" s="148"/>
      <c r="O54" s="306">
        <v>229</v>
      </c>
      <c r="P54" s="177"/>
      <c r="Q54" s="190">
        <v>44489</v>
      </c>
      <c r="R54" s="179"/>
      <c r="S54" s="180"/>
      <c r="T54" s="146" t="s">
        <v>649</v>
      </c>
      <c r="U54" s="146" t="s">
        <v>560</v>
      </c>
      <c r="V54" s="146" t="s">
        <v>649</v>
      </c>
    </row>
    <row r="55" spans="1:22" ht="14.5" customHeight="1">
      <c r="A55" s="173">
        <v>54</v>
      </c>
      <c r="B55" s="148">
        <v>10</v>
      </c>
      <c r="C55" s="148">
        <v>20</v>
      </c>
      <c r="D55" s="148" t="s">
        <v>966</v>
      </c>
      <c r="E55" s="148"/>
      <c r="F55" s="148" t="s">
        <v>974</v>
      </c>
      <c r="G55" s="148"/>
      <c r="H55" s="174"/>
      <c r="I55" s="185">
        <v>205198</v>
      </c>
      <c r="J55" s="151">
        <f t="shared" si="1"/>
        <v>774764</v>
      </c>
      <c r="K55" s="152" t="s">
        <v>1086</v>
      </c>
      <c r="L55" s="221" t="s">
        <v>1018</v>
      </c>
      <c r="M55" s="221"/>
      <c r="N55" s="148"/>
      <c r="O55" s="306">
        <v>52</v>
      </c>
      <c r="P55" s="177"/>
      <c r="Q55" s="190">
        <v>44489</v>
      </c>
      <c r="R55" s="179"/>
      <c r="S55" s="180"/>
      <c r="T55" s="146" t="s">
        <v>649</v>
      </c>
      <c r="U55" s="146" t="s">
        <v>560</v>
      </c>
      <c r="V55" s="146" t="s">
        <v>649</v>
      </c>
    </row>
    <row r="56" spans="1:22" ht="14.5" customHeight="1">
      <c r="A56" s="173">
        <v>53</v>
      </c>
      <c r="B56" s="148">
        <v>10</v>
      </c>
      <c r="C56" s="148">
        <v>20</v>
      </c>
      <c r="D56" s="148" t="s">
        <v>966</v>
      </c>
      <c r="E56" s="148"/>
      <c r="F56" s="148" t="s">
        <v>222</v>
      </c>
      <c r="G56" s="148"/>
      <c r="H56" s="174"/>
      <c r="I56" s="185">
        <v>399305</v>
      </c>
      <c r="J56" s="151">
        <f t="shared" si="1"/>
        <v>375407</v>
      </c>
      <c r="K56" s="152" t="s">
        <v>1087</v>
      </c>
      <c r="L56" s="221" t="s">
        <v>1018</v>
      </c>
      <c r="M56" s="221"/>
      <c r="N56" s="148"/>
      <c r="O56" s="306">
        <v>52</v>
      </c>
      <c r="P56" s="177"/>
      <c r="Q56" s="190">
        <v>44489</v>
      </c>
      <c r="R56" s="179"/>
      <c r="S56" s="180"/>
      <c r="T56" s="146" t="s">
        <v>649</v>
      </c>
      <c r="U56" s="146" t="s">
        <v>560</v>
      </c>
      <c r="V56" s="146" t="s">
        <v>649</v>
      </c>
    </row>
    <row r="57" spans="1:22" ht="12.65" customHeight="1">
      <c r="A57" s="173">
        <v>48</v>
      </c>
      <c r="B57" s="148">
        <v>10</v>
      </c>
      <c r="C57" s="148">
        <v>20</v>
      </c>
      <c r="D57" s="148" t="s">
        <v>877</v>
      </c>
      <c r="E57" s="148" t="s">
        <v>1080</v>
      </c>
      <c r="F57" s="148" t="s">
        <v>1088</v>
      </c>
      <c r="G57" s="148"/>
      <c r="H57" s="174"/>
      <c r="I57" s="294">
        <v>66433</v>
      </c>
      <c r="J57" s="151">
        <f t="shared" si="1"/>
        <v>308745</v>
      </c>
      <c r="K57" s="152" t="s">
        <v>1089</v>
      </c>
      <c r="L57" s="221" t="s">
        <v>1026</v>
      </c>
      <c r="M57" s="221"/>
      <c r="N57" s="148"/>
      <c r="O57" s="306">
        <v>229</v>
      </c>
      <c r="P57" s="177"/>
      <c r="Q57" s="193"/>
      <c r="R57" s="179"/>
      <c r="S57" s="180"/>
      <c r="T57" s="146" t="s">
        <v>552</v>
      </c>
      <c r="U57" s="146" t="s">
        <v>560</v>
      </c>
      <c r="V57" s="183">
        <v>44502</v>
      </c>
    </row>
    <row r="58" spans="1:22" ht="14.5" customHeight="1">
      <c r="A58" s="173">
        <v>55</v>
      </c>
      <c r="B58" s="148">
        <v>10</v>
      </c>
      <c r="C58" s="148">
        <v>21</v>
      </c>
      <c r="D58" s="148" t="s">
        <v>1063</v>
      </c>
      <c r="E58" s="148" t="s">
        <v>1064</v>
      </c>
      <c r="F58" s="148" t="s">
        <v>1090</v>
      </c>
      <c r="G58" s="148"/>
      <c r="H58" s="174">
        <v>8098829</v>
      </c>
      <c r="I58" s="185"/>
      <c r="J58" s="151">
        <f t="shared" si="1"/>
        <v>8405574</v>
      </c>
      <c r="K58" s="152"/>
      <c r="L58" s="221" t="s">
        <v>1091</v>
      </c>
      <c r="M58" s="221"/>
      <c r="N58" s="148"/>
      <c r="O58" s="306">
        <v>2000</v>
      </c>
      <c r="P58" s="186"/>
      <c r="Q58" s="190"/>
      <c r="R58" s="179"/>
      <c r="S58" s="180"/>
      <c r="T58" s="146" t="s">
        <v>649</v>
      </c>
      <c r="U58" s="146" t="s">
        <v>649</v>
      </c>
      <c r="V58" s="146" t="s">
        <v>649</v>
      </c>
    </row>
    <row r="59" spans="1:22" ht="14.5" customHeight="1">
      <c r="A59" s="173"/>
      <c r="B59" s="148">
        <v>10</v>
      </c>
      <c r="C59" s="148">
        <v>26</v>
      </c>
      <c r="D59" s="148"/>
      <c r="E59" s="148"/>
      <c r="F59" s="148" t="s">
        <v>955</v>
      </c>
      <c r="G59" s="148"/>
      <c r="H59" s="174">
        <v>10000000</v>
      </c>
      <c r="I59" s="185"/>
      <c r="J59" s="151">
        <f t="shared" si="1"/>
        <v>18405574</v>
      </c>
      <c r="K59" s="152" t="s">
        <v>1092</v>
      </c>
      <c r="L59" s="152"/>
      <c r="M59" s="152"/>
      <c r="N59" s="148"/>
      <c r="O59" s="306"/>
      <c r="P59" s="186"/>
      <c r="Q59" s="190"/>
      <c r="R59" s="179"/>
      <c r="S59" s="180"/>
      <c r="T59" s="146" t="s">
        <v>649</v>
      </c>
      <c r="U59" s="146" t="s">
        <v>649</v>
      </c>
      <c r="V59" s="146" t="s">
        <v>649</v>
      </c>
    </row>
    <row r="60" spans="1:22" ht="14.5" customHeight="1">
      <c r="A60" s="173">
        <v>57</v>
      </c>
      <c r="B60" s="148">
        <v>10</v>
      </c>
      <c r="C60" s="148">
        <v>29</v>
      </c>
      <c r="D60" s="148" t="s">
        <v>956</v>
      </c>
      <c r="E60" s="148" t="s">
        <v>999</v>
      </c>
      <c r="F60" s="148" t="s">
        <v>1093</v>
      </c>
      <c r="G60" s="148"/>
      <c r="H60" s="174"/>
      <c r="I60" s="294">
        <v>37724</v>
      </c>
      <c r="J60" s="151">
        <f t="shared" si="1"/>
        <v>18367621</v>
      </c>
      <c r="K60" s="152" t="s">
        <v>1094</v>
      </c>
      <c r="L60" s="152" t="s">
        <v>1039</v>
      </c>
      <c r="M60" s="152"/>
      <c r="N60" s="148"/>
      <c r="O60" s="306">
        <v>229</v>
      </c>
      <c r="P60" s="186">
        <v>37724</v>
      </c>
      <c r="Q60" s="190" t="s">
        <v>1095</v>
      </c>
      <c r="R60" s="179"/>
      <c r="S60" s="180"/>
      <c r="T60" s="146" t="s">
        <v>960</v>
      </c>
      <c r="U60" s="146" t="s">
        <v>560</v>
      </c>
      <c r="V60" s="146">
        <v>44502</v>
      </c>
    </row>
    <row r="61" spans="1:22" ht="14.5" customHeight="1">
      <c r="A61" s="173">
        <v>58</v>
      </c>
      <c r="B61" s="148">
        <v>10</v>
      </c>
      <c r="C61" s="148">
        <v>29</v>
      </c>
      <c r="D61" s="148" t="s">
        <v>956</v>
      </c>
      <c r="E61" s="148" t="s">
        <v>976</v>
      </c>
      <c r="F61" s="148" t="s">
        <v>1096</v>
      </c>
      <c r="G61" s="148"/>
      <c r="H61" s="174"/>
      <c r="I61" s="294">
        <v>60000</v>
      </c>
      <c r="J61" s="151">
        <f t="shared" si="1"/>
        <v>18307621</v>
      </c>
      <c r="K61" s="152" t="s">
        <v>1097</v>
      </c>
      <c r="L61" s="152" t="s">
        <v>1043</v>
      </c>
      <c r="M61" s="152"/>
      <c r="N61" s="148"/>
      <c r="O61" s="306"/>
      <c r="P61" s="186">
        <v>60000</v>
      </c>
      <c r="Q61" s="190" t="s">
        <v>1095</v>
      </c>
      <c r="R61" s="179"/>
      <c r="S61" s="180"/>
      <c r="T61" s="146" t="s">
        <v>960</v>
      </c>
      <c r="U61" s="146" t="s">
        <v>560</v>
      </c>
      <c r="V61" s="146">
        <v>44502</v>
      </c>
    </row>
    <row r="62" spans="1:22" ht="14.5" customHeight="1">
      <c r="A62" s="173">
        <v>59</v>
      </c>
      <c r="B62" s="148">
        <v>10</v>
      </c>
      <c r="C62" s="148">
        <v>29</v>
      </c>
      <c r="D62" s="148" t="s">
        <v>956</v>
      </c>
      <c r="E62" s="148" t="s">
        <v>980</v>
      </c>
      <c r="F62" s="148" t="s">
        <v>1098</v>
      </c>
      <c r="G62" s="148"/>
      <c r="H62" s="174"/>
      <c r="I62" s="294">
        <v>117055</v>
      </c>
      <c r="J62" s="151">
        <f t="shared" si="1"/>
        <v>18190566</v>
      </c>
      <c r="K62" s="152" t="s">
        <v>1099</v>
      </c>
      <c r="L62" s="152" t="s">
        <v>1043</v>
      </c>
      <c r="M62" s="152"/>
      <c r="N62" s="148"/>
      <c r="O62" s="306"/>
      <c r="P62" s="186">
        <v>117055</v>
      </c>
      <c r="Q62" s="190" t="s">
        <v>1095</v>
      </c>
      <c r="R62" s="179"/>
      <c r="S62" s="180"/>
      <c r="T62" s="146" t="s">
        <v>960</v>
      </c>
      <c r="U62" s="146" t="s">
        <v>560</v>
      </c>
      <c r="V62" s="146">
        <v>44502</v>
      </c>
    </row>
    <row r="63" spans="1:22" ht="14.5" customHeight="1">
      <c r="A63" s="173">
        <v>60</v>
      </c>
      <c r="B63" s="148">
        <v>10</v>
      </c>
      <c r="C63" s="148">
        <v>29</v>
      </c>
      <c r="D63" s="148" t="s">
        <v>956</v>
      </c>
      <c r="E63" s="148" t="s">
        <v>976</v>
      </c>
      <c r="F63" s="148" t="s">
        <v>1100</v>
      </c>
      <c r="G63" s="148"/>
      <c r="H63" s="174"/>
      <c r="I63" s="294">
        <v>2549216</v>
      </c>
      <c r="J63" s="151">
        <f t="shared" si="1"/>
        <v>15641121</v>
      </c>
      <c r="K63" s="152" t="s">
        <v>1101</v>
      </c>
      <c r="L63" s="152" t="s">
        <v>1043</v>
      </c>
      <c r="M63" s="152"/>
      <c r="N63" s="148"/>
      <c r="O63" s="306">
        <v>229</v>
      </c>
      <c r="P63" s="186">
        <v>2549216</v>
      </c>
      <c r="Q63" s="190" t="s">
        <v>1095</v>
      </c>
      <c r="R63" s="179"/>
      <c r="S63" s="180"/>
      <c r="T63" s="146" t="s">
        <v>960</v>
      </c>
      <c r="U63" s="146" t="s">
        <v>560</v>
      </c>
      <c r="V63" s="146">
        <v>44502</v>
      </c>
    </row>
    <row r="64" spans="1:22" ht="13.9" customHeight="1">
      <c r="A64" s="173">
        <v>61</v>
      </c>
      <c r="B64" s="148">
        <v>10</v>
      </c>
      <c r="C64" s="148">
        <v>29</v>
      </c>
      <c r="D64" s="148" t="s">
        <v>956</v>
      </c>
      <c r="E64" s="148" t="s">
        <v>961</v>
      </c>
      <c r="F64" s="148" t="s">
        <v>1102</v>
      </c>
      <c r="G64" s="148"/>
      <c r="H64" s="149"/>
      <c r="I64" s="185">
        <v>925650</v>
      </c>
      <c r="J64" s="151">
        <f t="shared" si="1"/>
        <v>14715242</v>
      </c>
      <c r="K64" s="152" t="s">
        <v>1103</v>
      </c>
      <c r="L64" s="152" t="s">
        <v>1046</v>
      </c>
      <c r="M64" s="239" t="s">
        <v>1104</v>
      </c>
      <c r="N64" s="148"/>
      <c r="O64" s="306">
        <v>229</v>
      </c>
      <c r="P64" s="177"/>
      <c r="Q64" s="193"/>
      <c r="R64" s="179"/>
      <c r="S64" s="180"/>
      <c r="T64" s="146" t="s">
        <v>960</v>
      </c>
      <c r="U64" s="146" t="s">
        <v>560</v>
      </c>
      <c r="V64" s="183">
        <v>44502</v>
      </c>
    </row>
    <row r="65" spans="1:22" ht="13.9" customHeight="1">
      <c r="A65" s="173">
        <v>62</v>
      </c>
      <c r="B65" s="148">
        <v>10</v>
      </c>
      <c r="C65" s="148">
        <v>29</v>
      </c>
      <c r="D65" s="148" t="s">
        <v>956</v>
      </c>
      <c r="E65" s="148" t="s">
        <v>1040</v>
      </c>
      <c r="F65" s="148" t="s">
        <v>1105</v>
      </c>
      <c r="G65" s="148"/>
      <c r="H65" s="149"/>
      <c r="I65" s="185">
        <v>4785000</v>
      </c>
      <c r="J65" s="151">
        <f t="shared" si="1"/>
        <v>9930013</v>
      </c>
      <c r="K65" s="152" t="s">
        <v>1106</v>
      </c>
      <c r="L65" s="152" t="s">
        <v>1050</v>
      </c>
      <c r="M65" s="239" t="s">
        <v>1107</v>
      </c>
      <c r="N65" s="148"/>
      <c r="O65" s="306">
        <v>229</v>
      </c>
      <c r="P65" s="177"/>
      <c r="Q65" s="193"/>
      <c r="R65" s="179"/>
      <c r="S65" s="180"/>
      <c r="T65" s="146" t="s">
        <v>960</v>
      </c>
      <c r="U65" s="146" t="s">
        <v>560</v>
      </c>
      <c r="V65" s="183">
        <v>44502</v>
      </c>
    </row>
    <row r="66" spans="1:22" ht="13.9" customHeight="1">
      <c r="A66" s="173">
        <v>63</v>
      </c>
      <c r="B66" s="148">
        <v>10</v>
      </c>
      <c r="C66" s="148">
        <v>29</v>
      </c>
      <c r="D66" s="148" t="s">
        <v>956</v>
      </c>
      <c r="E66" s="148" t="s">
        <v>1040</v>
      </c>
      <c r="F66" s="148" t="s">
        <v>1108</v>
      </c>
      <c r="G66" s="148"/>
      <c r="H66" s="149"/>
      <c r="I66" s="185">
        <v>311300</v>
      </c>
      <c r="J66" s="151">
        <f t="shared" si="1"/>
        <v>9618484</v>
      </c>
      <c r="K66" s="152" t="s">
        <v>1109</v>
      </c>
      <c r="L66" s="152" t="s">
        <v>1053</v>
      </c>
      <c r="M66" s="239" t="s">
        <v>1110</v>
      </c>
      <c r="N66" s="148"/>
      <c r="O66" s="306">
        <v>229</v>
      </c>
      <c r="P66" s="177"/>
      <c r="Q66" s="193"/>
      <c r="R66" s="179"/>
      <c r="S66" s="180"/>
      <c r="T66" s="146" t="s">
        <v>960</v>
      </c>
      <c r="U66" s="146" t="s">
        <v>560</v>
      </c>
      <c r="V66" s="183">
        <v>44502</v>
      </c>
    </row>
    <row r="67" spans="1:22" ht="13.9" customHeight="1">
      <c r="A67" s="173">
        <v>64</v>
      </c>
      <c r="B67" s="148">
        <v>10</v>
      </c>
      <c r="C67" s="148">
        <v>29</v>
      </c>
      <c r="D67" s="148" t="s">
        <v>956</v>
      </c>
      <c r="E67" s="153" t="s">
        <v>989</v>
      </c>
      <c r="F67" s="153" t="s">
        <v>1111</v>
      </c>
      <c r="G67" s="153"/>
      <c r="H67" s="149"/>
      <c r="I67" s="294">
        <v>323622</v>
      </c>
      <c r="J67" s="151">
        <f t="shared" si="1"/>
        <v>9294633</v>
      </c>
      <c r="K67" s="152" t="s">
        <v>1112</v>
      </c>
      <c r="L67" s="152" t="s">
        <v>1057</v>
      </c>
      <c r="M67" s="152"/>
      <c r="N67" s="148"/>
      <c r="O67" s="306">
        <v>229</v>
      </c>
      <c r="P67" s="177"/>
      <c r="Q67" s="178"/>
      <c r="R67" s="179"/>
      <c r="S67" s="180"/>
      <c r="T67" s="146" t="s">
        <v>960</v>
      </c>
      <c r="U67" s="146" t="s">
        <v>560</v>
      </c>
      <c r="V67" s="183">
        <v>44502</v>
      </c>
    </row>
    <row r="68" spans="1:22" ht="13.9" customHeight="1">
      <c r="A68" s="173">
        <v>65</v>
      </c>
      <c r="B68" s="148">
        <v>10</v>
      </c>
      <c r="C68" s="148">
        <v>29</v>
      </c>
      <c r="D68" s="148" t="s">
        <v>956</v>
      </c>
      <c r="E68" s="148" t="s">
        <v>992</v>
      </c>
      <c r="F68" s="148" t="s">
        <v>1113</v>
      </c>
      <c r="G68" s="148"/>
      <c r="H68" s="149"/>
      <c r="I68" s="294">
        <v>41525</v>
      </c>
      <c r="J68" s="151">
        <f t="shared" si="1"/>
        <v>9252879</v>
      </c>
      <c r="K68" s="152" t="s">
        <v>1114</v>
      </c>
      <c r="L68" s="152" t="s">
        <v>1060</v>
      </c>
      <c r="M68" s="152"/>
      <c r="N68" s="148"/>
      <c r="O68" s="306">
        <v>229</v>
      </c>
      <c r="P68" s="177"/>
      <c r="Q68" s="193"/>
      <c r="R68" s="179"/>
      <c r="S68" s="180"/>
      <c r="T68" s="146" t="s">
        <v>960</v>
      </c>
      <c r="U68" s="146" t="s">
        <v>560</v>
      </c>
      <c r="V68" s="183">
        <v>44502</v>
      </c>
    </row>
    <row r="69" spans="1:22" ht="13.9" customHeight="1">
      <c r="A69" s="173">
        <v>66</v>
      </c>
      <c r="B69" s="148">
        <v>10</v>
      </c>
      <c r="C69" s="148">
        <v>29</v>
      </c>
      <c r="D69" s="148" t="s">
        <v>1013</v>
      </c>
      <c r="E69" s="148" t="s">
        <v>1040</v>
      </c>
      <c r="F69" s="209" t="s">
        <v>1115</v>
      </c>
      <c r="G69" s="209"/>
      <c r="H69" s="149"/>
      <c r="I69" s="185">
        <v>3056768</v>
      </c>
      <c r="J69" s="194">
        <f>J68+H69-I69-O69</f>
        <v>6195882</v>
      </c>
      <c r="K69" s="152" t="s">
        <v>1116</v>
      </c>
      <c r="L69" s="152" t="s">
        <v>1062</v>
      </c>
      <c r="M69" s="239" t="s">
        <v>1117</v>
      </c>
      <c r="N69" s="148"/>
      <c r="O69" s="306">
        <v>229</v>
      </c>
      <c r="P69" s="177"/>
      <c r="Q69" s="178"/>
      <c r="R69" s="179"/>
      <c r="S69" s="180"/>
      <c r="T69" s="146" t="s">
        <v>960</v>
      </c>
      <c r="U69" s="146" t="s">
        <v>560</v>
      </c>
      <c r="V69" s="183">
        <v>44502</v>
      </c>
    </row>
    <row r="70" spans="1:22" ht="13.9" customHeight="1">
      <c r="A70" s="173">
        <v>67</v>
      </c>
      <c r="B70" s="148">
        <v>11</v>
      </c>
      <c r="C70" s="148">
        <v>8</v>
      </c>
      <c r="D70" s="148"/>
      <c r="E70" s="148"/>
      <c r="F70" s="148" t="s">
        <v>955</v>
      </c>
      <c r="G70" s="148"/>
      <c r="H70" s="149">
        <v>55000000</v>
      </c>
      <c r="I70" s="185"/>
      <c r="J70" s="194">
        <f t="shared" ref="J70:J135" si="2">J69+H70-I70-O70</f>
        <v>61195882</v>
      </c>
      <c r="K70" s="152"/>
      <c r="L70" s="152"/>
      <c r="M70" s="152"/>
      <c r="N70" s="148"/>
      <c r="O70" s="306"/>
      <c r="P70" s="177"/>
      <c r="Q70" s="178"/>
      <c r="R70" s="179"/>
      <c r="S70" s="180"/>
      <c r="T70" s="146" t="s">
        <v>649</v>
      </c>
      <c r="U70" s="146" t="s">
        <v>649</v>
      </c>
      <c r="V70" s="146" t="s">
        <v>649</v>
      </c>
    </row>
    <row r="71" spans="1:22" ht="13.9" customHeight="1">
      <c r="A71" s="173">
        <v>68</v>
      </c>
      <c r="B71" s="148">
        <v>11</v>
      </c>
      <c r="C71" s="148">
        <v>9</v>
      </c>
      <c r="D71" s="148" t="s">
        <v>956</v>
      </c>
      <c r="E71" s="148" t="s">
        <v>961</v>
      </c>
      <c r="F71" s="148" t="s">
        <v>1075</v>
      </c>
      <c r="G71" s="252" t="s">
        <v>1118</v>
      </c>
      <c r="H71" s="149"/>
      <c r="I71" s="185">
        <v>748000</v>
      </c>
      <c r="J71" s="194">
        <f t="shared" si="2"/>
        <v>60447653</v>
      </c>
      <c r="K71" s="152" t="s">
        <v>1119</v>
      </c>
      <c r="L71" s="260" t="s">
        <v>1120</v>
      </c>
      <c r="M71" s="152"/>
      <c r="N71" s="148"/>
      <c r="O71" s="306">
        <v>229</v>
      </c>
      <c r="P71" s="177"/>
      <c r="Q71" s="178"/>
      <c r="R71" s="179"/>
      <c r="S71" s="180"/>
      <c r="T71" s="146" t="s">
        <v>960</v>
      </c>
      <c r="U71" s="146" t="s">
        <v>560</v>
      </c>
      <c r="V71" s="183">
        <v>44537</v>
      </c>
    </row>
    <row r="72" spans="1:22" ht="13.9" customHeight="1">
      <c r="A72" s="173">
        <v>69</v>
      </c>
      <c r="B72" s="148">
        <v>11</v>
      </c>
      <c r="C72" s="148">
        <v>10</v>
      </c>
      <c r="D72" s="148" t="s">
        <v>956</v>
      </c>
      <c r="E72" s="110" t="s">
        <v>1072</v>
      </c>
      <c r="F72" s="148" t="s">
        <v>1121</v>
      </c>
      <c r="G72" s="252" t="s">
        <v>1122</v>
      </c>
      <c r="H72" s="174"/>
      <c r="I72" s="185">
        <v>45387797</v>
      </c>
      <c r="J72" s="194">
        <f t="shared" si="2"/>
        <v>15055356</v>
      </c>
      <c r="K72" s="152" t="s">
        <v>1123</v>
      </c>
      <c r="L72" s="260" t="s">
        <v>889</v>
      </c>
      <c r="M72" s="152"/>
      <c r="N72" s="148"/>
      <c r="O72" s="306">
        <v>4500</v>
      </c>
      <c r="P72" s="177"/>
      <c r="Q72" s="178"/>
      <c r="R72" s="179"/>
      <c r="S72" s="180"/>
      <c r="T72" s="146" t="s">
        <v>960</v>
      </c>
      <c r="U72" s="146" t="s">
        <v>560</v>
      </c>
      <c r="V72" s="183">
        <v>44537</v>
      </c>
    </row>
    <row r="73" spans="1:22" ht="13.9" customHeight="1">
      <c r="A73" s="173">
        <v>70</v>
      </c>
      <c r="B73" s="148">
        <v>11</v>
      </c>
      <c r="C73" s="148">
        <v>19</v>
      </c>
      <c r="D73" s="148" t="s">
        <v>966</v>
      </c>
      <c r="E73" s="148"/>
      <c r="F73" s="148" t="s">
        <v>799</v>
      </c>
      <c r="G73" s="252" t="s">
        <v>1124</v>
      </c>
      <c r="H73" s="174"/>
      <c r="I73" s="185">
        <v>205198</v>
      </c>
      <c r="J73" s="194">
        <f t="shared" si="2"/>
        <v>14850106</v>
      </c>
      <c r="K73" s="152" t="s">
        <v>1125</v>
      </c>
      <c r="L73" s="260" t="s">
        <v>1008</v>
      </c>
      <c r="M73" s="152"/>
      <c r="N73" s="148"/>
      <c r="O73" s="306">
        <v>52</v>
      </c>
      <c r="P73" s="177"/>
      <c r="Q73" s="190">
        <v>44519</v>
      </c>
      <c r="R73" s="179"/>
      <c r="S73" s="180"/>
      <c r="T73" s="146" t="s">
        <v>649</v>
      </c>
      <c r="U73" s="146" t="s">
        <v>560</v>
      </c>
      <c r="V73" s="183" t="s">
        <v>649</v>
      </c>
    </row>
    <row r="74" spans="1:22" ht="13.9" customHeight="1">
      <c r="A74" s="173">
        <v>71</v>
      </c>
      <c r="B74" s="148">
        <v>11</v>
      </c>
      <c r="C74" s="148">
        <v>19</v>
      </c>
      <c r="D74" s="148" t="s">
        <v>966</v>
      </c>
      <c r="E74" s="148"/>
      <c r="F74" s="148" t="s">
        <v>797</v>
      </c>
      <c r="G74" s="252" t="s">
        <v>655</v>
      </c>
      <c r="H74" s="174"/>
      <c r="I74" s="185">
        <v>399305</v>
      </c>
      <c r="J74" s="194">
        <f t="shared" si="2"/>
        <v>14450749</v>
      </c>
      <c r="K74" s="152" t="s">
        <v>1126</v>
      </c>
      <c r="L74" s="260" t="s">
        <v>1008</v>
      </c>
      <c r="M74" s="152"/>
      <c r="N74" s="148"/>
      <c r="O74" s="306">
        <v>52</v>
      </c>
      <c r="P74" s="177"/>
      <c r="Q74" s="190">
        <v>44519</v>
      </c>
      <c r="R74" s="179"/>
      <c r="S74" s="180"/>
      <c r="T74" s="146" t="s">
        <v>649</v>
      </c>
      <c r="U74" s="146" t="s">
        <v>560</v>
      </c>
      <c r="V74" s="183" t="s">
        <v>649</v>
      </c>
    </row>
    <row r="75" spans="1:22" ht="13.9" customHeight="1">
      <c r="A75" s="173">
        <v>72</v>
      </c>
      <c r="B75" s="148">
        <v>11</v>
      </c>
      <c r="C75" s="148">
        <v>19</v>
      </c>
      <c r="D75" s="148" t="s">
        <v>966</v>
      </c>
      <c r="E75" s="148"/>
      <c r="F75" s="148" t="s">
        <v>176</v>
      </c>
      <c r="G75" s="252" t="s">
        <v>655</v>
      </c>
      <c r="H75" s="174"/>
      <c r="I75" s="185">
        <v>852951</v>
      </c>
      <c r="J75" s="194">
        <f t="shared" si="2"/>
        <v>13597569</v>
      </c>
      <c r="K75" s="152" t="s">
        <v>1127</v>
      </c>
      <c r="L75" s="260" t="s">
        <v>1008</v>
      </c>
      <c r="M75" s="152"/>
      <c r="N75" s="148"/>
      <c r="O75" s="306">
        <v>229</v>
      </c>
      <c r="P75" s="177"/>
      <c r="Q75" s="190">
        <v>44519</v>
      </c>
      <c r="R75" s="179"/>
      <c r="S75" s="180"/>
      <c r="T75" s="146" t="s">
        <v>649</v>
      </c>
      <c r="U75" s="146" t="s">
        <v>560</v>
      </c>
      <c r="V75" s="183" t="s">
        <v>649</v>
      </c>
    </row>
    <row r="76" spans="1:22" ht="13.9" customHeight="1">
      <c r="A76" s="173">
        <v>73</v>
      </c>
      <c r="B76" s="148">
        <v>11</v>
      </c>
      <c r="C76" s="148">
        <v>19</v>
      </c>
      <c r="D76" s="148" t="s">
        <v>966</v>
      </c>
      <c r="E76" s="148"/>
      <c r="F76" s="148" t="s">
        <v>793</v>
      </c>
      <c r="G76" s="252" t="s">
        <v>655</v>
      </c>
      <c r="H76" s="174"/>
      <c r="I76" s="185">
        <v>443148</v>
      </c>
      <c r="J76" s="194">
        <f t="shared" si="2"/>
        <v>13154192</v>
      </c>
      <c r="K76" s="152" t="s">
        <v>1128</v>
      </c>
      <c r="L76" s="260" t="s">
        <v>1008</v>
      </c>
      <c r="M76" s="152"/>
      <c r="N76" s="148"/>
      <c r="O76" s="306">
        <v>229</v>
      </c>
      <c r="P76" s="177"/>
      <c r="Q76" s="190">
        <v>44519</v>
      </c>
      <c r="R76" s="179"/>
      <c r="S76" s="180"/>
      <c r="T76" s="146" t="s">
        <v>649</v>
      </c>
      <c r="U76" s="146" t="s">
        <v>560</v>
      </c>
      <c r="V76" s="183" t="s">
        <v>649</v>
      </c>
    </row>
    <row r="77" spans="1:22" ht="13.9" customHeight="1">
      <c r="A77" s="173">
        <v>74</v>
      </c>
      <c r="B77" s="148">
        <v>11</v>
      </c>
      <c r="C77" s="148">
        <v>19</v>
      </c>
      <c r="D77" s="148" t="s">
        <v>966</v>
      </c>
      <c r="E77" s="148"/>
      <c r="F77" s="148" t="s">
        <v>795</v>
      </c>
      <c r="G77" s="252" t="s">
        <v>655</v>
      </c>
      <c r="H77" s="174"/>
      <c r="I77" s="185">
        <v>318765</v>
      </c>
      <c r="J77" s="194">
        <f t="shared" si="2"/>
        <v>12835198</v>
      </c>
      <c r="K77" s="152" t="s">
        <v>1129</v>
      </c>
      <c r="L77" s="260" t="s">
        <v>1130</v>
      </c>
      <c r="M77" s="152"/>
      <c r="N77" s="148"/>
      <c r="O77" s="306">
        <v>229</v>
      </c>
      <c r="P77" s="177"/>
      <c r="Q77" s="190">
        <v>44519</v>
      </c>
      <c r="R77" s="179"/>
      <c r="S77" s="180"/>
      <c r="T77" s="146" t="s">
        <v>649</v>
      </c>
      <c r="U77" s="146" t="s">
        <v>560</v>
      </c>
      <c r="V77" s="183" t="s">
        <v>649</v>
      </c>
    </row>
    <row r="78" spans="1:22" ht="13.9" customHeight="1">
      <c r="A78" s="173">
        <v>75</v>
      </c>
      <c r="B78" s="148">
        <v>11</v>
      </c>
      <c r="C78" s="148">
        <v>19</v>
      </c>
      <c r="D78" s="148" t="s">
        <v>966</v>
      </c>
      <c r="E78" s="148"/>
      <c r="F78" s="148" t="s">
        <v>1131</v>
      </c>
      <c r="G78" s="252" t="s">
        <v>1132</v>
      </c>
      <c r="H78" s="174"/>
      <c r="I78" s="185">
        <v>65794</v>
      </c>
      <c r="J78" s="194">
        <f t="shared" si="2"/>
        <v>12769175</v>
      </c>
      <c r="K78" s="152" t="s">
        <v>1133</v>
      </c>
      <c r="L78" s="260" t="s">
        <v>1012</v>
      </c>
      <c r="M78" s="152"/>
      <c r="N78" s="148"/>
      <c r="O78" s="306">
        <v>229</v>
      </c>
      <c r="P78" s="177"/>
      <c r="Q78" s="190">
        <v>44519</v>
      </c>
      <c r="R78" s="179"/>
      <c r="S78" s="180"/>
      <c r="T78" s="146" t="s">
        <v>649</v>
      </c>
      <c r="U78" s="146" t="s">
        <v>560</v>
      </c>
      <c r="V78" s="183" t="s">
        <v>649</v>
      </c>
    </row>
    <row r="79" spans="1:22" ht="13.9" customHeight="1">
      <c r="A79" s="173">
        <v>76</v>
      </c>
      <c r="B79" s="148">
        <v>11</v>
      </c>
      <c r="C79" s="148">
        <v>29</v>
      </c>
      <c r="D79" s="148"/>
      <c r="E79" s="148"/>
      <c r="F79" s="148" t="s">
        <v>1134</v>
      </c>
      <c r="G79" s="252" t="s">
        <v>1135</v>
      </c>
      <c r="H79" s="174"/>
      <c r="I79" s="294">
        <v>87285</v>
      </c>
      <c r="J79" s="194">
        <f t="shared" si="2"/>
        <v>12681890</v>
      </c>
      <c r="K79" s="152" t="s">
        <v>1136</v>
      </c>
      <c r="L79" s="260" t="s">
        <v>1018</v>
      </c>
      <c r="M79" s="152"/>
      <c r="N79" s="148"/>
      <c r="O79" s="307"/>
      <c r="P79" s="186"/>
      <c r="Q79" s="178"/>
      <c r="R79" s="179"/>
      <c r="S79" s="180"/>
      <c r="T79" s="146" t="s">
        <v>960</v>
      </c>
      <c r="U79" s="146" t="s">
        <v>560</v>
      </c>
      <c r="V79" s="183">
        <v>44537</v>
      </c>
    </row>
    <row r="80" spans="1:22" ht="13.9" customHeight="1">
      <c r="A80" s="173">
        <v>77</v>
      </c>
      <c r="B80" s="148">
        <v>11</v>
      </c>
      <c r="C80" s="148">
        <v>25</v>
      </c>
      <c r="D80" s="148" t="s">
        <v>1063</v>
      </c>
      <c r="E80" s="148" t="s">
        <v>1064</v>
      </c>
      <c r="F80" s="148" t="s">
        <v>1137</v>
      </c>
      <c r="G80" s="252" t="s">
        <v>1137</v>
      </c>
      <c r="H80" s="174">
        <v>8573281</v>
      </c>
      <c r="I80" s="185"/>
      <c r="J80" s="194">
        <f t="shared" si="2"/>
        <v>21253171</v>
      </c>
      <c r="K80" s="152"/>
      <c r="L80" s="260" t="s">
        <v>1026</v>
      </c>
      <c r="M80" s="152"/>
      <c r="N80" s="148"/>
      <c r="O80" s="306">
        <v>2000</v>
      </c>
      <c r="P80" s="177"/>
      <c r="Q80" s="190"/>
      <c r="R80" s="179"/>
      <c r="S80" s="180"/>
      <c r="T80" s="146" t="s">
        <v>649</v>
      </c>
      <c r="U80" s="146" t="s">
        <v>649</v>
      </c>
      <c r="V80" s="183" t="s">
        <v>649</v>
      </c>
    </row>
    <row r="81" spans="1:22" ht="13.9" customHeight="1">
      <c r="A81" s="173">
        <v>78</v>
      </c>
      <c r="B81" s="148">
        <v>11</v>
      </c>
      <c r="C81" s="148">
        <v>30</v>
      </c>
      <c r="D81" s="148" t="s">
        <v>956</v>
      </c>
      <c r="E81" s="148" t="s">
        <v>999</v>
      </c>
      <c r="F81" s="148" t="s">
        <v>1138</v>
      </c>
      <c r="G81" s="252"/>
      <c r="H81" s="149"/>
      <c r="I81" s="294">
        <v>52016</v>
      </c>
      <c r="J81" s="194">
        <f t="shared" si="2"/>
        <v>21200926</v>
      </c>
      <c r="K81" s="152" t="s">
        <v>1139</v>
      </c>
      <c r="L81" s="260" t="s">
        <v>1091</v>
      </c>
      <c r="M81" s="152"/>
      <c r="N81" s="148"/>
      <c r="O81" s="306">
        <v>229</v>
      </c>
      <c r="P81" s="177"/>
      <c r="Q81" s="178" t="s">
        <v>1140</v>
      </c>
      <c r="R81" s="179"/>
      <c r="S81" s="180"/>
      <c r="T81" s="146" t="s">
        <v>960</v>
      </c>
      <c r="U81" s="146" t="s">
        <v>560</v>
      </c>
      <c r="V81" s="183">
        <v>44502</v>
      </c>
    </row>
    <row r="82" spans="1:22" ht="13.9" customHeight="1">
      <c r="A82" s="173">
        <v>79</v>
      </c>
      <c r="B82" s="148">
        <v>11</v>
      </c>
      <c r="C82" s="148">
        <v>30</v>
      </c>
      <c r="D82" s="148" t="s">
        <v>956</v>
      </c>
      <c r="E82" s="148" t="s">
        <v>980</v>
      </c>
      <c r="F82" s="210" t="s">
        <v>1141</v>
      </c>
      <c r="G82" s="252"/>
      <c r="H82" s="149"/>
      <c r="I82" s="294">
        <v>121470</v>
      </c>
      <c r="J82" s="194">
        <f t="shared" si="2"/>
        <v>21079341.5</v>
      </c>
      <c r="K82" s="152" t="s">
        <v>1142</v>
      </c>
      <c r="L82" s="260" t="s">
        <v>1039</v>
      </c>
      <c r="M82" s="152"/>
      <c r="N82" s="148"/>
      <c r="O82" s="306">
        <f>229/2</f>
        <v>114.5</v>
      </c>
      <c r="P82" s="177"/>
      <c r="Q82" s="178" t="s">
        <v>1140</v>
      </c>
      <c r="R82" s="179"/>
      <c r="S82" s="180"/>
      <c r="T82" s="146" t="s">
        <v>960</v>
      </c>
      <c r="U82" s="146" t="s">
        <v>560</v>
      </c>
      <c r="V82" s="183">
        <v>44502</v>
      </c>
    </row>
    <row r="83" spans="1:22" ht="13.9" customHeight="1">
      <c r="A83" s="173">
        <v>80</v>
      </c>
      <c r="B83" s="148">
        <v>11</v>
      </c>
      <c r="C83" s="148">
        <v>30</v>
      </c>
      <c r="D83" s="148" t="s">
        <v>956</v>
      </c>
      <c r="E83" s="148" t="s">
        <v>976</v>
      </c>
      <c r="F83" s="210" t="s">
        <v>1143</v>
      </c>
      <c r="G83" s="252"/>
      <c r="H83" s="149"/>
      <c r="I83" s="294">
        <v>3665264</v>
      </c>
      <c r="J83" s="194">
        <f t="shared" si="2"/>
        <v>17413963</v>
      </c>
      <c r="K83" s="152" t="s">
        <v>1144</v>
      </c>
      <c r="L83" s="260" t="s">
        <v>1039</v>
      </c>
      <c r="M83" s="152"/>
      <c r="N83" s="148"/>
      <c r="O83" s="306">
        <f>229/2</f>
        <v>114.5</v>
      </c>
      <c r="P83" s="177"/>
      <c r="Q83" s="178" t="s">
        <v>1140</v>
      </c>
      <c r="R83" s="179"/>
      <c r="S83" s="180"/>
      <c r="T83" s="146" t="s">
        <v>960</v>
      </c>
      <c r="U83" s="146" t="s">
        <v>560</v>
      </c>
      <c r="V83" s="183">
        <v>44502</v>
      </c>
    </row>
    <row r="84" spans="1:22" ht="13.9" customHeight="1">
      <c r="A84" s="173">
        <v>82</v>
      </c>
      <c r="B84" s="148">
        <v>11</v>
      </c>
      <c r="C84" s="148">
        <v>30</v>
      </c>
      <c r="D84" s="148" t="s">
        <v>956</v>
      </c>
      <c r="E84" s="153" t="s">
        <v>989</v>
      </c>
      <c r="F84" s="216" t="s">
        <v>1145</v>
      </c>
      <c r="G84" s="252" t="s">
        <v>1146</v>
      </c>
      <c r="H84" s="149"/>
      <c r="I84" s="294">
        <v>416317</v>
      </c>
      <c r="J84" s="194">
        <f t="shared" si="2"/>
        <v>16997417</v>
      </c>
      <c r="K84" s="152" t="s">
        <v>1147</v>
      </c>
      <c r="L84" s="260" t="s">
        <v>1043</v>
      </c>
      <c r="M84" s="152"/>
      <c r="N84" s="148"/>
      <c r="O84" s="306">
        <v>229</v>
      </c>
      <c r="P84" s="177"/>
      <c r="Q84" s="178" t="s">
        <v>1148</v>
      </c>
      <c r="R84" s="179"/>
      <c r="S84" s="180"/>
      <c r="T84" s="146" t="s">
        <v>960</v>
      </c>
      <c r="U84" s="146" t="s">
        <v>560</v>
      </c>
      <c r="V84" s="183">
        <v>44537</v>
      </c>
    </row>
    <row r="85" spans="1:22" ht="13.9" customHeight="1">
      <c r="A85" s="173">
        <v>83</v>
      </c>
      <c r="B85" s="148">
        <v>11</v>
      </c>
      <c r="C85" s="148">
        <v>30</v>
      </c>
      <c r="D85" s="148" t="s">
        <v>956</v>
      </c>
      <c r="E85" s="148" t="s">
        <v>992</v>
      </c>
      <c r="F85" s="148" t="s">
        <v>1149</v>
      </c>
      <c r="G85" s="252" t="s">
        <v>1150</v>
      </c>
      <c r="H85" s="149"/>
      <c r="I85" s="294">
        <v>53680</v>
      </c>
      <c r="J85" s="194">
        <f t="shared" si="2"/>
        <v>16943508</v>
      </c>
      <c r="K85" s="152" t="s">
        <v>1151</v>
      </c>
      <c r="L85" s="260" t="s">
        <v>1046</v>
      </c>
      <c r="M85" s="152"/>
      <c r="N85" s="148"/>
      <c r="O85" s="306">
        <v>229</v>
      </c>
      <c r="P85" s="177"/>
      <c r="Q85" s="178" t="s">
        <v>1148</v>
      </c>
      <c r="R85" s="179"/>
      <c r="S85" s="180"/>
      <c r="T85" s="146" t="s">
        <v>960</v>
      </c>
      <c r="U85" s="146" t="s">
        <v>560</v>
      </c>
      <c r="V85" s="183">
        <v>44537</v>
      </c>
    </row>
    <row r="86" spans="1:22" ht="13.9" customHeight="1">
      <c r="A86" s="173">
        <v>84</v>
      </c>
      <c r="B86" s="148">
        <v>11</v>
      </c>
      <c r="C86" s="148">
        <v>30</v>
      </c>
      <c r="D86" s="148" t="s">
        <v>1013</v>
      </c>
      <c r="E86" s="148" t="s">
        <v>1040</v>
      </c>
      <c r="F86" s="209" t="s">
        <v>1152</v>
      </c>
      <c r="G86" s="252" t="s">
        <v>1153</v>
      </c>
      <c r="H86" s="149"/>
      <c r="I86" s="185">
        <v>7939250</v>
      </c>
      <c r="J86" s="194">
        <f t="shared" si="2"/>
        <v>9004029</v>
      </c>
      <c r="K86" s="152" t="s">
        <v>1154</v>
      </c>
      <c r="L86" s="260" t="s">
        <v>1050</v>
      </c>
      <c r="M86" s="239" t="s">
        <v>1155</v>
      </c>
      <c r="N86" s="148"/>
      <c r="O86" s="306">
        <v>229</v>
      </c>
      <c r="P86" s="177"/>
      <c r="Q86" s="178" t="s">
        <v>1148</v>
      </c>
      <c r="R86" s="179"/>
      <c r="S86" s="180"/>
      <c r="T86" s="146" t="s">
        <v>960</v>
      </c>
      <c r="U86" s="146" t="s">
        <v>560</v>
      </c>
      <c r="V86" s="183">
        <v>44537</v>
      </c>
    </row>
    <row r="87" spans="1:22" ht="13.9" customHeight="1">
      <c r="A87" s="173">
        <v>85</v>
      </c>
      <c r="B87" s="148">
        <v>11</v>
      </c>
      <c r="C87" s="148">
        <v>30</v>
      </c>
      <c r="D87" s="148" t="s">
        <v>1013</v>
      </c>
      <c r="E87" s="148" t="s">
        <v>1040</v>
      </c>
      <c r="F87" s="148" t="s">
        <v>1156</v>
      </c>
      <c r="G87" s="252" t="s">
        <v>1157</v>
      </c>
      <c r="H87" s="149"/>
      <c r="I87" s="185">
        <v>6380000</v>
      </c>
      <c r="J87" s="194">
        <f t="shared" si="2"/>
        <v>2623800</v>
      </c>
      <c r="K87" s="152" t="s">
        <v>1158</v>
      </c>
      <c r="L87" s="260" t="s">
        <v>1053</v>
      </c>
      <c r="M87" s="239" t="s">
        <v>1159</v>
      </c>
      <c r="N87" s="148"/>
      <c r="O87" s="306">
        <v>229</v>
      </c>
      <c r="P87" s="177"/>
      <c r="Q87" s="178" t="s">
        <v>1148</v>
      </c>
      <c r="R87" s="179"/>
      <c r="S87" s="180"/>
      <c r="T87" s="146" t="s">
        <v>960</v>
      </c>
      <c r="U87" s="146" t="s">
        <v>560</v>
      </c>
      <c r="V87" s="183">
        <v>44537</v>
      </c>
    </row>
    <row r="88" spans="1:22" ht="13.9" customHeight="1">
      <c r="A88" s="173">
        <v>86</v>
      </c>
      <c r="B88" s="148">
        <v>11</v>
      </c>
      <c r="C88" s="148">
        <v>30</v>
      </c>
      <c r="D88" s="148" t="s">
        <v>1013</v>
      </c>
      <c r="E88" s="148" t="s">
        <v>1040</v>
      </c>
      <c r="F88" s="148" t="s">
        <v>1160</v>
      </c>
      <c r="G88" s="252" t="s">
        <v>1161</v>
      </c>
      <c r="H88" s="149"/>
      <c r="I88" s="185">
        <v>1009800</v>
      </c>
      <c r="J88" s="194">
        <f t="shared" si="2"/>
        <v>1613771</v>
      </c>
      <c r="K88" s="152" t="s">
        <v>1162</v>
      </c>
      <c r="L88" s="260" t="s">
        <v>1057</v>
      </c>
      <c r="M88" s="239" t="s">
        <v>1163</v>
      </c>
      <c r="N88" s="148"/>
      <c r="O88" s="306">
        <v>229</v>
      </c>
      <c r="P88" s="177"/>
      <c r="Q88" s="178" t="s">
        <v>1148</v>
      </c>
      <c r="R88" s="179"/>
      <c r="S88" s="180"/>
      <c r="T88" s="146" t="s">
        <v>960</v>
      </c>
      <c r="U88" s="146" t="s">
        <v>560</v>
      </c>
      <c r="V88" s="183">
        <v>44537</v>
      </c>
    </row>
    <row r="89" spans="1:22" ht="13.9" customHeight="1">
      <c r="A89" s="173">
        <v>87</v>
      </c>
      <c r="B89" s="148">
        <v>11</v>
      </c>
      <c r="C89" s="148">
        <v>30</v>
      </c>
      <c r="D89" s="148" t="s">
        <v>956</v>
      </c>
      <c r="E89" s="148" t="s">
        <v>992</v>
      </c>
      <c r="F89" s="148" t="s">
        <v>1164</v>
      </c>
      <c r="G89" s="252" t="s">
        <v>1165</v>
      </c>
      <c r="H89" s="149"/>
      <c r="I89" s="294">
        <v>2134</v>
      </c>
      <c r="J89" s="194">
        <f t="shared" si="2"/>
        <v>1611487</v>
      </c>
      <c r="K89" s="152" t="s">
        <v>1166</v>
      </c>
      <c r="L89" s="260" t="s">
        <v>1060</v>
      </c>
      <c r="M89" s="152"/>
      <c r="N89" s="148"/>
      <c r="O89" s="306">
        <v>150</v>
      </c>
      <c r="P89" s="177"/>
      <c r="Q89" s="178"/>
      <c r="R89" s="179"/>
      <c r="S89" s="180"/>
      <c r="T89" s="146" t="s">
        <v>960</v>
      </c>
      <c r="U89" s="146" t="s">
        <v>560</v>
      </c>
      <c r="V89" s="183">
        <v>44537</v>
      </c>
    </row>
    <row r="90" spans="1:22" ht="13.9" customHeight="1">
      <c r="A90" s="173">
        <v>88</v>
      </c>
      <c r="B90" s="148">
        <v>12</v>
      </c>
      <c r="C90" s="148">
        <v>1</v>
      </c>
      <c r="D90" s="148"/>
      <c r="E90" s="148"/>
      <c r="F90" s="148" t="s">
        <v>1167</v>
      </c>
      <c r="G90" s="252"/>
      <c r="H90" s="149">
        <v>75000000</v>
      </c>
      <c r="I90" s="150"/>
      <c r="J90" s="194">
        <f t="shared" si="2"/>
        <v>76611487</v>
      </c>
      <c r="K90" s="152"/>
      <c r="L90" s="152"/>
      <c r="M90" s="152"/>
      <c r="N90" s="148"/>
      <c r="O90" s="306"/>
      <c r="P90" s="177"/>
      <c r="Q90" s="178"/>
      <c r="R90" s="179"/>
      <c r="S90" s="180"/>
      <c r="T90" s="146" t="s">
        <v>649</v>
      </c>
      <c r="U90" s="146" t="s">
        <v>649</v>
      </c>
      <c r="V90" s="146" t="s">
        <v>649</v>
      </c>
    </row>
    <row r="91" spans="1:22" ht="13.9" customHeight="1">
      <c r="A91" s="173">
        <v>89</v>
      </c>
      <c r="B91" s="148">
        <v>12</v>
      </c>
      <c r="C91" s="148">
        <v>1</v>
      </c>
      <c r="D91" s="148" t="s">
        <v>877</v>
      </c>
      <c r="E91" s="148" t="s">
        <v>878</v>
      </c>
      <c r="F91" s="148" t="s">
        <v>1168</v>
      </c>
      <c r="G91" s="252" t="s">
        <v>1169</v>
      </c>
      <c r="H91" s="149"/>
      <c r="I91" s="150">
        <v>5797550</v>
      </c>
      <c r="J91" s="194">
        <f t="shared" si="2"/>
        <v>70813708</v>
      </c>
      <c r="K91" s="152" t="s">
        <v>1170</v>
      </c>
      <c r="L91" s="152"/>
      <c r="M91" s="152"/>
      <c r="N91" s="148"/>
      <c r="O91" s="306">
        <v>229</v>
      </c>
      <c r="P91" s="177"/>
      <c r="Q91" s="178"/>
      <c r="R91" s="179"/>
      <c r="S91" s="180"/>
      <c r="T91" s="146" t="s">
        <v>960</v>
      </c>
      <c r="U91" s="146" t="s">
        <v>560</v>
      </c>
      <c r="V91" s="183">
        <v>44537</v>
      </c>
    </row>
    <row r="92" spans="1:22" ht="13.9" customHeight="1">
      <c r="A92" s="173">
        <v>90</v>
      </c>
      <c r="B92" s="148">
        <v>12</v>
      </c>
      <c r="C92" s="148">
        <v>3</v>
      </c>
      <c r="D92" s="148" t="s">
        <v>956</v>
      </c>
      <c r="E92" s="110" t="s">
        <v>1072</v>
      </c>
      <c r="F92" s="158" t="s">
        <v>1171</v>
      </c>
      <c r="G92" s="252" t="s">
        <v>1172</v>
      </c>
      <c r="H92" s="149"/>
      <c r="I92" s="150">
        <v>61948927</v>
      </c>
      <c r="J92" s="194">
        <f t="shared" si="2"/>
        <v>8860281</v>
      </c>
      <c r="K92" s="152" t="s">
        <v>1173</v>
      </c>
      <c r="L92" s="152"/>
      <c r="M92" s="152"/>
      <c r="N92" s="148"/>
      <c r="O92" s="306">
        <v>4500</v>
      </c>
      <c r="P92" s="177"/>
      <c r="Q92" s="178"/>
      <c r="R92" s="179"/>
      <c r="S92" s="180"/>
      <c r="T92" s="146" t="s">
        <v>960</v>
      </c>
      <c r="U92" s="146" t="s">
        <v>560</v>
      </c>
      <c r="V92" s="183">
        <v>44537</v>
      </c>
    </row>
    <row r="93" spans="1:22" ht="13.9" customHeight="1">
      <c r="A93" s="173">
        <v>91</v>
      </c>
      <c r="B93" s="148">
        <v>12</v>
      </c>
      <c r="C93" s="148">
        <v>14</v>
      </c>
      <c r="D93" s="148" t="s">
        <v>877</v>
      </c>
      <c r="E93" s="148" t="s">
        <v>878</v>
      </c>
      <c r="F93" s="158" t="s">
        <v>1174</v>
      </c>
      <c r="G93" s="252" t="s">
        <v>1175</v>
      </c>
      <c r="H93" s="149"/>
      <c r="I93" s="150">
        <v>108900</v>
      </c>
      <c r="J93" s="194">
        <f t="shared" si="2"/>
        <v>8751002</v>
      </c>
      <c r="K93" s="152" t="s">
        <v>1176</v>
      </c>
      <c r="L93" s="152"/>
      <c r="M93" s="152"/>
      <c r="N93" s="148"/>
      <c r="O93" s="306">
        <f>229+150</f>
        <v>379</v>
      </c>
      <c r="P93" s="177"/>
      <c r="Q93" s="178"/>
      <c r="R93" s="179"/>
      <c r="S93" s="180"/>
      <c r="T93" s="146" t="s">
        <v>960</v>
      </c>
      <c r="U93" s="146" t="s">
        <v>560</v>
      </c>
      <c r="V93" s="183">
        <v>44565</v>
      </c>
    </row>
    <row r="94" spans="1:22" ht="13.9" customHeight="1">
      <c r="A94" s="173">
        <v>92</v>
      </c>
      <c r="B94" s="148">
        <v>12</v>
      </c>
      <c r="C94" s="148">
        <v>20</v>
      </c>
      <c r="D94" s="148" t="s">
        <v>966</v>
      </c>
      <c r="E94" s="148"/>
      <c r="F94" s="148" t="s">
        <v>176</v>
      </c>
      <c r="G94" s="252" t="s">
        <v>1177</v>
      </c>
      <c r="H94" s="174"/>
      <c r="I94" s="185">
        <v>852951</v>
      </c>
      <c r="J94" s="194">
        <f t="shared" si="2"/>
        <v>7897822</v>
      </c>
      <c r="K94" s="152" t="s">
        <v>1178</v>
      </c>
      <c r="L94" s="152"/>
      <c r="M94" s="152"/>
      <c r="N94" s="148"/>
      <c r="O94" s="306">
        <v>229</v>
      </c>
      <c r="P94" s="177"/>
      <c r="Q94" s="178"/>
      <c r="R94" s="179"/>
      <c r="S94" s="180"/>
      <c r="T94" s="146" t="s">
        <v>649</v>
      </c>
      <c r="U94" s="146" t="s">
        <v>560</v>
      </c>
      <c r="V94" s="183" t="s">
        <v>649</v>
      </c>
    </row>
    <row r="95" spans="1:22" ht="13.9" customHeight="1">
      <c r="A95" s="173">
        <v>93</v>
      </c>
      <c r="B95" s="148">
        <v>12</v>
      </c>
      <c r="C95" s="148">
        <v>20</v>
      </c>
      <c r="D95" s="148" t="s">
        <v>966</v>
      </c>
      <c r="E95" s="148"/>
      <c r="F95" s="148" t="s">
        <v>969</v>
      </c>
      <c r="G95" s="252" t="s">
        <v>655</v>
      </c>
      <c r="H95" s="174"/>
      <c r="I95" s="185">
        <v>443148</v>
      </c>
      <c r="J95" s="194">
        <f t="shared" si="2"/>
        <v>7454445</v>
      </c>
      <c r="K95" s="152" t="s">
        <v>1179</v>
      </c>
      <c r="L95" s="152"/>
      <c r="M95" s="152"/>
      <c r="N95" s="148"/>
      <c r="O95" s="306">
        <v>229</v>
      </c>
      <c r="P95" s="177"/>
      <c r="Q95" s="178"/>
      <c r="R95" s="179"/>
      <c r="S95" s="180"/>
      <c r="T95" s="146" t="s">
        <v>649</v>
      </c>
      <c r="U95" s="146" t="s">
        <v>560</v>
      </c>
      <c r="V95" s="183" t="s">
        <v>649</v>
      </c>
    </row>
    <row r="96" spans="1:22" ht="13.9" customHeight="1">
      <c r="A96" s="173">
        <v>94</v>
      </c>
      <c r="B96" s="148">
        <v>12</v>
      </c>
      <c r="C96" s="148">
        <v>20</v>
      </c>
      <c r="D96" s="148" t="s">
        <v>966</v>
      </c>
      <c r="E96" s="148"/>
      <c r="F96" s="148" t="s">
        <v>971</v>
      </c>
      <c r="G96" s="252" t="s">
        <v>655</v>
      </c>
      <c r="H96" s="174"/>
      <c r="I96" s="185">
        <v>318765</v>
      </c>
      <c r="J96" s="194">
        <f t="shared" si="2"/>
        <v>7135451</v>
      </c>
      <c r="K96" s="152" t="s">
        <v>1180</v>
      </c>
      <c r="L96" s="152"/>
      <c r="M96" s="152"/>
      <c r="N96" s="148"/>
      <c r="O96" s="306">
        <v>229</v>
      </c>
      <c r="P96" s="177"/>
      <c r="Q96" s="178"/>
      <c r="R96" s="179"/>
      <c r="S96" s="180"/>
      <c r="T96" s="146" t="s">
        <v>649</v>
      </c>
      <c r="U96" s="146" t="s">
        <v>560</v>
      </c>
      <c r="V96" s="183" t="s">
        <v>649</v>
      </c>
    </row>
    <row r="97" spans="1:22" ht="13.9" customHeight="1">
      <c r="A97" s="173">
        <v>95</v>
      </c>
      <c r="B97" s="148">
        <v>12</v>
      </c>
      <c r="C97" s="148">
        <v>20</v>
      </c>
      <c r="D97" s="148" t="s">
        <v>966</v>
      </c>
      <c r="E97" s="148"/>
      <c r="F97" s="148" t="s">
        <v>974</v>
      </c>
      <c r="G97" s="252" t="s">
        <v>655</v>
      </c>
      <c r="H97" s="174"/>
      <c r="I97" s="185">
        <v>205198</v>
      </c>
      <c r="J97" s="194">
        <f t="shared" si="2"/>
        <v>6930201</v>
      </c>
      <c r="K97" s="152" t="s">
        <v>1181</v>
      </c>
      <c r="L97" s="152"/>
      <c r="M97" s="152"/>
      <c r="N97" s="148"/>
      <c r="O97" s="306">
        <v>52</v>
      </c>
      <c r="P97" s="177"/>
      <c r="Q97" s="178"/>
      <c r="R97" s="179"/>
      <c r="S97" s="180"/>
      <c r="T97" s="146" t="s">
        <v>649</v>
      </c>
      <c r="U97" s="146" t="s">
        <v>560</v>
      </c>
      <c r="V97" s="183" t="s">
        <v>649</v>
      </c>
    </row>
    <row r="98" spans="1:22" ht="13.9" customHeight="1">
      <c r="A98" s="173">
        <v>96</v>
      </c>
      <c r="B98" s="148">
        <v>12</v>
      </c>
      <c r="C98" s="148">
        <v>20</v>
      </c>
      <c r="D98" s="148" t="s">
        <v>966</v>
      </c>
      <c r="E98" s="148"/>
      <c r="F98" s="148" t="s">
        <v>1182</v>
      </c>
      <c r="G98" s="252" t="s">
        <v>655</v>
      </c>
      <c r="H98" s="174"/>
      <c r="I98" s="185">
        <v>321649</v>
      </c>
      <c r="J98" s="194">
        <f t="shared" si="2"/>
        <v>6608323</v>
      </c>
      <c r="K98" s="152" t="s">
        <v>1183</v>
      </c>
      <c r="L98" s="152"/>
      <c r="M98" s="152"/>
      <c r="N98" s="148"/>
      <c r="O98" s="306">
        <v>229</v>
      </c>
      <c r="P98" s="177"/>
      <c r="Q98" s="178"/>
      <c r="R98" s="179"/>
      <c r="S98" s="180"/>
      <c r="T98" s="146" t="s">
        <v>649</v>
      </c>
      <c r="U98" s="146" t="s">
        <v>560</v>
      </c>
      <c r="V98" s="183" t="s">
        <v>649</v>
      </c>
    </row>
    <row r="99" spans="1:22" ht="13.9" customHeight="1">
      <c r="A99" s="173">
        <v>97</v>
      </c>
      <c r="B99" s="148">
        <v>12</v>
      </c>
      <c r="C99" s="148">
        <v>20</v>
      </c>
      <c r="D99" s="148" t="s">
        <v>966</v>
      </c>
      <c r="E99" s="148"/>
      <c r="F99" s="148" t="s">
        <v>222</v>
      </c>
      <c r="G99" s="252" t="s">
        <v>655</v>
      </c>
      <c r="H99" s="174"/>
      <c r="I99" s="185">
        <v>399305</v>
      </c>
      <c r="J99" s="194">
        <f t="shared" si="2"/>
        <v>6208966</v>
      </c>
      <c r="K99" s="152" t="s">
        <v>1184</v>
      </c>
      <c r="L99" s="152"/>
      <c r="M99" s="152"/>
      <c r="N99" s="148"/>
      <c r="O99" s="306">
        <v>52</v>
      </c>
      <c r="P99" s="177"/>
      <c r="Q99" s="178"/>
      <c r="R99" s="179"/>
      <c r="S99" s="180"/>
      <c r="T99" s="146" t="s">
        <v>649</v>
      </c>
      <c r="U99" s="146" t="s">
        <v>560</v>
      </c>
      <c r="V99" s="183" t="s">
        <v>649</v>
      </c>
    </row>
    <row r="100" spans="1:22" ht="13.9" customHeight="1">
      <c r="A100" s="173">
        <v>98</v>
      </c>
      <c r="B100" s="148">
        <v>12</v>
      </c>
      <c r="C100" s="148">
        <v>22</v>
      </c>
      <c r="D100" s="148" t="s">
        <v>966</v>
      </c>
      <c r="E100" s="148"/>
      <c r="F100" s="148" t="s">
        <v>1131</v>
      </c>
      <c r="G100" s="252" t="s">
        <v>655</v>
      </c>
      <c r="H100" s="174"/>
      <c r="I100" s="185">
        <v>52437</v>
      </c>
      <c r="J100" s="194">
        <f t="shared" si="2"/>
        <v>6156300</v>
      </c>
      <c r="K100" s="152" t="s">
        <v>1185</v>
      </c>
      <c r="L100" s="152"/>
      <c r="M100" s="152"/>
      <c r="N100" s="148"/>
      <c r="O100" s="306">
        <v>229</v>
      </c>
      <c r="P100" s="177"/>
      <c r="Q100" s="178"/>
      <c r="R100" s="179"/>
      <c r="S100" s="180"/>
      <c r="T100" s="146" t="s">
        <v>649</v>
      </c>
      <c r="U100" s="146" t="s">
        <v>560</v>
      </c>
      <c r="V100" s="183">
        <v>44565</v>
      </c>
    </row>
    <row r="101" spans="1:22" ht="13.9" customHeight="1">
      <c r="A101" s="173">
        <v>99</v>
      </c>
      <c r="B101" s="148">
        <v>12</v>
      </c>
      <c r="C101" s="148">
        <v>28</v>
      </c>
      <c r="D101" s="148"/>
      <c r="E101" s="148"/>
      <c r="F101" s="148" t="s">
        <v>1167</v>
      </c>
      <c r="G101" s="252"/>
      <c r="H101" s="174">
        <v>1000000</v>
      </c>
      <c r="I101" s="185"/>
      <c r="J101" s="194">
        <f t="shared" si="2"/>
        <v>7156300</v>
      </c>
      <c r="K101" s="152"/>
      <c r="L101" s="152"/>
      <c r="M101" s="152"/>
      <c r="N101" s="148"/>
      <c r="O101" s="306"/>
      <c r="P101" s="177"/>
      <c r="Q101" s="178"/>
      <c r="R101" s="179"/>
      <c r="S101" s="180"/>
      <c r="T101" s="146" t="s">
        <v>649</v>
      </c>
      <c r="U101" s="146" t="s">
        <v>649</v>
      </c>
      <c r="V101" s="146" t="s">
        <v>649</v>
      </c>
    </row>
    <row r="102" spans="1:22" ht="13.9" customHeight="1">
      <c r="A102" s="173">
        <v>100</v>
      </c>
      <c r="B102" s="148">
        <v>12</v>
      </c>
      <c r="C102" s="148">
        <v>29</v>
      </c>
      <c r="D102" s="148" t="s">
        <v>1063</v>
      </c>
      <c r="E102" s="148" t="s">
        <v>1064</v>
      </c>
      <c r="F102" s="148" t="s">
        <v>1186</v>
      </c>
      <c r="G102" s="252"/>
      <c r="H102" s="174">
        <v>12744250</v>
      </c>
      <c r="I102" s="185"/>
      <c r="J102" s="194">
        <f t="shared" si="2"/>
        <v>19898550</v>
      </c>
      <c r="K102" s="152"/>
      <c r="L102" s="152"/>
      <c r="M102" s="152"/>
      <c r="N102" s="148"/>
      <c r="O102" s="306">
        <v>2000</v>
      </c>
      <c r="P102" s="177"/>
      <c r="Q102" s="178"/>
      <c r="R102" s="179"/>
      <c r="S102" s="180"/>
      <c r="T102" s="146" t="s">
        <v>960</v>
      </c>
      <c r="U102" s="146" t="s">
        <v>649</v>
      </c>
      <c r="V102" s="183">
        <v>44565</v>
      </c>
    </row>
    <row r="103" spans="1:22" ht="13.9" customHeight="1">
      <c r="A103" s="173">
        <v>101</v>
      </c>
      <c r="B103" s="148">
        <v>12</v>
      </c>
      <c r="C103" s="148">
        <v>29</v>
      </c>
      <c r="D103" s="148" t="s">
        <v>956</v>
      </c>
      <c r="E103" s="148" t="s">
        <v>980</v>
      </c>
      <c r="F103" s="210" t="s">
        <v>1187</v>
      </c>
      <c r="G103" s="252" t="s">
        <v>1188</v>
      </c>
      <c r="H103" s="149"/>
      <c r="I103" s="295">
        <v>39269</v>
      </c>
      <c r="J103" s="194">
        <f>J102+H103-I103-O103</f>
        <v>19859281</v>
      </c>
      <c r="K103" s="152" t="s">
        <v>1189</v>
      </c>
      <c r="L103" s="152"/>
      <c r="M103" s="152"/>
      <c r="N103" s="148"/>
      <c r="O103" s="306"/>
      <c r="P103" s="177"/>
      <c r="Q103" s="178" t="s">
        <v>1190</v>
      </c>
      <c r="R103" s="179"/>
      <c r="S103" s="180"/>
      <c r="T103" s="146" t="s">
        <v>960</v>
      </c>
      <c r="U103" s="146" t="s">
        <v>560</v>
      </c>
      <c r="V103" s="183">
        <v>44565</v>
      </c>
    </row>
    <row r="104" spans="1:22" ht="13.9" customHeight="1">
      <c r="A104" s="173">
        <v>102</v>
      </c>
      <c r="B104" s="148">
        <v>12</v>
      </c>
      <c r="C104" s="148">
        <v>29</v>
      </c>
      <c r="D104" s="148" t="s">
        <v>956</v>
      </c>
      <c r="E104" s="148" t="s">
        <v>980</v>
      </c>
      <c r="F104" s="210" t="s">
        <v>1191</v>
      </c>
      <c r="G104" s="252" t="s">
        <v>1192</v>
      </c>
      <c r="H104" s="149"/>
      <c r="I104" s="295">
        <v>83589</v>
      </c>
      <c r="J104" s="194">
        <f t="shared" si="2"/>
        <v>19775692</v>
      </c>
      <c r="K104" s="152" t="s">
        <v>1193</v>
      </c>
      <c r="L104" s="152"/>
      <c r="M104" s="152"/>
      <c r="N104" s="148"/>
      <c r="O104" s="306"/>
      <c r="P104" s="177"/>
      <c r="Q104" s="178" t="s">
        <v>1190</v>
      </c>
      <c r="R104" s="179"/>
      <c r="S104" s="180"/>
      <c r="T104" s="146" t="s">
        <v>960</v>
      </c>
      <c r="U104" s="146" t="s">
        <v>560</v>
      </c>
      <c r="V104" s="183">
        <v>44565</v>
      </c>
    </row>
    <row r="105" spans="1:22" ht="13.9" customHeight="1">
      <c r="A105" s="173">
        <v>103</v>
      </c>
      <c r="B105" s="148">
        <v>12</v>
      </c>
      <c r="C105" s="148">
        <v>29</v>
      </c>
      <c r="D105" s="148" t="s">
        <v>956</v>
      </c>
      <c r="E105" s="148" t="s">
        <v>980</v>
      </c>
      <c r="F105" s="210" t="s">
        <v>1194</v>
      </c>
      <c r="G105" s="252" t="s">
        <v>1195</v>
      </c>
      <c r="H105" s="149"/>
      <c r="I105" s="295">
        <v>113513</v>
      </c>
      <c r="J105" s="194">
        <f t="shared" si="2"/>
        <v>19662179</v>
      </c>
      <c r="K105" s="152" t="s">
        <v>1196</v>
      </c>
      <c r="L105" s="152"/>
      <c r="M105" s="152"/>
      <c r="N105" s="148"/>
      <c r="O105" s="306"/>
      <c r="P105" s="177"/>
      <c r="Q105" s="178" t="s">
        <v>1190</v>
      </c>
      <c r="R105" s="179"/>
      <c r="S105" s="180"/>
      <c r="T105" s="146" t="s">
        <v>960</v>
      </c>
      <c r="U105" s="146" t="s">
        <v>560</v>
      </c>
      <c r="V105" s="183">
        <v>44565</v>
      </c>
    </row>
    <row r="106" spans="1:22" ht="13.9" customHeight="1">
      <c r="A106" s="173">
        <v>104</v>
      </c>
      <c r="B106" s="148">
        <v>12</v>
      </c>
      <c r="C106" s="148">
        <v>29</v>
      </c>
      <c r="D106" s="148" t="s">
        <v>956</v>
      </c>
      <c r="E106" s="148" t="s">
        <v>980</v>
      </c>
      <c r="F106" s="210" t="s">
        <v>1197</v>
      </c>
      <c r="G106" s="252" t="s">
        <v>1198</v>
      </c>
      <c r="H106" s="149"/>
      <c r="I106" s="295">
        <v>127796</v>
      </c>
      <c r="J106" s="194">
        <f t="shared" si="2"/>
        <v>19534383</v>
      </c>
      <c r="K106" s="152" t="s">
        <v>1199</v>
      </c>
      <c r="L106" s="152"/>
      <c r="M106" s="152"/>
      <c r="N106" s="148"/>
      <c r="O106" s="306"/>
      <c r="P106" s="177"/>
      <c r="Q106" s="178" t="s">
        <v>1190</v>
      </c>
      <c r="R106" s="179"/>
      <c r="S106" s="180"/>
      <c r="T106" s="146" t="s">
        <v>960</v>
      </c>
      <c r="U106" s="146" t="s">
        <v>560</v>
      </c>
      <c r="V106" s="183">
        <v>44565</v>
      </c>
    </row>
    <row r="107" spans="1:22" ht="13.9" customHeight="1">
      <c r="A107" s="173">
        <v>105</v>
      </c>
      <c r="B107" s="148">
        <v>12</v>
      </c>
      <c r="C107" s="148">
        <v>29</v>
      </c>
      <c r="D107" s="148" t="s">
        <v>956</v>
      </c>
      <c r="E107" s="148" t="s">
        <v>976</v>
      </c>
      <c r="F107" s="210" t="s">
        <v>1200</v>
      </c>
      <c r="G107" s="252" t="s">
        <v>1201</v>
      </c>
      <c r="H107" s="149"/>
      <c r="I107" s="295">
        <v>4417878</v>
      </c>
      <c r="J107" s="194">
        <f>J106+H107-I107-O107</f>
        <v>15116276</v>
      </c>
      <c r="K107" s="152" t="s">
        <v>1202</v>
      </c>
      <c r="L107" s="152"/>
      <c r="M107" s="152"/>
      <c r="N107" s="148"/>
      <c r="O107" s="306">
        <v>229</v>
      </c>
      <c r="P107" s="177"/>
      <c r="Q107" s="178" t="s">
        <v>1190</v>
      </c>
      <c r="R107" s="179"/>
      <c r="S107" s="180"/>
      <c r="T107" s="146" t="s">
        <v>960</v>
      </c>
      <c r="U107" s="146" t="s">
        <v>560</v>
      </c>
      <c r="V107" s="183">
        <v>44565</v>
      </c>
    </row>
    <row r="108" spans="1:22" ht="13.9" customHeight="1">
      <c r="A108" s="173">
        <v>106</v>
      </c>
      <c r="B108" s="148">
        <v>12</v>
      </c>
      <c r="C108" s="148">
        <v>29</v>
      </c>
      <c r="D108" s="148" t="s">
        <v>138</v>
      </c>
      <c r="E108" s="148" t="s">
        <v>139</v>
      </c>
      <c r="F108" s="148" t="s">
        <v>1203</v>
      </c>
      <c r="G108" s="252" t="s">
        <v>1204</v>
      </c>
      <c r="H108" s="149"/>
      <c r="I108" s="295">
        <v>255000</v>
      </c>
      <c r="J108" s="194">
        <f t="shared" si="2"/>
        <v>14861047</v>
      </c>
      <c r="K108" s="152" t="s">
        <v>1205</v>
      </c>
      <c r="L108" s="152"/>
      <c r="M108" s="152"/>
      <c r="N108" s="148"/>
      <c r="O108" s="306">
        <v>229</v>
      </c>
      <c r="P108" s="195"/>
      <c r="Q108" s="178" t="s">
        <v>1190</v>
      </c>
      <c r="R108" s="179"/>
      <c r="S108" s="180"/>
      <c r="T108" s="146" t="s">
        <v>960</v>
      </c>
      <c r="U108" s="146" t="s">
        <v>560</v>
      </c>
      <c r="V108" s="183">
        <v>44565</v>
      </c>
    </row>
    <row r="109" spans="1:22" ht="13.9" customHeight="1">
      <c r="A109" s="173">
        <v>107</v>
      </c>
      <c r="B109" s="148">
        <v>12</v>
      </c>
      <c r="C109" s="148">
        <v>29</v>
      </c>
      <c r="D109" s="148" t="s">
        <v>956</v>
      </c>
      <c r="E109" s="148" t="s">
        <v>999</v>
      </c>
      <c r="F109" s="148" t="s">
        <v>1206</v>
      </c>
      <c r="G109" s="252" t="s">
        <v>1207</v>
      </c>
      <c r="H109" s="149"/>
      <c r="I109" s="295">
        <v>63708</v>
      </c>
      <c r="J109" s="194">
        <f t="shared" si="2"/>
        <v>14797110</v>
      </c>
      <c r="K109" s="152" t="s">
        <v>1208</v>
      </c>
      <c r="L109" s="152"/>
      <c r="M109" s="152"/>
      <c r="N109" s="148"/>
      <c r="O109" s="306">
        <v>229</v>
      </c>
      <c r="P109" s="177"/>
      <c r="Q109" s="178" t="s">
        <v>1209</v>
      </c>
      <c r="R109" s="179"/>
      <c r="S109" s="180"/>
      <c r="T109" s="146" t="s">
        <v>960</v>
      </c>
      <c r="U109" s="146" t="s">
        <v>560</v>
      </c>
      <c r="V109" s="183">
        <v>44565</v>
      </c>
    </row>
    <row r="110" spans="1:22" ht="13.9" customHeight="1">
      <c r="A110" s="173">
        <v>108</v>
      </c>
      <c r="B110" s="148">
        <v>12</v>
      </c>
      <c r="C110" s="148">
        <v>29</v>
      </c>
      <c r="D110" s="148" t="s">
        <v>956</v>
      </c>
      <c r="E110" s="153" t="s">
        <v>989</v>
      </c>
      <c r="F110" s="216" t="s">
        <v>1210</v>
      </c>
      <c r="G110" s="252" t="s">
        <v>1211</v>
      </c>
      <c r="H110" s="149"/>
      <c r="I110" s="295">
        <v>230519</v>
      </c>
      <c r="J110" s="194">
        <f t="shared" si="2"/>
        <v>14566362</v>
      </c>
      <c r="K110" s="152" t="s">
        <v>1212</v>
      </c>
      <c r="L110" s="152"/>
      <c r="M110" s="152"/>
      <c r="N110" s="148"/>
      <c r="O110" s="306">
        <v>229</v>
      </c>
      <c r="P110" s="177"/>
      <c r="Q110" s="178" t="s">
        <v>1209</v>
      </c>
      <c r="R110" s="179"/>
      <c r="S110" s="180"/>
      <c r="T110" s="146" t="s">
        <v>960</v>
      </c>
      <c r="U110" s="146" t="s">
        <v>560</v>
      </c>
      <c r="V110" s="183">
        <v>44565</v>
      </c>
    </row>
    <row r="111" spans="1:22" ht="13.9" customHeight="1">
      <c r="A111" s="173">
        <v>109</v>
      </c>
      <c r="B111" s="148">
        <v>12</v>
      </c>
      <c r="C111" s="148">
        <v>29</v>
      </c>
      <c r="D111" s="148" t="s">
        <v>1013</v>
      </c>
      <c r="E111" s="148" t="s">
        <v>1040</v>
      </c>
      <c r="F111" s="209" t="s">
        <v>1213</v>
      </c>
      <c r="G111" s="252" t="s">
        <v>1214</v>
      </c>
      <c r="H111" s="149"/>
      <c r="I111" s="150">
        <v>5810200</v>
      </c>
      <c r="J111" s="194">
        <f t="shared" si="2"/>
        <v>8755933</v>
      </c>
      <c r="K111" s="152" t="s">
        <v>1215</v>
      </c>
      <c r="L111" s="152"/>
      <c r="M111" s="152"/>
      <c r="N111" s="148"/>
      <c r="O111" s="306">
        <v>229</v>
      </c>
      <c r="P111" s="177"/>
      <c r="Q111" s="178" t="s">
        <v>1209</v>
      </c>
      <c r="R111" s="179"/>
      <c r="S111" s="180"/>
      <c r="T111" s="146" t="s">
        <v>960</v>
      </c>
      <c r="U111" s="146" t="s">
        <v>560</v>
      </c>
      <c r="V111" s="183">
        <v>44565</v>
      </c>
    </row>
    <row r="112" spans="1:22" ht="13.9" customHeight="1">
      <c r="A112" s="173">
        <v>110</v>
      </c>
      <c r="B112" s="148">
        <v>12</v>
      </c>
      <c r="C112" s="148">
        <v>29</v>
      </c>
      <c r="D112" s="148" t="s">
        <v>1013</v>
      </c>
      <c r="E112" s="148" t="s">
        <v>1040</v>
      </c>
      <c r="F112" s="148" t="s">
        <v>1216</v>
      </c>
      <c r="G112" s="252" t="s">
        <v>1217</v>
      </c>
      <c r="H112" s="149"/>
      <c r="I112" s="150">
        <v>7106000</v>
      </c>
      <c r="J112" s="194">
        <f t="shared" si="2"/>
        <v>1649704</v>
      </c>
      <c r="K112" s="152" t="s">
        <v>1218</v>
      </c>
      <c r="L112" s="152"/>
      <c r="M112" s="152"/>
      <c r="N112" s="148"/>
      <c r="O112" s="306">
        <v>229</v>
      </c>
      <c r="P112" s="177"/>
      <c r="Q112" s="178" t="s">
        <v>1209</v>
      </c>
      <c r="R112" s="179"/>
      <c r="S112" s="180"/>
      <c r="T112" s="146" t="s">
        <v>960</v>
      </c>
      <c r="U112" s="146" t="s">
        <v>560</v>
      </c>
      <c r="V112" s="183">
        <v>44565</v>
      </c>
    </row>
    <row r="113" spans="1:22" ht="13.9" customHeight="1">
      <c r="A113" s="173">
        <v>111</v>
      </c>
      <c r="B113" s="148">
        <v>12</v>
      </c>
      <c r="C113" s="148">
        <v>29</v>
      </c>
      <c r="D113" s="148" t="s">
        <v>1013</v>
      </c>
      <c r="E113" s="148" t="s">
        <v>1040</v>
      </c>
      <c r="F113" s="148" t="s">
        <v>1219</v>
      </c>
      <c r="G113" s="252" t="s">
        <v>1220</v>
      </c>
      <c r="H113" s="149"/>
      <c r="I113" s="150">
        <v>324500</v>
      </c>
      <c r="J113" s="194">
        <f t="shared" si="2"/>
        <v>1324975</v>
      </c>
      <c r="K113" s="152" t="s">
        <v>1221</v>
      </c>
      <c r="L113" s="152"/>
      <c r="M113" s="152"/>
      <c r="N113" s="148"/>
      <c r="O113" s="306">
        <v>229</v>
      </c>
      <c r="P113" s="177"/>
      <c r="Q113" s="178" t="s">
        <v>1209</v>
      </c>
      <c r="R113" s="179"/>
      <c r="S113" s="180"/>
      <c r="T113" s="146" t="s">
        <v>960</v>
      </c>
      <c r="U113" s="146" t="s">
        <v>560</v>
      </c>
      <c r="V113" s="183">
        <v>44565</v>
      </c>
    </row>
    <row r="114" spans="1:22" ht="13.9" customHeight="1">
      <c r="A114" s="173">
        <v>112</v>
      </c>
      <c r="B114" s="148">
        <v>12</v>
      </c>
      <c r="C114" s="148">
        <v>29</v>
      </c>
      <c r="D114" s="148" t="s">
        <v>1013</v>
      </c>
      <c r="E114" s="148" t="s">
        <v>1040</v>
      </c>
      <c r="F114" s="148" t="s">
        <v>1222</v>
      </c>
      <c r="G114" s="254" t="s">
        <v>1223</v>
      </c>
      <c r="H114" s="149"/>
      <c r="I114" s="150">
        <v>1089000</v>
      </c>
      <c r="J114" s="194">
        <f t="shared" si="2"/>
        <v>235746</v>
      </c>
      <c r="K114" s="152" t="s">
        <v>1224</v>
      </c>
      <c r="L114" s="152"/>
      <c r="M114" s="152"/>
      <c r="N114" s="148"/>
      <c r="O114" s="306">
        <v>229</v>
      </c>
      <c r="P114" s="177"/>
      <c r="Q114" s="178" t="s">
        <v>1209</v>
      </c>
      <c r="R114" s="179"/>
      <c r="S114" s="180"/>
      <c r="T114" s="146" t="s">
        <v>960</v>
      </c>
      <c r="U114" s="146" t="s">
        <v>560</v>
      </c>
      <c r="V114" s="183">
        <v>44565</v>
      </c>
    </row>
    <row r="115" spans="1:22" ht="13.9" customHeight="1">
      <c r="A115" s="173">
        <v>113</v>
      </c>
      <c r="B115" s="148">
        <v>12</v>
      </c>
      <c r="C115" s="148">
        <v>29</v>
      </c>
      <c r="D115" s="148" t="s">
        <v>956</v>
      </c>
      <c r="E115" s="148" t="s">
        <v>992</v>
      </c>
      <c r="F115" s="148" t="s">
        <v>1225</v>
      </c>
      <c r="G115" s="252" t="s">
        <v>1226</v>
      </c>
      <c r="H115" s="149"/>
      <c r="I115" s="295">
        <v>80628</v>
      </c>
      <c r="J115" s="194">
        <f t="shared" si="2"/>
        <v>154889</v>
      </c>
      <c r="K115" s="152" t="s">
        <v>1227</v>
      </c>
      <c r="L115" s="152"/>
      <c r="M115" s="152"/>
      <c r="N115" s="148"/>
      <c r="O115" s="306">
        <v>229</v>
      </c>
      <c r="P115" s="177"/>
      <c r="Q115" s="178"/>
      <c r="R115" s="179"/>
      <c r="S115" s="180"/>
      <c r="T115" s="146" t="s">
        <v>960</v>
      </c>
      <c r="U115" s="146" t="s">
        <v>560</v>
      </c>
      <c r="V115" s="183">
        <v>44565</v>
      </c>
    </row>
    <row r="116" spans="1:22" ht="13.9" customHeight="1">
      <c r="A116" s="173">
        <v>114</v>
      </c>
      <c r="B116" s="148">
        <v>12</v>
      </c>
      <c r="C116" s="148">
        <v>29</v>
      </c>
      <c r="D116" s="148" t="s">
        <v>956</v>
      </c>
      <c r="E116" s="148" t="s">
        <v>992</v>
      </c>
      <c r="F116" s="148" t="s">
        <v>1164</v>
      </c>
      <c r="G116" s="252" t="s">
        <v>1165</v>
      </c>
      <c r="H116" s="149"/>
      <c r="I116" s="295">
        <v>16863</v>
      </c>
      <c r="J116" s="194">
        <f t="shared" si="2"/>
        <v>138026</v>
      </c>
      <c r="K116" s="152" t="s">
        <v>1228</v>
      </c>
      <c r="L116" s="152"/>
      <c r="M116" s="152"/>
      <c r="N116" s="148"/>
      <c r="O116" s="306"/>
      <c r="P116" s="177"/>
      <c r="Q116" s="178"/>
      <c r="R116" s="179"/>
      <c r="S116" s="180"/>
      <c r="T116" s="146" t="s">
        <v>960</v>
      </c>
      <c r="U116" s="146" t="s">
        <v>560</v>
      </c>
      <c r="V116" s="183">
        <v>44565</v>
      </c>
    </row>
    <row r="117" spans="1:22" ht="13.9" customHeight="1">
      <c r="A117" s="173">
        <v>115</v>
      </c>
      <c r="B117" s="148">
        <v>12</v>
      </c>
      <c r="C117" s="148">
        <v>29</v>
      </c>
      <c r="D117" s="148" t="s">
        <v>956</v>
      </c>
      <c r="E117" s="148" t="s">
        <v>992</v>
      </c>
      <c r="F117" s="148" t="s">
        <v>1229</v>
      </c>
      <c r="G117" s="252" t="s">
        <v>1230</v>
      </c>
      <c r="H117" s="149"/>
      <c r="I117" s="295">
        <v>17446</v>
      </c>
      <c r="J117" s="194">
        <f t="shared" si="2"/>
        <v>120430</v>
      </c>
      <c r="K117" s="152" t="s">
        <v>1231</v>
      </c>
      <c r="L117" s="152"/>
      <c r="M117" s="152"/>
      <c r="N117" s="148"/>
      <c r="O117" s="306">
        <v>150</v>
      </c>
      <c r="P117" s="177"/>
      <c r="Q117" s="178" t="s">
        <v>1209</v>
      </c>
      <c r="R117" s="179"/>
      <c r="S117" s="180"/>
      <c r="T117" s="146" t="s">
        <v>960</v>
      </c>
      <c r="U117" s="146" t="s">
        <v>560</v>
      </c>
      <c r="V117" s="183">
        <v>44565</v>
      </c>
    </row>
    <row r="118" spans="1:22" ht="13.9" customHeight="1">
      <c r="A118" s="173">
        <v>1</v>
      </c>
      <c r="B118" s="148">
        <v>1</v>
      </c>
      <c r="C118" s="148">
        <v>4</v>
      </c>
      <c r="D118" s="148" t="s">
        <v>1063</v>
      </c>
      <c r="E118" s="148" t="s">
        <v>1064</v>
      </c>
      <c r="F118" s="158" t="s">
        <v>1232</v>
      </c>
      <c r="G118" s="255"/>
      <c r="H118" s="174">
        <v>18660998</v>
      </c>
      <c r="I118" s="185"/>
      <c r="J118" s="194">
        <f t="shared" si="2"/>
        <v>18779428</v>
      </c>
      <c r="K118" s="152"/>
      <c r="L118" s="152"/>
      <c r="M118" s="152"/>
      <c r="N118" s="148"/>
      <c r="O118" s="176">
        <v>2000</v>
      </c>
      <c r="P118" s="177"/>
      <c r="Q118" s="178"/>
      <c r="R118" s="179"/>
      <c r="S118" s="180"/>
      <c r="T118" s="146" t="s">
        <v>960</v>
      </c>
      <c r="U118" s="146" t="s">
        <v>649</v>
      </c>
      <c r="V118" s="183">
        <v>44565</v>
      </c>
    </row>
    <row r="119" spans="1:22" ht="13.9" customHeight="1">
      <c r="A119" s="173">
        <v>2</v>
      </c>
      <c r="B119" s="148">
        <v>1</v>
      </c>
      <c r="C119" s="148">
        <v>5</v>
      </c>
      <c r="D119" s="148"/>
      <c r="E119" s="148"/>
      <c r="F119" s="158" t="s">
        <v>1167</v>
      </c>
      <c r="G119" s="222"/>
      <c r="H119" s="174">
        <v>25000000</v>
      </c>
      <c r="I119" s="185"/>
      <c r="J119" s="194">
        <f t="shared" si="2"/>
        <v>43779428</v>
      </c>
      <c r="K119" s="152"/>
      <c r="L119" s="152"/>
      <c r="M119" s="152"/>
      <c r="N119" s="148"/>
      <c r="O119" s="176"/>
      <c r="P119" s="177"/>
      <c r="Q119" s="178"/>
      <c r="R119" s="179"/>
      <c r="S119" s="180"/>
      <c r="T119" s="146" t="s">
        <v>649</v>
      </c>
      <c r="U119" s="146" t="s">
        <v>649</v>
      </c>
      <c r="V119" s="146" t="s">
        <v>649</v>
      </c>
    </row>
    <row r="120" spans="1:22" ht="13.9" customHeight="1">
      <c r="A120" s="173">
        <v>3</v>
      </c>
      <c r="B120" s="148">
        <v>1</v>
      </c>
      <c r="C120" s="148">
        <v>7</v>
      </c>
      <c r="D120" s="148"/>
      <c r="E120" s="148"/>
      <c r="F120" s="158" t="s">
        <v>1233</v>
      </c>
      <c r="G120" s="222"/>
      <c r="H120" s="174"/>
      <c r="I120" s="185">
        <v>111600</v>
      </c>
      <c r="J120" s="194">
        <f t="shared" si="2"/>
        <v>43667599</v>
      </c>
      <c r="K120" s="152" t="s">
        <v>1234</v>
      </c>
      <c r="L120" s="152"/>
      <c r="M120" s="152"/>
      <c r="N120" s="148"/>
      <c r="O120" s="176">
        <v>229</v>
      </c>
      <c r="P120" s="261"/>
      <c r="Q120" s="178"/>
      <c r="R120" s="262"/>
      <c r="S120" s="263"/>
      <c r="T120" s="146" t="s">
        <v>960</v>
      </c>
      <c r="U120" s="146" t="s">
        <v>560</v>
      </c>
      <c r="V120" s="183">
        <v>44606</v>
      </c>
    </row>
    <row r="121" spans="1:22" ht="13.9" customHeight="1">
      <c r="A121" s="173">
        <v>4</v>
      </c>
      <c r="B121" s="148">
        <v>1</v>
      </c>
      <c r="C121" s="148">
        <v>5</v>
      </c>
      <c r="D121" s="148" t="s">
        <v>956</v>
      </c>
      <c r="E121" s="110" t="s">
        <v>1072</v>
      </c>
      <c r="F121" s="158" t="s">
        <v>1235</v>
      </c>
      <c r="G121" s="222"/>
      <c r="H121" s="174"/>
      <c r="I121" s="150">
        <v>40461877</v>
      </c>
      <c r="J121" s="194">
        <f t="shared" si="2"/>
        <v>3201222</v>
      </c>
      <c r="K121" s="152" t="s">
        <v>1236</v>
      </c>
      <c r="L121" s="152"/>
      <c r="M121" s="152"/>
      <c r="N121" s="148"/>
      <c r="O121" s="176">
        <v>4500</v>
      </c>
      <c r="P121" s="177"/>
      <c r="Q121" s="178"/>
      <c r="R121" s="179"/>
      <c r="S121" s="180"/>
      <c r="T121" s="146" t="s">
        <v>960</v>
      </c>
      <c r="U121" s="146" t="s">
        <v>560</v>
      </c>
      <c r="V121" s="183">
        <v>44606</v>
      </c>
    </row>
    <row r="122" spans="1:22" ht="13.9" customHeight="1">
      <c r="A122" s="173">
        <v>5</v>
      </c>
      <c r="B122" s="148">
        <v>1</v>
      </c>
      <c r="C122" s="148">
        <v>20</v>
      </c>
      <c r="D122" s="148" t="s">
        <v>966</v>
      </c>
      <c r="E122" s="148"/>
      <c r="F122" s="158" t="s">
        <v>176</v>
      </c>
      <c r="G122" s="222"/>
      <c r="H122" s="174"/>
      <c r="I122" s="150">
        <v>852951</v>
      </c>
      <c r="J122" s="194">
        <f t="shared" si="2"/>
        <v>2348042</v>
      </c>
      <c r="K122" s="152" t="s">
        <v>1237</v>
      </c>
      <c r="L122" s="152"/>
      <c r="M122" s="152"/>
      <c r="N122" s="148"/>
      <c r="O122" s="176">
        <v>229</v>
      </c>
      <c r="P122" s="177"/>
      <c r="Q122" s="178"/>
      <c r="R122" s="179"/>
      <c r="S122" s="180"/>
      <c r="T122" s="146" t="s">
        <v>1238</v>
      </c>
      <c r="U122" s="146" t="s">
        <v>560</v>
      </c>
      <c r="V122" s="146" t="s">
        <v>649</v>
      </c>
    </row>
    <row r="123" spans="1:22" ht="13.9" customHeight="1">
      <c r="A123" s="173">
        <v>6</v>
      </c>
      <c r="B123" s="148">
        <v>1</v>
      </c>
      <c r="C123" s="148">
        <v>20</v>
      </c>
      <c r="D123" s="148" t="s">
        <v>966</v>
      </c>
      <c r="E123" s="148"/>
      <c r="F123" s="158" t="s">
        <v>969</v>
      </c>
      <c r="G123" s="222"/>
      <c r="H123" s="174"/>
      <c r="I123" s="150">
        <v>443148</v>
      </c>
      <c r="J123" s="194">
        <f t="shared" si="2"/>
        <v>1904665</v>
      </c>
      <c r="K123" s="152" t="s">
        <v>1239</v>
      </c>
      <c r="L123" s="152"/>
      <c r="M123" s="152"/>
      <c r="N123" s="148"/>
      <c r="O123" s="176">
        <v>229</v>
      </c>
      <c r="P123" s="177"/>
      <c r="Q123" s="178"/>
      <c r="R123" s="179"/>
      <c r="S123" s="180"/>
      <c r="T123" s="146" t="s">
        <v>1238</v>
      </c>
      <c r="U123" s="146" t="s">
        <v>560</v>
      </c>
      <c r="V123" s="146" t="s">
        <v>649</v>
      </c>
    </row>
    <row r="124" spans="1:22" ht="13.9" customHeight="1">
      <c r="A124" s="173">
        <v>7</v>
      </c>
      <c r="B124" s="148">
        <v>1</v>
      </c>
      <c r="C124" s="148">
        <v>20</v>
      </c>
      <c r="D124" s="148" t="s">
        <v>966</v>
      </c>
      <c r="E124" s="148"/>
      <c r="F124" s="158" t="s">
        <v>971</v>
      </c>
      <c r="G124" s="222"/>
      <c r="H124" s="174"/>
      <c r="I124" s="150">
        <v>318765</v>
      </c>
      <c r="J124" s="194">
        <f t="shared" si="2"/>
        <v>1585671</v>
      </c>
      <c r="K124" s="152" t="s">
        <v>1240</v>
      </c>
      <c r="L124" s="152"/>
      <c r="M124" s="152"/>
      <c r="N124" s="148"/>
      <c r="O124" s="176">
        <v>229</v>
      </c>
      <c r="P124" s="177"/>
      <c r="Q124" s="178"/>
      <c r="R124" s="179"/>
      <c r="S124" s="180"/>
      <c r="T124" s="146" t="s">
        <v>1238</v>
      </c>
      <c r="U124" s="146" t="s">
        <v>560</v>
      </c>
      <c r="V124" s="146" t="s">
        <v>649</v>
      </c>
    </row>
    <row r="125" spans="1:22" ht="13.9" customHeight="1">
      <c r="A125" s="173">
        <v>8</v>
      </c>
      <c r="B125" s="148">
        <v>1</v>
      </c>
      <c r="C125" s="148">
        <v>20</v>
      </c>
      <c r="D125" s="148" t="s">
        <v>966</v>
      </c>
      <c r="E125" s="148"/>
      <c r="F125" s="158" t="s">
        <v>974</v>
      </c>
      <c r="G125" s="222"/>
      <c r="H125" s="174"/>
      <c r="I125" s="150">
        <v>205198</v>
      </c>
      <c r="J125" s="194">
        <f t="shared" si="2"/>
        <v>1380421</v>
      </c>
      <c r="K125" s="152" t="s">
        <v>1241</v>
      </c>
      <c r="L125" s="152"/>
      <c r="M125" s="152"/>
      <c r="N125" s="148"/>
      <c r="O125" s="176">
        <v>52</v>
      </c>
      <c r="P125" s="177"/>
      <c r="Q125" s="178"/>
      <c r="R125" s="179"/>
      <c r="S125" s="180"/>
      <c r="T125" s="146" t="s">
        <v>1238</v>
      </c>
      <c r="U125" s="146" t="s">
        <v>560</v>
      </c>
      <c r="V125" s="146" t="s">
        <v>649</v>
      </c>
    </row>
    <row r="126" spans="1:22" ht="13.9" customHeight="1">
      <c r="A126" s="173">
        <v>9</v>
      </c>
      <c r="B126" s="148">
        <v>1</v>
      </c>
      <c r="C126" s="148">
        <v>20</v>
      </c>
      <c r="D126" s="148" t="s">
        <v>966</v>
      </c>
      <c r="E126" s="148"/>
      <c r="F126" s="158" t="s">
        <v>1182</v>
      </c>
      <c r="G126" s="222"/>
      <c r="H126" s="174"/>
      <c r="I126" s="150">
        <v>390159</v>
      </c>
      <c r="J126" s="194">
        <f t="shared" si="2"/>
        <v>990033</v>
      </c>
      <c r="K126" s="152" t="s">
        <v>1242</v>
      </c>
      <c r="L126" s="152"/>
      <c r="M126" s="152"/>
      <c r="N126" s="148"/>
      <c r="O126" s="176">
        <v>229</v>
      </c>
      <c r="P126" s="177"/>
      <c r="Q126" s="178"/>
      <c r="R126" s="179"/>
      <c r="S126" s="180"/>
      <c r="T126" s="146" t="s">
        <v>1238</v>
      </c>
      <c r="U126" s="146" t="s">
        <v>560</v>
      </c>
      <c r="V126" s="146" t="s">
        <v>649</v>
      </c>
    </row>
    <row r="127" spans="1:22" ht="13.9" customHeight="1">
      <c r="A127" s="173">
        <v>10</v>
      </c>
      <c r="B127" s="148">
        <v>1</v>
      </c>
      <c r="C127" s="148">
        <v>20</v>
      </c>
      <c r="D127" s="148" t="s">
        <v>966</v>
      </c>
      <c r="E127" s="148"/>
      <c r="F127" s="158" t="s">
        <v>222</v>
      </c>
      <c r="G127" s="222"/>
      <c r="H127" s="174"/>
      <c r="I127" s="150">
        <v>399305</v>
      </c>
      <c r="J127" s="194">
        <f t="shared" si="2"/>
        <v>590676</v>
      </c>
      <c r="K127" s="152" t="s">
        <v>1243</v>
      </c>
      <c r="L127" s="152"/>
      <c r="M127" s="152"/>
      <c r="N127" s="148"/>
      <c r="O127" s="176">
        <v>52</v>
      </c>
      <c r="P127" s="177"/>
      <c r="Q127" s="178"/>
      <c r="R127" s="179"/>
      <c r="S127" s="180"/>
      <c r="T127" s="146" t="s">
        <v>1238</v>
      </c>
      <c r="U127" s="146" t="s">
        <v>560</v>
      </c>
      <c r="V127" s="146" t="s">
        <v>649</v>
      </c>
    </row>
    <row r="128" spans="1:22" ht="13.9" customHeight="1">
      <c r="A128" s="173">
        <v>11</v>
      </c>
      <c r="B128" s="148">
        <v>1</v>
      </c>
      <c r="C128" s="148">
        <v>25</v>
      </c>
      <c r="D128" s="148"/>
      <c r="E128" s="148"/>
      <c r="F128" s="158" t="s">
        <v>1244</v>
      </c>
      <c r="G128" s="222"/>
      <c r="H128" s="174">
        <f>14434000</f>
        <v>14434000</v>
      </c>
      <c r="I128" s="150"/>
      <c r="J128" s="194">
        <f t="shared" si="2"/>
        <v>15022676</v>
      </c>
      <c r="K128" s="152"/>
      <c r="L128" s="152"/>
      <c r="M128" s="152"/>
      <c r="N128" s="148"/>
      <c r="O128" s="176">
        <v>2000</v>
      </c>
      <c r="P128" s="177"/>
      <c r="Q128" s="178"/>
      <c r="R128" s="179"/>
      <c r="S128" s="180"/>
      <c r="U128" s="146" t="s">
        <v>649</v>
      </c>
    </row>
    <row r="129" spans="1:22" ht="13.9" customHeight="1">
      <c r="A129" s="173">
        <v>13</v>
      </c>
      <c r="B129" s="148">
        <v>1</v>
      </c>
      <c r="C129" s="148">
        <v>31</v>
      </c>
      <c r="D129" s="148" t="s">
        <v>956</v>
      </c>
      <c r="E129" s="148" t="s">
        <v>980</v>
      </c>
      <c r="F129" s="256" t="s">
        <v>1245</v>
      </c>
      <c r="G129" s="222" t="s">
        <v>1246</v>
      </c>
      <c r="H129" s="149"/>
      <c r="I129" s="150">
        <v>113140</v>
      </c>
      <c r="J129" s="194">
        <f t="shared" si="2"/>
        <v>14909536</v>
      </c>
      <c r="K129" s="152" t="s">
        <v>1247</v>
      </c>
      <c r="L129" s="152"/>
      <c r="M129" s="152"/>
      <c r="N129" s="148"/>
      <c r="O129" s="176"/>
      <c r="P129" s="177"/>
      <c r="Q129" s="178" t="s">
        <v>1248</v>
      </c>
      <c r="R129" s="179"/>
      <c r="S129" s="180"/>
      <c r="T129" s="146" t="s">
        <v>960</v>
      </c>
      <c r="U129" s="146" t="s">
        <v>560</v>
      </c>
      <c r="V129" s="183">
        <v>44606</v>
      </c>
    </row>
    <row r="130" spans="1:22" ht="13.9" customHeight="1">
      <c r="A130" s="173">
        <v>14</v>
      </c>
      <c r="B130" s="148">
        <v>1</v>
      </c>
      <c r="C130" s="148">
        <v>31</v>
      </c>
      <c r="D130" s="148" t="s">
        <v>956</v>
      </c>
      <c r="E130" s="148" t="s">
        <v>980</v>
      </c>
      <c r="F130" s="256" t="s">
        <v>1249</v>
      </c>
      <c r="G130" s="222" t="s">
        <v>1250</v>
      </c>
      <c r="H130" s="149"/>
      <c r="I130" s="150">
        <v>123012</v>
      </c>
      <c r="J130" s="194">
        <f t="shared" si="2"/>
        <v>14786524</v>
      </c>
      <c r="K130" s="152" t="s">
        <v>1251</v>
      </c>
      <c r="L130" s="152"/>
      <c r="M130" s="152"/>
      <c r="N130" s="148"/>
      <c r="O130" s="176"/>
      <c r="P130" s="177"/>
      <c r="Q130" s="178" t="s">
        <v>1248</v>
      </c>
      <c r="R130" s="179"/>
      <c r="S130" s="180"/>
      <c r="T130" s="146" t="s">
        <v>960</v>
      </c>
      <c r="U130" s="146" t="s">
        <v>560</v>
      </c>
      <c r="V130" s="183">
        <v>44606</v>
      </c>
    </row>
    <row r="131" spans="1:22" ht="13.9" customHeight="1">
      <c r="A131" s="173">
        <v>15</v>
      </c>
      <c r="B131" s="148">
        <v>1</v>
      </c>
      <c r="C131" s="148">
        <v>31</v>
      </c>
      <c r="D131" s="148" t="s">
        <v>956</v>
      </c>
      <c r="E131" s="148" t="s">
        <v>980</v>
      </c>
      <c r="F131" s="256" t="s">
        <v>1252</v>
      </c>
      <c r="G131" s="222" t="s">
        <v>1253</v>
      </c>
      <c r="H131" s="149"/>
      <c r="I131" s="150">
        <v>2180122</v>
      </c>
      <c r="J131" s="194">
        <f t="shared" si="2"/>
        <v>12606173</v>
      </c>
      <c r="K131" s="152" t="s">
        <v>1254</v>
      </c>
      <c r="L131" s="152"/>
      <c r="M131" s="152"/>
      <c r="N131" s="148"/>
      <c r="O131" s="176">
        <v>229</v>
      </c>
      <c r="P131" s="177"/>
      <c r="Q131" s="178" t="s">
        <v>1248</v>
      </c>
      <c r="R131" s="179"/>
      <c r="S131" s="180"/>
      <c r="T131" s="146" t="s">
        <v>960</v>
      </c>
      <c r="U131" s="146" t="s">
        <v>560</v>
      </c>
      <c r="V131" s="183">
        <v>44606</v>
      </c>
    </row>
    <row r="132" spans="1:22" ht="13.9" customHeight="1">
      <c r="A132" s="173">
        <v>16</v>
      </c>
      <c r="B132" s="148">
        <v>1</v>
      </c>
      <c r="C132" s="148">
        <v>31</v>
      </c>
      <c r="D132" s="148" t="s">
        <v>956</v>
      </c>
      <c r="E132" s="148" t="s">
        <v>999</v>
      </c>
      <c r="F132" s="158" t="s">
        <v>1255</v>
      </c>
      <c r="G132" s="222" t="s">
        <v>1256</v>
      </c>
      <c r="H132" s="149"/>
      <c r="I132" s="150">
        <v>77548</v>
      </c>
      <c r="J132" s="194">
        <f t="shared" si="2"/>
        <v>12528396</v>
      </c>
      <c r="K132" s="152" t="s">
        <v>1257</v>
      </c>
      <c r="L132" s="152"/>
      <c r="M132" s="152"/>
      <c r="N132" s="148"/>
      <c r="O132" s="176">
        <v>229</v>
      </c>
      <c r="P132" s="177"/>
      <c r="Q132" s="178" t="s">
        <v>1248</v>
      </c>
      <c r="R132" s="179"/>
      <c r="S132" s="180"/>
      <c r="T132" s="146" t="s">
        <v>960</v>
      </c>
      <c r="U132" s="146" t="s">
        <v>560</v>
      </c>
      <c r="V132" s="183">
        <v>44606</v>
      </c>
    </row>
    <row r="133" spans="1:22" ht="13.9" customHeight="1">
      <c r="A133" s="173">
        <v>17</v>
      </c>
      <c r="B133" s="148">
        <v>1</v>
      </c>
      <c r="C133" s="148">
        <v>31</v>
      </c>
      <c r="D133" s="148" t="s">
        <v>1013</v>
      </c>
      <c r="E133" s="148" t="s">
        <v>1040</v>
      </c>
      <c r="F133" s="158" t="s">
        <v>1258</v>
      </c>
      <c r="G133" s="222" t="s">
        <v>1259</v>
      </c>
      <c r="H133" s="149"/>
      <c r="I133" s="150">
        <v>1463000</v>
      </c>
      <c r="J133" s="194">
        <f t="shared" si="2"/>
        <v>11065167</v>
      </c>
      <c r="K133" s="152" t="s">
        <v>1260</v>
      </c>
      <c r="L133" s="152"/>
      <c r="M133" s="152"/>
      <c r="N133" s="148"/>
      <c r="O133" s="176">
        <v>229</v>
      </c>
      <c r="P133" s="177"/>
      <c r="Q133" s="178" t="s">
        <v>1248</v>
      </c>
      <c r="R133" s="179"/>
      <c r="S133" s="180"/>
      <c r="T133" s="146" t="s">
        <v>960</v>
      </c>
      <c r="U133" s="146" t="s">
        <v>560</v>
      </c>
      <c r="V133" s="183">
        <v>44606</v>
      </c>
    </row>
    <row r="134" spans="1:22" ht="13.9" customHeight="1">
      <c r="A134" s="173">
        <v>18</v>
      </c>
      <c r="B134" s="148">
        <v>1</v>
      </c>
      <c r="C134" s="148">
        <v>31</v>
      </c>
      <c r="D134" s="148" t="s">
        <v>877</v>
      </c>
      <c r="E134" s="148" t="s">
        <v>878</v>
      </c>
      <c r="F134" s="158" t="s">
        <v>1261</v>
      </c>
      <c r="G134" s="222"/>
      <c r="H134" s="149"/>
      <c r="I134" s="150">
        <v>6380000</v>
      </c>
      <c r="J134" s="194">
        <f t="shared" si="2"/>
        <v>4684938</v>
      </c>
      <c r="K134" s="241" t="s">
        <v>1262</v>
      </c>
      <c r="L134" s="152"/>
      <c r="M134" s="152"/>
      <c r="N134" s="148"/>
      <c r="O134" s="176">
        <v>229</v>
      </c>
      <c r="P134" s="177"/>
      <c r="Q134" s="178"/>
      <c r="R134" s="179"/>
      <c r="S134" s="180"/>
      <c r="T134" s="146" t="s">
        <v>960</v>
      </c>
      <c r="U134" s="146" t="s">
        <v>560</v>
      </c>
      <c r="V134" s="183">
        <v>44606</v>
      </c>
    </row>
    <row r="135" spans="1:22" ht="13.9" customHeight="1">
      <c r="A135" s="173">
        <v>19</v>
      </c>
      <c r="B135" s="148">
        <v>1</v>
      </c>
      <c r="C135" s="148">
        <v>31</v>
      </c>
      <c r="D135" s="148" t="s">
        <v>877</v>
      </c>
      <c r="E135" s="148" t="s">
        <v>878</v>
      </c>
      <c r="F135" s="158" t="s">
        <v>1263</v>
      </c>
      <c r="G135" s="222"/>
      <c r="H135" s="149"/>
      <c r="I135" s="150">
        <v>194040</v>
      </c>
      <c r="J135" s="194">
        <f t="shared" si="2"/>
        <v>4490669</v>
      </c>
      <c r="K135" s="241" t="s">
        <v>1264</v>
      </c>
      <c r="L135" s="152"/>
      <c r="M135" s="152"/>
      <c r="N135" s="148"/>
      <c r="O135" s="176">
        <v>229</v>
      </c>
      <c r="P135" s="177"/>
      <c r="Q135" s="178"/>
      <c r="R135" s="179"/>
      <c r="S135" s="180"/>
      <c r="T135" s="146" t="s">
        <v>960</v>
      </c>
      <c r="U135" s="146" t="s">
        <v>560</v>
      </c>
      <c r="V135" s="183">
        <v>44606</v>
      </c>
    </row>
    <row r="136" spans="1:22" ht="13.9" customHeight="1">
      <c r="A136" s="173">
        <v>12</v>
      </c>
      <c r="B136" s="148">
        <v>1</v>
      </c>
      <c r="C136" s="148">
        <v>28</v>
      </c>
      <c r="D136" s="148"/>
      <c r="E136" s="148"/>
      <c r="F136" s="158" t="s">
        <v>1265</v>
      </c>
      <c r="G136" s="222"/>
      <c r="H136" s="174">
        <v>8000000</v>
      </c>
      <c r="I136" s="150"/>
      <c r="J136" s="194">
        <f t="shared" ref="J136:J141" si="3">J135+H136-I136-O136</f>
        <v>12490669</v>
      </c>
      <c r="K136" s="152"/>
      <c r="L136" s="152"/>
      <c r="M136" s="152"/>
      <c r="N136" s="148"/>
      <c r="O136" s="176"/>
      <c r="P136" s="177"/>
      <c r="Q136" s="178"/>
      <c r="R136" s="179"/>
      <c r="S136" s="180"/>
      <c r="T136" s="146" t="s">
        <v>649</v>
      </c>
      <c r="U136" s="146" t="s">
        <v>649</v>
      </c>
      <c r="V136" s="146" t="s">
        <v>649</v>
      </c>
    </row>
    <row r="137" spans="1:22" ht="13.9" customHeight="1">
      <c r="A137" s="173">
        <v>20</v>
      </c>
      <c r="B137" s="148">
        <v>1</v>
      </c>
      <c r="C137" s="148">
        <v>31</v>
      </c>
      <c r="D137" s="148" t="s">
        <v>877</v>
      </c>
      <c r="E137" s="148" t="s">
        <v>878</v>
      </c>
      <c r="F137" s="158" t="s">
        <v>1266</v>
      </c>
      <c r="G137" s="222"/>
      <c r="H137" s="149"/>
      <c r="I137" s="150">
        <v>10412050</v>
      </c>
      <c r="J137" s="194">
        <f t="shared" si="3"/>
        <v>2078390</v>
      </c>
      <c r="K137" s="152" t="s">
        <v>1267</v>
      </c>
      <c r="L137" s="152"/>
      <c r="M137" s="152"/>
      <c r="N137" s="148"/>
      <c r="O137" s="176">
        <v>229</v>
      </c>
      <c r="P137" s="177"/>
      <c r="Q137" s="178"/>
      <c r="R137" s="179"/>
      <c r="S137" s="180"/>
      <c r="T137" s="146" t="s">
        <v>960</v>
      </c>
      <c r="U137" s="146" t="s">
        <v>560</v>
      </c>
      <c r="V137" s="183">
        <v>44606</v>
      </c>
    </row>
    <row r="138" spans="1:22" ht="13.9" customHeight="1">
      <c r="A138" s="173">
        <v>21</v>
      </c>
      <c r="B138" s="148">
        <v>1</v>
      </c>
      <c r="C138" s="148">
        <v>31</v>
      </c>
      <c r="D138" s="148" t="s">
        <v>877</v>
      </c>
      <c r="E138" s="148" t="s">
        <v>1268</v>
      </c>
      <c r="F138" s="158" t="s">
        <v>1269</v>
      </c>
      <c r="G138" s="222"/>
      <c r="H138" s="149"/>
      <c r="I138" s="150">
        <v>638706</v>
      </c>
      <c r="J138" s="194">
        <f t="shared" si="3"/>
        <v>1439455</v>
      </c>
      <c r="K138" s="152" t="s">
        <v>1270</v>
      </c>
      <c r="L138" s="152"/>
      <c r="M138" s="152"/>
      <c r="N138" s="148"/>
      <c r="O138" s="176">
        <v>229</v>
      </c>
      <c r="P138" s="177"/>
      <c r="Q138" s="178"/>
      <c r="R138" s="179"/>
      <c r="S138" s="180"/>
      <c r="T138" s="146" t="s">
        <v>960</v>
      </c>
      <c r="U138" s="146" t="s">
        <v>560</v>
      </c>
      <c r="V138" s="183">
        <v>44606</v>
      </c>
    </row>
    <row r="139" spans="1:22" ht="13.9" customHeight="1">
      <c r="A139" s="173">
        <v>22</v>
      </c>
      <c r="B139" s="148">
        <v>1</v>
      </c>
      <c r="C139" s="148">
        <v>31</v>
      </c>
      <c r="D139" s="148" t="s">
        <v>877</v>
      </c>
      <c r="E139" s="148" t="s">
        <v>1080</v>
      </c>
      <c r="F139" s="158" t="s">
        <v>1271</v>
      </c>
      <c r="G139" s="222"/>
      <c r="H139" s="149"/>
      <c r="I139" s="150">
        <v>76021</v>
      </c>
      <c r="J139" s="194">
        <f t="shared" si="3"/>
        <v>1363205</v>
      </c>
      <c r="K139" s="152" t="s">
        <v>1272</v>
      </c>
      <c r="L139" s="152"/>
      <c r="M139" s="152"/>
      <c r="N139" s="148"/>
      <c r="O139" s="176">
        <v>229</v>
      </c>
      <c r="P139" s="177"/>
      <c r="Q139" s="178"/>
      <c r="R139" s="179"/>
      <c r="S139" s="180"/>
      <c r="T139" s="146" t="s">
        <v>960</v>
      </c>
      <c r="U139" s="146" t="s">
        <v>560</v>
      </c>
      <c r="V139" s="183">
        <v>44606</v>
      </c>
    </row>
    <row r="140" spans="1:22" ht="13.9" customHeight="1">
      <c r="A140" s="173">
        <v>23</v>
      </c>
      <c r="B140" s="148">
        <v>1</v>
      </c>
      <c r="C140" s="148">
        <v>31</v>
      </c>
      <c r="D140" s="148" t="s">
        <v>877</v>
      </c>
      <c r="E140" s="148" t="s">
        <v>1273</v>
      </c>
      <c r="F140" s="256" t="s">
        <v>1274</v>
      </c>
      <c r="G140" s="222"/>
      <c r="H140" s="149"/>
      <c r="I140" s="150">
        <v>1003200</v>
      </c>
      <c r="J140" s="194">
        <f t="shared" si="3"/>
        <v>359776</v>
      </c>
      <c r="K140" s="152" t="s">
        <v>1275</v>
      </c>
      <c r="L140" s="152"/>
      <c r="M140" s="152"/>
      <c r="N140" s="148"/>
      <c r="O140" s="176">
        <v>229</v>
      </c>
      <c r="P140" s="177"/>
      <c r="Q140" s="178"/>
      <c r="R140" s="179"/>
      <c r="S140" s="180"/>
      <c r="T140" s="146" t="s">
        <v>960</v>
      </c>
      <c r="U140" s="146" t="s">
        <v>560</v>
      </c>
      <c r="V140" s="183">
        <v>44606</v>
      </c>
    </row>
    <row r="141" spans="1:22" ht="13.9" customHeight="1">
      <c r="A141" s="173">
        <v>24</v>
      </c>
      <c r="B141" s="148">
        <v>1</v>
      </c>
      <c r="C141" s="148">
        <v>31</v>
      </c>
      <c r="D141" s="148" t="s">
        <v>66</v>
      </c>
      <c r="E141" s="148" t="s">
        <v>748</v>
      </c>
      <c r="F141" s="256" t="s">
        <v>1276</v>
      </c>
      <c r="G141" s="222" t="s">
        <v>1277</v>
      </c>
      <c r="H141" s="149"/>
      <c r="I141" s="150">
        <v>255000</v>
      </c>
      <c r="J141" s="194">
        <f t="shared" si="3"/>
        <v>104547</v>
      </c>
      <c r="K141" s="152" t="s">
        <v>1278</v>
      </c>
      <c r="L141" s="152"/>
      <c r="M141" s="152"/>
      <c r="N141" s="148"/>
      <c r="O141" s="176">
        <v>229</v>
      </c>
      <c r="P141" s="177"/>
      <c r="Q141" s="178"/>
      <c r="R141" s="179"/>
      <c r="S141" s="180"/>
      <c r="T141" s="146" t="s">
        <v>960</v>
      </c>
      <c r="U141" s="146" t="s">
        <v>560</v>
      </c>
      <c r="V141" s="183">
        <v>44606</v>
      </c>
    </row>
    <row r="142" spans="1:22" ht="13.9" customHeight="1">
      <c r="A142" s="173"/>
      <c r="B142" s="148"/>
      <c r="C142" s="148"/>
      <c r="D142" s="148"/>
      <c r="E142" s="148"/>
      <c r="F142" s="209"/>
      <c r="G142" s="148"/>
      <c r="H142" s="149"/>
      <c r="I142" s="150"/>
      <c r="J142" s="194"/>
      <c r="K142" s="152"/>
      <c r="L142" s="152"/>
      <c r="M142" s="152"/>
      <c r="N142" s="148"/>
      <c r="O142" s="176"/>
      <c r="P142" s="177"/>
      <c r="Q142" s="178"/>
      <c r="R142" s="179"/>
      <c r="S142" s="180"/>
    </row>
    <row r="143" spans="1:22" ht="13.9" customHeight="1">
      <c r="A143" s="173"/>
      <c r="B143" s="148"/>
      <c r="C143" s="148"/>
      <c r="D143" s="148"/>
      <c r="E143" s="148"/>
      <c r="F143" s="209"/>
      <c r="G143" s="148"/>
      <c r="H143" s="149"/>
      <c r="I143" s="150"/>
      <c r="J143" s="194"/>
      <c r="K143" s="152"/>
      <c r="L143" s="152"/>
      <c r="M143" s="152"/>
      <c r="N143" s="148"/>
      <c r="O143" s="176"/>
      <c r="P143" s="177"/>
      <c r="Q143" s="178"/>
      <c r="R143" s="179"/>
      <c r="S143" s="180"/>
    </row>
    <row r="144" spans="1:22" ht="13.9" customHeight="1">
      <c r="A144" s="173"/>
      <c r="B144" s="148"/>
      <c r="C144" s="148"/>
      <c r="D144" s="148"/>
      <c r="E144" s="148"/>
      <c r="F144" s="209"/>
      <c r="G144" s="148"/>
      <c r="H144" s="149"/>
      <c r="I144" s="150"/>
      <c r="J144" s="194"/>
      <c r="K144" s="152"/>
      <c r="L144" s="152"/>
      <c r="M144" s="152"/>
      <c r="N144" s="148"/>
      <c r="O144" s="176"/>
      <c r="P144" s="177"/>
      <c r="Q144" s="178"/>
      <c r="R144" s="179"/>
      <c r="S144" s="180"/>
    </row>
    <row r="145" spans="1:19" ht="13.9" customHeight="1">
      <c r="A145" s="173"/>
      <c r="B145" s="148"/>
      <c r="C145" s="148"/>
      <c r="D145" s="148"/>
      <c r="E145" s="148"/>
      <c r="F145" s="209"/>
      <c r="G145" s="148"/>
      <c r="H145" s="149"/>
      <c r="I145" s="150"/>
      <c r="J145" s="194"/>
      <c r="K145" s="152"/>
      <c r="L145" s="152"/>
      <c r="M145" s="152"/>
      <c r="N145" s="148"/>
      <c r="O145" s="176"/>
      <c r="P145" s="177"/>
      <c r="Q145" s="178"/>
      <c r="R145" s="179"/>
      <c r="S145" s="180"/>
    </row>
    <row r="146" spans="1:19" ht="13.9" customHeight="1">
      <c r="A146" s="173"/>
      <c r="B146" s="148"/>
      <c r="C146" s="148"/>
      <c r="D146" s="148"/>
      <c r="E146" s="148"/>
      <c r="F146" s="209"/>
      <c r="G146" s="148"/>
      <c r="H146" s="149"/>
      <c r="I146" s="150"/>
      <c r="J146" s="194"/>
      <c r="K146" s="152"/>
      <c r="L146" s="152"/>
      <c r="M146" s="152"/>
      <c r="N146" s="148"/>
      <c r="O146" s="176"/>
      <c r="P146" s="177"/>
      <c r="Q146" s="178"/>
      <c r="R146" s="179"/>
      <c r="S146" s="180"/>
    </row>
    <row r="147" spans="1:19" ht="13.9" customHeight="1">
      <c r="A147" s="173"/>
      <c r="B147" s="148"/>
      <c r="C147" s="148"/>
      <c r="D147" s="148"/>
      <c r="E147" s="148"/>
      <c r="F147" s="209"/>
      <c r="G147" s="148"/>
      <c r="H147" s="149"/>
      <c r="I147" s="150"/>
      <c r="J147" s="194"/>
      <c r="K147" s="152"/>
      <c r="L147" s="152"/>
      <c r="M147" s="152"/>
      <c r="N147" s="148"/>
      <c r="O147" s="176"/>
      <c r="P147" s="177"/>
      <c r="Q147" s="178"/>
      <c r="R147" s="179"/>
      <c r="S147" s="180"/>
    </row>
    <row r="148" spans="1:19" ht="13.9" customHeight="1">
      <c r="A148" s="173"/>
      <c r="B148" s="148"/>
      <c r="C148" s="148"/>
      <c r="D148" s="148"/>
      <c r="E148" s="148"/>
      <c r="F148" s="209"/>
      <c r="G148" s="148"/>
      <c r="H148" s="149"/>
      <c r="I148" s="150"/>
      <c r="J148" s="194"/>
      <c r="K148" s="152"/>
      <c r="L148" s="152"/>
      <c r="M148" s="152"/>
      <c r="N148" s="148"/>
      <c r="O148" s="176"/>
      <c r="P148" s="177"/>
      <c r="Q148" s="178"/>
      <c r="R148" s="179"/>
      <c r="S148" s="180"/>
    </row>
    <row r="149" spans="1:19" ht="13.9" customHeight="1">
      <c r="A149" s="173"/>
      <c r="B149" s="148"/>
      <c r="C149" s="148"/>
      <c r="D149" s="148"/>
      <c r="E149" s="148"/>
      <c r="F149" s="209"/>
      <c r="G149" s="148"/>
      <c r="H149" s="149"/>
      <c r="I149" s="150"/>
      <c r="J149" s="194"/>
      <c r="K149" s="152"/>
      <c r="L149" s="152"/>
      <c r="M149" s="152"/>
      <c r="N149" s="148"/>
      <c r="O149" s="176"/>
      <c r="P149" s="177"/>
      <c r="Q149" s="178"/>
      <c r="R149" s="179"/>
      <c r="S149" s="180"/>
    </row>
    <row r="150" spans="1:19" ht="13.9" customHeight="1">
      <c r="A150" s="173">
        <v>139</v>
      </c>
      <c r="B150" s="148"/>
      <c r="C150" s="148"/>
      <c r="D150" s="148"/>
      <c r="E150" s="148"/>
      <c r="F150" s="148"/>
      <c r="G150" s="148"/>
      <c r="H150" s="149"/>
      <c r="I150" s="150"/>
      <c r="J150" s="149"/>
      <c r="K150" s="152"/>
      <c r="L150" s="152"/>
      <c r="M150" s="152"/>
      <c r="N150" s="148"/>
      <c r="O150" s="176"/>
      <c r="P150" s="177"/>
      <c r="Q150" s="178"/>
      <c r="R150" s="179"/>
      <c r="S150" s="180"/>
    </row>
    <row r="151" spans="1:19" ht="13.9" customHeight="1">
      <c r="A151" s="197"/>
      <c r="B151" s="198"/>
      <c r="C151" s="198"/>
      <c r="D151" s="198"/>
      <c r="E151" s="198"/>
      <c r="F151" s="198"/>
      <c r="G151" s="198"/>
      <c r="H151" s="199"/>
      <c r="I151" s="200"/>
      <c r="J151" s="199"/>
      <c r="K151" s="201" t="s">
        <v>1279</v>
      </c>
      <c r="L151" s="220"/>
      <c r="M151" s="220"/>
      <c r="N151" s="202"/>
      <c r="O151" s="203">
        <f>SUM(O21:O150)</f>
        <v>57256</v>
      </c>
      <c r="P151" s="204"/>
      <c r="Q151" s="205"/>
      <c r="R151" s="206"/>
      <c r="S151" s="207"/>
    </row>
  </sheetData>
  <autoFilter ref="E2:F2" xr:uid="{00000000-0001-0000-0400-000000000000}"/>
  <mergeCells count="19">
    <mergeCell ref="Q2:Q3"/>
    <mergeCell ref="R2:R3"/>
    <mergeCell ref="T2:T3"/>
    <mergeCell ref="V2:V3"/>
    <mergeCell ref="U2:U3"/>
    <mergeCell ref="S2:S3"/>
    <mergeCell ref="K2:K3"/>
    <mergeCell ref="N2:N3"/>
    <mergeCell ref="O2:O3"/>
    <mergeCell ref="P2:P3"/>
    <mergeCell ref="B1:J1"/>
    <mergeCell ref="A2:B2"/>
    <mergeCell ref="D2:D3"/>
    <mergeCell ref="H2:H3"/>
    <mergeCell ref="I2:I3"/>
    <mergeCell ref="J2:J3"/>
    <mergeCell ref="G2:G3"/>
    <mergeCell ref="L2:L3"/>
    <mergeCell ref="M2:M3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8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V67"/>
  <sheetViews>
    <sheetView topLeftCell="A14" zoomScale="90" zoomScaleNormal="90" zoomScaleSheetLayoutView="95" workbookViewId="0">
      <selection activeCell="B31" sqref="B31:C31"/>
    </sheetView>
  </sheetViews>
  <sheetFormatPr defaultColWidth="8.90625" defaultRowHeight="14"/>
  <cols>
    <col min="1" max="1" width="3.90625" style="3" bestFit="1" customWidth="1"/>
    <col min="2" max="3" width="4.36328125" style="3" customWidth="1"/>
    <col min="4" max="4" width="11.26953125" style="3" customWidth="1"/>
    <col min="5" max="5" width="12.26953125" style="3" customWidth="1"/>
    <col min="6" max="6" width="30.08984375" style="3" bestFit="1" customWidth="1"/>
    <col min="7" max="7" width="44.6328125" style="3" customWidth="1"/>
    <col min="8" max="8" width="11.453125" style="6" customWidth="1"/>
    <col min="9" max="9" width="10.453125" style="82" customWidth="1"/>
    <col min="10" max="10" width="13.453125" style="5" customWidth="1"/>
    <col min="11" max="12" width="14.6328125" style="4" customWidth="1"/>
    <col min="13" max="13" width="14.6328125" style="4" hidden="1" customWidth="1"/>
    <col min="14" max="14" width="4.453125" style="3" customWidth="1"/>
    <col min="15" max="15" width="8.26953125" style="3" customWidth="1"/>
    <col min="16" max="16" width="8.453125" style="39" hidden="1" customWidth="1"/>
    <col min="17" max="17" width="9.7265625" style="3" hidden="1" customWidth="1"/>
    <col min="18" max="19" width="8.36328125" style="3" hidden="1" customWidth="1"/>
    <col min="20" max="16384" width="8.90625" style="3"/>
  </cols>
  <sheetData>
    <row r="1" spans="1:22" ht="24.75" customHeight="1">
      <c r="B1" s="348" t="s">
        <v>1280</v>
      </c>
      <c r="C1" s="349"/>
      <c r="D1" s="349"/>
      <c r="E1" s="349"/>
      <c r="F1" s="349"/>
      <c r="G1" s="349"/>
      <c r="H1" s="349"/>
      <c r="I1" s="349"/>
      <c r="J1" s="349"/>
    </row>
    <row r="2" spans="1:22">
      <c r="A2" s="392">
        <v>2021</v>
      </c>
      <c r="B2" s="393"/>
      <c r="C2" s="54" t="s">
        <v>116</v>
      </c>
      <c r="D2" s="350" t="s">
        <v>117</v>
      </c>
      <c r="E2" s="300" t="s">
        <v>118</v>
      </c>
      <c r="F2" s="300"/>
      <c r="G2" s="362" t="s">
        <v>1281</v>
      </c>
      <c r="H2" s="358" t="s">
        <v>120</v>
      </c>
      <c r="I2" s="360" t="s">
        <v>121</v>
      </c>
      <c r="J2" s="358" t="s">
        <v>122</v>
      </c>
      <c r="K2" s="352" t="s">
        <v>123</v>
      </c>
      <c r="L2" s="352" t="s">
        <v>124</v>
      </c>
      <c r="M2" s="352" t="s">
        <v>124</v>
      </c>
      <c r="N2" s="354" t="s">
        <v>125</v>
      </c>
      <c r="O2" s="356" t="s">
        <v>126</v>
      </c>
      <c r="P2" s="323" t="s">
        <v>127</v>
      </c>
      <c r="Q2" s="325" t="s">
        <v>128</v>
      </c>
      <c r="R2" s="327" t="s">
        <v>129</v>
      </c>
      <c r="S2" s="329" t="s">
        <v>128</v>
      </c>
      <c r="T2" s="331" t="s">
        <v>260</v>
      </c>
      <c r="U2" s="315" t="s">
        <v>261</v>
      </c>
      <c r="V2" s="316" t="s">
        <v>762</v>
      </c>
    </row>
    <row r="3" spans="1:22">
      <c r="A3" s="55"/>
      <c r="B3" s="141" t="s">
        <v>130</v>
      </c>
      <c r="C3" s="141" t="s">
        <v>131</v>
      </c>
      <c r="D3" s="351"/>
      <c r="E3" s="13"/>
      <c r="F3" s="13"/>
      <c r="G3" s="363"/>
      <c r="H3" s="359"/>
      <c r="I3" s="361"/>
      <c r="J3" s="359"/>
      <c r="K3" s="353"/>
      <c r="L3" s="353"/>
      <c r="M3" s="353"/>
      <c r="N3" s="355"/>
      <c r="O3" s="357"/>
      <c r="P3" s="324"/>
      <c r="Q3" s="326"/>
      <c r="R3" s="328"/>
      <c r="S3" s="330"/>
      <c r="T3" s="332"/>
      <c r="U3" s="316"/>
      <c r="V3" s="364"/>
    </row>
    <row r="4" spans="1:22">
      <c r="A4" s="55">
        <v>1</v>
      </c>
      <c r="B4" s="13">
        <v>6</v>
      </c>
      <c r="C4" s="13">
        <v>10</v>
      </c>
      <c r="D4" s="13"/>
      <c r="E4" s="13"/>
      <c r="F4" s="13" t="s">
        <v>763</v>
      </c>
      <c r="G4" s="13"/>
      <c r="H4" s="14">
        <v>1000000</v>
      </c>
      <c r="I4" s="81"/>
      <c r="J4" s="14">
        <v>1000000</v>
      </c>
      <c r="K4" s="12"/>
      <c r="L4" s="12"/>
      <c r="M4" s="12"/>
      <c r="N4" s="11"/>
      <c r="O4" s="56"/>
      <c r="P4" s="41"/>
      <c r="Q4" s="42"/>
      <c r="R4" s="49"/>
      <c r="S4" s="50"/>
    </row>
    <row r="5" spans="1:22">
      <c r="A5" s="55">
        <v>2</v>
      </c>
      <c r="B5" s="16">
        <v>6</v>
      </c>
      <c r="C5" s="16">
        <v>24</v>
      </c>
      <c r="D5" s="16" t="s">
        <v>13</v>
      </c>
      <c r="E5" s="132" t="s">
        <v>1282</v>
      </c>
      <c r="F5" s="16" t="s">
        <v>1283</v>
      </c>
      <c r="G5" s="16"/>
      <c r="H5" s="22"/>
      <c r="I5" s="29">
        <f>990+100045</f>
        <v>101035</v>
      </c>
      <c r="J5" s="22">
        <f>J4-I5</f>
        <v>898965</v>
      </c>
      <c r="K5" s="20" t="s">
        <v>1284</v>
      </c>
      <c r="L5" s="20"/>
      <c r="M5" s="20"/>
      <c r="N5" s="16" t="s">
        <v>146</v>
      </c>
      <c r="O5" s="95">
        <v>990</v>
      </c>
      <c r="P5" s="41"/>
      <c r="Q5" s="42"/>
      <c r="R5" s="49"/>
      <c r="S5" s="50"/>
    </row>
    <row r="6" spans="1:22">
      <c r="A6" s="55">
        <v>3</v>
      </c>
      <c r="B6" s="16">
        <v>7</v>
      </c>
      <c r="C6" s="16">
        <v>12</v>
      </c>
      <c r="D6" s="11" t="s">
        <v>142</v>
      </c>
      <c r="E6" s="132" t="s">
        <v>126</v>
      </c>
      <c r="F6" s="16" t="s">
        <v>1285</v>
      </c>
      <c r="G6" s="16"/>
      <c r="H6" s="22"/>
      <c r="I6" s="274">
        <v>1100</v>
      </c>
      <c r="J6" s="22">
        <f>J5-I6</f>
        <v>897865</v>
      </c>
      <c r="K6" s="20" t="s">
        <v>1286</v>
      </c>
      <c r="L6" s="20"/>
      <c r="M6" s="20"/>
      <c r="N6" s="16" t="s">
        <v>146</v>
      </c>
      <c r="O6" s="56"/>
      <c r="P6" s="41"/>
      <c r="Q6" s="42"/>
      <c r="R6" s="49"/>
      <c r="S6" s="50"/>
    </row>
    <row r="7" spans="1:22">
      <c r="A7" s="55">
        <v>4</v>
      </c>
      <c r="B7" s="16">
        <v>7</v>
      </c>
      <c r="C7" s="16">
        <v>12</v>
      </c>
      <c r="D7" s="11" t="s">
        <v>142</v>
      </c>
      <c r="E7" s="132" t="s">
        <v>126</v>
      </c>
      <c r="F7" s="16" t="s">
        <v>1287</v>
      </c>
      <c r="G7" s="16"/>
      <c r="H7" s="22"/>
      <c r="I7" s="274">
        <v>8800</v>
      </c>
      <c r="J7" s="22">
        <f>J6-I7</f>
        <v>889065</v>
      </c>
      <c r="K7" s="20" t="s">
        <v>1288</v>
      </c>
      <c r="L7" s="20"/>
      <c r="M7" s="20"/>
      <c r="N7" s="16" t="s">
        <v>146</v>
      </c>
      <c r="O7" s="56"/>
      <c r="P7" s="41"/>
      <c r="Q7" s="42"/>
      <c r="R7" s="49"/>
      <c r="S7" s="50"/>
    </row>
    <row r="8" spans="1:22">
      <c r="A8" s="55">
        <v>5</v>
      </c>
      <c r="B8" s="11">
        <v>7</v>
      </c>
      <c r="C8" s="11">
        <v>30</v>
      </c>
      <c r="D8" s="11" t="s">
        <v>142</v>
      </c>
      <c r="E8" s="69"/>
      <c r="F8" s="11" t="s">
        <v>1289</v>
      </c>
      <c r="G8" s="11"/>
      <c r="H8" s="15"/>
      <c r="I8" s="264">
        <v>2600</v>
      </c>
      <c r="J8" s="15">
        <f>J7-I8</f>
        <v>886465</v>
      </c>
      <c r="K8" s="12" t="s">
        <v>1290</v>
      </c>
      <c r="L8" s="12"/>
      <c r="M8" s="12"/>
      <c r="N8" s="16" t="s">
        <v>146</v>
      </c>
      <c r="O8" s="56"/>
      <c r="P8" s="41">
        <v>2600</v>
      </c>
      <c r="Q8" s="42" t="s">
        <v>837</v>
      </c>
      <c r="R8" s="49"/>
      <c r="S8" s="50"/>
    </row>
    <row r="9" spans="1:22">
      <c r="A9" s="55">
        <v>6</v>
      </c>
      <c r="B9" s="11">
        <v>8</v>
      </c>
      <c r="C9" s="11">
        <v>10</v>
      </c>
      <c r="D9" s="11" t="s">
        <v>142</v>
      </c>
      <c r="E9" s="132" t="s">
        <v>126</v>
      </c>
      <c r="F9" s="110" t="s">
        <v>1285</v>
      </c>
      <c r="G9" s="110"/>
      <c r="H9" s="15"/>
      <c r="I9" s="274">
        <v>1100</v>
      </c>
      <c r="J9" s="15">
        <f>J8-I9+H9</f>
        <v>885365</v>
      </c>
      <c r="K9" s="115" t="s">
        <v>1291</v>
      </c>
      <c r="L9" s="115"/>
      <c r="M9" s="115"/>
      <c r="N9" s="11"/>
      <c r="O9" s="56"/>
      <c r="P9" s="41"/>
      <c r="Q9" s="42"/>
      <c r="R9" s="49"/>
      <c r="S9" s="50"/>
      <c r="T9" s="3" t="s">
        <v>554</v>
      </c>
      <c r="U9" s="114" t="s">
        <v>1292</v>
      </c>
    </row>
    <row r="10" spans="1:22">
      <c r="A10" s="55">
        <v>7</v>
      </c>
      <c r="B10" s="11">
        <v>8</v>
      </c>
      <c r="C10" s="11">
        <v>10</v>
      </c>
      <c r="D10" s="11" t="s">
        <v>142</v>
      </c>
      <c r="E10" s="132" t="s">
        <v>126</v>
      </c>
      <c r="F10" s="16" t="s">
        <v>1293</v>
      </c>
      <c r="G10" s="16"/>
      <c r="H10" s="15"/>
      <c r="I10" s="274">
        <v>8800</v>
      </c>
      <c r="J10" s="15">
        <f t="shared" ref="J10:J42" si="0">J9-I10+H10</f>
        <v>876565</v>
      </c>
      <c r="K10" s="115" t="s">
        <v>1291</v>
      </c>
      <c r="L10" s="115"/>
      <c r="M10" s="115"/>
      <c r="N10" s="16"/>
      <c r="O10" s="56"/>
      <c r="P10" s="41"/>
      <c r="Q10" s="42"/>
      <c r="R10" s="49"/>
      <c r="S10" s="50"/>
      <c r="T10" s="3" t="s">
        <v>554</v>
      </c>
      <c r="U10" s="114" t="s">
        <v>1292</v>
      </c>
    </row>
    <row r="11" spans="1:22">
      <c r="A11" s="55">
        <v>8</v>
      </c>
      <c r="B11" s="11">
        <v>8</v>
      </c>
      <c r="C11" s="11">
        <v>15</v>
      </c>
      <c r="D11" s="11"/>
      <c r="E11" s="69"/>
      <c r="F11" s="110" t="s">
        <v>856</v>
      </c>
      <c r="G11" s="110"/>
      <c r="H11" s="15">
        <v>1</v>
      </c>
      <c r="I11" s="77"/>
      <c r="J11" s="15">
        <f t="shared" si="0"/>
        <v>876566</v>
      </c>
      <c r="K11" s="115" t="s">
        <v>1294</v>
      </c>
      <c r="L11" s="115"/>
      <c r="M11" s="115"/>
      <c r="N11" s="16"/>
      <c r="O11" s="56"/>
      <c r="P11" s="41"/>
      <c r="Q11" s="42"/>
      <c r="R11" s="49"/>
      <c r="S11" s="50"/>
      <c r="T11" s="3" t="s">
        <v>554</v>
      </c>
      <c r="U11" s="3" t="s">
        <v>838</v>
      </c>
    </row>
    <row r="12" spans="1:22" ht="18">
      <c r="A12" s="55">
        <v>9</v>
      </c>
      <c r="B12" s="11">
        <v>8</v>
      </c>
      <c r="C12" s="11">
        <v>27</v>
      </c>
      <c r="D12" s="16" t="s">
        <v>275</v>
      </c>
      <c r="E12" s="132" t="s">
        <v>276</v>
      </c>
      <c r="F12" s="16" t="s">
        <v>1295</v>
      </c>
      <c r="G12" s="16"/>
      <c r="H12" s="22"/>
      <c r="I12" s="264">
        <v>1320</v>
      </c>
      <c r="J12" s="15">
        <f t="shared" si="0"/>
        <v>875246</v>
      </c>
      <c r="K12" s="115" t="s">
        <v>1296</v>
      </c>
      <c r="L12" s="115"/>
      <c r="M12" s="115"/>
      <c r="N12" s="16"/>
      <c r="O12" s="56"/>
      <c r="P12" s="41"/>
      <c r="Q12" s="42"/>
      <c r="R12" s="49"/>
      <c r="S12" s="50"/>
      <c r="T12" s="3" t="s">
        <v>554</v>
      </c>
      <c r="U12" s="133" t="s">
        <v>1297</v>
      </c>
    </row>
    <row r="13" spans="1:22" ht="16.5">
      <c r="A13" s="55">
        <v>10</v>
      </c>
      <c r="B13" s="11">
        <v>8</v>
      </c>
      <c r="C13" s="11">
        <v>31</v>
      </c>
      <c r="D13" s="111" t="s">
        <v>294</v>
      </c>
      <c r="E13" s="132" t="s">
        <v>295</v>
      </c>
      <c r="F13" s="111" t="s">
        <v>296</v>
      </c>
      <c r="G13" s="111"/>
      <c r="H13" s="16"/>
      <c r="I13" s="264">
        <v>7526</v>
      </c>
      <c r="J13" s="15">
        <f t="shared" si="0"/>
        <v>867720</v>
      </c>
      <c r="K13" s="115" t="s">
        <v>1298</v>
      </c>
      <c r="L13" s="115"/>
      <c r="M13" s="115"/>
      <c r="N13" s="11"/>
      <c r="O13" s="56"/>
      <c r="P13" s="41"/>
      <c r="Q13" s="42"/>
      <c r="R13" s="49"/>
      <c r="S13" s="50"/>
      <c r="T13" s="3" t="s">
        <v>554</v>
      </c>
      <c r="U13" s="114" t="s">
        <v>1299</v>
      </c>
    </row>
    <row r="14" spans="1:22">
      <c r="A14" s="55">
        <v>11</v>
      </c>
      <c r="B14" s="310">
        <v>9</v>
      </c>
      <c r="C14" s="310">
        <v>10</v>
      </c>
      <c r="D14" s="11" t="s">
        <v>142</v>
      </c>
      <c r="E14" s="132" t="s">
        <v>126</v>
      </c>
      <c r="F14" s="16" t="s">
        <v>1285</v>
      </c>
      <c r="G14" s="311"/>
      <c r="H14" s="22"/>
      <c r="I14" s="274">
        <v>1100</v>
      </c>
      <c r="J14" s="94">
        <f t="shared" si="0"/>
        <v>866620</v>
      </c>
      <c r="K14" s="312" t="s">
        <v>1300</v>
      </c>
      <c r="L14" s="115" t="s">
        <v>1301</v>
      </c>
      <c r="M14" s="115"/>
      <c r="N14" s="16"/>
      <c r="O14" s="56"/>
      <c r="P14" s="41"/>
      <c r="Q14" s="42"/>
      <c r="R14" s="49"/>
      <c r="S14" s="50"/>
      <c r="T14" s="3" t="s">
        <v>554</v>
      </c>
      <c r="U14" s="114" t="s">
        <v>842</v>
      </c>
      <c r="V14" s="131">
        <v>44477</v>
      </c>
    </row>
    <row r="15" spans="1:22">
      <c r="A15" s="55">
        <v>12</v>
      </c>
      <c r="B15" s="11">
        <v>9</v>
      </c>
      <c r="C15" s="11">
        <v>10</v>
      </c>
      <c r="D15" s="11" t="s">
        <v>142</v>
      </c>
      <c r="E15" s="132" t="s">
        <v>126</v>
      </c>
      <c r="F15" s="16" t="s">
        <v>1287</v>
      </c>
      <c r="G15" s="16"/>
      <c r="H15" s="22"/>
      <c r="I15" s="274">
        <v>8800</v>
      </c>
      <c r="J15" s="15">
        <f t="shared" si="0"/>
        <v>857820</v>
      </c>
      <c r="K15" s="115" t="s">
        <v>1300</v>
      </c>
      <c r="L15" s="115" t="s">
        <v>1301</v>
      </c>
      <c r="M15" s="115"/>
      <c r="N15" s="16"/>
      <c r="O15" s="56"/>
      <c r="P15" s="41"/>
      <c r="Q15" s="42"/>
      <c r="R15" s="49"/>
      <c r="S15" s="50"/>
      <c r="T15" s="3" t="s">
        <v>554</v>
      </c>
      <c r="U15" s="114" t="s">
        <v>842</v>
      </c>
      <c r="V15" s="131">
        <v>44477</v>
      </c>
    </row>
    <row r="16" spans="1:22">
      <c r="A16" s="55">
        <v>13</v>
      </c>
      <c r="B16" s="11">
        <v>9</v>
      </c>
      <c r="C16" s="11">
        <v>27</v>
      </c>
      <c r="D16" s="11" t="s">
        <v>78</v>
      </c>
      <c r="E16" s="11"/>
      <c r="F16" s="11" t="s">
        <v>1302</v>
      </c>
      <c r="G16" s="11"/>
      <c r="H16" s="15"/>
      <c r="I16" s="264">
        <v>7810</v>
      </c>
      <c r="J16" s="15">
        <f t="shared" si="0"/>
        <v>850010</v>
      </c>
      <c r="K16" s="115" t="s">
        <v>1303</v>
      </c>
      <c r="L16" s="115" t="s">
        <v>1304</v>
      </c>
      <c r="M16" s="115"/>
      <c r="N16" s="16"/>
      <c r="O16" s="56"/>
      <c r="P16" s="41"/>
      <c r="Q16" s="42"/>
      <c r="R16" s="49"/>
      <c r="S16" s="50"/>
      <c r="T16" s="3" t="s">
        <v>554</v>
      </c>
      <c r="U16" s="114" t="s">
        <v>842</v>
      </c>
      <c r="V16" s="131">
        <v>44477</v>
      </c>
    </row>
    <row r="17" spans="1:22">
      <c r="A17" s="55">
        <v>14</v>
      </c>
      <c r="B17" s="11">
        <v>9</v>
      </c>
      <c r="C17" s="11">
        <v>21</v>
      </c>
      <c r="D17" s="11" t="s">
        <v>78</v>
      </c>
      <c r="E17" s="11"/>
      <c r="F17" s="11" t="s">
        <v>1305</v>
      </c>
      <c r="G17" s="217"/>
      <c r="H17" s="68"/>
      <c r="I17" s="264">
        <v>17117</v>
      </c>
      <c r="J17" s="15">
        <f t="shared" si="0"/>
        <v>832893</v>
      </c>
      <c r="K17" s="115" t="s">
        <v>1306</v>
      </c>
      <c r="L17" s="115" t="s">
        <v>1307</v>
      </c>
      <c r="M17" s="115"/>
      <c r="N17" s="11"/>
      <c r="O17" s="56"/>
      <c r="P17" s="41"/>
      <c r="Q17" s="42"/>
      <c r="R17" s="49"/>
      <c r="S17" s="50"/>
      <c r="T17" s="3" t="s">
        <v>554</v>
      </c>
      <c r="U17" s="114" t="s">
        <v>842</v>
      </c>
      <c r="V17" s="131">
        <v>44477</v>
      </c>
    </row>
    <row r="18" spans="1:22" ht="16.5">
      <c r="A18" s="55">
        <v>15</v>
      </c>
      <c r="B18" s="11">
        <v>9</v>
      </c>
      <c r="C18" s="11">
        <v>27</v>
      </c>
      <c r="D18" s="16" t="s">
        <v>78</v>
      </c>
      <c r="E18" s="16" t="s">
        <v>549</v>
      </c>
      <c r="F18" s="111" t="s">
        <v>1308</v>
      </c>
      <c r="G18" s="111"/>
      <c r="H18" s="19"/>
      <c r="I18" s="264">
        <v>29470</v>
      </c>
      <c r="J18" s="15">
        <f t="shared" si="0"/>
        <v>803423</v>
      </c>
      <c r="K18" s="115" t="s">
        <v>1309</v>
      </c>
      <c r="L18" s="115" t="s">
        <v>1310</v>
      </c>
      <c r="M18" s="115"/>
      <c r="N18" s="16"/>
      <c r="O18" s="56"/>
      <c r="P18" s="41"/>
      <c r="Q18" s="42"/>
      <c r="R18" s="49"/>
      <c r="S18" s="50"/>
      <c r="T18" s="3" t="s">
        <v>554</v>
      </c>
      <c r="U18" s="114" t="s">
        <v>842</v>
      </c>
      <c r="V18" s="131">
        <v>44477</v>
      </c>
    </row>
    <row r="19" spans="1:22" ht="16.5">
      <c r="A19" s="55">
        <v>16</v>
      </c>
      <c r="B19" s="11">
        <v>9</v>
      </c>
      <c r="C19" s="11">
        <v>27</v>
      </c>
      <c r="D19" s="11" t="s">
        <v>1311</v>
      </c>
      <c r="E19" s="11"/>
      <c r="F19" s="110" t="s">
        <v>1312</v>
      </c>
      <c r="G19" s="110"/>
      <c r="H19" s="19"/>
      <c r="I19" s="264">
        <v>11049</v>
      </c>
      <c r="J19" s="15">
        <f t="shared" si="0"/>
        <v>792374</v>
      </c>
      <c r="K19" s="115" t="s">
        <v>1313</v>
      </c>
      <c r="L19" s="115" t="s">
        <v>1314</v>
      </c>
      <c r="M19" s="239" t="s">
        <v>1315</v>
      </c>
      <c r="N19" s="16"/>
      <c r="O19" s="56"/>
      <c r="P19" s="41"/>
      <c r="Q19" s="42"/>
      <c r="R19" s="49"/>
      <c r="S19" s="50"/>
      <c r="T19" s="3" t="s">
        <v>554</v>
      </c>
      <c r="U19" s="114" t="s">
        <v>842</v>
      </c>
      <c r="V19" s="131">
        <v>44477</v>
      </c>
    </row>
    <row r="20" spans="1:22" ht="18">
      <c r="A20" s="55">
        <v>17</v>
      </c>
      <c r="B20" s="11">
        <v>9</v>
      </c>
      <c r="C20" s="11">
        <v>27</v>
      </c>
      <c r="D20" s="16" t="s">
        <v>275</v>
      </c>
      <c r="E20" s="132" t="s">
        <v>276</v>
      </c>
      <c r="F20" s="16" t="s">
        <v>1316</v>
      </c>
      <c r="G20" s="16"/>
      <c r="H20" s="22"/>
      <c r="I20" s="264">
        <v>1320</v>
      </c>
      <c r="J20" s="15">
        <f t="shared" si="0"/>
        <v>791054</v>
      </c>
      <c r="K20" s="115" t="s">
        <v>1317</v>
      </c>
      <c r="L20" s="115" t="s">
        <v>1318</v>
      </c>
      <c r="M20" s="115"/>
      <c r="N20" s="16"/>
      <c r="O20" s="56"/>
      <c r="P20" s="44"/>
      <c r="Q20" s="42"/>
      <c r="R20" s="49"/>
      <c r="S20" s="50"/>
      <c r="T20" s="3" t="s">
        <v>554</v>
      </c>
      <c r="U20" s="114" t="s">
        <v>842</v>
      </c>
      <c r="V20" s="131">
        <v>44477</v>
      </c>
    </row>
    <row r="21" spans="1:22" ht="16.5">
      <c r="A21" s="55">
        <v>18</v>
      </c>
      <c r="B21" s="11">
        <v>9</v>
      </c>
      <c r="C21" s="11">
        <v>27</v>
      </c>
      <c r="D21" s="111" t="s">
        <v>294</v>
      </c>
      <c r="E21" s="132" t="s">
        <v>295</v>
      </c>
      <c r="F21" s="111" t="s">
        <v>296</v>
      </c>
      <c r="G21" s="111"/>
      <c r="H21" s="19"/>
      <c r="I21" s="264">
        <v>7209</v>
      </c>
      <c r="J21" s="15">
        <f t="shared" si="0"/>
        <v>783845</v>
      </c>
      <c r="K21" s="115" t="s">
        <v>1319</v>
      </c>
      <c r="L21" s="115" t="s">
        <v>1320</v>
      </c>
      <c r="M21" s="115"/>
      <c r="N21" s="16"/>
      <c r="O21" s="56"/>
      <c r="P21" s="41"/>
      <c r="Q21" s="42"/>
      <c r="R21" s="49"/>
      <c r="S21" s="50"/>
      <c r="T21" s="3" t="s">
        <v>554</v>
      </c>
      <c r="U21" s="114" t="s">
        <v>842</v>
      </c>
      <c r="V21" s="131">
        <v>44477</v>
      </c>
    </row>
    <row r="22" spans="1:22">
      <c r="A22" s="55">
        <v>19</v>
      </c>
      <c r="B22" s="11">
        <v>10</v>
      </c>
      <c r="C22" s="11">
        <v>11</v>
      </c>
      <c r="D22" s="11" t="s">
        <v>92</v>
      </c>
      <c r="E22" s="132" t="s">
        <v>126</v>
      </c>
      <c r="F22" s="16" t="s">
        <v>1285</v>
      </c>
      <c r="G22" s="16"/>
      <c r="H22" s="22"/>
      <c r="I22" s="274">
        <v>1100</v>
      </c>
      <c r="J22" s="15">
        <f t="shared" si="0"/>
        <v>782745</v>
      </c>
      <c r="K22" s="115" t="s">
        <v>1321</v>
      </c>
      <c r="L22" s="115" t="s">
        <v>1068</v>
      </c>
      <c r="M22" s="115"/>
      <c r="N22" s="16"/>
      <c r="O22" s="56"/>
      <c r="P22" s="41"/>
      <c r="Q22" s="42"/>
      <c r="R22" s="49"/>
      <c r="S22" s="50"/>
      <c r="T22" s="3" t="s">
        <v>554</v>
      </c>
      <c r="U22" s="114" t="s">
        <v>842</v>
      </c>
      <c r="V22" s="131">
        <v>44502</v>
      </c>
    </row>
    <row r="23" spans="1:22">
      <c r="A23" s="55">
        <v>20</v>
      </c>
      <c r="B23" s="11">
        <v>10</v>
      </c>
      <c r="C23" s="11">
        <v>11</v>
      </c>
      <c r="D23" s="11" t="s">
        <v>142</v>
      </c>
      <c r="E23" s="132" t="s">
        <v>126</v>
      </c>
      <c r="F23" s="16" t="s">
        <v>1287</v>
      </c>
      <c r="G23" s="16"/>
      <c r="H23" s="22"/>
      <c r="I23" s="274">
        <v>8800</v>
      </c>
      <c r="J23" s="15">
        <f t="shared" si="0"/>
        <v>773945</v>
      </c>
      <c r="K23" s="115" t="s">
        <v>1321</v>
      </c>
      <c r="L23" s="115" t="s">
        <v>1068</v>
      </c>
      <c r="M23" s="115"/>
      <c r="N23" s="16"/>
      <c r="O23" s="56"/>
      <c r="P23" s="44"/>
      <c r="Q23" s="42"/>
      <c r="R23" s="49"/>
      <c r="S23" s="50"/>
      <c r="T23" s="3" t="s">
        <v>554</v>
      </c>
      <c r="U23" s="114" t="s">
        <v>842</v>
      </c>
      <c r="V23" s="131">
        <v>44502</v>
      </c>
    </row>
    <row r="24" spans="1:22">
      <c r="A24" s="55">
        <v>21</v>
      </c>
      <c r="B24" s="11">
        <v>10</v>
      </c>
      <c r="C24" s="11">
        <v>20</v>
      </c>
      <c r="D24" s="11" t="s">
        <v>78</v>
      </c>
      <c r="E24" s="11"/>
      <c r="F24" s="11" t="s">
        <v>1322</v>
      </c>
      <c r="G24" s="11"/>
      <c r="H24" s="19"/>
      <c r="I24" s="264">
        <v>19947</v>
      </c>
      <c r="J24" s="15">
        <f t="shared" si="0"/>
        <v>753998</v>
      </c>
      <c r="K24" s="115" t="s">
        <v>1323</v>
      </c>
      <c r="L24" s="115" t="s">
        <v>1324</v>
      </c>
      <c r="M24" s="115"/>
      <c r="N24" s="16"/>
      <c r="O24" s="56"/>
      <c r="P24" s="41"/>
      <c r="Q24" s="42"/>
      <c r="R24" s="49"/>
      <c r="S24" s="50"/>
      <c r="T24" s="3" t="s">
        <v>554</v>
      </c>
      <c r="U24" s="114" t="s">
        <v>842</v>
      </c>
      <c r="V24" s="131">
        <v>44502</v>
      </c>
    </row>
    <row r="25" spans="1:22">
      <c r="A25" s="55">
        <v>22</v>
      </c>
      <c r="B25" s="11">
        <v>10</v>
      </c>
      <c r="C25" s="11">
        <v>26</v>
      </c>
      <c r="D25" s="11" t="s">
        <v>1325</v>
      </c>
      <c r="E25" s="11"/>
      <c r="F25" s="110" t="s">
        <v>1326</v>
      </c>
      <c r="G25" s="110"/>
      <c r="H25" s="19"/>
      <c r="I25" s="264">
        <v>13449</v>
      </c>
      <c r="J25" s="15">
        <f t="shared" si="0"/>
        <v>740549</v>
      </c>
      <c r="K25" s="115" t="s">
        <v>1327</v>
      </c>
      <c r="L25" s="115" t="s">
        <v>1301</v>
      </c>
      <c r="M25" s="115"/>
      <c r="N25" s="16"/>
      <c r="O25" s="56"/>
      <c r="P25" s="41"/>
      <c r="Q25" s="42"/>
      <c r="R25" s="49"/>
      <c r="S25" s="50"/>
      <c r="T25" s="3" t="s">
        <v>554</v>
      </c>
      <c r="U25" s="114" t="s">
        <v>842</v>
      </c>
      <c r="V25" s="131">
        <v>44502</v>
      </c>
    </row>
    <row r="26" spans="1:22" ht="13.5" customHeight="1">
      <c r="A26" s="55">
        <v>23</v>
      </c>
      <c r="B26" s="11">
        <v>10</v>
      </c>
      <c r="C26" s="11">
        <v>26</v>
      </c>
      <c r="D26" s="16" t="s">
        <v>78</v>
      </c>
      <c r="E26" s="16" t="s">
        <v>549</v>
      </c>
      <c r="F26" s="111" t="s">
        <v>1328</v>
      </c>
      <c r="G26" s="111"/>
      <c r="H26" s="19"/>
      <c r="I26" s="264">
        <v>20340</v>
      </c>
      <c r="J26" s="15">
        <f t="shared" si="0"/>
        <v>720209</v>
      </c>
      <c r="K26" s="115" t="s">
        <v>1329</v>
      </c>
      <c r="L26" s="115" t="s">
        <v>1318</v>
      </c>
      <c r="M26" s="115"/>
      <c r="N26" s="16"/>
      <c r="O26" s="56"/>
      <c r="P26" s="41"/>
      <c r="Q26" s="42"/>
      <c r="R26" s="49"/>
      <c r="S26" s="50"/>
      <c r="T26" s="3" t="s">
        <v>554</v>
      </c>
      <c r="U26" s="114" t="s">
        <v>842</v>
      </c>
      <c r="V26" s="131">
        <v>44502</v>
      </c>
    </row>
    <row r="27" spans="1:22" ht="18">
      <c r="A27" s="55">
        <v>24</v>
      </c>
      <c r="B27" s="11">
        <v>10</v>
      </c>
      <c r="C27" s="11">
        <v>27</v>
      </c>
      <c r="D27" s="16" t="s">
        <v>275</v>
      </c>
      <c r="E27" s="132" t="s">
        <v>276</v>
      </c>
      <c r="F27" s="16" t="s">
        <v>1330</v>
      </c>
      <c r="G27" s="16"/>
      <c r="H27" s="19"/>
      <c r="I27" s="269">
        <v>1320</v>
      </c>
      <c r="J27" s="15">
        <f t="shared" si="0"/>
        <v>718889</v>
      </c>
      <c r="K27" s="115" t="s">
        <v>1331</v>
      </c>
      <c r="L27" s="115" t="s">
        <v>1314</v>
      </c>
      <c r="M27" s="115"/>
      <c r="N27" s="16"/>
      <c r="O27" s="56"/>
      <c r="P27" s="41"/>
      <c r="Q27" s="42"/>
      <c r="R27" s="49"/>
      <c r="S27" s="50"/>
      <c r="T27" s="3" t="s">
        <v>554</v>
      </c>
      <c r="U27" s="114" t="s">
        <v>842</v>
      </c>
      <c r="V27" s="131">
        <v>44502</v>
      </c>
    </row>
    <row r="28" spans="1:22">
      <c r="A28" s="55">
        <v>25</v>
      </c>
      <c r="B28" s="11">
        <v>10</v>
      </c>
      <c r="C28" s="11">
        <v>27</v>
      </c>
      <c r="D28" s="11" t="s">
        <v>78</v>
      </c>
      <c r="E28" s="11"/>
      <c r="F28" s="11" t="s">
        <v>1332</v>
      </c>
      <c r="G28" s="11"/>
      <c r="H28" s="19"/>
      <c r="I28" s="269">
        <v>1045</v>
      </c>
      <c r="J28" s="15">
        <f t="shared" si="0"/>
        <v>717844</v>
      </c>
      <c r="K28" s="115" t="s">
        <v>1333</v>
      </c>
      <c r="L28" s="115" t="s">
        <v>1318</v>
      </c>
      <c r="M28" s="115"/>
      <c r="N28" s="16"/>
      <c r="O28" s="56"/>
      <c r="P28" s="41"/>
      <c r="Q28" s="42"/>
      <c r="R28" s="49"/>
      <c r="S28" s="50"/>
      <c r="T28" s="3" t="s">
        <v>554</v>
      </c>
      <c r="U28" s="114" t="s">
        <v>842</v>
      </c>
      <c r="V28" s="131">
        <v>44502</v>
      </c>
    </row>
    <row r="29" spans="1:22">
      <c r="A29" s="55">
        <v>26</v>
      </c>
      <c r="B29" s="11">
        <v>10</v>
      </c>
      <c r="C29" s="11">
        <v>29</v>
      </c>
      <c r="D29" s="11" t="s">
        <v>1325</v>
      </c>
      <c r="E29" s="11"/>
      <c r="F29" s="110" t="s">
        <v>1334</v>
      </c>
      <c r="G29" s="110"/>
      <c r="H29" s="94"/>
      <c r="I29" s="264">
        <v>23264</v>
      </c>
      <c r="J29" s="15">
        <f t="shared" si="0"/>
        <v>694580</v>
      </c>
      <c r="K29" s="115" t="s">
        <v>1335</v>
      </c>
      <c r="L29" s="115" t="s">
        <v>1304</v>
      </c>
      <c r="M29" s="115"/>
      <c r="N29" s="16"/>
      <c r="O29" s="56"/>
      <c r="P29" s="41"/>
      <c r="Q29" s="42"/>
      <c r="R29" s="49"/>
      <c r="S29" s="50"/>
      <c r="T29" s="3" t="s">
        <v>554</v>
      </c>
      <c r="U29" s="114" t="s">
        <v>842</v>
      </c>
      <c r="V29" s="131">
        <v>44502</v>
      </c>
    </row>
    <row r="30" spans="1:22" ht="16.5">
      <c r="A30" s="55">
        <v>27</v>
      </c>
      <c r="B30" s="11">
        <v>11</v>
      </c>
      <c r="C30" s="11">
        <v>1</v>
      </c>
      <c r="D30" s="111" t="s">
        <v>1336</v>
      </c>
      <c r="E30" s="132" t="s">
        <v>295</v>
      </c>
      <c r="F30" s="111" t="s">
        <v>1337</v>
      </c>
      <c r="G30" s="111"/>
      <c r="H30" s="19"/>
      <c r="I30" s="269">
        <v>7776</v>
      </c>
      <c r="J30" s="15">
        <f t="shared" si="0"/>
        <v>686804</v>
      </c>
      <c r="K30" s="115" t="s">
        <v>1338</v>
      </c>
      <c r="L30" s="115" t="s">
        <v>1066</v>
      </c>
      <c r="M30" s="115"/>
      <c r="N30" s="16"/>
      <c r="O30" s="56"/>
      <c r="P30" s="41"/>
      <c r="Q30" s="42"/>
      <c r="R30" s="49"/>
      <c r="S30" s="50"/>
      <c r="T30" s="3" t="s">
        <v>554</v>
      </c>
      <c r="U30" s="114" t="s">
        <v>842</v>
      </c>
      <c r="V30" s="131">
        <v>44502</v>
      </c>
    </row>
    <row r="31" spans="1:22" ht="16.5">
      <c r="A31" s="55">
        <v>28</v>
      </c>
      <c r="B31" s="11">
        <v>11</v>
      </c>
      <c r="C31" s="11">
        <v>22</v>
      </c>
      <c r="D31" s="11" t="s">
        <v>78</v>
      </c>
      <c r="E31" s="11"/>
      <c r="F31" s="11" t="s">
        <v>1339</v>
      </c>
      <c r="G31" s="313" t="s">
        <v>1340</v>
      </c>
      <c r="H31" s="94"/>
      <c r="I31" s="264">
        <v>21907</v>
      </c>
      <c r="J31" s="15">
        <f t="shared" si="0"/>
        <v>664897</v>
      </c>
      <c r="K31" s="309" t="s">
        <v>1341</v>
      </c>
      <c r="L31" s="115" t="s">
        <v>1068</v>
      </c>
      <c r="M31" s="115"/>
      <c r="N31" s="16"/>
      <c r="O31" s="56"/>
      <c r="P31" s="41"/>
      <c r="Q31" s="42"/>
      <c r="R31" s="49"/>
      <c r="S31" s="50"/>
      <c r="T31" s="3" t="s">
        <v>554</v>
      </c>
      <c r="U31" s="114" t="s">
        <v>842</v>
      </c>
      <c r="V31" s="131">
        <v>44537</v>
      </c>
    </row>
    <row r="32" spans="1:22" ht="16.5">
      <c r="A32" s="55">
        <v>29</v>
      </c>
      <c r="B32" s="11">
        <v>11</v>
      </c>
      <c r="C32" s="11">
        <v>26</v>
      </c>
      <c r="D32" s="11" t="s">
        <v>78</v>
      </c>
      <c r="E32" s="11" t="s">
        <v>549</v>
      </c>
      <c r="F32" s="11" t="s">
        <v>1342</v>
      </c>
      <c r="G32" s="252" t="s">
        <v>1343</v>
      </c>
      <c r="H32" s="19"/>
      <c r="I32" s="269">
        <v>42578</v>
      </c>
      <c r="J32" s="15">
        <f t="shared" si="0"/>
        <v>622319</v>
      </c>
      <c r="K32" s="115" t="s">
        <v>1344</v>
      </c>
      <c r="L32" s="115" t="s">
        <v>1324</v>
      </c>
      <c r="M32" s="115"/>
      <c r="N32" s="16"/>
      <c r="O32" s="56"/>
      <c r="P32" s="41"/>
      <c r="Q32" s="42"/>
      <c r="R32" s="49"/>
      <c r="S32" s="50"/>
      <c r="T32" s="3" t="s">
        <v>554</v>
      </c>
      <c r="U32" s="114" t="s">
        <v>842</v>
      </c>
      <c r="V32" s="131">
        <v>44537</v>
      </c>
    </row>
    <row r="33" spans="1:22" ht="18">
      <c r="A33" s="55">
        <v>30</v>
      </c>
      <c r="B33" s="11">
        <v>11</v>
      </c>
      <c r="C33" s="11">
        <v>29</v>
      </c>
      <c r="D33" s="16" t="s">
        <v>275</v>
      </c>
      <c r="E33" s="132" t="s">
        <v>276</v>
      </c>
      <c r="F33" s="16" t="s">
        <v>1345</v>
      </c>
      <c r="G33" s="252" t="s">
        <v>1346</v>
      </c>
      <c r="H33" s="22"/>
      <c r="I33" s="264">
        <v>1320</v>
      </c>
      <c r="J33" s="15">
        <f t="shared" si="0"/>
        <v>620999</v>
      </c>
      <c r="K33" s="115" t="s">
        <v>1347</v>
      </c>
      <c r="L33" s="115" t="s">
        <v>1301</v>
      </c>
      <c r="M33" s="115"/>
      <c r="N33" s="16"/>
      <c r="O33" s="56"/>
      <c r="P33" s="41"/>
      <c r="Q33" s="42"/>
      <c r="R33" s="49"/>
      <c r="S33" s="50"/>
      <c r="T33" s="3" t="s">
        <v>554</v>
      </c>
      <c r="U33" s="114" t="s">
        <v>842</v>
      </c>
      <c r="V33" s="131">
        <v>44537</v>
      </c>
    </row>
    <row r="34" spans="1:22" ht="16.5">
      <c r="A34" s="55">
        <v>31</v>
      </c>
      <c r="B34" s="11">
        <v>11</v>
      </c>
      <c r="C34" s="11">
        <v>29</v>
      </c>
      <c r="D34" s="11" t="s">
        <v>78</v>
      </c>
      <c r="E34" s="11"/>
      <c r="F34" s="11" t="s">
        <v>1348</v>
      </c>
      <c r="G34" s="252" t="s">
        <v>1349</v>
      </c>
      <c r="H34" s="94"/>
      <c r="I34" s="264">
        <v>4180</v>
      </c>
      <c r="J34" s="15">
        <f t="shared" si="0"/>
        <v>616819</v>
      </c>
      <c r="K34" s="115" t="s">
        <v>1350</v>
      </c>
      <c r="L34" s="115" t="s">
        <v>1307</v>
      </c>
      <c r="M34" s="115"/>
      <c r="N34" s="16"/>
      <c r="O34" s="56"/>
      <c r="P34" s="41"/>
      <c r="Q34" s="42"/>
      <c r="R34" s="49"/>
      <c r="S34" s="50"/>
      <c r="T34" s="3" t="s">
        <v>554</v>
      </c>
      <c r="U34" s="114" t="s">
        <v>842</v>
      </c>
      <c r="V34" s="131">
        <v>44537</v>
      </c>
    </row>
    <row r="35" spans="1:22" ht="16.5">
      <c r="A35" s="55">
        <v>32</v>
      </c>
      <c r="B35" s="11">
        <v>11</v>
      </c>
      <c r="C35" s="11">
        <v>30</v>
      </c>
      <c r="D35" s="111" t="s">
        <v>1336</v>
      </c>
      <c r="E35" s="132" t="s">
        <v>1351</v>
      </c>
      <c r="F35" s="111" t="s">
        <v>1337</v>
      </c>
      <c r="G35" s="252" t="s">
        <v>1352</v>
      </c>
      <c r="H35" s="94"/>
      <c r="I35" s="264">
        <v>7645</v>
      </c>
      <c r="J35" s="15">
        <f t="shared" si="0"/>
        <v>609174</v>
      </c>
      <c r="K35" s="115" t="s">
        <v>1353</v>
      </c>
      <c r="L35" s="115" t="s">
        <v>1314</v>
      </c>
      <c r="M35" s="115"/>
      <c r="N35" s="16"/>
      <c r="O35" s="56"/>
      <c r="P35" s="41"/>
      <c r="Q35" s="42"/>
      <c r="R35" s="49"/>
      <c r="S35" s="50"/>
      <c r="T35" s="3" t="s">
        <v>554</v>
      </c>
      <c r="U35" s="114" t="s">
        <v>842</v>
      </c>
      <c r="V35" s="131">
        <v>44537</v>
      </c>
    </row>
    <row r="36" spans="1:22" ht="16.5">
      <c r="A36" s="55">
        <v>33</v>
      </c>
      <c r="B36" s="11">
        <v>11</v>
      </c>
      <c r="C36" s="11">
        <v>30</v>
      </c>
      <c r="D36" s="11" t="s">
        <v>1325</v>
      </c>
      <c r="E36" s="132"/>
      <c r="F36" s="11" t="s">
        <v>1354</v>
      </c>
      <c r="G36" s="252" t="s">
        <v>1355</v>
      </c>
      <c r="H36" s="94"/>
      <c r="I36" s="264">
        <v>10411</v>
      </c>
      <c r="J36" s="15">
        <f t="shared" si="0"/>
        <v>598763</v>
      </c>
      <c r="K36" s="115" t="s">
        <v>1356</v>
      </c>
      <c r="L36" s="115" t="s">
        <v>1318</v>
      </c>
      <c r="M36" s="115"/>
      <c r="N36" s="16"/>
      <c r="O36" s="56"/>
      <c r="P36" s="41"/>
      <c r="Q36" s="42"/>
      <c r="R36" s="49"/>
      <c r="S36" s="50"/>
      <c r="T36" s="3" t="s">
        <v>554</v>
      </c>
      <c r="U36" s="114" t="s">
        <v>842</v>
      </c>
      <c r="V36" s="131">
        <v>44537</v>
      </c>
    </row>
    <row r="37" spans="1:22" s="146" customFormat="1" ht="13.9" customHeight="1">
      <c r="A37" s="55">
        <v>34</v>
      </c>
      <c r="B37" s="148">
        <v>12</v>
      </c>
      <c r="C37" s="148">
        <v>10</v>
      </c>
      <c r="D37" s="148" t="s">
        <v>1357</v>
      </c>
      <c r="E37" s="132" t="s">
        <v>1358</v>
      </c>
      <c r="F37" s="148" t="s">
        <v>1359</v>
      </c>
      <c r="G37" s="252" t="s">
        <v>1360</v>
      </c>
      <c r="H37" s="194"/>
      <c r="I37" s="264">
        <v>51000</v>
      </c>
      <c r="J37" s="15">
        <f t="shared" si="0"/>
        <v>547763</v>
      </c>
      <c r="K37" s="152" t="s">
        <v>1361</v>
      </c>
      <c r="L37" s="152"/>
      <c r="M37" s="152"/>
      <c r="N37" s="148"/>
      <c r="O37" s="176"/>
      <c r="P37" s="177"/>
      <c r="Q37" s="178"/>
      <c r="R37" s="179"/>
      <c r="S37" s="180"/>
      <c r="T37" s="146" t="s">
        <v>960</v>
      </c>
      <c r="U37" s="114" t="s">
        <v>842</v>
      </c>
      <c r="V37" s="183">
        <v>44502</v>
      </c>
    </row>
    <row r="38" spans="1:22" ht="16.5">
      <c r="A38" s="55">
        <v>35</v>
      </c>
      <c r="B38" s="11">
        <v>12</v>
      </c>
      <c r="C38" s="11">
        <v>20</v>
      </c>
      <c r="D38" s="11" t="s">
        <v>78</v>
      </c>
      <c r="E38" s="223" t="s">
        <v>1362</v>
      </c>
      <c r="F38" s="11" t="s">
        <v>1363</v>
      </c>
      <c r="G38" s="252" t="s">
        <v>1364</v>
      </c>
      <c r="H38" s="19"/>
      <c r="I38" s="264">
        <v>11089</v>
      </c>
      <c r="J38" s="15">
        <f t="shared" si="0"/>
        <v>536674</v>
      </c>
      <c r="K38" s="115" t="s">
        <v>1365</v>
      </c>
      <c r="L38" s="12"/>
      <c r="M38" s="12"/>
      <c r="N38" s="16"/>
      <c r="O38" s="56"/>
      <c r="P38" s="41"/>
      <c r="Q38" s="42"/>
      <c r="R38" s="49"/>
      <c r="S38" s="50"/>
      <c r="T38" s="146" t="s">
        <v>960</v>
      </c>
      <c r="U38" s="114" t="s">
        <v>842</v>
      </c>
      <c r="V38" s="131">
        <v>44565</v>
      </c>
    </row>
    <row r="39" spans="1:22" ht="16.5">
      <c r="A39" s="55">
        <v>36</v>
      </c>
      <c r="B39" s="11">
        <v>12</v>
      </c>
      <c r="C39" s="11">
        <v>27</v>
      </c>
      <c r="D39" s="11" t="s">
        <v>1325</v>
      </c>
      <c r="E39" s="223" t="s">
        <v>1366</v>
      </c>
      <c r="F39" s="110" t="s">
        <v>1367</v>
      </c>
      <c r="G39" s="252" t="s">
        <v>1368</v>
      </c>
      <c r="H39" s="19"/>
      <c r="I39" s="264">
        <v>4244</v>
      </c>
      <c r="J39" s="15">
        <f t="shared" si="0"/>
        <v>532430</v>
      </c>
      <c r="K39" s="115" t="s">
        <v>1369</v>
      </c>
      <c r="L39" s="12"/>
      <c r="M39" s="12"/>
      <c r="N39" s="16"/>
      <c r="O39" s="56"/>
      <c r="P39" s="41"/>
      <c r="Q39" s="42"/>
      <c r="R39" s="49"/>
      <c r="S39" s="50"/>
      <c r="T39" s="146" t="s">
        <v>960</v>
      </c>
      <c r="U39" s="114" t="s">
        <v>842</v>
      </c>
      <c r="V39" s="131">
        <v>44565</v>
      </c>
    </row>
    <row r="40" spans="1:22" ht="18">
      <c r="A40" s="55">
        <v>37</v>
      </c>
      <c r="B40" s="11">
        <v>12</v>
      </c>
      <c r="C40" s="11">
        <v>27</v>
      </c>
      <c r="D40" s="16" t="s">
        <v>275</v>
      </c>
      <c r="E40" s="132" t="s">
        <v>1370</v>
      </c>
      <c r="F40" s="16" t="s">
        <v>1371</v>
      </c>
      <c r="G40" s="252" t="s">
        <v>1372</v>
      </c>
      <c r="H40" s="22"/>
      <c r="I40" s="264">
        <v>1320</v>
      </c>
      <c r="J40" s="15">
        <f t="shared" si="0"/>
        <v>531110</v>
      </c>
      <c r="K40" s="115" t="s">
        <v>1373</v>
      </c>
      <c r="L40" s="12"/>
      <c r="M40" s="12"/>
      <c r="N40" s="16"/>
      <c r="O40" s="56"/>
      <c r="P40" s="41"/>
      <c r="Q40" s="42"/>
      <c r="R40" s="49"/>
      <c r="S40" s="50"/>
      <c r="T40" s="146" t="s">
        <v>960</v>
      </c>
      <c r="U40" s="114" t="s">
        <v>842</v>
      </c>
      <c r="V40" s="131">
        <v>44565</v>
      </c>
    </row>
    <row r="41" spans="1:22" ht="16.5">
      <c r="A41" s="55">
        <v>38</v>
      </c>
      <c r="B41" s="11">
        <v>12</v>
      </c>
      <c r="C41" s="11">
        <v>27</v>
      </c>
      <c r="D41" s="16" t="s">
        <v>78</v>
      </c>
      <c r="E41" s="132" t="s">
        <v>1374</v>
      </c>
      <c r="F41" s="111" t="s">
        <v>1375</v>
      </c>
      <c r="G41" s="252" t="s">
        <v>1376</v>
      </c>
      <c r="H41" s="19"/>
      <c r="I41" s="264">
        <v>17700</v>
      </c>
      <c r="J41" s="15">
        <f t="shared" si="0"/>
        <v>513410</v>
      </c>
      <c r="K41" s="115" t="s">
        <v>1377</v>
      </c>
      <c r="L41" s="12"/>
      <c r="M41" s="12"/>
      <c r="N41" s="16"/>
      <c r="O41" s="56"/>
      <c r="P41" s="41"/>
      <c r="Q41" s="42"/>
      <c r="R41" s="49"/>
      <c r="S41" s="50"/>
      <c r="T41" s="146" t="s">
        <v>960</v>
      </c>
      <c r="U41" s="114" t="s">
        <v>842</v>
      </c>
      <c r="V41" s="131">
        <v>44565</v>
      </c>
    </row>
    <row r="42" spans="1:22" ht="16.5">
      <c r="A42" s="55">
        <v>39</v>
      </c>
      <c r="B42" s="11">
        <v>12</v>
      </c>
      <c r="C42" s="11">
        <v>30</v>
      </c>
      <c r="D42" s="11" t="s">
        <v>1325</v>
      </c>
      <c r="E42" s="223" t="s">
        <v>1378</v>
      </c>
      <c r="F42" s="110" t="s">
        <v>1379</v>
      </c>
      <c r="G42" s="252" t="s">
        <v>1380</v>
      </c>
      <c r="H42" s="19"/>
      <c r="I42" s="264">
        <v>13922</v>
      </c>
      <c r="J42" s="15">
        <f t="shared" si="0"/>
        <v>499488</v>
      </c>
      <c r="K42" s="115" t="s">
        <v>1381</v>
      </c>
      <c r="L42" s="12"/>
      <c r="M42" s="12"/>
      <c r="N42" s="16"/>
      <c r="O42" s="56"/>
      <c r="P42" s="41"/>
      <c r="Q42" s="45"/>
      <c r="R42" s="49"/>
      <c r="S42" s="50"/>
      <c r="T42" s="146" t="s">
        <v>960</v>
      </c>
      <c r="U42" s="114" t="s">
        <v>842</v>
      </c>
      <c r="V42" s="131">
        <v>44565</v>
      </c>
    </row>
    <row r="43" spans="1:22" ht="13.9" customHeight="1">
      <c r="A43" s="55"/>
      <c r="B43" s="11"/>
      <c r="C43" s="11"/>
      <c r="D43" s="11"/>
      <c r="E43" s="11"/>
      <c r="F43" s="11"/>
      <c r="G43" s="11"/>
      <c r="H43" s="19"/>
      <c r="I43" s="72"/>
      <c r="J43" s="14"/>
      <c r="K43" s="12"/>
      <c r="L43" s="12"/>
      <c r="M43" s="12"/>
      <c r="N43" s="16"/>
      <c r="O43" s="56"/>
      <c r="P43" s="41"/>
      <c r="Q43" s="42"/>
      <c r="R43" s="49"/>
      <c r="S43" s="50"/>
    </row>
    <row r="44" spans="1:22" ht="13.9" customHeight="1">
      <c r="A44" s="55"/>
      <c r="B44" s="11"/>
      <c r="C44" s="11"/>
      <c r="D44" s="11"/>
      <c r="E44" s="11"/>
      <c r="F44" s="11"/>
      <c r="G44" s="11"/>
      <c r="H44" s="19"/>
      <c r="I44" s="72"/>
      <c r="J44" s="14"/>
      <c r="K44" s="12"/>
      <c r="L44" s="12"/>
      <c r="M44" s="12"/>
      <c r="N44" s="16"/>
      <c r="O44" s="56"/>
      <c r="P44" s="41"/>
      <c r="Q44" s="42"/>
      <c r="R44" s="49"/>
      <c r="S44" s="50"/>
    </row>
    <row r="45" spans="1:22" ht="13.9" customHeight="1">
      <c r="A45" s="55"/>
      <c r="B45" s="11"/>
      <c r="C45" s="11"/>
      <c r="D45" s="11"/>
      <c r="E45" s="11"/>
      <c r="F45" s="11"/>
      <c r="G45" s="11"/>
      <c r="H45" s="19"/>
      <c r="I45" s="72"/>
      <c r="J45" s="14"/>
      <c r="K45" s="12"/>
      <c r="L45" s="12"/>
      <c r="M45" s="12"/>
      <c r="N45" s="16"/>
      <c r="O45" s="56"/>
      <c r="P45" s="41"/>
      <c r="Q45" s="42"/>
      <c r="R45" s="49"/>
      <c r="S45" s="50"/>
    </row>
    <row r="46" spans="1:22" ht="13.9" customHeight="1">
      <c r="A46" s="55"/>
      <c r="B46" s="11"/>
      <c r="C46" s="11"/>
      <c r="D46" s="11"/>
      <c r="E46" s="11"/>
      <c r="F46" s="11"/>
      <c r="G46" s="11"/>
      <c r="H46" s="19"/>
      <c r="I46" s="72"/>
      <c r="J46" s="14"/>
      <c r="K46" s="12"/>
      <c r="L46" s="12"/>
      <c r="M46" s="12"/>
      <c r="N46" s="16"/>
      <c r="O46" s="56"/>
      <c r="P46" s="41"/>
      <c r="Q46" s="42"/>
      <c r="R46" s="49"/>
      <c r="S46" s="50"/>
    </row>
    <row r="47" spans="1:22" ht="13.9" customHeight="1">
      <c r="A47" s="55"/>
      <c r="B47" s="11"/>
      <c r="C47" s="11"/>
      <c r="D47" s="11"/>
      <c r="E47" s="11"/>
      <c r="F47" s="11"/>
      <c r="G47" s="11"/>
      <c r="H47" s="19"/>
      <c r="I47" s="72"/>
      <c r="J47" s="14"/>
      <c r="K47" s="12"/>
      <c r="L47" s="12"/>
      <c r="M47" s="12"/>
      <c r="N47" s="16"/>
      <c r="O47" s="56"/>
      <c r="P47" s="41"/>
      <c r="Q47" s="42"/>
      <c r="R47" s="49"/>
      <c r="S47" s="50"/>
    </row>
    <row r="48" spans="1:22" ht="13.9" customHeight="1">
      <c r="A48" s="55"/>
      <c r="B48" s="11"/>
      <c r="C48" s="11"/>
      <c r="D48" s="11"/>
      <c r="E48" s="11"/>
      <c r="F48" s="11"/>
      <c r="G48" s="11"/>
      <c r="H48" s="19"/>
      <c r="I48" s="72"/>
      <c r="J48" s="14"/>
      <c r="K48" s="12"/>
      <c r="L48" s="12"/>
      <c r="M48" s="12"/>
      <c r="N48" s="16"/>
      <c r="O48" s="56"/>
      <c r="P48" s="46"/>
      <c r="Q48" s="45"/>
      <c r="R48" s="49"/>
      <c r="S48" s="50"/>
    </row>
    <row r="49" spans="1:19" ht="13.9" customHeight="1">
      <c r="A49" s="55"/>
      <c r="B49" s="11"/>
      <c r="C49" s="11"/>
      <c r="D49" s="11"/>
      <c r="E49" s="11"/>
      <c r="F49" s="13"/>
      <c r="G49" s="13"/>
      <c r="H49" s="94"/>
      <c r="J49" s="14"/>
      <c r="K49" s="12"/>
      <c r="L49" s="12"/>
      <c r="M49" s="12"/>
      <c r="N49" s="16"/>
      <c r="O49" s="56"/>
      <c r="P49" s="41"/>
      <c r="Q49" s="42"/>
      <c r="R49" s="49"/>
      <c r="S49" s="50"/>
    </row>
    <row r="50" spans="1:19" ht="13.9" customHeight="1">
      <c r="A50" s="55"/>
      <c r="B50" s="11"/>
      <c r="C50" s="11"/>
      <c r="D50" s="11"/>
      <c r="E50" s="11"/>
      <c r="F50" s="11"/>
      <c r="G50" s="11"/>
      <c r="H50" s="19"/>
      <c r="I50" s="72"/>
      <c r="J50" s="14"/>
      <c r="K50" s="12"/>
      <c r="L50" s="12"/>
      <c r="M50" s="12"/>
      <c r="N50" s="16"/>
      <c r="O50" s="95"/>
      <c r="P50" s="41"/>
      <c r="Q50" s="42"/>
      <c r="R50" s="49"/>
      <c r="S50" s="50"/>
    </row>
    <row r="51" spans="1:19" ht="13.9" customHeight="1">
      <c r="A51" s="55"/>
      <c r="B51" s="11"/>
      <c r="C51" s="11"/>
      <c r="D51" s="11"/>
      <c r="E51" s="11"/>
      <c r="F51" s="11"/>
      <c r="G51" s="11"/>
      <c r="H51" s="19"/>
      <c r="I51" s="72"/>
      <c r="J51" s="14"/>
      <c r="K51" s="12"/>
      <c r="L51" s="12"/>
      <c r="M51" s="12"/>
      <c r="N51" s="16"/>
      <c r="O51" s="56"/>
      <c r="P51" s="41"/>
      <c r="Q51" s="42"/>
      <c r="R51" s="49"/>
      <c r="S51" s="50"/>
    </row>
    <row r="52" spans="1:19" ht="13.9" customHeight="1">
      <c r="A52" s="55"/>
      <c r="B52" s="11"/>
      <c r="C52" s="11"/>
      <c r="D52" s="11"/>
      <c r="E52" s="11"/>
      <c r="F52" s="11"/>
      <c r="G52" s="11"/>
      <c r="H52" s="19"/>
      <c r="I52" s="72"/>
      <c r="J52" s="14"/>
      <c r="K52" s="12"/>
      <c r="L52" s="12"/>
      <c r="M52" s="12"/>
      <c r="N52" s="16"/>
      <c r="O52" s="56"/>
      <c r="P52" s="41"/>
      <c r="Q52" s="42"/>
      <c r="R52" s="49"/>
      <c r="S52" s="50"/>
    </row>
    <row r="53" spans="1:19" ht="13.9" customHeight="1">
      <c r="A53" s="55"/>
      <c r="B53" s="11"/>
      <c r="C53" s="11"/>
      <c r="D53" s="11"/>
      <c r="E53" s="11"/>
      <c r="F53" s="11"/>
      <c r="G53" s="11"/>
      <c r="H53" s="19"/>
      <c r="I53" s="72"/>
      <c r="J53" s="14"/>
      <c r="K53" s="12"/>
      <c r="L53" s="12"/>
      <c r="M53" s="12"/>
      <c r="N53" s="16"/>
      <c r="O53" s="56"/>
      <c r="P53" s="41"/>
      <c r="Q53" s="45"/>
      <c r="R53" s="49"/>
      <c r="S53" s="50"/>
    </row>
    <row r="54" spans="1:19" ht="13.9" customHeight="1">
      <c r="A54" s="55"/>
      <c r="B54" s="11"/>
      <c r="C54" s="11"/>
      <c r="D54" s="11"/>
      <c r="E54" s="11"/>
      <c r="F54" s="69"/>
      <c r="G54" s="69"/>
      <c r="H54" s="19"/>
      <c r="I54" s="72"/>
      <c r="J54" s="14"/>
      <c r="K54" s="12"/>
      <c r="L54" s="12"/>
      <c r="M54" s="12"/>
      <c r="N54" s="16"/>
      <c r="O54" s="56"/>
      <c r="P54" s="41"/>
      <c r="Q54" s="45"/>
      <c r="R54" s="49"/>
      <c r="S54" s="50"/>
    </row>
    <row r="55" spans="1:19" ht="13.9" customHeight="1">
      <c r="A55" s="55"/>
      <c r="B55" s="11"/>
      <c r="C55" s="11"/>
      <c r="D55" s="11"/>
      <c r="E55" s="11"/>
      <c r="F55" s="11"/>
      <c r="G55" s="11"/>
      <c r="H55" s="19"/>
      <c r="I55" s="72"/>
      <c r="J55" s="14"/>
      <c r="K55" s="12"/>
      <c r="L55" s="12"/>
      <c r="M55" s="12"/>
      <c r="N55" s="16"/>
      <c r="O55" s="56"/>
      <c r="P55" s="41"/>
      <c r="Q55" s="45"/>
      <c r="R55" s="49"/>
      <c r="S55" s="50"/>
    </row>
    <row r="56" spans="1:19" ht="13.9" customHeight="1">
      <c r="A56" s="55"/>
      <c r="B56" s="11"/>
      <c r="C56" s="11"/>
      <c r="D56" s="11"/>
      <c r="E56" s="11"/>
      <c r="F56" s="11"/>
      <c r="G56" s="11"/>
      <c r="H56" s="19"/>
      <c r="I56" s="72"/>
      <c r="J56" s="14"/>
      <c r="K56" s="12"/>
      <c r="L56" s="12"/>
      <c r="M56" s="12"/>
      <c r="N56" s="16"/>
      <c r="O56" s="56"/>
      <c r="P56" s="41"/>
      <c r="Q56" s="42"/>
      <c r="R56" s="49"/>
      <c r="S56" s="50"/>
    </row>
    <row r="57" spans="1:19" ht="13.9" customHeight="1">
      <c r="A57" s="55"/>
      <c r="B57" s="11"/>
      <c r="C57" s="11"/>
      <c r="D57" s="11"/>
      <c r="E57" s="11"/>
      <c r="F57" s="11"/>
      <c r="G57" s="11"/>
      <c r="H57" s="19"/>
      <c r="I57" s="72"/>
      <c r="J57" s="14"/>
      <c r="K57" s="12"/>
      <c r="L57" s="12"/>
      <c r="M57" s="12"/>
      <c r="N57" s="16"/>
      <c r="O57" s="56"/>
      <c r="P57" s="41"/>
      <c r="Q57" s="42"/>
      <c r="R57" s="49"/>
      <c r="S57" s="50"/>
    </row>
    <row r="58" spans="1:19" ht="13.9" customHeight="1">
      <c r="A58" s="55"/>
      <c r="B58" s="11"/>
      <c r="C58" s="11"/>
      <c r="D58" s="11"/>
      <c r="E58" s="11"/>
      <c r="F58" s="11"/>
      <c r="G58" s="11"/>
      <c r="H58" s="19"/>
      <c r="I58" s="72"/>
      <c r="J58" s="14"/>
      <c r="K58" s="12"/>
      <c r="L58" s="12"/>
      <c r="M58" s="12"/>
      <c r="N58" s="16"/>
      <c r="O58" s="56"/>
      <c r="P58" s="41"/>
      <c r="Q58" s="42"/>
      <c r="R58" s="49"/>
      <c r="S58" s="50"/>
    </row>
    <row r="59" spans="1:19" ht="13.9" customHeight="1">
      <c r="A59" s="55"/>
      <c r="B59" s="11"/>
      <c r="C59" s="11"/>
      <c r="D59" s="11"/>
      <c r="E59" s="11"/>
      <c r="F59" s="11"/>
      <c r="G59" s="11"/>
      <c r="H59" s="19"/>
      <c r="I59" s="72"/>
      <c r="J59" s="14"/>
      <c r="K59" s="12"/>
      <c r="L59" s="12"/>
      <c r="M59" s="12"/>
      <c r="N59" s="16"/>
      <c r="O59" s="56"/>
      <c r="P59" s="41"/>
      <c r="Q59" s="42"/>
      <c r="R59" s="49"/>
      <c r="S59" s="50"/>
    </row>
    <row r="60" spans="1:19" ht="13.9" customHeight="1">
      <c r="A60" s="55"/>
      <c r="B60" s="11"/>
      <c r="C60" s="11"/>
      <c r="D60" s="11"/>
      <c r="E60" s="11"/>
      <c r="F60" s="11"/>
      <c r="G60" s="11"/>
      <c r="H60" s="19"/>
      <c r="I60" s="72"/>
      <c r="J60" s="14"/>
      <c r="K60" s="12"/>
      <c r="L60" s="12"/>
      <c r="M60" s="12"/>
      <c r="N60" s="16"/>
      <c r="O60" s="56"/>
      <c r="P60" s="41"/>
      <c r="Q60" s="42"/>
      <c r="R60" s="49"/>
      <c r="S60" s="50"/>
    </row>
    <row r="61" spans="1:19" ht="13.9" customHeight="1">
      <c r="A61" s="55"/>
      <c r="B61" s="11"/>
      <c r="C61" s="11"/>
      <c r="D61" s="11"/>
      <c r="E61" s="11"/>
      <c r="F61" s="11"/>
      <c r="G61" s="11"/>
      <c r="H61" s="19"/>
      <c r="I61" s="72"/>
      <c r="J61" s="14"/>
      <c r="K61" s="12"/>
      <c r="L61" s="12"/>
      <c r="M61" s="12"/>
      <c r="N61" s="11"/>
      <c r="O61" s="56"/>
      <c r="P61" s="41"/>
      <c r="Q61" s="42"/>
      <c r="R61" s="49"/>
      <c r="S61" s="50"/>
    </row>
    <row r="62" spans="1:19" ht="13.9" customHeight="1">
      <c r="A62" s="55"/>
      <c r="B62" s="11"/>
      <c r="C62" s="11"/>
      <c r="D62" s="11"/>
      <c r="E62" s="11"/>
      <c r="F62" s="11"/>
      <c r="G62" s="11"/>
      <c r="H62" s="19"/>
      <c r="I62" s="72"/>
      <c r="J62" s="14"/>
      <c r="K62" s="12"/>
      <c r="L62" s="12"/>
      <c r="M62" s="12"/>
      <c r="N62" s="11"/>
      <c r="O62" s="56"/>
      <c r="P62" s="41"/>
      <c r="Q62" s="42"/>
      <c r="R62" s="49"/>
      <c r="S62" s="50"/>
    </row>
    <row r="63" spans="1:19" ht="13.9" customHeight="1">
      <c r="A63" s="55"/>
      <c r="B63" s="11"/>
      <c r="C63" s="11"/>
      <c r="D63" s="11"/>
      <c r="E63" s="11"/>
      <c r="F63" s="11"/>
      <c r="G63" s="11"/>
      <c r="H63" s="19"/>
      <c r="I63" s="72"/>
      <c r="J63" s="14"/>
      <c r="K63" s="12"/>
      <c r="L63" s="12"/>
      <c r="M63" s="12"/>
      <c r="N63" s="11"/>
      <c r="O63" s="56"/>
      <c r="P63" s="41"/>
      <c r="Q63" s="42"/>
      <c r="R63" s="49"/>
      <c r="S63" s="50"/>
    </row>
    <row r="64" spans="1:19" ht="13.9" customHeight="1">
      <c r="A64" s="55"/>
      <c r="B64" s="11"/>
      <c r="C64" s="11"/>
      <c r="D64" s="11"/>
      <c r="E64" s="11"/>
      <c r="F64" s="11"/>
      <c r="G64" s="11"/>
      <c r="H64" s="19"/>
      <c r="I64" s="72"/>
      <c r="J64" s="14"/>
      <c r="K64" s="12"/>
      <c r="L64" s="12"/>
      <c r="M64" s="12"/>
      <c r="N64" s="11"/>
      <c r="O64" s="56"/>
      <c r="P64" s="41"/>
      <c r="Q64" s="42"/>
      <c r="R64" s="49"/>
      <c r="S64" s="50"/>
    </row>
    <row r="65" spans="1:19" ht="13.9" customHeight="1">
      <c r="A65" s="55">
        <v>66</v>
      </c>
      <c r="B65" s="11"/>
      <c r="C65" s="11"/>
      <c r="D65" s="11"/>
      <c r="E65" s="11"/>
      <c r="F65" s="11"/>
      <c r="G65" s="11"/>
      <c r="H65" s="19"/>
      <c r="I65" s="72"/>
      <c r="J65" s="14"/>
      <c r="K65" s="12"/>
      <c r="L65" s="12"/>
      <c r="M65" s="12"/>
      <c r="N65" s="11"/>
      <c r="O65" s="56"/>
      <c r="P65" s="41"/>
      <c r="Q65" s="42"/>
      <c r="R65" s="49"/>
      <c r="S65" s="50"/>
    </row>
    <row r="66" spans="1:19" ht="13.9" customHeight="1">
      <c r="A66" s="55">
        <v>67</v>
      </c>
      <c r="B66" s="11"/>
      <c r="C66" s="11"/>
      <c r="D66" s="11"/>
      <c r="E66" s="11"/>
      <c r="F66" s="11"/>
      <c r="G66" s="11"/>
      <c r="H66" s="19"/>
      <c r="I66" s="72"/>
      <c r="J66" s="14"/>
      <c r="K66" s="12"/>
      <c r="L66" s="12"/>
      <c r="M66" s="12"/>
      <c r="N66" s="11"/>
      <c r="O66" s="56"/>
      <c r="P66" s="41"/>
      <c r="Q66" s="42"/>
      <c r="R66" s="49"/>
      <c r="S66" s="50"/>
    </row>
    <row r="67" spans="1:19" ht="13.9" customHeight="1">
      <c r="A67" s="58"/>
      <c r="B67" s="59"/>
      <c r="C67" s="59"/>
      <c r="D67" s="59"/>
      <c r="E67" s="59"/>
      <c r="F67" s="59"/>
      <c r="G67" s="59"/>
      <c r="H67" s="60"/>
      <c r="I67" s="83"/>
      <c r="J67" s="61"/>
      <c r="K67" s="73" t="s">
        <v>252</v>
      </c>
      <c r="L67" s="219"/>
      <c r="M67" s="219"/>
      <c r="N67" s="74"/>
      <c r="O67" s="62">
        <f>SUM(O8:O66)</f>
        <v>0</v>
      </c>
      <c r="P67" s="47"/>
      <c r="Q67" s="48"/>
      <c r="R67" s="51"/>
      <c r="S67" s="52"/>
    </row>
  </sheetData>
  <autoFilter ref="E3:F42" xr:uid="{00000000-0001-0000-0500-000000000000}"/>
  <mergeCells count="19">
    <mergeCell ref="S2:S3"/>
    <mergeCell ref="R2:R3"/>
    <mergeCell ref="T2:T3"/>
    <mergeCell ref="U2:U3"/>
    <mergeCell ref="V2:V3"/>
    <mergeCell ref="B1:J1"/>
    <mergeCell ref="D2:D3"/>
    <mergeCell ref="H2:H3"/>
    <mergeCell ref="I2:I3"/>
    <mergeCell ref="J2:J3"/>
    <mergeCell ref="A2:B2"/>
    <mergeCell ref="G2:G3"/>
    <mergeCell ref="K2:K3"/>
    <mergeCell ref="N2:N3"/>
    <mergeCell ref="O2:O3"/>
    <mergeCell ref="P2:P3"/>
    <mergeCell ref="Q2:Q3"/>
    <mergeCell ref="L2:L3"/>
    <mergeCell ref="M2:M3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1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F84C-5972-4BA5-B4E3-E6A9874ADEC9}">
  <dimension ref="A1:I63"/>
  <sheetViews>
    <sheetView workbookViewId="0">
      <pane ySplit="2" topLeftCell="A43" activePane="bottomLeft" state="frozen"/>
      <selection pane="bottomLeft" activeCell="F49" sqref="F49"/>
    </sheetView>
  </sheetViews>
  <sheetFormatPr defaultRowHeight="14.5"/>
  <cols>
    <col min="1" max="2" width="5.26953125" customWidth="1"/>
    <col min="3" max="3" width="13.90625" bestFit="1" customWidth="1"/>
    <col min="5" max="5" width="55.26953125" bestFit="1" customWidth="1"/>
    <col min="6" max="6" width="55.26953125" customWidth="1"/>
    <col min="7" max="8" width="10" customWidth="1"/>
    <col min="9" max="9" width="12" customWidth="1"/>
  </cols>
  <sheetData>
    <row r="1" spans="1:9">
      <c r="A1" s="64">
        <v>2021</v>
      </c>
      <c r="B1" s="64" t="s">
        <v>116</v>
      </c>
      <c r="C1" s="338" t="s">
        <v>117</v>
      </c>
      <c r="D1" s="338" t="s">
        <v>118</v>
      </c>
      <c r="E1" s="338"/>
      <c r="F1" s="242"/>
      <c r="G1" s="338" t="s">
        <v>121</v>
      </c>
      <c r="H1" s="340"/>
      <c r="I1" s="342" t="s">
        <v>256</v>
      </c>
    </row>
    <row r="2" spans="1:9">
      <c r="A2" s="140" t="s">
        <v>130</v>
      </c>
      <c r="B2" s="140" t="s">
        <v>131</v>
      </c>
      <c r="C2" s="339"/>
      <c r="D2" s="339"/>
      <c r="E2" s="339"/>
      <c r="F2" s="140"/>
      <c r="G2" s="339"/>
      <c r="H2" s="341"/>
      <c r="I2" s="343"/>
    </row>
    <row r="3" spans="1:9" ht="18">
      <c r="A3" s="16">
        <v>9</v>
      </c>
      <c r="B3" s="16">
        <v>1</v>
      </c>
      <c r="C3" s="25" t="s">
        <v>747</v>
      </c>
      <c r="D3" s="16" t="s">
        <v>748</v>
      </c>
      <c r="E3" s="120" t="s">
        <v>557</v>
      </c>
      <c r="F3" s="120"/>
      <c r="G3" s="23">
        <v>15832</v>
      </c>
      <c r="H3" s="22"/>
      <c r="I3" s="20" t="s">
        <v>1382</v>
      </c>
    </row>
    <row r="4" spans="1:9" ht="18">
      <c r="A4" s="16">
        <v>9</v>
      </c>
      <c r="B4" s="16">
        <v>1</v>
      </c>
      <c r="C4" s="16" t="s">
        <v>752</v>
      </c>
      <c r="D4" s="16" t="s">
        <v>748</v>
      </c>
      <c r="E4" s="120" t="s">
        <v>561</v>
      </c>
      <c r="F4" s="120"/>
      <c r="G4" s="23">
        <v>3789</v>
      </c>
      <c r="H4" s="22"/>
      <c r="I4" s="20" t="s">
        <v>1382</v>
      </c>
    </row>
    <row r="5" spans="1:9" ht="18">
      <c r="A5" s="16">
        <v>9</v>
      </c>
      <c r="B5" s="16">
        <v>1</v>
      </c>
      <c r="C5" s="16" t="s">
        <v>752</v>
      </c>
      <c r="D5" s="16" t="s">
        <v>748</v>
      </c>
      <c r="E5" s="120" t="s">
        <v>1383</v>
      </c>
      <c r="F5" s="120"/>
      <c r="G5" s="23">
        <v>11000</v>
      </c>
      <c r="H5" s="22"/>
      <c r="I5" s="20" t="s">
        <v>1382</v>
      </c>
    </row>
    <row r="6" spans="1:9">
      <c r="A6" s="16">
        <v>9</v>
      </c>
      <c r="B6" s="16">
        <v>3</v>
      </c>
      <c r="C6" s="110" t="s">
        <v>595</v>
      </c>
      <c r="D6" s="110" t="s">
        <v>596</v>
      </c>
      <c r="E6" s="110" t="s">
        <v>597</v>
      </c>
      <c r="F6" s="110"/>
      <c r="G6" s="23">
        <v>1001</v>
      </c>
      <c r="H6" s="1"/>
      <c r="I6" s="20" t="s">
        <v>1384</v>
      </c>
    </row>
    <row r="7" spans="1:9" ht="18">
      <c r="A7" s="16">
        <v>9</v>
      </c>
      <c r="B7" s="16">
        <v>3</v>
      </c>
      <c r="C7" s="1" t="s">
        <v>1385</v>
      </c>
      <c r="D7" s="16" t="s">
        <v>1386</v>
      </c>
      <c r="E7" s="120" t="s">
        <v>1387</v>
      </c>
      <c r="F7" s="120"/>
      <c r="G7" s="29">
        <v>1400</v>
      </c>
      <c r="H7" s="1"/>
      <c r="I7" s="20" t="s">
        <v>600</v>
      </c>
    </row>
    <row r="8" spans="1:9" ht="16.5">
      <c r="A8" s="16">
        <v>9</v>
      </c>
      <c r="B8" s="16">
        <v>8</v>
      </c>
      <c r="C8" s="1" t="s">
        <v>602</v>
      </c>
      <c r="D8" s="1"/>
      <c r="E8" s="1" t="s">
        <v>603</v>
      </c>
      <c r="F8" s="1"/>
      <c r="G8" s="29">
        <v>9090</v>
      </c>
      <c r="H8" s="1"/>
      <c r="I8" s="20" t="s">
        <v>604</v>
      </c>
    </row>
    <row r="9" spans="1:9">
      <c r="A9" s="16">
        <v>9</v>
      </c>
      <c r="B9" s="16">
        <v>8</v>
      </c>
      <c r="C9" s="1" t="s">
        <v>602</v>
      </c>
      <c r="D9" s="1"/>
      <c r="E9" s="134" t="s">
        <v>606</v>
      </c>
      <c r="F9" s="134"/>
      <c r="G9" s="29">
        <v>2896</v>
      </c>
      <c r="H9" s="1"/>
      <c r="I9" s="20" t="s">
        <v>607</v>
      </c>
    </row>
    <row r="10" spans="1:9">
      <c r="A10" s="16">
        <v>9</v>
      </c>
      <c r="B10" s="16">
        <v>8</v>
      </c>
      <c r="C10" s="1" t="s">
        <v>602</v>
      </c>
      <c r="D10" s="1"/>
      <c r="E10" s="134" t="s">
        <v>609</v>
      </c>
      <c r="F10" s="134"/>
      <c r="G10" s="29">
        <v>10320</v>
      </c>
      <c r="H10" s="1"/>
      <c r="I10" s="20" t="s">
        <v>610</v>
      </c>
    </row>
    <row r="11" spans="1:9">
      <c r="A11" s="16">
        <v>9</v>
      </c>
      <c r="B11" s="16">
        <v>8</v>
      </c>
      <c r="C11" s="110" t="s">
        <v>612</v>
      </c>
      <c r="D11" s="16"/>
      <c r="E11" s="110" t="s">
        <v>613</v>
      </c>
      <c r="F11" s="110"/>
      <c r="G11" s="23">
        <v>7260</v>
      </c>
      <c r="H11" s="1"/>
      <c r="I11" s="20" t="s">
        <v>1388</v>
      </c>
    </row>
    <row r="12" spans="1:9">
      <c r="A12" s="16">
        <v>9</v>
      </c>
      <c r="B12" s="16">
        <v>15</v>
      </c>
      <c r="C12" s="110" t="s">
        <v>612</v>
      </c>
      <c r="D12" s="16"/>
      <c r="E12" s="110" t="s">
        <v>1389</v>
      </c>
      <c r="F12" s="110"/>
      <c r="G12" s="23">
        <v>20102</v>
      </c>
      <c r="H12" s="1"/>
      <c r="I12" s="20" t="s">
        <v>1390</v>
      </c>
    </row>
    <row r="13" spans="1:9">
      <c r="A13" s="1">
        <v>10</v>
      </c>
      <c r="B13" s="1">
        <v>12</v>
      </c>
      <c r="C13" s="1" t="s">
        <v>602</v>
      </c>
      <c r="D13" s="1"/>
      <c r="E13" s="1" t="s">
        <v>603</v>
      </c>
      <c r="F13" s="1"/>
      <c r="G13" s="29">
        <v>14051</v>
      </c>
      <c r="H13" s="1"/>
      <c r="I13" s="143" t="s">
        <v>618</v>
      </c>
    </row>
    <row r="14" spans="1:9">
      <c r="A14" s="1">
        <v>10</v>
      </c>
      <c r="B14" s="1">
        <v>12</v>
      </c>
      <c r="C14" s="1" t="s">
        <v>602</v>
      </c>
      <c r="D14" s="1"/>
      <c r="E14" s="134" t="s">
        <v>609</v>
      </c>
      <c r="F14" s="134"/>
      <c r="G14" s="29">
        <v>17753</v>
      </c>
      <c r="H14" s="1"/>
      <c r="I14" s="143" t="s">
        <v>619</v>
      </c>
    </row>
    <row r="15" spans="1:9">
      <c r="A15" s="1">
        <v>10</v>
      </c>
      <c r="B15" s="1">
        <v>12</v>
      </c>
      <c r="C15" s="1" t="s">
        <v>602</v>
      </c>
      <c r="D15" s="1"/>
      <c r="E15" s="134" t="s">
        <v>606</v>
      </c>
      <c r="F15" s="134"/>
      <c r="G15" s="29">
        <v>2974</v>
      </c>
      <c r="H15" s="1"/>
      <c r="I15" s="143" t="s">
        <v>620</v>
      </c>
    </row>
    <row r="16" spans="1:9">
      <c r="A16" s="1">
        <v>10</v>
      </c>
      <c r="B16" s="1">
        <v>12</v>
      </c>
      <c r="C16" s="1" t="s">
        <v>602</v>
      </c>
      <c r="D16" s="1"/>
      <c r="E16" s="134" t="s">
        <v>621</v>
      </c>
      <c r="F16" s="134"/>
      <c r="G16" s="29">
        <v>6448</v>
      </c>
      <c r="H16" s="1"/>
      <c r="I16" s="143" t="s">
        <v>622</v>
      </c>
    </row>
    <row r="17" spans="1:9">
      <c r="A17" s="1">
        <v>10</v>
      </c>
      <c r="B17" s="1">
        <v>12</v>
      </c>
      <c r="C17" s="1" t="s">
        <v>602</v>
      </c>
      <c r="D17" s="1"/>
      <c r="E17" s="134" t="s">
        <v>623</v>
      </c>
      <c r="F17" s="134"/>
      <c r="G17" s="29">
        <v>24678</v>
      </c>
      <c r="H17" s="1"/>
      <c r="I17" s="144" t="s">
        <v>624</v>
      </c>
    </row>
    <row r="18" spans="1:9">
      <c r="A18" s="1">
        <v>10</v>
      </c>
      <c r="B18" s="1">
        <v>12</v>
      </c>
      <c r="C18" s="1" t="s">
        <v>625</v>
      </c>
      <c r="D18" s="1"/>
      <c r="E18" s="134" t="s">
        <v>1391</v>
      </c>
      <c r="F18" s="134"/>
      <c r="G18" s="1">
        <v>4200</v>
      </c>
      <c r="H18" s="1"/>
      <c r="I18" s="143" t="s">
        <v>627</v>
      </c>
    </row>
    <row r="19" spans="1:9">
      <c r="A19" s="1">
        <v>10</v>
      </c>
      <c r="B19" s="1">
        <v>12</v>
      </c>
      <c r="C19" s="1" t="s">
        <v>625</v>
      </c>
      <c r="D19" s="1"/>
      <c r="E19" s="1" t="s">
        <v>1392</v>
      </c>
      <c r="F19" s="1"/>
      <c r="G19" s="1">
        <v>2530</v>
      </c>
      <c r="H19" s="1"/>
      <c r="I19" s="143" t="s">
        <v>629</v>
      </c>
    </row>
    <row r="20" spans="1:9">
      <c r="A20" s="1">
        <v>10</v>
      </c>
      <c r="B20" s="1">
        <v>12</v>
      </c>
      <c r="C20" s="1" t="s">
        <v>625</v>
      </c>
      <c r="D20" s="1"/>
      <c r="E20" s="134" t="s">
        <v>1393</v>
      </c>
      <c r="F20" s="134"/>
      <c r="G20" s="1">
        <v>8910</v>
      </c>
      <c r="H20" s="1"/>
      <c r="I20" s="143" t="s">
        <v>631</v>
      </c>
    </row>
    <row r="21" spans="1:9">
      <c r="A21" s="1">
        <v>10</v>
      </c>
      <c r="B21" s="1">
        <v>12</v>
      </c>
      <c r="C21" s="1" t="s">
        <v>632</v>
      </c>
      <c r="D21" s="1"/>
      <c r="E21" s="1" t="s">
        <v>1394</v>
      </c>
      <c r="F21" s="1"/>
      <c r="G21" s="1">
        <v>165</v>
      </c>
      <c r="H21" s="1"/>
      <c r="I21" s="143" t="s">
        <v>634</v>
      </c>
    </row>
    <row r="22" spans="1:9">
      <c r="A22" s="1">
        <v>10</v>
      </c>
      <c r="B22" s="1">
        <v>12</v>
      </c>
      <c r="C22" s="1" t="s">
        <v>625</v>
      </c>
      <c r="D22" s="1"/>
      <c r="E22" s="1" t="s">
        <v>1395</v>
      </c>
      <c r="F22" s="1"/>
      <c r="G22" s="1">
        <v>440</v>
      </c>
      <c r="H22" s="1"/>
      <c r="I22" s="143" t="s">
        <v>636</v>
      </c>
    </row>
    <row r="23" spans="1:9">
      <c r="A23" s="1">
        <v>10</v>
      </c>
      <c r="B23" s="1">
        <v>12</v>
      </c>
      <c r="C23" s="1" t="s">
        <v>632</v>
      </c>
      <c r="D23" s="1"/>
      <c r="E23" s="1" t="s">
        <v>1396</v>
      </c>
      <c r="F23" s="1"/>
      <c r="G23" s="1">
        <v>3420</v>
      </c>
      <c r="H23" s="1"/>
      <c r="I23" s="143" t="s">
        <v>638</v>
      </c>
    </row>
    <row r="24" spans="1:9">
      <c r="A24" s="1">
        <v>10</v>
      </c>
      <c r="B24" s="1">
        <v>12</v>
      </c>
      <c r="C24" s="1" t="s">
        <v>639</v>
      </c>
      <c r="D24" s="1"/>
      <c r="E24" s="1" t="s">
        <v>1397</v>
      </c>
      <c r="F24" s="1"/>
      <c r="G24" s="1">
        <v>2450</v>
      </c>
      <c r="H24" s="1"/>
      <c r="I24" s="143" t="s">
        <v>641</v>
      </c>
    </row>
    <row r="25" spans="1:9">
      <c r="A25" s="1">
        <v>10</v>
      </c>
      <c r="B25" s="1">
        <v>12</v>
      </c>
      <c r="C25" s="110" t="s">
        <v>1398</v>
      </c>
      <c r="D25" s="1"/>
      <c r="E25" s="1" t="s">
        <v>643</v>
      </c>
      <c r="F25" s="1"/>
      <c r="G25" s="1">
        <v>763</v>
      </c>
      <c r="H25" s="1"/>
      <c r="I25" s="143" t="s">
        <v>644</v>
      </c>
    </row>
    <row r="26" spans="1:9" ht="15">
      <c r="A26" s="1">
        <v>10</v>
      </c>
      <c r="B26" s="1">
        <v>12</v>
      </c>
      <c r="C26" s="16" t="s">
        <v>1399</v>
      </c>
      <c r="D26" s="97"/>
      <c r="E26" s="85" t="s">
        <v>645</v>
      </c>
      <c r="F26" s="85"/>
      <c r="G26" s="1">
        <v>14751</v>
      </c>
      <c r="H26" s="1"/>
      <c r="I26" s="143" t="s">
        <v>646</v>
      </c>
    </row>
    <row r="27" spans="1:9">
      <c r="A27" s="1">
        <v>10</v>
      </c>
      <c r="B27" s="1">
        <v>13</v>
      </c>
      <c r="C27" s="110" t="s">
        <v>1400</v>
      </c>
      <c r="D27" s="110" t="s">
        <v>596</v>
      </c>
      <c r="E27" s="110" t="s">
        <v>1401</v>
      </c>
      <c r="F27" s="110"/>
      <c r="G27" s="1">
        <v>1430</v>
      </c>
      <c r="H27" s="1"/>
      <c r="I27" s="143" t="s">
        <v>648</v>
      </c>
    </row>
    <row r="28" spans="1:9">
      <c r="A28" s="1">
        <v>11</v>
      </c>
      <c r="B28" s="1">
        <v>4</v>
      </c>
      <c r="C28" s="1" t="s">
        <v>602</v>
      </c>
      <c r="D28" s="110"/>
      <c r="E28" s="134" t="s">
        <v>651</v>
      </c>
      <c r="F28" s="134"/>
      <c r="G28" s="1">
        <v>18601</v>
      </c>
      <c r="H28" s="1"/>
      <c r="I28" s="143" t="s">
        <v>653</v>
      </c>
    </row>
    <row r="29" spans="1:9">
      <c r="A29" s="1">
        <v>11</v>
      </c>
      <c r="B29" s="1">
        <v>4</v>
      </c>
      <c r="C29" s="1" t="s">
        <v>602</v>
      </c>
      <c r="D29" s="110"/>
      <c r="E29" s="134" t="s">
        <v>651</v>
      </c>
      <c r="F29" s="134"/>
      <c r="G29" s="1">
        <v>6688</v>
      </c>
      <c r="H29" s="1"/>
      <c r="I29" s="143" t="s">
        <v>656</v>
      </c>
    </row>
    <row r="30" spans="1:9">
      <c r="A30" s="1">
        <v>11</v>
      </c>
      <c r="B30" s="1">
        <v>4</v>
      </c>
      <c r="C30" s="1" t="s">
        <v>602</v>
      </c>
      <c r="D30" s="110"/>
      <c r="E30" s="134" t="s">
        <v>651</v>
      </c>
      <c r="F30" s="134"/>
      <c r="G30" s="1">
        <v>6992</v>
      </c>
      <c r="H30" s="1"/>
      <c r="I30" s="143" t="s">
        <v>658</v>
      </c>
    </row>
    <row r="31" spans="1:9">
      <c r="A31" s="1">
        <v>11</v>
      </c>
      <c r="B31" s="1">
        <v>4</v>
      </c>
      <c r="C31" s="1" t="s">
        <v>602</v>
      </c>
      <c r="D31" s="110"/>
      <c r="E31" s="134" t="s">
        <v>651</v>
      </c>
      <c r="F31" s="134"/>
      <c r="G31" s="1">
        <v>14566</v>
      </c>
      <c r="H31" s="1"/>
      <c r="I31" s="143" t="s">
        <v>660</v>
      </c>
    </row>
    <row r="32" spans="1:9">
      <c r="A32" s="1">
        <v>11</v>
      </c>
      <c r="B32" s="1">
        <v>4</v>
      </c>
      <c r="C32" s="1" t="s">
        <v>602</v>
      </c>
      <c r="D32" s="110"/>
      <c r="E32" s="134" t="s">
        <v>651</v>
      </c>
      <c r="F32" s="134"/>
      <c r="G32" s="1">
        <v>6412</v>
      </c>
      <c r="H32" s="1"/>
      <c r="I32" s="143" t="s">
        <v>662</v>
      </c>
    </row>
    <row r="33" spans="1:9">
      <c r="A33" s="1">
        <v>11</v>
      </c>
      <c r="B33" s="1">
        <v>4</v>
      </c>
      <c r="C33" s="110" t="s">
        <v>664</v>
      </c>
      <c r="D33" s="110"/>
      <c r="E33" s="110" t="s">
        <v>1402</v>
      </c>
      <c r="F33" s="110"/>
      <c r="G33" s="1">
        <v>7793</v>
      </c>
      <c r="H33" s="1"/>
      <c r="I33" s="143" t="s">
        <v>667</v>
      </c>
    </row>
    <row r="34" spans="1:9">
      <c r="A34" s="1">
        <v>11</v>
      </c>
      <c r="B34" s="1">
        <v>4</v>
      </c>
      <c r="C34" s="110" t="s">
        <v>664</v>
      </c>
      <c r="D34" s="110"/>
      <c r="E34" s="110" t="s">
        <v>1402</v>
      </c>
      <c r="F34" s="110"/>
      <c r="G34" s="1">
        <v>4443</v>
      </c>
      <c r="H34" s="1"/>
      <c r="I34" s="143" t="s">
        <v>669</v>
      </c>
    </row>
    <row r="35" spans="1:9">
      <c r="A35" s="1">
        <v>11</v>
      </c>
      <c r="B35" s="1">
        <v>4</v>
      </c>
      <c r="C35" s="110" t="s">
        <v>664</v>
      </c>
      <c r="D35" s="110"/>
      <c r="E35" s="110" t="s">
        <v>1402</v>
      </c>
      <c r="F35" s="110"/>
      <c r="G35" s="1">
        <v>12100</v>
      </c>
      <c r="H35" s="1"/>
      <c r="I35" s="143" t="s">
        <v>670</v>
      </c>
    </row>
    <row r="36" spans="1:9">
      <c r="A36" s="1">
        <v>11</v>
      </c>
      <c r="B36" s="1">
        <v>4</v>
      </c>
      <c r="C36" s="110" t="s">
        <v>664</v>
      </c>
      <c r="D36" s="110"/>
      <c r="E36" s="110" t="s">
        <v>1402</v>
      </c>
      <c r="F36" s="110"/>
      <c r="G36" s="1">
        <v>7010</v>
      </c>
      <c r="H36" s="1"/>
      <c r="I36" s="143" t="s">
        <v>671</v>
      </c>
    </row>
    <row r="37" spans="1:9">
      <c r="A37" s="1">
        <v>11</v>
      </c>
      <c r="B37" s="1">
        <v>4</v>
      </c>
      <c r="C37" s="110" t="s">
        <v>664</v>
      </c>
      <c r="D37" s="110"/>
      <c r="E37" s="110" t="s">
        <v>1402</v>
      </c>
      <c r="F37" s="110"/>
      <c r="G37" s="1">
        <v>3819</v>
      </c>
      <c r="H37" s="1"/>
      <c r="I37" s="143" t="s">
        <v>672</v>
      </c>
    </row>
    <row r="38" spans="1:9">
      <c r="A38" s="1">
        <v>11</v>
      </c>
      <c r="B38" s="1">
        <v>4</v>
      </c>
      <c r="C38" s="110" t="s">
        <v>612</v>
      </c>
      <c r="D38" s="110"/>
      <c r="E38" s="110" t="s">
        <v>1403</v>
      </c>
      <c r="F38" s="110"/>
      <c r="G38" s="1">
        <v>3678</v>
      </c>
      <c r="H38" s="1"/>
      <c r="I38" s="143" t="s">
        <v>676</v>
      </c>
    </row>
    <row r="39" spans="1:9">
      <c r="A39" s="1">
        <v>11</v>
      </c>
      <c r="B39" s="1">
        <v>4</v>
      </c>
      <c r="C39" s="110" t="s">
        <v>612</v>
      </c>
      <c r="D39" s="110"/>
      <c r="E39" s="110" t="s">
        <v>1404</v>
      </c>
      <c r="F39" s="110"/>
      <c r="G39" s="1">
        <v>110</v>
      </c>
      <c r="H39" s="1"/>
      <c r="I39" s="143" t="s">
        <v>679</v>
      </c>
    </row>
    <row r="40" spans="1:9">
      <c r="A40" s="1">
        <v>11</v>
      </c>
      <c r="B40" s="1">
        <v>4</v>
      </c>
      <c r="C40" s="110" t="s">
        <v>680</v>
      </c>
      <c r="D40" s="110"/>
      <c r="E40" s="110" t="s">
        <v>1405</v>
      </c>
      <c r="F40" s="110"/>
      <c r="G40" s="1">
        <v>2160</v>
      </c>
      <c r="H40" s="1"/>
      <c r="I40" s="143" t="s">
        <v>683</v>
      </c>
    </row>
    <row r="41" spans="1:9">
      <c r="A41" s="1">
        <v>11</v>
      </c>
      <c r="B41" s="1">
        <v>4</v>
      </c>
      <c r="C41" s="110" t="s">
        <v>642</v>
      </c>
      <c r="D41" s="110"/>
      <c r="E41" s="110" t="s">
        <v>1406</v>
      </c>
      <c r="F41" s="110"/>
      <c r="G41" s="1">
        <v>330</v>
      </c>
      <c r="H41" s="1"/>
      <c r="I41" s="143" t="s">
        <v>686</v>
      </c>
    </row>
    <row r="42" spans="1:9">
      <c r="A42" s="1">
        <v>11</v>
      </c>
      <c r="B42" s="1">
        <v>4</v>
      </c>
      <c r="C42" s="110" t="s">
        <v>612</v>
      </c>
      <c r="D42" s="110"/>
      <c r="E42" s="110" t="s">
        <v>1407</v>
      </c>
      <c r="F42" s="110"/>
      <c r="G42" s="1">
        <v>10120</v>
      </c>
      <c r="H42" s="1"/>
      <c r="I42" s="143" t="s">
        <v>689</v>
      </c>
    </row>
    <row r="43" spans="1:9">
      <c r="A43" s="1">
        <v>11</v>
      </c>
      <c r="B43" s="1">
        <v>4</v>
      </c>
      <c r="C43" s="110" t="s">
        <v>690</v>
      </c>
      <c r="D43" s="110"/>
      <c r="E43" s="110" t="s">
        <v>1408</v>
      </c>
      <c r="F43" s="110"/>
      <c r="G43" s="1">
        <v>1870</v>
      </c>
      <c r="H43" s="1"/>
      <c r="I43" s="143" t="s">
        <v>693</v>
      </c>
    </row>
    <row r="44" spans="1:9">
      <c r="A44" s="1">
        <v>11</v>
      </c>
      <c r="B44" s="1">
        <v>4</v>
      </c>
      <c r="C44" s="16" t="s">
        <v>292</v>
      </c>
      <c r="D44" s="110"/>
      <c r="E44" s="85" t="s">
        <v>384</v>
      </c>
      <c r="F44" s="85"/>
      <c r="G44" s="1">
        <v>2420</v>
      </c>
      <c r="H44" s="1"/>
      <c r="I44" s="143" t="s">
        <v>696</v>
      </c>
    </row>
    <row r="45" spans="1:9">
      <c r="A45" s="1">
        <v>11</v>
      </c>
      <c r="B45" s="1">
        <v>4</v>
      </c>
      <c r="C45" s="1" t="s">
        <v>697</v>
      </c>
      <c r="D45" s="110"/>
      <c r="E45" s="110" t="s">
        <v>1409</v>
      </c>
      <c r="F45" s="110"/>
      <c r="G45" s="1">
        <v>75600</v>
      </c>
      <c r="H45" s="1"/>
      <c r="I45" s="143" t="s">
        <v>700</v>
      </c>
    </row>
    <row r="46" spans="1:9">
      <c r="A46" s="1">
        <v>11</v>
      </c>
      <c r="B46" s="16">
        <v>4</v>
      </c>
      <c r="C46" s="1" t="s">
        <v>701</v>
      </c>
      <c r="D46" s="16"/>
      <c r="E46" s="110" t="s">
        <v>1410</v>
      </c>
      <c r="F46" s="110"/>
      <c r="G46" s="1">
        <v>13101</v>
      </c>
      <c r="H46" s="1"/>
      <c r="I46" s="143" t="s">
        <v>704</v>
      </c>
    </row>
    <row r="47" spans="1:9">
      <c r="A47" s="1">
        <v>11</v>
      </c>
      <c r="B47" s="16">
        <v>4</v>
      </c>
      <c r="C47" s="1" t="s">
        <v>705</v>
      </c>
      <c r="D47" s="16"/>
      <c r="E47" s="110" t="s">
        <v>1410</v>
      </c>
      <c r="F47" s="110"/>
      <c r="G47" s="1">
        <v>1800</v>
      </c>
      <c r="H47" s="1"/>
      <c r="I47" s="143" t="s">
        <v>706</v>
      </c>
    </row>
    <row r="48" spans="1:9" ht="16.5">
      <c r="A48" s="1">
        <v>11</v>
      </c>
      <c r="B48" s="1">
        <v>25</v>
      </c>
      <c r="C48" s="16" t="s">
        <v>267</v>
      </c>
      <c r="D48" s="110"/>
      <c r="E48" s="223" t="s">
        <v>707</v>
      </c>
      <c r="F48" s="111" t="s">
        <v>708</v>
      </c>
      <c r="G48" s="23">
        <v>14850</v>
      </c>
      <c r="H48" s="23"/>
      <c r="I48" s="143" t="s">
        <v>709</v>
      </c>
    </row>
    <row r="49" spans="1:9">
      <c r="A49" s="1">
        <v>12</v>
      </c>
      <c r="B49" s="1">
        <v>17</v>
      </c>
      <c r="C49" s="1" t="s">
        <v>602</v>
      </c>
      <c r="D49" s="1"/>
      <c r="E49" s="1" t="s">
        <v>603</v>
      </c>
      <c r="F49" s="1"/>
      <c r="G49" s="1">
        <v>7853</v>
      </c>
      <c r="H49" s="1"/>
      <c r="I49" s="1" t="s">
        <v>1411</v>
      </c>
    </row>
    <row r="50" spans="1:9">
      <c r="A50" s="1">
        <v>12</v>
      </c>
      <c r="B50" s="1">
        <v>17</v>
      </c>
      <c r="C50" s="1" t="s">
        <v>602</v>
      </c>
      <c r="D50" s="1"/>
      <c r="E50" s="1" t="s">
        <v>606</v>
      </c>
      <c r="F50" s="1"/>
      <c r="G50" s="1">
        <v>4276</v>
      </c>
      <c r="H50" s="1"/>
      <c r="I50" s="1" t="s">
        <v>1412</v>
      </c>
    </row>
    <row r="51" spans="1:9">
      <c r="A51" s="1">
        <v>12</v>
      </c>
      <c r="B51" s="1">
        <v>17</v>
      </c>
      <c r="C51" s="1" t="s">
        <v>602</v>
      </c>
      <c r="D51" s="1"/>
      <c r="E51" s="1" t="s">
        <v>609</v>
      </c>
      <c r="F51" s="1"/>
      <c r="G51" s="1">
        <v>15482</v>
      </c>
      <c r="H51" s="1"/>
      <c r="I51" s="1" t="s">
        <v>1413</v>
      </c>
    </row>
    <row r="52" spans="1:9">
      <c r="A52" s="1">
        <v>12</v>
      </c>
      <c r="B52" s="1">
        <v>17</v>
      </c>
      <c r="C52" s="1" t="s">
        <v>632</v>
      </c>
      <c r="D52" s="1"/>
      <c r="E52" s="1" t="s">
        <v>715</v>
      </c>
      <c r="F52" s="1"/>
      <c r="G52" s="1">
        <v>3420</v>
      </c>
      <c r="H52" s="1"/>
      <c r="I52" s="1" t="s">
        <v>1414</v>
      </c>
    </row>
    <row r="53" spans="1:9">
      <c r="A53" s="1">
        <v>12</v>
      </c>
      <c r="B53" s="1">
        <v>17</v>
      </c>
      <c r="C53" s="1" t="s">
        <v>705</v>
      </c>
      <c r="D53" s="1"/>
      <c r="E53" s="1" t="s">
        <v>718</v>
      </c>
      <c r="F53" s="1"/>
      <c r="G53" s="1">
        <v>4000</v>
      </c>
      <c r="H53" s="1"/>
      <c r="I53" s="1" t="s">
        <v>720</v>
      </c>
    </row>
    <row r="54" spans="1:9">
      <c r="A54" s="1">
        <v>12</v>
      </c>
      <c r="B54" s="1">
        <v>17</v>
      </c>
      <c r="C54" s="1" t="s">
        <v>721</v>
      </c>
      <c r="D54" s="1"/>
      <c r="E54" s="1" t="s">
        <v>722</v>
      </c>
      <c r="F54" s="1"/>
      <c r="G54" s="1">
        <v>9000</v>
      </c>
      <c r="H54" s="1"/>
      <c r="I54" s="1" t="s">
        <v>724</v>
      </c>
    </row>
    <row r="55" spans="1:9">
      <c r="A55" s="1">
        <v>12</v>
      </c>
      <c r="B55" s="1">
        <v>17</v>
      </c>
      <c r="C55" s="1" t="s">
        <v>725</v>
      </c>
      <c r="D55" s="1"/>
      <c r="E55" s="1" t="s">
        <v>726</v>
      </c>
      <c r="F55" s="1"/>
      <c r="G55" s="1">
        <v>1850</v>
      </c>
      <c r="H55" s="1"/>
      <c r="I55" s="1" t="s">
        <v>728</v>
      </c>
    </row>
    <row r="56" spans="1:9">
      <c r="A56" s="1">
        <v>12</v>
      </c>
      <c r="B56" s="1">
        <v>17</v>
      </c>
      <c r="C56" s="1" t="s">
        <v>612</v>
      </c>
      <c r="D56" s="1"/>
      <c r="E56" s="1" t="s">
        <v>729</v>
      </c>
      <c r="F56" s="1"/>
      <c r="G56" s="1">
        <v>330</v>
      </c>
      <c r="H56" s="1"/>
      <c r="I56" s="1" t="s">
        <v>731</v>
      </c>
    </row>
    <row r="57" spans="1:9">
      <c r="A57" s="1">
        <v>12</v>
      </c>
      <c r="B57" s="1">
        <v>17</v>
      </c>
      <c r="C57" s="1" t="s">
        <v>612</v>
      </c>
      <c r="D57" s="1"/>
      <c r="E57" s="1" t="s">
        <v>732</v>
      </c>
      <c r="F57" s="1"/>
      <c r="G57" s="1">
        <v>220</v>
      </c>
      <c r="H57" s="1"/>
      <c r="I57" s="1" t="s">
        <v>734</v>
      </c>
    </row>
    <row r="58" spans="1:9">
      <c r="A58" s="1">
        <v>12</v>
      </c>
      <c r="B58" s="1">
        <v>17</v>
      </c>
      <c r="C58" s="1" t="s">
        <v>612</v>
      </c>
      <c r="D58" s="1"/>
      <c r="E58" s="1" t="s">
        <v>735</v>
      </c>
      <c r="F58" s="1"/>
      <c r="G58" s="1">
        <v>25794</v>
      </c>
      <c r="H58" s="1"/>
      <c r="I58" s="1" t="s">
        <v>737</v>
      </c>
    </row>
    <row r="59" spans="1:9">
      <c r="A59" s="1">
        <v>12</v>
      </c>
      <c r="B59" s="1">
        <v>17</v>
      </c>
      <c r="C59" s="1" t="s">
        <v>680</v>
      </c>
      <c r="D59" s="1"/>
      <c r="E59" s="1" t="s">
        <v>738</v>
      </c>
      <c r="F59" s="1"/>
      <c r="G59" s="1">
        <v>2735</v>
      </c>
      <c r="H59" s="1"/>
      <c r="I59" s="1" t="s">
        <v>740</v>
      </c>
    </row>
    <row r="60" spans="1:9">
      <c r="A60" s="1">
        <v>12</v>
      </c>
      <c r="B60" s="1">
        <v>17</v>
      </c>
      <c r="C60" s="1" t="s">
        <v>78</v>
      </c>
      <c r="D60" s="1" t="s">
        <v>1415</v>
      </c>
      <c r="E60" s="1" t="s">
        <v>1416</v>
      </c>
      <c r="F60" s="1"/>
      <c r="G60" s="1">
        <v>1400</v>
      </c>
      <c r="H60" s="1"/>
      <c r="I60" s="1" t="s">
        <v>743</v>
      </c>
    </row>
    <row r="61" spans="1:9">
      <c r="A61" s="1">
        <v>12</v>
      </c>
      <c r="B61" s="1">
        <v>17</v>
      </c>
      <c r="C61" s="1" t="s">
        <v>612</v>
      </c>
      <c r="D61" s="1"/>
      <c r="E61" s="1" t="s">
        <v>744</v>
      </c>
      <c r="F61" s="1"/>
      <c r="G61" s="1">
        <v>2123</v>
      </c>
      <c r="H61" s="1"/>
      <c r="I61" s="1" t="s">
        <v>746</v>
      </c>
    </row>
    <row r="62" spans="1:9">
      <c r="A62" s="1">
        <v>12</v>
      </c>
      <c r="B62" s="1">
        <v>24</v>
      </c>
      <c r="C62" s="1" t="s">
        <v>705</v>
      </c>
      <c r="D62" s="1"/>
      <c r="E62" s="1" t="s">
        <v>756</v>
      </c>
      <c r="F62" s="1"/>
      <c r="G62" s="1">
        <v>4000</v>
      </c>
      <c r="H62" s="1"/>
      <c r="I62" s="1" t="s">
        <v>758</v>
      </c>
    </row>
    <row r="63" spans="1:9">
      <c r="A63" s="1">
        <v>12</v>
      </c>
      <c r="B63" s="1">
        <v>24</v>
      </c>
      <c r="C63" s="1" t="s">
        <v>595</v>
      </c>
      <c r="D63" s="1" t="s">
        <v>596</v>
      </c>
      <c r="E63" s="1" t="s">
        <v>597</v>
      </c>
      <c r="F63" s="1"/>
      <c r="G63" s="1">
        <v>1430</v>
      </c>
      <c r="H63" s="1"/>
      <c r="I63" s="1" t="s">
        <v>760</v>
      </c>
    </row>
  </sheetData>
  <mergeCells count="5">
    <mergeCell ref="I1:I2"/>
    <mergeCell ref="C1:C2"/>
    <mergeCell ref="D1:E2"/>
    <mergeCell ref="G1:G2"/>
    <mergeCell ref="H1:H2"/>
  </mergeCells>
  <phoneticPr fontId="1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80"/>
  <sheetViews>
    <sheetView workbookViewId="0">
      <pane xSplit="2" ySplit="2" topLeftCell="C69" activePane="bottomRight" state="frozen"/>
      <selection pane="topRight" activeCell="C1" sqref="C1"/>
      <selection pane="bottomLeft" activeCell="A3" sqref="A3"/>
      <selection pane="bottomRight" activeCell="E75" sqref="E75"/>
    </sheetView>
  </sheetViews>
  <sheetFormatPr defaultColWidth="8.90625" defaultRowHeight="14.5"/>
  <cols>
    <col min="1" max="2" width="4.26953125" style="146" customWidth="1"/>
    <col min="3" max="3" width="17.08984375" style="146" customWidth="1"/>
    <col min="4" max="4" width="14.08984375" style="146" customWidth="1"/>
    <col min="5" max="5" width="40.26953125" style="146" bestFit="1" customWidth="1"/>
    <col min="6" max="6" width="17.08984375" style="146" customWidth="1"/>
    <col min="7" max="7" width="17.6328125" style="146" customWidth="1"/>
    <col min="8" max="8" width="3.453125" style="146" customWidth="1"/>
    <col min="9" max="9" width="2.36328125" style="146" customWidth="1"/>
    <col min="10" max="10" width="23.08984375" style="146" bestFit="1" customWidth="1"/>
    <col min="11" max="11" width="10.90625" style="146" bestFit="1" customWidth="1"/>
    <col min="12" max="16384" width="8.90625" style="146"/>
  </cols>
  <sheetData>
    <row r="1" spans="1:11">
      <c r="A1" s="146" t="s">
        <v>1417</v>
      </c>
    </row>
    <row r="2" spans="1:11">
      <c r="C2" s="147" t="s">
        <v>1418</v>
      </c>
      <c r="D2" s="147" t="s">
        <v>1419</v>
      </c>
      <c r="E2" s="147" t="s">
        <v>1420</v>
      </c>
      <c r="F2" s="147" t="s">
        <v>1421</v>
      </c>
      <c r="G2" s="147" t="s">
        <v>1422</v>
      </c>
      <c r="H2" s="147"/>
      <c r="I2" s="147"/>
      <c r="J2" s="147" t="s">
        <v>1423</v>
      </c>
      <c r="K2" s="148"/>
    </row>
    <row r="3" spans="1:11">
      <c r="A3" s="148">
        <v>7</v>
      </c>
      <c r="B3" s="148">
        <v>19</v>
      </c>
      <c r="C3" s="148" t="s">
        <v>1424</v>
      </c>
      <c r="D3" s="148"/>
      <c r="E3" s="148" t="s">
        <v>791</v>
      </c>
      <c r="F3" s="149"/>
      <c r="G3" s="150">
        <v>852951</v>
      </c>
      <c r="H3" s="150"/>
      <c r="I3" s="151"/>
      <c r="J3" s="152" t="s">
        <v>792</v>
      </c>
      <c r="K3" s="148" t="s">
        <v>1425</v>
      </c>
    </row>
    <row r="4" spans="1:11">
      <c r="A4" s="148">
        <v>7</v>
      </c>
      <c r="B4" s="148">
        <v>19</v>
      </c>
      <c r="C4" s="153" t="s">
        <v>1424</v>
      </c>
      <c r="D4" s="153"/>
      <c r="E4" s="148" t="s">
        <v>1426</v>
      </c>
      <c r="F4" s="154"/>
      <c r="G4" s="150">
        <v>409378</v>
      </c>
      <c r="H4" s="157"/>
      <c r="I4" s="155"/>
      <c r="J4" s="156" t="s">
        <v>794</v>
      </c>
      <c r="K4" s="148" t="s">
        <v>1425</v>
      </c>
    </row>
    <row r="5" spans="1:11">
      <c r="A5" s="148">
        <v>7</v>
      </c>
      <c r="B5" s="148">
        <v>19</v>
      </c>
      <c r="C5" s="153" t="s">
        <v>1424</v>
      </c>
      <c r="D5" s="153"/>
      <c r="E5" s="148" t="s">
        <v>1427</v>
      </c>
      <c r="F5" s="154"/>
      <c r="G5" s="157">
        <v>321935</v>
      </c>
      <c r="H5" s="157"/>
      <c r="I5" s="151"/>
      <c r="J5" s="156" t="s">
        <v>796</v>
      </c>
      <c r="K5" s="148" t="s">
        <v>1425</v>
      </c>
    </row>
    <row r="6" spans="1:11">
      <c r="A6" s="148">
        <v>7</v>
      </c>
      <c r="B6" s="148">
        <v>19</v>
      </c>
      <c r="C6" s="148" t="s">
        <v>1424</v>
      </c>
      <c r="D6" s="148"/>
      <c r="E6" s="148" t="s">
        <v>797</v>
      </c>
      <c r="F6" s="154"/>
      <c r="G6" s="157">
        <v>399305</v>
      </c>
      <c r="H6" s="157"/>
      <c r="I6" s="151"/>
      <c r="J6" s="156" t="s">
        <v>798</v>
      </c>
      <c r="K6" s="148" t="s">
        <v>1425</v>
      </c>
    </row>
    <row r="7" spans="1:11">
      <c r="A7" s="148">
        <v>7</v>
      </c>
      <c r="B7" s="148">
        <v>19</v>
      </c>
      <c r="C7" s="153" t="s">
        <v>1424</v>
      </c>
      <c r="D7" s="153"/>
      <c r="E7" s="153" t="s">
        <v>1428</v>
      </c>
      <c r="F7" s="154"/>
      <c r="G7" s="157">
        <v>205198</v>
      </c>
      <c r="H7" s="157"/>
      <c r="I7" s="151"/>
      <c r="J7" s="156" t="s">
        <v>800</v>
      </c>
      <c r="K7" s="148" t="s">
        <v>1425</v>
      </c>
    </row>
    <row r="8" spans="1:11">
      <c r="A8" s="148">
        <v>7</v>
      </c>
      <c r="B8" s="148">
        <v>19</v>
      </c>
      <c r="C8" s="148" t="s">
        <v>956</v>
      </c>
      <c r="D8" s="148" t="s">
        <v>961</v>
      </c>
      <c r="E8" s="148" t="s">
        <v>1033</v>
      </c>
      <c r="F8" s="154"/>
      <c r="G8" s="157">
        <f>440+99000</f>
        <v>99440</v>
      </c>
      <c r="H8" s="157"/>
      <c r="I8" s="151"/>
      <c r="J8" s="152" t="s">
        <v>802</v>
      </c>
      <c r="K8" s="148" t="s">
        <v>1425</v>
      </c>
    </row>
    <row r="9" spans="1:11">
      <c r="A9" s="148">
        <v>7</v>
      </c>
      <c r="B9" s="148">
        <v>19</v>
      </c>
      <c r="C9" s="148" t="s">
        <v>956</v>
      </c>
      <c r="D9" s="148" t="s">
        <v>961</v>
      </c>
      <c r="E9" s="148" t="s">
        <v>1429</v>
      </c>
      <c r="F9" s="154"/>
      <c r="G9" s="157">
        <f>990+5213912</f>
        <v>5214902</v>
      </c>
      <c r="H9" s="157"/>
      <c r="I9" s="151"/>
      <c r="J9" s="152" t="s">
        <v>804</v>
      </c>
      <c r="K9" s="148" t="s">
        <v>1425</v>
      </c>
    </row>
    <row r="10" spans="1:11">
      <c r="A10" s="148">
        <v>7</v>
      </c>
      <c r="B10" s="148">
        <v>19</v>
      </c>
      <c r="C10" s="148" t="s">
        <v>956</v>
      </c>
      <c r="D10" s="148" t="s">
        <v>961</v>
      </c>
      <c r="E10" s="148" t="s">
        <v>805</v>
      </c>
      <c r="F10" s="154"/>
      <c r="G10" s="157">
        <f>220+194040</f>
        <v>194260</v>
      </c>
      <c r="H10" s="157"/>
      <c r="I10" s="151"/>
      <c r="J10" s="156" t="s">
        <v>806</v>
      </c>
      <c r="K10" s="148" t="s">
        <v>1425</v>
      </c>
    </row>
    <row r="11" spans="1:11">
      <c r="A11" s="148">
        <v>7</v>
      </c>
      <c r="B11" s="148">
        <v>19</v>
      </c>
      <c r="C11" s="153" t="s">
        <v>956</v>
      </c>
      <c r="D11" s="153" t="s">
        <v>961</v>
      </c>
      <c r="E11" s="158" t="s">
        <v>985</v>
      </c>
      <c r="F11" s="154"/>
      <c r="G11" s="157">
        <f>990+2398000</f>
        <v>2398990</v>
      </c>
      <c r="H11" s="157"/>
      <c r="I11" s="151"/>
      <c r="J11" s="156" t="s">
        <v>807</v>
      </c>
      <c r="K11" s="148" t="s">
        <v>1425</v>
      </c>
    </row>
    <row r="12" spans="1:11">
      <c r="A12" s="148">
        <v>7</v>
      </c>
      <c r="B12" s="148">
        <v>19</v>
      </c>
      <c r="C12" s="153" t="s">
        <v>956</v>
      </c>
      <c r="D12" s="153" t="s">
        <v>961</v>
      </c>
      <c r="E12" s="153" t="s">
        <v>1430</v>
      </c>
      <c r="F12" s="154"/>
      <c r="G12" s="157">
        <f>220+374000</f>
        <v>374220</v>
      </c>
      <c r="H12" s="157"/>
      <c r="I12" s="155"/>
      <c r="J12" s="156" t="s">
        <v>808</v>
      </c>
      <c r="K12" s="148" t="s">
        <v>1425</v>
      </c>
    </row>
    <row r="13" spans="1:11">
      <c r="A13" s="148">
        <v>7</v>
      </c>
      <c r="B13" s="148">
        <v>19</v>
      </c>
      <c r="C13" s="153" t="s">
        <v>956</v>
      </c>
      <c r="D13" s="153" t="s">
        <v>992</v>
      </c>
      <c r="E13" s="153" t="s">
        <v>1431</v>
      </c>
      <c r="F13" s="154"/>
      <c r="G13" s="159">
        <f>220+56892</f>
        <v>57112</v>
      </c>
      <c r="H13" s="159"/>
      <c r="I13" s="155"/>
      <c r="J13" s="156" t="s">
        <v>811</v>
      </c>
      <c r="K13" s="148" t="s">
        <v>1425</v>
      </c>
    </row>
    <row r="14" spans="1:11">
      <c r="A14" s="148">
        <v>7</v>
      </c>
      <c r="B14" s="148">
        <v>19</v>
      </c>
      <c r="C14" s="153" t="s">
        <v>956</v>
      </c>
      <c r="D14" s="153" t="s">
        <v>999</v>
      </c>
      <c r="E14" s="153" t="s">
        <v>1432</v>
      </c>
      <c r="F14" s="154"/>
      <c r="G14" s="159">
        <f>220+42880</f>
        <v>43100</v>
      </c>
      <c r="H14" s="159"/>
      <c r="I14" s="155"/>
      <c r="J14" s="156" t="s">
        <v>814</v>
      </c>
      <c r="K14" s="148" t="s">
        <v>1425</v>
      </c>
    </row>
    <row r="15" spans="1:11">
      <c r="A15" s="148"/>
      <c r="B15" s="148"/>
      <c r="C15" s="153" t="s">
        <v>956</v>
      </c>
      <c r="D15" s="153" t="s">
        <v>976</v>
      </c>
      <c r="E15" s="153" t="s">
        <v>977</v>
      </c>
      <c r="F15" s="154"/>
      <c r="G15" s="160"/>
      <c r="H15" s="160"/>
      <c r="I15" s="155"/>
      <c r="J15" s="156" t="s">
        <v>978</v>
      </c>
      <c r="K15" s="148" t="s">
        <v>1433</v>
      </c>
    </row>
    <row r="16" spans="1:11">
      <c r="A16" s="148"/>
      <c r="B16" s="148"/>
      <c r="C16" s="153" t="s">
        <v>956</v>
      </c>
      <c r="D16" s="153" t="s">
        <v>980</v>
      </c>
      <c r="E16" s="153" t="s">
        <v>981</v>
      </c>
      <c r="F16" s="154"/>
      <c r="G16" s="161"/>
      <c r="H16" s="161"/>
      <c r="I16" s="155"/>
      <c r="J16" s="156" t="s">
        <v>982</v>
      </c>
      <c r="K16" s="148" t="s">
        <v>1433</v>
      </c>
    </row>
    <row r="17" spans="1:11">
      <c r="A17" s="148"/>
      <c r="B17" s="148"/>
      <c r="C17" s="153" t="s">
        <v>956</v>
      </c>
      <c r="D17" s="153" t="s">
        <v>976</v>
      </c>
      <c r="E17" s="153" t="s">
        <v>983</v>
      </c>
      <c r="F17" s="154"/>
      <c r="G17" s="161"/>
      <c r="H17" s="161"/>
      <c r="I17" s="155"/>
      <c r="J17" s="156" t="s">
        <v>984</v>
      </c>
      <c r="K17" s="148" t="s">
        <v>1433</v>
      </c>
    </row>
    <row r="18" spans="1:11">
      <c r="A18" s="148">
        <v>7</v>
      </c>
      <c r="B18" s="148">
        <v>19</v>
      </c>
      <c r="C18" s="153" t="s">
        <v>956</v>
      </c>
      <c r="D18" s="153" t="s">
        <v>989</v>
      </c>
      <c r="E18" s="153" t="s">
        <v>1434</v>
      </c>
      <c r="F18" s="154"/>
      <c r="G18" s="157">
        <f>440+266640</f>
        <v>267080</v>
      </c>
      <c r="H18" s="157"/>
      <c r="I18" s="155"/>
      <c r="J18" s="156" t="s">
        <v>817</v>
      </c>
      <c r="K18" s="148" t="s">
        <v>1425</v>
      </c>
    </row>
    <row r="19" spans="1:11">
      <c r="A19" s="148">
        <v>7</v>
      </c>
      <c r="B19" s="148">
        <v>2</v>
      </c>
      <c r="C19" s="153" t="s">
        <v>956</v>
      </c>
      <c r="D19" s="153" t="s">
        <v>1435</v>
      </c>
      <c r="E19" s="153" t="s">
        <v>1436</v>
      </c>
      <c r="F19" s="154"/>
      <c r="G19" s="157">
        <v>3028000</v>
      </c>
      <c r="H19" s="157"/>
      <c r="I19" s="155"/>
      <c r="J19" s="156" t="s">
        <v>775</v>
      </c>
      <c r="K19" s="148" t="s">
        <v>1425</v>
      </c>
    </row>
    <row r="20" spans="1:11">
      <c r="A20" s="148">
        <v>7</v>
      </c>
      <c r="B20" s="148">
        <v>19</v>
      </c>
      <c r="C20" s="153" t="s">
        <v>956</v>
      </c>
      <c r="D20" s="153" t="s">
        <v>961</v>
      </c>
      <c r="E20" s="153" t="s">
        <v>1437</v>
      </c>
      <c r="F20" s="154"/>
      <c r="G20" s="157">
        <f>440+444400</f>
        <v>444840</v>
      </c>
      <c r="H20" s="157"/>
      <c r="I20" s="155"/>
      <c r="J20" s="156" t="s">
        <v>819</v>
      </c>
      <c r="K20" s="148" t="s">
        <v>1425</v>
      </c>
    </row>
    <row r="21" spans="1:11">
      <c r="A21" s="148">
        <v>7</v>
      </c>
      <c r="B21" s="148">
        <v>19</v>
      </c>
      <c r="C21" s="153" t="s">
        <v>956</v>
      </c>
      <c r="D21" s="153" t="s">
        <v>1438</v>
      </c>
      <c r="E21" s="148" t="s">
        <v>1439</v>
      </c>
      <c r="F21" s="154"/>
      <c r="G21" s="157">
        <f>440+49895</f>
        <v>50335</v>
      </c>
      <c r="H21" s="157"/>
      <c r="I21" s="155"/>
      <c r="J21" s="156" t="s">
        <v>821</v>
      </c>
      <c r="K21" s="148" t="s">
        <v>1425</v>
      </c>
    </row>
    <row r="22" spans="1:11">
      <c r="A22" s="148">
        <v>7</v>
      </c>
      <c r="B22" s="148">
        <v>16</v>
      </c>
      <c r="C22" s="148" t="s">
        <v>956</v>
      </c>
      <c r="D22" s="148" t="s">
        <v>1435</v>
      </c>
      <c r="E22" s="148" t="s">
        <v>1440</v>
      </c>
      <c r="F22" s="151"/>
      <c r="G22" s="150">
        <v>2362400</v>
      </c>
      <c r="H22" s="150"/>
      <c r="I22" s="151"/>
      <c r="J22" s="156" t="s">
        <v>786</v>
      </c>
      <c r="K22" s="148" t="s">
        <v>1425</v>
      </c>
    </row>
    <row r="23" spans="1:11">
      <c r="A23" s="148">
        <v>7</v>
      </c>
      <c r="B23" s="148">
        <v>28</v>
      </c>
      <c r="C23" s="148" t="s">
        <v>1441</v>
      </c>
      <c r="D23" s="148" t="s">
        <v>822</v>
      </c>
      <c r="E23" s="148" t="s">
        <v>823</v>
      </c>
      <c r="F23" s="149"/>
      <c r="G23" s="150">
        <v>728796</v>
      </c>
      <c r="H23" s="150"/>
      <c r="I23" s="151"/>
      <c r="J23" s="156" t="s">
        <v>824</v>
      </c>
      <c r="K23" s="148" t="s">
        <v>1425</v>
      </c>
    </row>
    <row r="24" spans="1:11">
      <c r="A24" s="148">
        <v>7</v>
      </c>
      <c r="B24" s="148">
        <v>28</v>
      </c>
      <c r="C24" s="153" t="s">
        <v>956</v>
      </c>
      <c r="D24" s="153" t="s">
        <v>992</v>
      </c>
      <c r="E24" s="153" t="s">
        <v>1442</v>
      </c>
      <c r="F24" s="154"/>
      <c r="G24" s="157">
        <f>440+150000</f>
        <v>150440</v>
      </c>
      <c r="H24" s="157"/>
      <c r="I24" s="151"/>
      <c r="J24" s="156" t="s">
        <v>832</v>
      </c>
      <c r="K24" s="148" t="s">
        <v>1425</v>
      </c>
    </row>
    <row r="25" spans="1:11">
      <c r="A25" s="148">
        <v>7</v>
      </c>
      <c r="B25" s="148">
        <v>30</v>
      </c>
      <c r="C25" s="153" t="s">
        <v>956</v>
      </c>
      <c r="D25" s="153" t="s">
        <v>1435</v>
      </c>
      <c r="E25" s="153" t="s">
        <v>1443</v>
      </c>
      <c r="F25" s="154"/>
      <c r="G25" s="157">
        <v>2140200</v>
      </c>
      <c r="H25" s="157"/>
      <c r="I25" s="151"/>
      <c r="J25" s="156" t="s">
        <v>836</v>
      </c>
      <c r="K25" s="148" t="s">
        <v>1425</v>
      </c>
    </row>
    <row r="26" spans="1:11">
      <c r="A26" s="148">
        <v>8</v>
      </c>
      <c r="B26" s="148">
        <v>20</v>
      </c>
      <c r="C26" s="153" t="s">
        <v>966</v>
      </c>
      <c r="D26" s="153"/>
      <c r="E26" s="148" t="s">
        <v>176</v>
      </c>
      <c r="F26" s="154"/>
      <c r="G26" s="150"/>
      <c r="H26" s="150"/>
      <c r="I26" s="151"/>
      <c r="J26" s="152" t="s">
        <v>967</v>
      </c>
      <c r="K26" s="148" t="s">
        <v>1433</v>
      </c>
    </row>
    <row r="27" spans="1:11">
      <c r="A27" s="148">
        <v>8</v>
      </c>
      <c r="B27" s="148">
        <v>20</v>
      </c>
      <c r="C27" s="153" t="s">
        <v>966</v>
      </c>
      <c r="D27" s="153"/>
      <c r="E27" s="153" t="s">
        <v>969</v>
      </c>
      <c r="F27" s="149"/>
      <c r="G27" s="150"/>
      <c r="H27" s="150"/>
      <c r="I27" s="149"/>
      <c r="J27" s="152" t="s">
        <v>970</v>
      </c>
      <c r="K27" s="148" t="s">
        <v>1433</v>
      </c>
    </row>
    <row r="28" spans="1:11">
      <c r="A28" s="148">
        <v>8</v>
      </c>
      <c r="B28" s="148">
        <v>20</v>
      </c>
      <c r="C28" s="153" t="s">
        <v>966</v>
      </c>
      <c r="D28" s="153"/>
      <c r="E28" s="153" t="s">
        <v>971</v>
      </c>
      <c r="F28" s="149"/>
      <c r="G28" s="150"/>
      <c r="H28" s="150"/>
      <c r="I28" s="149"/>
      <c r="J28" s="152" t="s">
        <v>972</v>
      </c>
      <c r="K28" s="148" t="s">
        <v>1433</v>
      </c>
    </row>
    <row r="29" spans="1:11">
      <c r="A29" s="148">
        <v>8</v>
      </c>
      <c r="B29" s="148">
        <v>20</v>
      </c>
      <c r="C29" s="153" t="s">
        <v>966</v>
      </c>
      <c r="D29" s="153"/>
      <c r="E29" s="153" t="s">
        <v>222</v>
      </c>
      <c r="F29" s="149"/>
      <c r="G29" s="150"/>
      <c r="H29" s="150"/>
      <c r="I29" s="149"/>
      <c r="J29" s="152" t="s">
        <v>973</v>
      </c>
      <c r="K29" s="148" t="s">
        <v>1433</v>
      </c>
    </row>
    <row r="30" spans="1:11">
      <c r="A30" s="148">
        <v>8</v>
      </c>
      <c r="B30" s="148">
        <v>20</v>
      </c>
      <c r="C30" s="148" t="s">
        <v>966</v>
      </c>
      <c r="D30" s="148"/>
      <c r="E30" s="148" t="s">
        <v>974</v>
      </c>
      <c r="F30" s="149"/>
      <c r="G30" s="150"/>
      <c r="H30" s="150"/>
      <c r="I30" s="149"/>
      <c r="J30" s="152" t="s">
        <v>975</v>
      </c>
      <c r="K30" s="148" t="s">
        <v>1433</v>
      </c>
    </row>
    <row r="31" spans="1:11">
      <c r="A31" s="148">
        <v>8</v>
      </c>
      <c r="B31" s="148">
        <v>13</v>
      </c>
      <c r="C31" s="153" t="s">
        <v>956</v>
      </c>
      <c r="D31" s="153" t="s">
        <v>1435</v>
      </c>
      <c r="E31" s="148" t="s">
        <v>1444</v>
      </c>
      <c r="F31" s="148"/>
      <c r="G31" s="150">
        <v>1671700</v>
      </c>
      <c r="H31" s="150"/>
      <c r="I31" s="149"/>
      <c r="J31" s="152" t="s">
        <v>1445</v>
      </c>
      <c r="K31" s="148" t="s">
        <v>1425</v>
      </c>
    </row>
    <row r="32" spans="1:11">
      <c r="A32" s="148">
        <v>9</v>
      </c>
      <c r="B32" s="148">
        <v>1</v>
      </c>
      <c r="C32" s="148" t="s">
        <v>1446</v>
      </c>
      <c r="D32" s="148"/>
      <c r="E32" s="148"/>
      <c r="F32" s="151"/>
      <c r="G32" s="150">
        <v>300000</v>
      </c>
      <c r="H32" s="150"/>
      <c r="I32" s="149"/>
      <c r="J32" s="152" t="s">
        <v>1447</v>
      </c>
      <c r="K32" s="148"/>
    </row>
    <row r="33" spans="1:11">
      <c r="A33" s="148"/>
      <c r="B33" s="148"/>
      <c r="C33" s="148"/>
      <c r="D33" s="148"/>
      <c r="E33" s="148" t="s">
        <v>1448</v>
      </c>
      <c r="F33" s="151"/>
      <c r="G33" s="150"/>
      <c r="H33" s="150"/>
      <c r="I33" s="162"/>
      <c r="J33" s="152" t="s">
        <v>1449</v>
      </c>
      <c r="K33" s="148"/>
    </row>
    <row r="34" spans="1:11">
      <c r="A34" s="148"/>
      <c r="B34" s="148"/>
      <c r="C34" s="148"/>
      <c r="D34" s="148"/>
      <c r="E34" s="148" t="s">
        <v>1448</v>
      </c>
      <c r="F34" s="151"/>
      <c r="G34" s="150"/>
      <c r="H34" s="150"/>
      <c r="I34" s="162"/>
      <c r="J34" s="152" t="s">
        <v>1450</v>
      </c>
      <c r="K34" s="148"/>
    </row>
    <row r="35" spans="1:11">
      <c r="A35" s="148"/>
      <c r="B35" s="148"/>
      <c r="C35" s="148" t="s">
        <v>956</v>
      </c>
      <c r="D35" s="148" t="s">
        <v>961</v>
      </c>
      <c r="E35" s="148" t="s">
        <v>962</v>
      </c>
      <c r="F35" s="151"/>
      <c r="G35" s="150">
        <f>2692250+L35</f>
        <v>2692250</v>
      </c>
      <c r="H35" s="150"/>
      <c r="I35" s="162"/>
      <c r="J35" s="152" t="s">
        <v>963</v>
      </c>
      <c r="K35" s="148" t="s">
        <v>1433</v>
      </c>
    </row>
    <row r="36" spans="1:11">
      <c r="A36" s="148">
        <v>8</v>
      </c>
      <c r="B36" s="148">
        <v>5</v>
      </c>
      <c r="C36" s="153" t="s">
        <v>956</v>
      </c>
      <c r="D36" s="153" t="s">
        <v>976</v>
      </c>
      <c r="E36" s="153" t="s">
        <v>1451</v>
      </c>
      <c r="F36" s="155"/>
      <c r="G36" s="150">
        <v>32407970</v>
      </c>
      <c r="H36" s="150"/>
      <c r="I36" s="162"/>
      <c r="J36" s="152" t="s">
        <v>847</v>
      </c>
      <c r="K36" s="148" t="s">
        <v>1425</v>
      </c>
    </row>
    <row r="37" spans="1:11">
      <c r="A37" s="148">
        <v>8</v>
      </c>
      <c r="B37" s="148">
        <v>5</v>
      </c>
      <c r="C37" s="153" t="s">
        <v>956</v>
      </c>
      <c r="D37" s="163" t="s">
        <v>848</v>
      </c>
      <c r="E37" s="163" t="s">
        <v>1452</v>
      </c>
      <c r="F37" s="155"/>
      <c r="G37" s="150">
        <v>26203</v>
      </c>
      <c r="H37" s="150"/>
      <c r="I37" s="162"/>
      <c r="J37" s="156" t="s">
        <v>1453</v>
      </c>
      <c r="K37" s="148" t="s">
        <v>1425</v>
      </c>
    </row>
    <row r="38" spans="1:11">
      <c r="A38" s="148"/>
      <c r="B38" s="148"/>
      <c r="C38" s="148"/>
      <c r="D38" s="164" t="s">
        <v>848</v>
      </c>
      <c r="E38" s="164" t="s">
        <v>1454</v>
      </c>
      <c r="F38" s="151"/>
      <c r="G38" s="150">
        <v>19630</v>
      </c>
      <c r="H38" s="150"/>
      <c r="I38" s="162"/>
      <c r="J38" s="152" t="s">
        <v>1455</v>
      </c>
      <c r="K38" s="148" t="s">
        <v>1425</v>
      </c>
    </row>
    <row r="39" spans="1:11">
      <c r="A39" s="165">
        <v>8</v>
      </c>
      <c r="B39" s="165">
        <v>31</v>
      </c>
      <c r="C39" s="148" t="s">
        <v>1441</v>
      </c>
      <c r="D39" s="148" t="s">
        <v>822</v>
      </c>
      <c r="E39" s="148" t="s">
        <v>858</v>
      </c>
      <c r="F39" s="149"/>
      <c r="G39" s="150">
        <v>735636</v>
      </c>
      <c r="H39" s="150"/>
      <c r="I39" s="151"/>
      <c r="J39" s="152" t="s">
        <v>859</v>
      </c>
      <c r="K39" s="148" t="s">
        <v>1425</v>
      </c>
    </row>
    <row r="40" spans="1:11">
      <c r="A40" s="148">
        <v>9</v>
      </c>
      <c r="B40" s="148">
        <v>1</v>
      </c>
      <c r="C40" s="153" t="s">
        <v>1456</v>
      </c>
      <c r="D40" s="153" t="s">
        <v>1457</v>
      </c>
      <c r="E40" s="166" t="s">
        <v>863</v>
      </c>
      <c r="F40" s="154">
        <v>5963200</v>
      </c>
      <c r="G40" s="150"/>
      <c r="H40" s="150"/>
      <c r="I40" s="151"/>
      <c r="J40" s="167" t="s">
        <v>864</v>
      </c>
      <c r="K40" s="148" t="s">
        <v>1425</v>
      </c>
    </row>
    <row r="41" spans="1:11" ht="11.5" customHeight="1">
      <c r="A41" s="165">
        <v>9</v>
      </c>
      <c r="B41" s="165">
        <v>3</v>
      </c>
      <c r="C41" s="148" t="s">
        <v>956</v>
      </c>
      <c r="D41" s="148" t="s">
        <v>1435</v>
      </c>
      <c r="E41" s="158" t="s">
        <v>1458</v>
      </c>
      <c r="F41" s="149"/>
      <c r="G41" s="150">
        <v>2902200</v>
      </c>
      <c r="H41" s="150"/>
      <c r="I41" s="151"/>
      <c r="J41" s="167" t="s">
        <v>867</v>
      </c>
      <c r="K41" s="148" t="s">
        <v>1425</v>
      </c>
    </row>
    <row r="42" spans="1:11">
      <c r="A42" s="148">
        <v>9</v>
      </c>
      <c r="B42" s="148">
        <v>9</v>
      </c>
      <c r="C42" s="148" t="s">
        <v>1459</v>
      </c>
      <c r="D42" s="148"/>
      <c r="E42" s="158" t="s">
        <v>1460</v>
      </c>
      <c r="F42" s="151"/>
      <c r="G42" s="150">
        <v>75000990</v>
      </c>
      <c r="H42" s="224"/>
      <c r="J42" s="167" t="s">
        <v>869</v>
      </c>
      <c r="K42" s="148" t="s">
        <v>1425</v>
      </c>
    </row>
    <row r="43" spans="1:11" ht="13.15" customHeight="1">
      <c r="A43" s="148">
        <v>9</v>
      </c>
      <c r="B43" s="148">
        <v>17</v>
      </c>
      <c r="C43" s="148" t="s">
        <v>956</v>
      </c>
      <c r="D43" s="148" t="s">
        <v>1435</v>
      </c>
      <c r="E43" s="158" t="s">
        <v>1461</v>
      </c>
      <c r="F43" s="149"/>
      <c r="G43" s="150">
        <v>2581200</v>
      </c>
      <c r="H43" s="150"/>
      <c r="I43" s="151"/>
      <c r="J43" s="167" t="s">
        <v>872</v>
      </c>
      <c r="K43" s="148" t="s">
        <v>1425</v>
      </c>
    </row>
    <row r="44" spans="1:11" ht="13.15" customHeight="1">
      <c r="A44" s="148">
        <v>9</v>
      </c>
      <c r="B44" s="148">
        <v>17</v>
      </c>
      <c r="C44" s="148" t="s">
        <v>956</v>
      </c>
      <c r="D44" s="148" t="s">
        <v>874</v>
      </c>
      <c r="E44" s="158" t="s">
        <v>1462</v>
      </c>
      <c r="F44" s="151"/>
      <c r="G44" s="168">
        <v>100</v>
      </c>
      <c r="H44" s="168"/>
      <c r="I44" s="151"/>
      <c r="J44" s="167" t="s">
        <v>876</v>
      </c>
      <c r="K44" s="148" t="s">
        <v>1425</v>
      </c>
    </row>
    <row r="45" spans="1:11">
      <c r="A45" s="148">
        <v>9</v>
      </c>
      <c r="B45" s="148">
        <v>24</v>
      </c>
      <c r="C45" s="148" t="s">
        <v>1013</v>
      </c>
      <c r="D45" s="148" t="s">
        <v>1040</v>
      </c>
      <c r="E45" s="148" t="s">
        <v>1463</v>
      </c>
      <c r="F45" s="149"/>
      <c r="G45" s="150">
        <v>3199240</v>
      </c>
      <c r="H45" s="150"/>
      <c r="I45" s="151"/>
      <c r="J45" s="167" t="s">
        <v>880</v>
      </c>
      <c r="K45" s="148" t="s">
        <v>1425</v>
      </c>
    </row>
    <row r="46" spans="1:11">
      <c r="A46" s="148">
        <v>9</v>
      </c>
      <c r="B46" s="148">
        <v>30</v>
      </c>
      <c r="C46" s="148" t="s">
        <v>1464</v>
      </c>
      <c r="D46" s="148" t="s">
        <v>822</v>
      </c>
      <c r="E46" s="148" t="s">
        <v>1465</v>
      </c>
      <c r="F46" s="148"/>
      <c r="G46" s="150">
        <v>735636</v>
      </c>
      <c r="H46" s="150"/>
      <c r="I46" s="148"/>
      <c r="J46" s="148" t="s">
        <v>1466</v>
      </c>
      <c r="K46" s="148" t="s">
        <v>1425</v>
      </c>
    </row>
    <row r="47" spans="1:11" ht="13.9" customHeight="1">
      <c r="A47" s="148">
        <v>10</v>
      </c>
      <c r="B47" s="148">
        <v>5</v>
      </c>
      <c r="C47" s="148" t="s">
        <v>1467</v>
      </c>
      <c r="D47" s="148" t="s">
        <v>1468</v>
      </c>
      <c r="E47" s="148" t="s">
        <v>1469</v>
      </c>
      <c r="F47" s="150"/>
      <c r="G47" s="169">
        <v>3730000</v>
      </c>
      <c r="H47" s="169"/>
      <c r="I47" s="148"/>
      <c r="J47" s="148" t="s">
        <v>1470</v>
      </c>
      <c r="K47" s="148" t="s">
        <v>1425</v>
      </c>
    </row>
    <row r="48" spans="1:11" ht="13.9" customHeight="1">
      <c r="A48" s="148">
        <v>10</v>
      </c>
      <c r="B48" s="148">
        <v>8</v>
      </c>
      <c r="C48" s="148" t="s">
        <v>1467</v>
      </c>
      <c r="D48" s="148" t="s">
        <v>1468</v>
      </c>
      <c r="E48" s="148" t="s">
        <v>1471</v>
      </c>
      <c r="F48" s="150"/>
      <c r="G48" s="169">
        <v>1286200</v>
      </c>
      <c r="H48" s="169"/>
      <c r="I48" s="148"/>
      <c r="J48" s="148" t="s">
        <v>1472</v>
      </c>
      <c r="K48" s="148" t="s">
        <v>1425</v>
      </c>
    </row>
    <row r="49" spans="1:11">
      <c r="A49" s="148">
        <v>10</v>
      </c>
      <c r="B49" s="148">
        <v>8</v>
      </c>
      <c r="C49" s="148" t="s">
        <v>1473</v>
      </c>
      <c r="D49" s="148"/>
      <c r="E49" s="148" t="s">
        <v>1474</v>
      </c>
      <c r="F49" s="150"/>
      <c r="G49" s="169">
        <v>40000000</v>
      </c>
      <c r="H49" s="169"/>
      <c r="I49" s="148"/>
      <c r="J49" s="148" t="s">
        <v>1475</v>
      </c>
      <c r="K49" s="148" t="s">
        <v>1425</v>
      </c>
    </row>
    <row r="50" spans="1:11">
      <c r="A50" s="148">
        <v>10</v>
      </c>
      <c r="B50" s="148"/>
      <c r="C50" s="148" t="s">
        <v>1476</v>
      </c>
      <c r="D50" s="148"/>
      <c r="E50" s="148" t="s">
        <v>1477</v>
      </c>
      <c r="F50" s="150"/>
      <c r="G50" s="169">
        <v>300000</v>
      </c>
      <c r="H50" s="169"/>
      <c r="I50" s="148"/>
      <c r="J50" s="148" t="s">
        <v>1478</v>
      </c>
      <c r="K50" s="148" t="s">
        <v>1425</v>
      </c>
    </row>
    <row r="51" spans="1:11">
      <c r="A51" s="148">
        <v>10</v>
      </c>
      <c r="B51" s="148"/>
      <c r="C51" s="148" t="s">
        <v>1467</v>
      </c>
      <c r="D51" s="148" t="s">
        <v>1468</v>
      </c>
      <c r="E51" s="148" t="s">
        <v>1479</v>
      </c>
      <c r="F51" s="150"/>
      <c r="G51" s="169">
        <v>1887800</v>
      </c>
      <c r="H51" s="169"/>
      <c r="I51" s="148"/>
      <c r="J51" s="148" t="s">
        <v>1480</v>
      </c>
      <c r="K51" s="148" t="s">
        <v>1425</v>
      </c>
    </row>
    <row r="52" spans="1:11">
      <c r="A52" s="148">
        <v>10</v>
      </c>
      <c r="B52" s="148">
        <v>29</v>
      </c>
      <c r="C52" s="148" t="s">
        <v>1464</v>
      </c>
      <c r="D52" s="148" t="s">
        <v>822</v>
      </c>
      <c r="E52" s="148" t="s">
        <v>903</v>
      </c>
      <c r="F52" s="150"/>
      <c r="G52" s="169">
        <v>735636</v>
      </c>
      <c r="H52" s="169"/>
      <c r="I52" s="148"/>
      <c r="J52" s="148" t="s">
        <v>905</v>
      </c>
      <c r="K52" s="148" t="s">
        <v>1425</v>
      </c>
    </row>
    <row r="53" spans="1:11">
      <c r="A53" s="148">
        <v>10</v>
      </c>
      <c r="B53" s="148">
        <v>26</v>
      </c>
      <c r="C53" s="148" t="s">
        <v>894</v>
      </c>
      <c r="D53" s="148"/>
      <c r="E53" s="148" t="s">
        <v>844</v>
      </c>
      <c r="F53" s="150"/>
      <c r="G53" s="169">
        <v>10000000</v>
      </c>
      <c r="H53" s="169"/>
      <c r="I53" s="148"/>
      <c r="J53" s="148" t="s">
        <v>1481</v>
      </c>
      <c r="K53" s="148" t="s">
        <v>1425</v>
      </c>
    </row>
    <row r="54" spans="1:11">
      <c r="A54" s="148"/>
      <c r="B54" s="148"/>
      <c r="C54" s="148" t="s">
        <v>13</v>
      </c>
      <c r="D54" s="150" t="s">
        <v>773</v>
      </c>
      <c r="E54" s="169" t="s">
        <v>1482</v>
      </c>
      <c r="F54" s="148"/>
      <c r="G54" s="148">
        <v>876000</v>
      </c>
      <c r="H54" s="148"/>
      <c r="I54" s="148"/>
      <c r="J54" s="148" t="s">
        <v>908</v>
      </c>
      <c r="K54" s="148" t="s">
        <v>1425</v>
      </c>
    </row>
    <row r="55" spans="1:11">
      <c r="A55" s="148"/>
      <c r="B55" s="148"/>
      <c r="C55" s="148" t="s">
        <v>13</v>
      </c>
      <c r="D55" s="150" t="s">
        <v>773</v>
      </c>
      <c r="E55" s="169" t="s">
        <v>1483</v>
      </c>
      <c r="F55" s="148"/>
      <c r="G55" s="148">
        <v>2339400</v>
      </c>
      <c r="H55" s="148"/>
      <c r="I55" s="148"/>
      <c r="J55" s="148" t="s">
        <v>911</v>
      </c>
      <c r="K55" s="148" t="s">
        <v>1425</v>
      </c>
    </row>
    <row r="56" spans="1:11">
      <c r="A56" s="148"/>
      <c r="B56" s="148"/>
      <c r="C56" s="148" t="s">
        <v>851</v>
      </c>
      <c r="D56" s="150"/>
      <c r="E56" s="169" t="s">
        <v>895</v>
      </c>
      <c r="F56" s="148"/>
      <c r="G56" s="148">
        <v>55000000</v>
      </c>
      <c r="H56" s="148"/>
      <c r="I56" s="148"/>
      <c r="J56" s="148" t="s">
        <v>913</v>
      </c>
      <c r="K56" s="148" t="s">
        <v>1425</v>
      </c>
    </row>
    <row r="57" spans="1:11">
      <c r="A57" s="148"/>
      <c r="B57" s="148"/>
      <c r="C57" s="148" t="s">
        <v>13</v>
      </c>
      <c r="D57" s="150" t="s">
        <v>773</v>
      </c>
      <c r="E57" s="169" t="s">
        <v>1484</v>
      </c>
      <c r="F57" s="148"/>
      <c r="G57" s="148">
        <v>4026000</v>
      </c>
      <c r="H57" s="148"/>
      <c r="I57" s="148"/>
      <c r="J57" s="148" t="s">
        <v>916</v>
      </c>
      <c r="K57" s="148" t="s">
        <v>1425</v>
      </c>
    </row>
    <row r="58" spans="1:11">
      <c r="A58" s="148">
        <v>11</v>
      </c>
      <c r="B58" s="148">
        <v>30</v>
      </c>
      <c r="C58" s="148" t="s">
        <v>147</v>
      </c>
      <c r="D58" s="150" t="s">
        <v>195</v>
      </c>
      <c r="E58" s="169" t="s">
        <v>1485</v>
      </c>
      <c r="F58" s="148"/>
      <c r="G58" s="148">
        <v>735636</v>
      </c>
      <c r="H58" s="148"/>
      <c r="I58" s="148"/>
      <c r="J58" s="148" t="s">
        <v>922</v>
      </c>
      <c r="K58" s="148" t="s">
        <v>1425</v>
      </c>
    </row>
    <row r="59" spans="1:11" ht="15" customHeight="1">
      <c r="A59" s="11">
        <v>12</v>
      </c>
      <c r="B59" s="11">
        <v>1</v>
      </c>
      <c r="C59" s="11" t="s">
        <v>924</v>
      </c>
      <c r="D59" s="11" t="s">
        <v>925</v>
      </c>
      <c r="E59" s="223" t="s">
        <v>926</v>
      </c>
      <c r="F59" s="69"/>
      <c r="G59" s="19">
        <v>200061</v>
      </c>
      <c r="H59" s="19"/>
      <c r="I59" s="148"/>
      <c r="J59" s="145" t="s">
        <v>928</v>
      </c>
      <c r="K59" s="148" t="s">
        <v>1425</v>
      </c>
    </row>
    <row r="60" spans="1:11" ht="15" customHeight="1">
      <c r="A60" s="11">
        <v>12</v>
      </c>
      <c r="B60" s="11">
        <v>2</v>
      </c>
      <c r="C60" s="11" t="s">
        <v>894</v>
      </c>
      <c r="D60" s="11"/>
      <c r="E60" s="69" t="s">
        <v>895</v>
      </c>
      <c r="F60" s="69"/>
      <c r="G60" s="19">
        <v>75000000</v>
      </c>
      <c r="H60" s="19"/>
      <c r="I60" s="148"/>
      <c r="J60" s="145" t="s">
        <v>929</v>
      </c>
      <c r="K60" s="148" t="s">
        <v>1425</v>
      </c>
    </row>
    <row r="61" spans="1:11" ht="13.15" customHeight="1">
      <c r="A61" s="11">
        <v>12</v>
      </c>
      <c r="B61" s="11">
        <v>3</v>
      </c>
      <c r="C61" s="11" t="s">
        <v>877</v>
      </c>
      <c r="D61" s="11" t="s">
        <v>1486</v>
      </c>
      <c r="E61" s="69" t="s">
        <v>1487</v>
      </c>
      <c r="F61" s="69"/>
      <c r="G61" s="19"/>
      <c r="H61" s="19"/>
      <c r="I61" s="148"/>
      <c r="J61" s="145" t="s">
        <v>1488</v>
      </c>
      <c r="K61" s="148" t="s">
        <v>1425</v>
      </c>
    </row>
    <row r="62" spans="1:11" ht="13.15" customHeight="1">
      <c r="A62" s="11">
        <v>12</v>
      </c>
      <c r="B62" s="11">
        <v>15</v>
      </c>
      <c r="C62" s="11" t="s">
        <v>877</v>
      </c>
      <c r="D62" s="11" t="s">
        <v>1486</v>
      </c>
      <c r="E62" s="69" t="s">
        <v>1489</v>
      </c>
      <c r="F62" s="69"/>
      <c r="G62" s="19"/>
      <c r="H62" s="19"/>
      <c r="I62" s="148"/>
      <c r="J62" s="145" t="s">
        <v>1490</v>
      </c>
      <c r="K62" s="148" t="s">
        <v>1425</v>
      </c>
    </row>
    <row r="63" spans="1:11" ht="13.15" customHeight="1">
      <c r="A63" s="11">
        <v>12</v>
      </c>
      <c r="B63" s="11">
        <v>16</v>
      </c>
      <c r="C63" s="11" t="s">
        <v>877</v>
      </c>
      <c r="D63" s="11" t="s">
        <v>1486</v>
      </c>
      <c r="E63" s="69" t="s">
        <v>1491</v>
      </c>
      <c r="F63" s="69"/>
      <c r="G63" s="19"/>
      <c r="H63" s="19"/>
      <c r="I63" s="148"/>
      <c r="J63" s="145" t="s">
        <v>1492</v>
      </c>
      <c r="K63" s="148" t="s">
        <v>1425</v>
      </c>
    </row>
    <row r="64" spans="1:11" ht="18">
      <c r="A64" s="11">
        <v>1</v>
      </c>
      <c r="B64" s="84">
        <v>4</v>
      </c>
      <c r="C64" s="11" t="s">
        <v>58</v>
      </c>
      <c r="D64" s="11" t="s">
        <v>822</v>
      </c>
      <c r="E64" s="69" t="s">
        <v>1493</v>
      </c>
      <c r="F64" s="69"/>
      <c r="G64" s="72">
        <v>861036</v>
      </c>
      <c r="H64" s="19"/>
      <c r="I64" s="148"/>
      <c r="J64" s="115" t="s">
        <v>1494</v>
      </c>
      <c r="K64" s="148" t="s">
        <v>1425</v>
      </c>
    </row>
    <row r="65" spans="1:11">
      <c r="A65" s="148">
        <v>1</v>
      </c>
      <c r="B65" s="148">
        <v>11</v>
      </c>
      <c r="C65" s="148" t="s">
        <v>877</v>
      </c>
      <c r="D65" s="148" t="s">
        <v>1486</v>
      </c>
      <c r="E65" s="148" t="s">
        <v>1495</v>
      </c>
      <c r="F65" s="69"/>
      <c r="G65" s="148">
        <v>2848400</v>
      </c>
      <c r="H65" s="148"/>
      <c r="I65" s="148"/>
      <c r="J65" s="148" t="s">
        <v>1496</v>
      </c>
      <c r="K65" s="148" t="s">
        <v>1425</v>
      </c>
    </row>
    <row r="66" spans="1:11">
      <c r="A66" s="148">
        <v>1</v>
      </c>
      <c r="B66" s="148">
        <v>18</v>
      </c>
      <c r="C66" s="148"/>
      <c r="D66" s="148"/>
      <c r="E66" s="148" t="s">
        <v>861</v>
      </c>
      <c r="F66" s="148"/>
      <c r="G66" s="148">
        <v>500000</v>
      </c>
      <c r="H66" s="148"/>
      <c r="I66" s="148"/>
      <c r="J66" s="148" t="s">
        <v>1497</v>
      </c>
      <c r="K66" s="148" t="s">
        <v>1425</v>
      </c>
    </row>
    <row r="67" spans="1:11">
      <c r="A67" s="148">
        <v>1</v>
      </c>
      <c r="B67" s="148">
        <v>24</v>
      </c>
      <c r="C67" s="148" t="s">
        <v>877</v>
      </c>
      <c r="D67" s="148" t="s">
        <v>1486</v>
      </c>
      <c r="E67" s="148" t="s">
        <v>1498</v>
      </c>
      <c r="F67" s="148"/>
      <c r="G67" s="148">
        <v>2257800</v>
      </c>
      <c r="H67" s="148"/>
      <c r="I67" s="148"/>
      <c r="J67" s="148" t="s">
        <v>1499</v>
      </c>
      <c r="K67" s="148" t="s">
        <v>1425</v>
      </c>
    </row>
    <row r="68" spans="1:11">
      <c r="A68" s="148">
        <v>1</v>
      </c>
      <c r="B68" s="148">
        <v>28</v>
      </c>
      <c r="C68" s="148"/>
      <c r="D68" s="148"/>
      <c r="E68" s="148" t="s">
        <v>1500</v>
      </c>
      <c r="F68" s="148"/>
      <c r="G68" s="148">
        <v>8000000</v>
      </c>
      <c r="H68" s="148"/>
      <c r="I68" s="148"/>
      <c r="J68" s="148" t="s">
        <v>1501</v>
      </c>
      <c r="K68" s="148" t="s">
        <v>1425</v>
      </c>
    </row>
    <row r="69" spans="1:11">
      <c r="A69" s="148">
        <v>2</v>
      </c>
      <c r="B69" s="148">
        <v>1</v>
      </c>
      <c r="C69" s="148" t="s">
        <v>887</v>
      </c>
      <c r="D69" s="148" t="s">
        <v>45</v>
      </c>
      <c r="E69" s="148" t="s">
        <v>1502</v>
      </c>
      <c r="F69" s="148"/>
      <c r="G69" s="148"/>
      <c r="H69" s="148"/>
      <c r="I69" s="148"/>
      <c r="J69" s="148" t="s">
        <v>1503</v>
      </c>
      <c r="K69" s="148" t="s">
        <v>1425</v>
      </c>
    </row>
    <row r="70" spans="1:11">
      <c r="A70" s="148">
        <v>2</v>
      </c>
      <c r="B70" s="148">
        <v>1</v>
      </c>
      <c r="C70" s="148" t="s">
        <v>924</v>
      </c>
      <c r="D70" s="148" t="s">
        <v>925</v>
      </c>
      <c r="E70" s="148" t="s">
        <v>926</v>
      </c>
      <c r="F70" s="148"/>
      <c r="G70" s="148">
        <v>739.11643835616439</v>
      </c>
      <c r="H70" s="148"/>
      <c r="I70" s="148"/>
      <c r="J70" s="148" t="s">
        <v>1503</v>
      </c>
      <c r="K70" s="148" t="s">
        <v>1425</v>
      </c>
    </row>
    <row r="71" spans="1:11">
      <c r="A71" s="148">
        <v>2</v>
      </c>
      <c r="B71" s="148">
        <v>1</v>
      </c>
      <c r="C71" s="148" t="s">
        <v>877</v>
      </c>
      <c r="D71" s="148" t="s">
        <v>878</v>
      </c>
      <c r="E71" s="148" t="s">
        <v>1504</v>
      </c>
      <c r="F71" s="148"/>
      <c r="G71" s="148">
        <v>412500</v>
      </c>
      <c r="H71" s="148"/>
      <c r="I71" s="148"/>
      <c r="J71" s="148" t="s">
        <v>1505</v>
      </c>
      <c r="K71" s="148" t="s">
        <v>1425</v>
      </c>
    </row>
    <row r="72" spans="1:11">
      <c r="A72" s="148">
        <v>2</v>
      </c>
      <c r="B72" s="148">
        <v>3</v>
      </c>
      <c r="C72" s="148"/>
      <c r="D72" s="148"/>
      <c r="E72" s="148" t="s">
        <v>1500</v>
      </c>
      <c r="F72" s="148"/>
      <c r="G72" s="148">
        <v>98500000</v>
      </c>
      <c r="H72" s="148"/>
      <c r="I72" s="148"/>
      <c r="J72" s="148" t="s">
        <v>1506</v>
      </c>
      <c r="K72" s="148" t="s">
        <v>1425</v>
      </c>
    </row>
    <row r="73" spans="1:11">
      <c r="A73" s="148">
        <v>2</v>
      </c>
      <c r="B73" s="148">
        <v>1</v>
      </c>
      <c r="C73" s="148" t="s">
        <v>887</v>
      </c>
      <c r="D73" s="148" t="s">
        <v>45</v>
      </c>
      <c r="E73" s="148" t="s">
        <v>1507</v>
      </c>
      <c r="F73" s="148"/>
      <c r="G73" s="148"/>
      <c r="H73" s="148"/>
      <c r="I73" s="148"/>
      <c r="J73" s="148" t="s">
        <v>1508</v>
      </c>
      <c r="K73" s="148" t="s">
        <v>1425</v>
      </c>
    </row>
    <row r="74" spans="1:11">
      <c r="A74" s="148">
        <v>2</v>
      </c>
      <c r="B74" s="148">
        <v>1</v>
      </c>
      <c r="C74" s="148" t="s">
        <v>924</v>
      </c>
      <c r="D74" s="148" t="s">
        <v>925</v>
      </c>
      <c r="E74" s="148" t="s">
        <v>926</v>
      </c>
      <c r="F74" s="148"/>
      <c r="G74" s="148">
        <v>739.11643835616439</v>
      </c>
      <c r="H74" s="148"/>
      <c r="I74" s="148"/>
      <c r="J74" s="148" t="s">
        <v>1508</v>
      </c>
      <c r="K74" s="148" t="s">
        <v>1425</v>
      </c>
    </row>
    <row r="75" spans="1:11">
      <c r="A75" s="148">
        <v>2</v>
      </c>
      <c r="B75" s="148">
        <v>1</v>
      </c>
      <c r="C75" s="148"/>
      <c r="D75" s="148"/>
      <c r="E75" s="148" t="s">
        <v>1509</v>
      </c>
      <c r="F75" s="148"/>
      <c r="G75" s="148"/>
      <c r="H75" s="148"/>
      <c r="I75" s="148"/>
      <c r="J75" s="148"/>
      <c r="K75" s="148" t="s">
        <v>1425</v>
      </c>
    </row>
    <row r="76" spans="1:11">
      <c r="A76" s="148">
        <v>2</v>
      </c>
      <c r="B76" s="148">
        <v>1</v>
      </c>
      <c r="C76" s="148" t="s">
        <v>877</v>
      </c>
      <c r="D76" s="148" t="s">
        <v>878</v>
      </c>
      <c r="E76" s="148" t="s">
        <v>1510</v>
      </c>
      <c r="F76" s="148"/>
      <c r="G76" s="148">
        <v>412500</v>
      </c>
      <c r="H76" s="148"/>
      <c r="I76" s="148"/>
      <c r="J76" s="148" t="s">
        <v>1511</v>
      </c>
      <c r="K76" s="148" t="s">
        <v>1425</v>
      </c>
    </row>
    <row r="77" spans="1:11">
      <c r="A77" s="148">
        <v>2</v>
      </c>
      <c r="B77" s="148">
        <v>3</v>
      </c>
      <c r="C77" s="148" t="s">
        <v>887</v>
      </c>
      <c r="D77" s="148" t="s">
        <v>45</v>
      </c>
      <c r="E77" s="148" t="s">
        <v>1507</v>
      </c>
      <c r="F77" s="148"/>
      <c r="G77" s="148"/>
      <c r="H77" s="148"/>
      <c r="I77" s="148"/>
      <c r="J77" s="148" t="s">
        <v>1512</v>
      </c>
      <c r="K77" s="148" t="s">
        <v>1425</v>
      </c>
    </row>
    <row r="78" spans="1:11">
      <c r="A78" s="148">
        <v>2</v>
      </c>
      <c r="B78" s="148">
        <v>3</v>
      </c>
      <c r="C78" s="148" t="s">
        <v>924</v>
      </c>
      <c r="D78" s="148" t="s">
        <v>925</v>
      </c>
      <c r="E78" s="148" t="s">
        <v>926</v>
      </c>
      <c r="F78" s="148"/>
      <c r="G78" s="148">
        <v>243471</v>
      </c>
      <c r="H78" s="148"/>
      <c r="I78" s="148"/>
      <c r="J78" s="148" t="s">
        <v>1512</v>
      </c>
      <c r="K78" s="148" t="s">
        <v>1425</v>
      </c>
    </row>
    <row r="79" spans="1:11">
      <c r="A79" s="148">
        <v>2</v>
      </c>
      <c r="B79" s="148">
        <v>3</v>
      </c>
      <c r="C79" s="148"/>
      <c r="D79" s="148"/>
      <c r="E79" s="148" t="s">
        <v>1513</v>
      </c>
      <c r="F79" s="148"/>
      <c r="G79" s="148">
        <v>98500000</v>
      </c>
      <c r="H79" s="148"/>
      <c r="I79" s="148"/>
      <c r="J79" s="148" t="s">
        <v>1514</v>
      </c>
      <c r="K79" s="148" t="s">
        <v>1425</v>
      </c>
    </row>
    <row r="80" spans="1:11">
      <c r="A80" s="148">
        <v>2</v>
      </c>
      <c r="B80" s="148">
        <v>7</v>
      </c>
      <c r="C80" s="148"/>
      <c r="D80" s="148"/>
      <c r="E80" s="148" t="s">
        <v>1515</v>
      </c>
      <c r="F80" s="148"/>
      <c r="G80" s="148">
        <v>2830800</v>
      </c>
      <c r="H80" s="148"/>
      <c r="I80" s="148"/>
      <c r="J80" s="148" t="s">
        <v>1516</v>
      </c>
      <c r="K80" s="148" t="s">
        <v>1425</v>
      </c>
    </row>
  </sheetData>
  <autoFilter ref="A2:K2" xr:uid="{00000000-0009-0000-0000-000007000000}"/>
  <sortState xmlns:xlrd2="http://schemas.microsoft.com/office/spreadsheetml/2017/richdata2" ref="A3:K38">
    <sortCondition ref="J3:J38"/>
  </sortState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出纳账【小额】</vt:lpstr>
      <vt:lpstr>记账说明</vt:lpstr>
      <vt:lpstr>资金余额汇总表</vt:lpstr>
      <vt:lpstr>出纳账【总帐-中国银行】</vt:lpstr>
      <vt:lpstr>出纳账【总帐-瑞穗银行】 </vt:lpstr>
      <vt:lpstr>出纳账【总帐-乐天银行】</vt:lpstr>
      <vt:lpstr>出纳账【总帐-东京星银行】</vt:lpstr>
      <vt:lpstr>小口</vt:lpstr>
      <vt:lpstr>Ｍ</vt:lpstr>
      <vt:lpstr>Ｒ</vt:lpstr>
      <vt:lpstr>Ｓ</vt:lpstr>
      <vt:lpstr>出纳账【小额】!Print_Area</vt:lpstr>
      <vt:lpstr>'出纳账【总帐-东京星银行】'!Print_Area</vt:lpstr>
      <vt:lpstr>'出纳账【总帐-中国银行】'!Print_Area</vt:lpstr>
      <vt:lpstr>'出纳账【总帐-乐天银行】'!Print_Area</vt:lpstr>
      <vt:lpstr>'出纳账【总帐-瑞穗银行】 '!Print_Area</vt:lpstr>
      <vt:lpstr>出纳账【小额】!Print_Titles</vt:lpstr>
      <vt:lpstr>'出纳账【总帐-东京星银行】'!Print_Titles</vt:lpstr>
      <vt:lpstr>'出纳账【总帐-中国银行】'!Print_Titles</vt:lpstr>
      <vt:lpstr>'出纳账【总帐-乐天银行】'!Print_Titles</vt:lpstr>
      <vt:lpstr>'出纳账【总帐-瑞穗银行】 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Color</dc:creator>
  <cp:keywords/>
  <dc:description/>
  <cp:lastModifiedBy>rakou</cp:lastModifiedBy>
  <cp:revision/>
  <dcterms:created xsi:type="dcterms:W3CDTF">2020-06-19T00:15:48Z</dcterms:created>
  <dcterms:modified xsi:type="dcterms:W3CDTF">2022-03-22T10:45:07Z</dcterms:modified>
  <cp:category/>
  <cp:contentStatus/>
</cp:coreProperties>
</file>