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hidePivotFieldList="1"/>
  <mc:AlternateContent xmlns:mc="http://schemas.openxmlformats.org/markup-compatibility/2006">
    <mc:Choice Requires="x15">
      <x15ac:absPath xmlns:x15ac="http://schemas.microsoft.com/office/spreadsheetml/2010/11/ac" url="D:\Users\Andrey.Home-PC\IBS\Задания\LoadRunner\Документация\"/>
    </mc:Choice>
  </mc:AlternateContent>
  <xr:revisionPtr revIDLastSave="0" documentId="13_ncr:1_{9636EFA0-2477-4451-A5B6-B6EE4B7CF1AC}" xr6:coauthVersionLast="47" xr6:coauthVersionMax="47" xr10:uidLastSave="{00000000-0000-0000-0000-000000000000}"/>
  <bookViews>
    <workbookView xWindow="28680" yWindow="-120" windowWidth="29040" windowHeight="15990" activeTab="3" xr2:uid="{00000000-000D-0000-FFFF-FFFF00000000}"/>
  </bookViews>
  <sheets>
    <sheet name="Автоматизированный расчет" sheetId="3" r:id="rId1"/>
    <sheet name="Соответствие" sheetId="4" r:id="rId2"/>
    <sheet name="SummaryReport" sheetId="5" r:id="rId3"/>
    <sheet name="Результаты всех тестов" sheetId="2" r:id="rId4"/>
  </sheets>
  <calcPr calcId="191029"/>
  <pivotCaches>
    <pivotCache cacheId="9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2" l="1"/>
  <c r="D14" i="2"/>
  <c r="D15" i="2"/>
  <c r="D16" i="2"/>
  <c r="D17" i="2"/>
  <c r="D12" i="2"/>
  <c r="D11" i="2"/>
  <c r="D23" i="2"/>
  <c r="D24" i="2"/>
  <c r="D25" i="2"/>
  <c r="D26" i="2"/>
  <c r="D27" i="2"/>
  <c r="D28" i="2"/>
  <c r="D29" i="2"/>
  <c r="F29" i="2" s="1"/>
  <c r="E23" i="2"/>
  <c r="E24" i="2"/>
  <c r="E25" i="2"/>
  <c r="E27" i="2"/>
  <c r="E29" i="2"/>
  <c r="F24" i="2"/>
  <c r="F25" i="2"/>
  <c r="F26" i="2"/>
  <c r="F27" i="2"/>
  <c r="F28" i="2"/>
  <c r="E17" i="2" l="1"/>
  <c r="E16" i="2"/>
  <c r="E15" i="2"/>
  <c r="E14" i="2"/>
  <c r="E13" i="2"/>
  <c r="E12" i="2"/>
  <c r="E11" i="2"/>
  <c r="V3" i="3"/>
  <c r="V4" i="3"/>
  <c r="V5" i="3"/>
  <c r="V6" i="3"/>
  <c r="V7" i="3"/>
  <c r="D8" i="3"/>
  <c r="E8" i="3"/>
  <c r="F8" i="3" s="1"/>
  <c r="G8" i="3"/>
  <c r="D21" i="3"/>
  <c r="E21" i="3"/>
  <c r="F21" i="3" s="1"/>
  <c r="G21" i="3"/>
  <c r="D24" i="3"/>
  <c r="E24" i="3"/>
  <c r="F24" i="3" s="1"/>
  <c r="G24" i="3"/>
  <c r="D25" i="3"/>
  <c r="E25" i="3"/>
  <c r="F25" i="3" s="1"/>
  <c r="G25" i="3"/>
  <c r="H8" i="3" l="1"/>
  <c r="H21" i="3"/>
  <c r="H24" i="3"/>
  <c r="H25" i="3"/>
  <c r="G3" i="3"/>
  <c r="C40" i="3"/>
  <c r="D40" i="3" l="1"/>
  <c r="G4" i="3"/>
  <c r="G5" i="3"/>
  <c r="G6" i="3"/>
  <c r="G7" i="3"/>
  <c r="G9" i="3"/>
  <c r="G10" i="3"/>
  <c r="G11" i="3"/>
  <c r="G12" i="3"/>
  <c r="G13" i="3"/>
  <c r="G14" i="3"/>
  <c r="G15" i="3"/>
  <c r="G16" i="3"/>
  <c r="G17" i="3"/>
  <c r="G18" i="3"/>
  <c r="G19" i="3"/>
  <c r="G20" i="3"/>
  <c r="G22" i="3"/>
  <c r="G23" i="3"/>
  <c r="G26" i="3"/>
  <c r="G27" i="3"/>
  <c r="G28" i="3"/>
  <c r="G29" i="3"/>
  <c r="G30" i="3"/>
  <c r="G31" i="3"/>
  <c r="G32" i="3"/>
  <c r="G2" i="3"/>
  <c r="P3" i="3"/>
  <c r="P4" i="3"/>
  <c r="P6" i="3"/>
  <c r="P7" i="3"/>
  <c r="P2" i="3"/>
  <c r="D5" i="3"/>
  <c r="E5" i="3"/>
  <c r="F5" i="3" s="1"/>
  <c r="D3" i="3" l="1"/>
  <c r="E3" i="3"/>
  <c r="F3" i="3" s="1"/>
  <c r="X2" i="3"/>
  <c r="E2" i="3" l="1"/>
  <c r="G40" i="3" l="1"/>
  <c r="A3" i="4" l="1"/>
  <c r="A4" i="4"/>
  <c r="A5" i="4"/>
  <c r="A6" i="4"/>
  <c r="A7" i="4"/>
  <c r="A8" i="4"/>
  <c r="A9" i="4"/>
  <c r="A10" i="4"/>
  <c r="A11" i="4"/>
  <c r="A12" i="4"/>
  <c r="A13" i="4"/>
  <c r="A2" i="4"/>
  <c r="F38" i="3" s="1"/>
  <c r="H38" i="3" s="1"/>
  <c r="F49" i="3" l="1"/>
  <c r="H49" i="3" s="1"/>
  <c r="F41" i="3"/>
  <c r="H41" i="3" s="1"/>
  <c r="F47" i="3"/>
  <c r="H47" i="3" s="1"/>
  <c r="F42" i="3"/>
  <c r="H42" i="3" s="1"/>
  <c r="F48" i="3"/>
  <c r="H48" i="3" s="1"/>
  <c r="F43" i="3"/>
  <c r="H43" i="3" s="1"/>
  <c r="F39" i="3"/>
  <c r="H39" i="3" s="1"/>
  <c r="F46" i="3"/>
  <c r="H46" i="3" s="1"/>
  <c r="F45" i="3"/>
  <c r="H45" i="3" s="1"/>
  <c r="F44" i="3"/>
  <c r="H44" i="3" s="1"/>
  <c r="F40" i="3"/>
  <c r="H40" i="3" s="1"/>
  <c r="I40" i="3" s="1"/>
  <c r="F2" i="3"/>
  <c r="D2" i="3"/>
  <c r="T7" i="3"/>
  <c r="D19" i="3"/>
  <c r="D20" i="3"/>
  <c r="D22" i="3"/>
  <c r="C45" i="3"/>
  <c r="C42" i="3"/>
  <c r="C41" i="3"/>
  <c r="C49" i="3"/>
  <c r="C44" i="3"/>
  <c r="C43" i="3"/>
  <c r="C48" i="3"/>
  <c r="C39" i="3"/>
  <c r="C47" i="3"/>
  <c r="C38" i="3"/>
  <c r="C46" i="3"/>
  <c r="D45" i="3" l="1"/>
  <c r="D39" i="3"/>
  <c r="D47" i="3"/>
  <c r="D43" i="3"/>
  <c r="D38" i="3"/>
  <c r="D44" i="3"/>
  <c r="D49" i="3"/>
  <c r="D41" i="3"/>
  <c r="D42" i="3"/>
  <c r="D48" i="3"/>
  <c r="D46" i="3"/>
  <c r="G44" i="3"/>
  <c r="I44" i="3" s="1"/>
  <c r="G42" i="3"/>
  <c r="I42" i="3" s="1"/>
  <c r="G39" i="3"/>
  <c r="I39" i="3" s="1"/>
  <c r="G45" i="3"/>
  <c r="I45" i="3" s="1"/>
  <c r="G46" i="3"/>
  <c r="I46" i="3" s="1"/>
  <c r="G43" i="3"/>
  <c r="I43" i="3" s="1"/>
  <c r="G47" i="3"/>
  <c r="I47" i="3" s="1"/>
  <c r="G49" i="3"/>
  <c r="I49" i="3" s="1"/>
  <c r="G38" i="3"/>
  <c r="G48" i="3"/>
  <c r="I48" i="3" s="1"/>
  <c r="G41" i="3"/>
  <c r="I41" i="3" s="1"/>
  <c r="E19" i="3"/>
  <c r="F19" i="3" s="1"/>
  <c r="H19" i="3" s="1"/>
  <c r="E22" i="3"/>
  <c r="F22" i="3" s="1"/>
  <c r="H22" i="3" s="1"/>
  <c r="E20" i="3"/>
  <c r="F20" i="3" s="1"/>
  <c r="B50" i="3"/>
  <c r="D9" i="3"/>
  <c r="D29" i="3"/>
  <c r="E29" i="3"/>
  <c r="F29" i="3" s="1"/>
  <c r="D23" i="3"/>
  <c r="D14" i="3"/>
  <c r="H20" i="3" l="1"/>
  <c r="D15" i="3"/>
  <c r="D17" i="3"/>
  <c r="D16" i="3"/>
  <c r="D18" i="3"/>
  <c r="D30" i="3"/>
  <c r="D31" i="3"/>
  <c r="D32" i="3"/>
  <c r="S6" i="3" l="1"/>
  <c r="S5" i="3"/>
  <c r="S3" i="3"/>
  <c r="S7" i="3"/>
  <c r="S4" i="3"/>
  <c r="E11" i="3"/>
  <c r="E9" i="3"/>
  <c r="F9" i="3" s="1"/>
  <c r="E23" i="3"/>
  <c r="F23" i="3" s="1"/>
  <c r="D28" i="3"/>
  <c r="S2" i="3"/>
  <c r="T2" i="3"/>
  <c r="T6" i="3"/>
  <c r="T3" i="3"/>
  <c r="D11" i="3" l="1"/>
  <c r="V2" i="3"/>
  <c r="H5" i="3"/>
  <c r="H3" i="3"/>
  <c r="H2" i="3"/>
  <c r="H9" i="3"/>
  <c r="H29" i="3"/>
  <c r="S8" i="3"/>
  <c r="T5" i="3"/>
  <c r="D26" i="3" s="1"/>
  <c r="E14" i="3"/>
  <c r="F14" i="3" s="1"/>
  <c r="T4" i="3"/>
  <c r="I38" i="3"/>
  <c r="D6" i="3"/>
  <c r="E32" i="3"/>
  <c r="F32" i="3" s="1"/>
  <c r="E18" i="3"/>
  <c r="F18" i="3" s="1"/>
  <c r="D4" i="3"/>
  <c r="D13" i="3"/>
  <c r="D10" i="3"/>
  <c r="D27" i="3"/>
  <c r="D12" i="3"/>
  <c r="D7" i="3"/>
  <c r="E13" i="3"/>
  <c r="F13" i="3" s="1"/>
  <c r="E31" i="3"/>
  <c r="F31" i="3" s="1"/>
  <c r="E27" i="3"/>
  <c r="F27" i="3" s="1"/>
  <c r="E17" i="3"/>
  <c r="F17" i="3" s="1"/>
  <c r="E12" i="3"/>
  <c r="F12" i="3" s="1"/>
  <c r="E7" i="3"/>
  <c r="F7" i="3" s="1"/>
  <c r="E30" i="3"/>
  <c r="E26" i="3"/>
  <c r="F26" i="3" s="1"/>
  <c r="E16" i="3"/>
  <c r="E6" i="3"/>
  <c r="F6" i="3" s="1"/>
  <c r="E28" i="3"/>
  <c r="E15" i="3"/>
  <c r="F15" i="3" s="1"/>
  <c r="E10" i="3"/>
  <c r="F10" i="3" s="1"/>
  <c r="E4" i="3"/>
  <c r="F4" i="3" s="1"/>
  <c r="F23" i="2"/>
  <c r="H14" i="3" l="1"/>
  <c r="H18" i="3"/>
  <c r="H26" i="3"/>
  <c r="H27" i="3"/>
  <c r="H23" i="3"/>
  <c r="F30" i="3"/>
  <c r="H30" i="3" s="1"/>
  <c r="F11" i="3"/>
  <c r="H11" i="3" s="1"/>
  <c r="F28" i="3"/>
  <c r="H28" i="3" s="1"/>
  <c r="F16" i="3"/>
  <c r="C50" i="3"/>
  <c r="H4" i="3"/>
  <c r="H6" i="3"/>
  <c r="H32" i="3"/>
  <c r="H13" i="3"/>
  <c r="H31" i="3"/>
  <c r="H17" i="3"/>
  <c r="H12" i="3"/>
  <c r="H10" i="3"/>
  <c r="H7" i="3"/>
  <c r="H15" i="3"/>
  <c r="F17" i="2"/>
  <c r="F16" i="2"/>
  <c r="F15" i="2"/>
  <c r="F14" i="2"/>
  <c r="F13" i="2"/>
  <c r="F12" i="2"/>
  <c r="F11" i="2"/>
  <c r="D50" i="3" l="1"/>
  <c r="H16" i="3"/>
  <c r="P5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N2" authorId="0" shapeId="0" xr:uid="{00000000-0006-0000-0000-000001000000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Duration - заполняется на основе данных после выполнения итерации соотвествующего скрипта в Vugen'е</t>
        </r>
      </text>
    </comment>
    <comment ref="O2" authorId="0" shapeId="0" xr:uid="{00000000-0006-0000-0000-000002000000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ThinkTime - заполнятеся на основе ThinkTime'ов по выполнению одной итерации соотвествующего скрипта в Vugen'е</t>
        </r>
      </text>
    </comment>
    <comment ref="P2" authorId="0" shapeId="0" xr:uid="{00000000-0006-0000-0000-000003000000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Общая длительность одной итерации скрипта ThinkTime + Duration, считается автоматически</t>
        </r>
      </text>
    </comment>
    <comment ref="Q2" authorId="0" shapeId="0" xr:uid="{00000000-0006-0000-0000-000004000000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Pacing не должен быть меньше чем Duration + think time (столбец P). Изначально считается как Duration + think time * 2 (коэф запаса времени), далее подгоняется вручную</t>
        </r>
      </text>
    </comment>
    <comment ref="R2" authorId="0" shapeId="0" xr:uid="{00000000-0006-0000-0000-000005000000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Количество пользователей для конкретного скрипта, заполняется вручную, сумма всех пользователей для 100% профиля не должна превышать 10.</t>
        </r>
      </text>
    </comment>
  </commentList>
</comments>
</file>

<file path=xl/sharedStrings.xml><?xml version="1.0" encoding="utf-8"?>
<sst xmlns="http://schemas.openxmlformats.org/spreadsheetml/2006/main" count="315" uniqueCount="103">
  <si>
    <t>Вход в систему</t>
  </si>
  <si>
    <t>Заполнение полей для поиска билета</t>
  </si>
  <si>
    <t>Выбор рейса из найденных</t>
  </si>
  <si>
    <t>Оплата билета</t>
  </si>
  <si>
    <t>Просмотр квитанций</t>
  </si>
  <si>
    <t>Отмена бронирования билета</t>
  </si>
  <si>
    <t>Выход из системы</t>
  </si>
  <si>
    <t>Итого</t>
  </si>
  <si>
    <t>Покупка билета</t>
  </si>
  <si>
    <t xml:space="preserve">Удаление бронирования </t>
  </si>
  <si>
    <t>Ознакомление с путевым листом</t>
  </si>
  <si>
    <t xml:space="preserve">Заполнение полей для поиска билета </t>
  </si>
  <si>
    <t xml:space="preserve">Выбор рейса из найденных </t>
  </si>
  <si>
    <t xml:space="preserve">Отмена бронирования </t>
  </si>
  <si>
    <t>Наименование операции</t>
  </si>
  <si>
    <t>Наименование транзакции</t>
  </si>
  <si>
    <t>По профилю</t>
  </si>
  <si>
    <t>По факту</t>
  </si>
  <si>
    <t>% отклонения</t>
  </si>
  <si>
    <t>payment_details</t>
  </si>
  <si>
    <t>Просмотр квитанции</t>
  </si>
  <si>
    <t>Cancel_reservation</t>
  </si>
  <si>
    <t>Check_ticket</t>
  </si>
  <si>
    <t>fing_flight</t>
  </si>
  <si>
    <t>login</t>
  </si>
  <si>
    <t>logout</t>
  </si>
  <si>
    <t>select_ticket</t>
  </si>
  <si>
    <t>Transaction Name</t>
  </si>
  <si>
    <t>Pass</t>
  </si>
  <si>
    <t>Fail</t>
  </si>
  <si>
    <t>Stop</t>
  </si>
  <si>
    <t>Подтверждение максимума</t>
  </si>
  <si>
    <t>Script name</t>
  </si>
  <si>
    <t>transaction rq</t>
  </si>
  <si>
    <t>count</t>
  </si>
  <si>
    <t>Названия строк</t>
  </si>
  <si>
    <t>Общий итог</t>
  </si>
  <si>
    <t>Операция (бизнес процесс)</t>
  </si>
  <si>
    <t>VU</t>
  </si>
  <si>
    <t>Duration</t>
  </si>
  <si>
    <t>Think_time</t>
  </si>
  <si>
    <t>Pacing</t>
  </si>
  <si>
    <t>Длительность ступени в минутах</t>
  </si>
  <si>
    <t>Интенсивность операций</t>
  </si>
  <si>
    <t>% Распределения пользователей</t>
  </si>
  <si>
    <t>Всего пользователей на ступени</t>
  </si>
  <si>
    <t>Сумма по полю Итого</t>
  </si>
  <si>
    <t>pacing</t>
  </si>
  <si>
    <t>одним пользователем в минуту</t>
  </si>
  <si>
    <t>Длительность ступени</t>
  </si>
  <si>
    <t>Расчетная интенсивность запросов / 20 мин</t>
  </si>
  <si>
    <t>Расчетная интенсивность запросов / час</t>
  </si>
  <si>
    <t>% Соотвествия расчетанной интенсивности статистики</t>
  </si>
  <si>
    <t>Интенсивность по статистике запросов / час</t>
  </si>
  <si>
    <t>Фактическая интенсивность в тесте</t>
  </si>
  <si>
    <t>% Отклонение от Профиля</t>
  </si>
  <si>
    <t>Регистрация новых пользователей</t>
  </si>
  <si>
    <t>Главная Welcome страница</t>
  </si>
  <si>
    <t>Заполнение полей регистарции</t>
  </si>
  <si>
    <t>Перход на страницу регистрации</t>
  </si>
  <si>
    <t>Переход на следуюущий эран после регистарции</t>
  </si>
  <si>
    <t>Поиск билета без покупки</t>
  </si>
  <si>
    <t>Логин</t>
  </si>
  <si>
    <t>Операций/час = количество операций одним пользователем в час (60 * количество операций один пользователем в минуту (pacing / 60)) * кол-во пользователей</t>
  </si>
  <si>
    <t>Переход на страницу поиска билетов</t>
  </si>
  <si>
    <t>Название запроса</t>
  </si>
  <si>
    <t>Статистика с ПРОДа</t>
  </si>
  <si>
    <t>Имя в статистике</t>
  </si>
  <si>
    <t>Имя в скрипте</t>
  </si>
  <si>
    <t>SLA Status</t>
  </si>
  <si>
    <t>Minimum</t>
  </si>
  <si>
    <t>Average</t>
  </si>
  <si>
    <t>Maximum</t>
  </si>
  <si>
    <t>Std. Deviation</t>
  </si>
  <si>
    <t>90 Percent</t>
  </si>
  <si>
    <t>No Data</t>
  </si>
  <si>
    <t>ScriptName</t>
  </si>
  <si>
    <t>Duration + Think_time</t>
  </si>
  <si>
    <t>Action_Transaction</t>
  </si>
  <si>
    <t>Профиль</t>
  </si>
  <si>
    <t>Jmeter, throughput per minute</t>
  </si>
  <si>
    <t>choose_Ticket</t>
  </si>
  <si>
    <t>ContinueAfterReg</t>
  </si>
  <si>
    <t>delete_Itinerary</t>
  </si>
  <si>
    <t>go_to_FlightsPage</t>
  </si>
  <si>
    <t>go_to_WebTours</t>
  </si>
  <si>
    <t>Login</t>
  </si>
  <si>
    <t>Logout</t>
  </si>
  <si>
    <t>payment_Details</t>
  </si>
  <si>
    <t>RegisterNewUser</t>
  </si>
  <si>
    <t>RegPage</t>
  </si>
  <si>
    <t>search_Itinerary</t>
  </si>
  <si>
    <t>ticket_Search</t>
  </si>
  <si>
    <t>UC1_Login&amp;Logout</t>
  </si>
  <si>
    <t>UC3_Book_Flights</t>
  </si>
  <si>
    <t>UC4_Flights_List_w/o_Payment</t>
  </si>
  <si>
    <t>UC4_Itinerary_List</t>
  </si>
  <si>
    <t>UC5_Delete_From_Itinerary</t>
  </si>
  <si>
    <t>UC6_Register_New_Users</t>
  </si>
  <si>
    <t>ConfirmMaxPerf</t>
  </si>
  <si>
    <t>DebugPerf</t>
  </si>
  <si>
    <t>SearchMaxPerf</t>
  </si>
  <si>
    <t>Поиск максимума 4 ступень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</si>
</sst>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4"/>
      <color rgb="FF000000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sz val="14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b/>
      <sz val="11"/>
      <name val="Times New Roman"/>
      <family val="1"/>
      <charset val="204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0"/>
      <color rgb="FF000000"/>
      <name val="Tahoma"/>
      <family val="2"/>
      <charset val="204"/>
    </font>
    <font>
      <b/>
      <sz val="10"/>
      <color rgb="FF000000"/>
      <name val="Tahoma"/>
      <family val="2"/>
      <charset val="204"/>
    </font>
    <font>
      <sz val="11"/>
      <color rgb="FF9C65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4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59999389629810485"/>
        <bgColor indexed="64"/>
      </patternFill>
    </fill>
  </fills>
  <borders count="5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40">
    <xf numFmtId="0" fontId="0" fillId="0" borderId="0"/>
    <xf numFmtId="0" fontId="11" fillId="2" borderId="0" applyNumberFormat="0" applyBorder="0" applyAlignment="0" applyProtection="0"/>
    <xf numFmtId="0" fontId="12" fillId="3" borderId="0" applyNumberFormat="0" applyBorder="0" applyAlignment="0" applyProtection="0"/>
    <xf numFmtId="0" fontId="13" fillId="4" borderId="0" applyNumberFormat="0" applyBorder="0" applyAlignment="0" applyProtection="0"/>
    <xf numFmtId="0" fontId="7" fillId="0" borderId="0"/>
    <xf numFmtId="0" fontId="18" fillId="0" borderId="0" applyNumberFormat="0" applyFill="0" applyBorder="0" applyAlignment="0" applyProtection="0"/>
    <xf numFmtId="0" fontId="19" fillId="0" borderId="3" applyNumberFormat="0" applyFill="0" applyAlignment="0" applyProtection="0"/>
    <xf numFmtId="0" fontId="20" fillId="0" borderId="4" applyNumberFormat="0" applyFill="0" applyAlignment="0" applyProtection="0"/>
    <xf numFmtId="0" fontId="21" fillId="0" borderId="5" applyNumberFormat="0" applyFill="0" applyAlignment="0" applyProtection="0"/>
    <xf numFmtId="0" fontId="21" fillId="0" borderId="0" applyNumberFormat="0" applyFill="0" applyBorder="0" applyAlignment="0" applyProtection="0"/>
    <xf numFmtId="0" fontId="22" fillId="6" borderId="6" applyNumberFormat="0" applyAlignment="0" applyProtection="0"/>
    <xf numFmtId="0" fontId="23" fillId="7" borderId="7" applyNumberFormat="0" applyAlignment="0" applyProtection="0"/>
    <xf numFmtId="0" fontId="24" fillId="7" borderId="6" applyNumberFormat="0" applyAlignment="0" applyProtection="0"/>
    <xf numFmtId="0" fontId="25" fillId="0" borderId="8" applyNumberFormat="0" applyFill="0" applyAlignment="0" applyProtection="0"/>
    <xf numFmtId="0" fontId="26" fillId="8" borderId="9" applyNumberFormat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14" fillId="0" borderId="11" applyNumberFormat="0" applyFill="0" applyAlignment="0" applyProtection="0"/>
    <xf numFmtId="0" fontId="29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29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29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1" borderId="0" applyNumberFormat="0" applyBorder="0" applyAlignment="0" applyProtection="0"/>
    <xf numFmtId="0" fontId="29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29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29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0" borderId="0"/>
    <xf numFmtId="0" fontId="6" fillId="9" borderId="10" applyNumberFormat="0" applyFont="0" applyAlignment="0" applyProtection="0"/>
    <xf numFmtId="9" fontId="30" fillId="0" borderId="0" applyFont="0" applyFill="0" applyBorder="0" applyAlignment="0" applyProtection="0"/>
    <xf numFmtId="0" fontId="5" fillId="0" borderId="0"/>
    <xf numFmtId="0" fontId="34" fillId="4" borderId="0" applyNumberFormat="0" applyBorder="0" applyAlignment="0" applyProtection="0"/>
    <xf numFmtId="0" fontId="5" fillId="9" borderId="10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29" fillId="13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29" fillId="17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29" fillId="21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29" fillId="25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29" fillId="29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29" fillId="33" borderId="0" applyNumberFormat="0" applyBorder="0" applyAlignment="0" applyProtection="0"/>
    <xf numFmtId="0" fontId="4" fillId="0" borderId="0"/>
    <xf numFmtId="0" fontId="4" fillId="9" borderId="10" applyNumberFormat="0" applyFont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3" fillId="0" borderId="0"/>
    <xf numFmtId="0" fontId="3" fillId="9" borderId="10" applyNumberFormat="0" applyFont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2" fillId="0" borderId="0"/>
    <xf numFmtId="0" fontId="2" fillId="9" borderId="10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1" fillId="0" borderId="0"/>
    <xf numFmtId="0" fontId="1" fillId="9" borderId="10" applyNumberFormat="0" applyFont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</cellStyleXfs>
  <cellXfs count="215">
    <xf numFmtId="0" fontId="0" fillId="0" borderId="0" xfId="0"/>
    <xf numFmtId="10" fontId="17" fillId="0" borderId="2" xfId="0" applyNumberFormat="1" applyFont="1" applyBorder="1" applyAlignment="1">
      <alignment horizontal="left" vertical="top"/>
    </xf>
    <xf numFmtId="0" fontId="15" fillId="5" borderId="2" xfId="0" applyFont="1" applyFill="1" applyBorder="1" applyAlignment="1">
      <alignment horizontal="left" vertical="top"/>
    </xf>
    <xf numFmtId="0" fontId="6" fillId="0" borderId="2" xfId="42" applyBorder="1"/>
    <xf numFmtId="0" fontId="15" fillId="0" borderId="2" xfId="0" applyFont="1" applyBorder="1" applyAlignment="1">
      <alignment horizontal="left" vertical="top"/>
    </xf>
    <xf numFmtId="10" fontId="15" fillId="0" borderId="2" xfId="0" applyNumberFormat="1" applyFont="1" applyBorder="1" applyAlignment="1">
      <alignment horizontal="left" vertical="top"/>
    </xf>
    <xf numFmtId="0" fontId="14" fillId="0" borderId="2" xfId="4" applyFont="1" applyBorder="1" applyAlignment="1">
      <alignment horizontal="left" vertical="top"/>
    </xf>
    <xf numFmtId="0" fontId="16" fillId="0" borderId="2" xfId="0" applyFont="1" applyBorder="1" applyAlignment="1">
      <alignment horizontal="left" vertical="top"/>
    </xf>
    <xf numFmtId="0" fontId="6" fillId="0" borderId="0" xfId="42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  <xf numFmtId="0" fontId="0" fillId="37" borderId="2" xfId="0" applyFill="1" applyBorder="1"/>
    <xf numFmtId="9" fontId="0" fillId="0" borderId="2" xfId="44" applyFont="1" applyBorder="1"/>
    <xf numFmtId="9" fontId="0" fillId="38" borderId="2" xfId="44" applyFont="1" applyFill="1" applyBorder="1"/>
    <xf numFmtId="0" fontId="10" fillId="0" borderId="2" xfId="0" applyFont="1" applyBorder="1" applyAlignment="1">
      <alignment vertical="center" wrapText="1"/>
    </xf>
    <xf numFmtId="0" fontId="0" fillId="40" borderId="2" xfId="0" applyFill="1" applyBorder="1"/>
    <xf numFmtId="0" fontId="0" fillId="0" borderId="0" xfId="0" applyAlignment="1">
      <alignment horizontal="center"/>
    </xf>
    <xf numFmtId="1" fontId="0" fillId="35" borderId="2" xfId="0" applyNumberFormat="1" applyFill="1" applyBorder="1"/>
    <xf numFmtId="0" fontId="10" fillId="39" borderId="15" xfId="0" applyFont="1" applyFill="1" applyBorder="1" applyAlignment="1">
      <alignment vertical="center" wrapText="1"/>
    </xf>
    <xf numFmtId="0" fontId="8" fillId="39" borderId="15" xfId="0" applyFont="1" applyFill="1" applyBorder="1" applyAlignment="1">
      <alignment horizontal="left" vertical="center" wrapText="1"/>
    </xf>
    <xf numFmtId="0" fontId="8" fillId="35" borderId="15" xfId="0" applyFont="1" applyFill="1" applyBorder="1" applyAlignment="1">
      <alignment horizontal="left" vertical="center" wrapText="1"/>
    </xf>
    <xf numFmtId="0" fontId="9" fillId="39" borderId="16" xfId="0" applyFont="1" applyFill="1" applyBorder="1" applyAlignment="1">
      <alignment horizontal="left" vertical="center" wrapText="1"/>
    </xf>
    <xf numFmtId="0" fontId="0" fillId="0" borderId="17" xfId="0" applyBorder="1"/>
    <xf numFmtId="0" fontId="0" fillId="0" borderId="18" xfId="0" applyBorder="1"/>
    <xf numFmtId="0" fontId="0" fillId="0" borderId="19" xfId="0" applyBorder="1"/>
    <xf numFmtId="9" fontId="0" fillId="0" borderId="0" xfId="44" applyFont="1" applyBorder="1"/>
    <xf numFmtId="0" fontId="10" fillId="0" borderId="0" xfId="0" applyFont="1" applyAlignment="1">
      <alignment vertical="center" wrapText="1"/>
    </xf>
    <xf numFmtId="1" fontId="0" fillId="36" borderId="2" xfId="0" applyNumberFormat="1" applyFill="1" applyBorder="1"/>
    <xf numFmtId="0" fontId="0" fillId="39" borderId="2" xfId="0" applyFill="1" applyBorder="1"/>
    <xf numFmtId="1" fontId="0" fillId="37" borderId="2" xfId="0" applyNumberFormat="1" applyFill="1" applyBorder="1"/>
    <xf numFmtId="1" fontId="0" fillId="0" borderId="2" xfId="0" applyNumberFormat="1" applyBorder="1"/>
    <xf numFmtId="1" fontId="0" fillId="37" borderId="12" xfId="0" applyNumberFormat="1" applyFill="1" applyBorder="1"/>
    <xf numFmtId="2" fontId="0" fillId="0" borderId="0" xfId="44" applyNumberFormat="1" applyFont="1" applyBorder="1"/>
    <xf numFmtId="0" fontId="0" fillId="0" borderId="21" xfId="0" applyBorder="1"/>
    <xf numFmtId="0" fontId="0" fillId="0" borderId="22" xfId="0" applyBorder="1"/>
    <xf numFmtId="0" fontId="0" fillId="0" borderId="22" xfId="0" applyBorder="1" applyAlignment="1">
      <alignment horizontal="center"/>
    </xf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35" borderId="20" xfId="0" applyFill="1" applyBorder="1"/>
    <xf numFmtId="9" fontId="0" fillId="0" borderId="2" xfId="0" applyNumberFormat="1" applyBorder="1"/>
    <xf numFmtId="0" fontId="0" fillId="0" borderId="26" xfId="0" applyBorder="1"/>
    <xf numFmtId="0" fontId="31" fillId="0" borderId="22" xfId="0" applyFont="1" applyBorder="1"/>
    <xf numFmtId="0" fontId="31" fillId="0" borderId="0" xfId="0" applyFont="1"/>
    <xf numFmtId="1" fontId="31" fillId="0" borderId="0" xfId="0" applyNumberFormat="1" applyFont="1"/>
    <xf numFmtId="9" fontId="0" fillId="0" borderId="27" xfId="0" applyNumberFormat="1" applyBorder="1"/>
    <xf numFmtId="0" fontId="10" fillId="39" borderId="20" xfId="0" applyFont="1" applyFill="1" applyBorder="1" applyAlignment="1">
      <alignment vertical="center" wrapText="1"/>
    </xf>
    <xf numFmtId="0" fontId="8" fillId="39" borderId="20" xfId="0" applyFont="1" applyFill="1" applyBorder="1" applyAlignment="1">
      <alignment horizontal="center" vertical="center" wrapText="1"/>
    </xf>
    <xf numFmtId="0" fontId="8" fillId="39" borderId="30" xfId="0" applyFont="1" applyFill="1" applyBorder="1" applyAlignment="1">
      <alignment horizontal="center" vertical="center" wrapText="1"/>
    </xf>
    <xf numFmtId="1" fontId="8" fillId="0" borderId="2" xfId="0" applyNumberFormat="1" applyFont="1" applyBorder="1" applyAlignment="1">
      <alignment horizontal="center" vertical="center" wrapText="1"/>
    </xf>
    <xf numFmtId="0" fontId="10" fillId="0" borderId="2" xfId="0" applyFont="1" applyBorder="1" applyAlignment="1">
      <alignment wrapText="1"/>
    </xf>
    <xf numFmtId="0" fontId="0" fillId="0" borderId="2" xfId="0" applyBorder="1"/>
    <xf numFmtId="0" fontId="4" fillId="0" borderId="0" xfId="66"/>
    <xf numFmtId="0" fontId="35" fillId="0" borderId="22" xfId="0" applyFont="1" applyBorder="1"/>
    <xf numFmtId="0" fontId="35" fillId="0" borderId="25" xfId="0" applyFont="1" applyBorder="1"/>
    <xf numFmtId="2" fontId="35" fillId="35" borderId="2" xfId="0" applyNumberFormat="1" applyFont="1" applyFill="1" applyBorder="1"/>
    <xf numFmtId="0" fontId="0" fillId="34" borderId="32" xfId="0" applyFill="1" applyBorder="1"/>
    <xf numFmtId="0" fontId="0" fillId="34" borderId="35" xfId="0" applyFill="1" applyBorder="1"/>
    <xf numFmtId="0" fontId="0" fillId="34" borderId="33" xfId="0" applyFill="1" applyBorder="1"/>
    <xf numFmtId="0" fontId="0" fillId="34" borderId="36" xfId="0" applyFill="1" applyBorder="1"/>
    <xf numFmtId="0" fontId="0" fillId="42" borderId="32" xfId="0" applyFill="1" applyBorder="1"/>
    <xf numFmtId="0" fontId="0" fillId="42" borderId="35" xfId="0" applyFill="1" applyBorder="1"/>
    <xf numFmtId="0" fontId="0" fillId="42" borderId="33" xfId="0" applyFill="1" applyBorder="1"/>
    <xf numFmtId="0" fontId="0" fillId="42" borderId="36" xfId="0" applyFill="1" applyBorder="1"/>
    <xf numFmtId="0" fontId="0" fillId="42" borderId="34" xfId="0" applyFill="1" applyBorder="1"/>
    <xf numFmtId="0" fontId="0" fillId="42" borderId="37" xfId="0" applyFill="1" applyBorder="1"/>
    <xf numFmtId="0" fontId="0" fillId="43" borderId="33" xfId="0" applyFill="1" applyBorder="1"/>
    <xf numFmtId="0" fontId="0" fillId="43" borderId="36" xfId="0" applyFill="1" applyBorder="1"/>
    <xf numFmtId="0" fontId="0" fillId="44" borderId="32" xfId="0" applyFill="1" applyBorder="1"/>
    <xf numFmtId="0" fontId="0" fillId="44" borderId="35" xfId="0" applyFill="1" applyBorder="1"/>
    <xf numFmtId="0" fontId="0" fillId="44" borderId="33" xfId="0" applyFill="1" applyBorder="1"/>
    <xf numFmtId="0" fontId="0" fillId="44" borderId="36" xfId="0" applyFill="1" applyBorder="1"/>
    <xf numFmtId="0" fontId="0" fillId="44" borderId="34" xfId="0" applyFill="1" applyBorder="1"/>
    <xf numFmtId="0" fontId="0" fillId="44" borderId="37" xfId="0" applyFill="1" applyBorder="1"/>
    <xf numFmtId="0" fontId="0" fillId="45" borderId="32" xfId="0" applyFill="1" applyBorder="1"/>
    <xf numFmtId="0" fontId="0" fillId="45" borderId="35" xfId="0" applyFill="1" applyBorder="1"/>
    <xf numFmtId="0" fontId="0" fillId="45" borderId="33" xfId="0" applyFill="1" applyBorder="1"/>
    <xf numFmtId="0" fontId="0" fillId="45" borderId="36" xfId="0" applyFill="1" applyBorder="1"/>
    <xf numFmtId="0" fontId="0" fillId="45" borderId="34" xfId="0" applyFill="1" applyBorder="1"/>
    <xf numFmtId="0" fontId="0" fillId="45" borderId="37" xfId="0" applyFill="1" applyBorder="1"/>
    <xf numFmtId="0" fontId="0" fillId="46" borderId="33" xfId="0" applyFill="1" applyBorder="1"/>
    <xf numFmtId="0" fontId="0" fillId="46" borderId="36" xfId="0" applyFill="1" applyBorder="1"/>
    <xf numFmtId="0" fontId="0" fillId="46" borderId="34" xfId="0" applyFill="1" applyBorder="1"/>
    <xf numFmtId="0" fontId="0" fillId="46" borderId="37" xfId="0" applyFill="1" applyBorder="1"/>
    <xf numFmtId="0" fontId="0" fillId="34" borderId="2" xfId="0" applyFill="1" applyBorder="1"/>
    <xf numFmtId="2" fontId="0" fillId="34" borderId="2" xfId="0" applyNumberFormat="1" applyFill="1" applyBorder="1"/>
    <xf numFmtId="0" fontId="0" fillId="42" borderId="2" xfId="0" applyFill="1" applyBorder="1"/>
    <xf numFmtId="1" fontId="0" fillId="42" borderId="2" xfId="0" applyNumberFormat="1" applyFill="1" applyBorder="1"/>
    <xf numFmtId="2" fontId="0" fillId="42" borderId="2" xfId="0" applyNumberFormat="1" applyFill="1" applyBorder="1"/>
    <xf numFmtId="0" fontId="0" fillId="44" borderId="2" xfId="0" applyFill="1" applyBorder="1"/>
    <xf numFmtId="1" fontId="0" fillId="44" borderId="2" xfId="0" applyNumberFormat="1" applyFill="1" applyBorder="1"/>
    <xf numFmtId="2" fontId="0" fillId="44" borderId="2" xfId="0" applyNumberFormat="1" applyFill="1" applyBorder="1"/>
    <xf numFmtId="0" fontId="0" fillId="43" borderId="2" xfId="0" applyFill="1" applyBorder="1"/>
    <xf numFmtId="2" fontId="0" fillId="43" borderId="2" xfId="0" applyNumberFormat="1" applyFill="1" applyBorder="1"/>
    <xf numFmtId="0" fontId="0" fillId="45" borderId="2" xfId="0" applyFill="1" applyBorder="1"/>
    <xf numFmtId="2" fontId="0" fillId="45" borderId="2" xfId="0" applyNumberFormat="1" applyFill="1" applyBorder="1"/>
    <xf numFmtId="0" fontId="0" fillId="46" borderId="2" xfId="0" applyFill="1" applyBorder="1"/>
    <xf numFmtId="2" fontId="0" fillId="46" borderId="2" xfId="0" applyNumberFormat="1" applyFill="1" applyBorder="1"/>
    <xf numFmtId="0" fontId="0" fillId="34" borderId="13" xfId="0" applyFill="1" applyBorder="1"/>
    <xf numFmtId="0" fontId="0" fillId="34" borderId="26" xfId="0" applyFill="1" applyBorder="1"/>
    <xf numFmtId="2" fontId="0" fillId="34" borderId="26" xfId="0" applyNumberFormat="1" applyFill="1" applyBorder="1"/>
    <xf numFmtId="1" fontId="0" fillId="34" borderId="14" xfId="0" applyNumberFormat="1" applyFill="1" applyBorder="1"/>
    <xf numFmtId="0" fontId="0" fillId="34" borderId="15" xfId="0" applyFill="1" applyBorder="1"/>
    <xf numFmtId="1" fontId="0" fillId="34" borderId="38" xfId="0" applyNumberFormat="1" applyFill="1" applyBorder="1"/>
    <xf numFmtId="0" fontId="0" fillId="42" borderId="15" xfId="0" applyFill="1" applyBorder="1"/>
    <xf numFmtId="1" fontId="0" fillId="42" borderId="38" xfId="0" applyNumberFormat="1" applyFill="1" applyBorder="1"/>
    <xf numFmtId="0" fontId="0" fillId="44" borderId="15" xfId="0" applyFill="1" applyBorder="1"/>
    <xf numFmtId="1" fontId="0" fillId="44" borderId="38" xfId="0" applyNumberFormat="1" applyFill="1" applyBorder="1"/>
    <xf numFmtId="0" fontId="0" fillId="43" borderId="15" xfId="0" applyFill="1" applyBorder="1"/>
    <xf numFmtId="1" fontId="0" fillId="43" borderId="38" xfId="0" applyNumberFormat="1" applyFill="1" applyBorder="1"/>
    <xf numFmtId="0" fontId="0" fillId="45" borderId="15" xfId="0" applyFill="1" applyBorder="1"/>
    <xf numFmtId="1" fontId="0" fillId="45" borderId="38" xfId="0" applyNumberFormat="1" applyFill="1" applyBorder="1"/>
    <xf numFmtId="0" fontId="0" fillId="46" borderId="15" xfId="0" applyFill="1" applyBorder="1"/>
    <xf numFmtId="1" fontId="0" fillId="46" borderId="38" xfId="0" applyNumberFormat="1" applyFill="1" applyBorder="1"/>
    <xf numFmtId="0" fontId="0" fillId="46" borderId="16" xfId="0" applyFill="1" applyBorder="1"/>
    <xf numFmtId="0" fontId="0" fillId="46" borderId="27" xfId="0" applyFill="1" applyBorder="1"/>
    <xf numFmtId="2" fontId="0" fillId="46" borderId="27" xfId="0" applyNumberFormat="1" applyFill="1" applyBorder="1"/>
    <xf numFmtId="1" fontId="0" fillId="46" borderId="39" xfId="0" applyNumberFormat="1" applyFill="1" applyBorder="1"/>
    <xf numFmtId="0" fontId="0" fillId="43" borderId="42" xfId="0" applyFill="1" applyBorder="1"/>
    <xf numFmtId="0" fontId="0" fillId="43" borderId="43" xfId="0" applyFill="1" applyBorder="1"/>
    <xf numFmtId="0" fontId="0" fillId="43" borderId="44" xfId="0" applyFill="1" applyBorder="1"/>
    <xf numFmtId="0" fontId="0" fillId="43" borderId="1" xfId="0" applyFill="1" applyBorder="1"/>
    <xf numFmtId="2" fontId="0" fillId="43" borderId="1" xfId="0" applyNumberFormat="1" applyFill="1" applyBorder="1"/>
    <xf numFmtId="1" fontId="0" fillId="43" borderId="45" xfId="0" applyNumberFormat="1" applyFill="1" applyBorder="1"/>
    <xf numFmtId="0" fontId="0" fillId="46" borderId="40" xfId="0" applyFill="1" applyBorder="1"/>
    <xf numFmtId="0" fontId="0" fillId="46" borderId="41" xfId="0" applyFill="1" applyBorder="1"/>
    <xf numFmtId="0" fontId="0" fillId="46" borderId="46" xfId="0" applyFill="1" applyBorder="1"/>
    <xf numFmtId="0" fontId="0" fillId="46" borderId="31" xfId="0" applyFill="1" applyBorder="1"/>
    <xf numFmtId="2" fontId="0" fillId="46" borderId="31" xfId="0" applyNumberFormat="1" applyFill="1" applyBorder="1"/>
    <xf numFmtId="1" fontId="0" fillId="46" borderId="47" xfId="0" applyNumberFormat="1" applyFill="1" applyBorder="1"/>
    <xf numFmtId="0" fontId="0" fillId="45" borderId="13" xfId="0" applyFill="1" applyBorder="1"/>
    <xf numFmtId="0" fontId="0" fillId="45" borderId="26" xfId="0" applyFill="1" applyBorder="1"/>
    <xf numFmtId="2" fontId="0" fillId="45" borderId="26" xfId="0" applyNumberFormat="1" applyFill="1" applyBorder="1"/>
    <xf numFmtId="1" fontId="0" fillId="45" borderId="14" xfId="0" applyNumberFormat="1" applyFill="1" applyBorder="1"/>
    <xf numFmtId="0" fontId="0" fillId="45" borderId="16" xfId="0" applyFill="1" applyBorder="1"/>
    <xf numFmtId="0" fontId="0" fillId="45" borderId="27" xfId="0" applyFill="1" applyBorder="1"/>
    <xf numFmtId="2" fontId="0" fillId="45" borderId="27" xfId="0" applyNumberFormat="1" applyFill="1" applyBorder="1"/>
    <xf numFmtId="1" fontId="0" fillId="45" borderId="39" xfId="0" applyNumberFormat="1" applyFill="1" applyBorder="1"/>
    <xf numFmtId="0" fontId="0" fillId="43" borderId="40" xfId="0" applyFill="1" applyBorder="1"/>
    <xf numFmtId="0" fontId="0" fillId="43" borderId="41" xfId="0" applyFill="1" applyBorder="1"/>
    <xf numFmtId="0" fontId="0" fillId="43" borderId="46" xfId="0" applyFill="1" applyBorder="1"/>
    <xf numFmtId="0" fontId="0" fillId="43" borderId="31" xfId="0" applyFill="1" applyBorder="1"/>
    <xf numFmtId="2" fontId="0" fillId="43" borderId="31" xfId="0" applyNumberFormat="1" applyFill="1" applyBorder="1"/>
    <xf numFmtId="1" fontId="0" fillId="43" borderId="47" xfId="0" applyNumberFormat="1" applyFill="1" applyBorder="1"/>
    <xf numFmtId="0" fontId="0" fillId="44" borderId="13" xfId="0" applyFill="1" applyBorder="1"/>
    <xf numFmtId="1" fontId="0" fillId="44" borderId="26" xfId="0" applyNumberFormat="1" applyFill="1" applyBorder="1"/>
    <xf numFmtId="2" fontId="0" fillId="44" borderId="26" xfId="0" applyNumberFormat="1" applyFill="1" applyBorder="1"/>
    <xf numFmtId="0" fontId="0" fillId="44" borderId="26" xfId="0" applyFill="1" applyBorder="1"/>
    <xf numFmtId="1" fontId="0" fillId="44" borderId="14" xfId="0" applyNumberFormat="1" applyFill="1" applyBorder="1"/>
    <xf numFmtId="0" fontId="0" fillId="44" borderId="16" xfId="0" applyFill="1" applyBorder="1"/>
    <xf numFmtId="1" fontId="0" fillId="44" borderId="27" xfId="0" applyNumberFormat="1" applyFill="1" applyBorder="1"/>
    <xf numFmtId="2" fontId="0" fillId="44" borderId="27" xfId="0" applyNumberFormat="1" applyFill="1" applyBorder="1"/>
    <xf numFmtId="0" fontId="0" fillId="44" borderId="27" xfId="0" applyFill="1" applyBorder="1"/>
    <xf numFmtId="1" fontId="0" fillId="44" borderId="39" xfId="0" applyNumberFormat="1" applyFill="1" applyBorder="1"/>
    <xf numFmtId="0" fontId="0" fillId="34" borderId="42" xfId="0" applyFill="1" applyBorder="1"/>
    <xf numFmtId="0" fontId="0" fillId="34" borderId="43" xfId="0" applyFill="1" applyBorder="1"/>
    <xf numFmtId="0" fontId="0" fillId="34" borderId="44" xfId="0" applyFill="1" applyBorder="1"/>
    <xf numFmtId="0" fontId="0" fillId="34" borderId="1" xfId="0" applyFill="1" applyBorder="1"/>
    <xf numFmtId="2" fontId="0" fillId="34" borderId="1" xfId="0" applyNumberFormat="1" applyFill="1" applyBorder="1"/>
    <xf numFmtId="1" fontId="0" fillId="34" borderId="45" xfId="0" applyNumberFormat="1" applyFill="1" applyBorder="1"/>
    <xf numFmtId="0" fontId="0" fillId="42" borderId="13" xfId="0" applyFill="1" applyBorder="1"/>
    <xf numFmtId="1" fontId="0" fillId="42" borderId="26" xfId="0" applyNumberFormat="1" applyFill="1" applyBorder="1"/>
    <xf numFmtId="2" fontId="0" fillId="42" borderId="26" xfId="0" applyNumberFormat="1" applyFill="1" applyBorder="1"/>
    <xf numFmtId="0" fontId="0" fillId="42" borderId="26" xfId="0" applyFill="1" applyBorder="1"/>
    <xf numFmtId="1" fontId="0" fillId="42" borderId="14" xfId="0" applyNumberFormat="1" applyFill="1" applyBorder="1"/>
    <xf numFmtId="0" fontId="0" fillId="42" borderId="16" xfId="0" applyFill="1" applyBorder="1"/>
    <xf numFmtId="1" fontId="0" fillId="42" borderId="27" xfId="0" applyNumberFormat="1" applyFill="1" applyBorder="1"/>
    <xf numFmtId="2" fontId="0" fillId="42" borderId="27" xfId="0" applyNumberFormat="1" applyFill="1" applyBorder="1"/>
    <xf numFmtId="0" fontId="0" fillId="42" borderId="27" xfId="0" applyFill="1" applyBorder="1"/>
    <xf numFmtId="1" fontId="0" fillId="42" borderId="39" xfId="0" applyNumberFormat="1" applyFill="1" applyBorder="1"/>
    <xf numFmtId="0" fontId="36" fillId="0" borderId="0" xfId="0" applyFont="1"/>
    <xf numFmtId="0" fontId="3" fillId="0" borderId="2" xfId="80" applyBorder="1"/>
    <xf numFmtId="0" fontId="3" fillId="0" borderId="0" xfId="80"/>
    <xf numFmtId="0" fontId="2" fillId="0" borderId="0" xfId="80" applyFont="1"/>
    <xf numFmtId="0" fontId="2" fillId="0" borderId="0" xfId="100"/>
    <xf numFmtId="0" fontId="0" fillId="0" borderId="38" xfId="0" applyBorder="1"/>
    <xf numFmtId="0" fontId="0" fillId="0" borderId="27" xfId="0" applyBorder="1"/>
    <xf numFmtId="0" fontId="0" fillId="0" borderId="39" xfId="0" applyBorder="1"/>
    <xf numFmtId="0" fontId="0" fillId="0" borderId="49" xfId="0" applyBorder="1"/>
    <xf numFmtId="0" fontId="0" fillId="0" borderId="36" xfId="0" applyBorder="1"/>
    <xf numFmtId="0" fontId="0" fillId="0" borderId="37" xfId="0" applyBorder="1"/>
    <xf numFmtId="0" fontId="0" fillId="0" borderId="41" xfId="0" applyBorder="1"/>
    <xf numFmtId="0" fontId="0" fillId="0" borderId="50" xfId="0" applyBorder="1"/>
    <xf numFmtId="0" fontId="0" fillId="0" borderId="31" xfId="0" applyBorder="1"/>
    <xf numFmtId="0" fontId="0" fillId="0" borderId="47" xfId="0" applyBorder="1"/>
    <xf numFmtId="0" fontId="0" fillId="0" borderId="48" xfId="0" applyBorder="1"/>
    <xf numFmtId="0" fontId="0" fillId="0" borderId="51" xfId="0" applyBorder="1"/>
    <xf numFmtId="0" fontId="0" fillId="0" borderId="52" xfId="0" applyBorder="1"/>
    <xf numFmtId="0" fontId="3" fillId="0" borderId="38" xfId="80" applyBorder="1"/>
    <xf numFmtId="0" fontId="3" fillId="0" borderId="27" xfId="80" applyBorder="1"/>
    <xf numFmtId="0" fontId="3" fillId="0" borderId="39" xfId="80" applyBorder="1"/>
    <xf numFmtId="0" fontId="3" fillId="0" borderId="49" xfId="80" applyBorder="1"/>
    <xf numFmtId="0" fontId="3" fillId="0" borderId="53" xfId="80" applyBorder="1"/>
    <xf numFmtId="0" fontId="3" fillId="0" borderId="36" xfId="80" applyBorder="1"/>
    <xf numFmtId="0" fontId="3" fillId="0" borderId="37" xfId="80" applyBorder="1"/>
    <xf numFmtId="0" fontId="3" fillId="0" borderId="31" xfId="80" applyBorder="1"/>
    <xf numFmtId="0" fontId="3" fillId="0" borderId="48" xfId="80" applyBorder="1"/>
    <xf numFmtId="0" fontId="3" fillId="0" borderId="50" xfId="80" applyBorder="1"/>
    <xf numFmtId="0" fontId="3" fillId="0" borderId="47" xfId="80" applyBorder="1"/>
    <xf numFmtId="0" fontId="3" fillId="0" borderId="54" xfId="80" applyBorder="1"/>
    <xf numFmtId="0" fontId="3" fillId="0" borderId="51" xfId="80" applyBorder="1"/>
    <xf numFmtId="0" fontId="3" fillId="0" borderId="41" xfId="80" applyBorder="1"/>
    <xf numFmtId="0" fontId="14" fillId="36" borderId="0" xfId="80" applyFont="1" applyFill="1"/>
    <xf numFmtId="0" fontId="0" fillId="0" borderId="53" xfId="0" applyBorder="1"/>
    <xf numFmtId="0" fontId="0" fillId="41" borderId="13" xfId="0" applyFill="1" applyBorder="1" applyAlignment="1">
      <alignment horizontal="center"/>
    </xf>
    <xf numFmtId="0" fontId="0" fillId="41" borderId="14" xfId="0" applyFill="1" applyBorder="1" applyAlignment="1">
      <alignment horizontal="center"/>
    </xf>
    <xf numFmtId="0" fontId="0" fillId="41" borderId="28" xfId="0" applyFill="1" applyBorder="1" applyAlignment="1">
      <alignment horizontal="center"/>
    </xf>
    <xf numFmtId="0" fontId="0" fillId="41" borderId="29" xfId="0" applyFill="1" applyBorder="1" applyAlignment="1">
      <alignment horizontal="center"/>
    </xf>
    <xf numFmtId="0" fontId="0" fillId="34" borderId="0" xfId="0" applyFill="1" applyAlignment="1">
      <alignment horizontal="center"/>
    </xf>
    <xf numFmtId="0" fontId="14" fillId="36" borderId="0" xfId="0" applyFont="1" applyFill="1" applyBorder="1"/>
    <xf numFmtId="0" fontId="0" fillId="0" borderId="0" xfId="0" applyBorder="1"/>
    <xf numFmtId="1" fontId="0" fillId="0" borderId="0" xfId="0" applyNumberFormat="1" applyBorder="1"/>
    <xf numFmtId="1" fontId="15" fillId="0" borderId="2" xfId="0" applyNumberFormat="1" applyFont="1" applyBorder="1" applyAlignment="1">
      <alignment horizontal="left" vertical="top"/>
    </xf>
    <xf numFmtId="0" fontId="1" fillId="0" borderId="0" xfId="120"/>
  </cellXfs>
  <cellStyles count="140">
    <cellStyle name="20% — акцент1" xfId="19" builtinId="30" customBuiltin="1"/>
    <cellStyle name="20% — акцент1 2" xfId="48" xr:uid="{00000000-0005-0000-0000-000001000000}"/>
    <cellStyle name="20% — акцент1 3" xfId="68" xr:uid="{00000000-0005-0000-0000-000002000000}"/>
    <cellStyle name="20% — акцент1 4" xfId="82" xr:uid="{41AA1822-D324-49C3-B855-FF8EB70AED6C}"/>
    <cellStyle name="20% — акцент1 5" xfId="102" xr:uid="{35127450-5DB7-4A0C-A559-FB47B2EFA395}"/>
    <cellStyle name="20% — акцент1 6" xfId="122" xr:uid="{9473782A-5ADE-4FEE-BF26-7B55DE6EB938}"/>
    <cellStyle name="20% — акцент2" xfId="23" builtinId="34" customBuiltin="1"/>
    <cellStyle name="20% — акцент2 2" xfId="51" xr:uid="{00000000-0005-0000-0000-000004000000}"/>
    <cellStyle name="20% — акцент2 3" xfId="70" xr:uid="{00000000-0005-0000-0000-000005000000}"/>
    <cellStyle name="20% — акцент2 4" xfId="85" xr:uid="{0C221A5A-E1F1-4FCC-8B64-67E65C9F10D4}"/>
    <cellStyle name="20% — акцент2 5" xfId="105" xr:uid="{379DB22D-E8B3-490E-A3D9-40839112C153}"/>
    <cellStyle name="20% — акцент2 6" xfId="125" xr:uid="{5C3A3E5E-BDA8-46F5-A8C0-F26F72F63D14}"/>
    <cellStyle name="20% — акцент3" xfId="27" builtinId="38" customBuiltin="1"/>
    <cellStyle name="20% — акцент3 2" xfId="54" xr:uid="{00000000-0005-0000-0000-000007000000}"/>
    <cellStyle name="20% — акцент3 3" xfId="72" xr:uid="{00000000-0005-0000-0000-000008000000}"/>
    <cellStyle name="20% — акцент3 4" xfId="88" xr:uid="{A642B30D-EAC6-4100-A9F2-BF7715B9F12A}"/>
    <cellStyle name="20% — акцент3 5" xfId="108" xr:uid="{A49047A3-C2F6-4E75-ABED-8C4BD378E688}"/>
    <cellStyle name="20% — акцент3 6" xfId="128" xr:uid="{58C5D03C-8790-46B3-8957-F164DE52D3DE}"/>
    <cellStyle name="20% — акцент4" xfId="31" builtinId="42" customBuiltin="1"/>
    <cellStyle name="20% — акцент4 2" xfId="57" xr:uid="{00000000-0005-0000-0000-00000A000000}"/>
    <cellStyle name="20% — акцент4 3" xfId="74" xr:uid="{00000000-0005-0000-0000-00000B000000}"/>
    <cellStyle name="20% — акцент4 4" xfId="91" xr:uid="{36EE2587-A985-49C8-90D7-FDB731A3C3FD}"/>
    <cellStyle name="20% — акцент4 5" xfId="111" xr:uid="{6D9A0A25-D04E-4DD3-8FE5-0ED453BA5475}"/>
    <cellStyle name="20% — акцент4 6" xfId="131" xr:uid="{A2528598-E7F1-4A70-B54C-77AD61CA2203}"/>
    <cellStyle name="20% — акцент5" xfId="35" builtinId="46" customBuiltin="1"/>
    <cellStyle name="20% — акцент5 2" xfId="60" xr:uid="{00000000-0005-0000-0000-00000D000000}"/>
    <cellStyle name="20% — акцент5 3" xfId="76" xr:uid="{00000000-0005-0000-0000-00000E000000}"/>
    <cellStyle name="20% — акцент5 4" xfId="94" xr:uid="{9E89038E-7879-474C-9145-CF59613A4166}"/>
    <cellStyle name="20% — акцент5 5" xfId="114" xr:uid="{87C9F25B-6BB1-4E6D-9A16-8AB913A6D828}"/>
    <cellStyle name="20% — акцент5 6" xfId="134" xr:uid="{23D0B485-9120-4FC6-AF57-68186DE78206}"/>
    <cellStyle name="20% — акцент6" xfId="39" builtinId="50" customBuiltin="1"/>
    <cellStyle name="20% — акцент6 2" xfId="63" xr:uid="{00000000-0005-0000-0000-000010000000}"/>
    <cellStyle name="20% — акцент6 3" xfId="78" xr:uid="{00000000-0005-0000-0000-000011000000}"/>
    <cellStyle name="20% — акцент6 4" xfId="97" xr:uid="{46AAA499-83C8-4487-85B6-2926D9038AE8}"/>
    <cellStyle name="20% — акцент6 5" xfId="117" xr:uid="{3FE275C9-C3D9-4E97-A63D-6EDFE8D7471D}"/>
    <cellStyle name="20% — акцент6 6" xfId="137" xr:uid="{D3B13CCD-FB4E-4D99-B1E5-352AB7D66358}"/>
    <cellStyle name="40% — акцент1" xfId="20" builtinId="31" customBuiltin="1"/>
    <cellStyle name="40% — акцент1 2" xfId="49" xr:uid="{00000000-0005-0000-0000-000013000000}"/>
    <cellStyle name="40% — акцент1 3" xfId="69" xr:uid="{00000000-0005-0000-0000-000014000000}"/>
    <cellStyle name="40% — акцент1 4" xfId="83" xr:uid="{1EBAB30D-6EDB-4EFE-A4F9-E2F96CBDC7CC}"/>
    <cellStyle name="40% — акцент1 5" xfId="103" xr:uid="{794573D4-C4A9-40FE-9E29-71DE5B3EE90A}"/>
    <cellStyle name="40% — акцент1 6" xfId="123" xr:uid="{8F1D4210-50C8-452E-9D40-65190494B376}"/>
    <cellStyle name="40% — акцент2" xfId="24" builtinId="35" customBuiltin="1"/>
    <cellStyle name="40% — акцент2 2" xfId="52" xr:uid="{00000000-0005-0000-0000-000016000000}"/>
    <cellStyle name="40% — акцент2 3" xfId="71" xr:uid="{00000000-0005-0000-0000-000017000000}"/>
    <cellStyle name="40% — акцент2 4" xfId="86" xr:uid="{3449D548-5BBD-4E05-83E6-28240601D9B7}"/>
    <cellStyle name="40% — акцент2 5" xfId="106" xr:uid="{56CAC24D-B6B0-41AE-9179-98BF3AF9201B}"/>
    <cellStyle name="40% — акцент2 6" xfId="126" xr:uid="{0310C9FB-F485-43F8-B4DE-58D737C27488}"/>
    <cellStyle name="40% — акцент3" xfId="28" builtinId="39" customBuiltin="1"/>
    <cellStyle name="40% — акцент3 2" xfId="55" xr:uid="{00000000-0005-0000-0000-000019000000}"/>
    <cellStyle name="40% — акцент3 3" xfId="73" xr:uid="{00000000-0005-0000-0000-00001A000000}"/>
    <cellStyle name="40% — акцент3 4" xfId="89" xr:uid="{B1114D56-7B06-4B9C-A1CB-3A3FF7E35C53}"/>
    <cellStyle name="40% — акцент3 5" xfId="109" xr:uid="{CDA30651-AE5B-4F03-AAF8-5593083AF4A5}"/>
    <cellStyle name="40% — акцент3 6" xfId="129" xr:uid="{74FF778B-5A2B-46A8-976A-8F9373669F1F}"/>
    <cellStyle name="40% — акцент4" xfId="32" builtinId="43" customBuiltin="1"/>
    <cellStyle name="40% — акцент4 2" xfId="58" xr:uid="{00000000-0005-0000-0000-00001C000000}"/>
    <cellStyle name="40% — акцент4 3" xfId="75" xr:uid="{00000000-0005-0000-0000-00001D000000}"/>
    <cellStyle name="40% — акцент4 4" xfId="92" xr:uid="{9461EF89-35EA-4294-A430-61825C8E1D3C}"/>
    <cellStyle name="40% — акцент4 5" xfId="112" xr:uid="{717733A8-483F-4AE9-B940-618A0AE161CB}"/>
    <cellStyle name="40% — акцент4 6" xfId="132" xr:uid="{1B748F86-C340-4D80-BBDB-CF2F2964E643}"/>
    <cellStyle name="40% — акцент5" xfId="36" builtinId="47" customBuiltin="1"/>
    <cellStyle name="40% — акцент5 2" xfId="61" xr:uid="{00000000-0005-0000-0000-00001F000000}"/>
    <cellStyle name="40% — акцент5 3" xfId="77" xr:uid="{00000000-0005-0000-0000-000020000000}"/>
    <cellStyle name="40% — акцент5 4" xfId="95" xr:uid="{45AF0BA6-FDCC-42A1-9722-AB68561D2988}"/>
    <cellStyle name="40% — акцент5 5" xfId="115" xr:uid="{F6E8236F-3BA2-423C-ADDC-9B22E81FF1BC}"/>
    <cellStyle name="40% — акцент5 6" xfId="135" xr:uid="{4C187E17-E746-4762-B7B2-21C9AA81A74C}"/>
    <cellStyle name="40% — акцент6" xfId="40" builtinId="51" customBuiltin="1"/>
    <cellStyle name="40% — акцент6 2" xfId="64" xr:uid="{00000000-0005-0000-0000-000022000000}"/>
    <cellStyle name="40% — акцент6 3" xfId="79" xr:uid="{00000000-0005-0000-0000-000023000000}"/>
    <cellStyle name="40% — акцент6 4" xfId="98" xr:uid="{EC5719D2-4851-4B8E-A14A-C156D581AA8F}"/>
    <cellStyle name="40% — акцент6 5" xfId="118" xr:uid="{D7104E95-9B44-485A-A6E2-BD163233E431}"/>
    <cellStyle name="40% — акцент6 6" xfId="138" xr:uid="{7810E4E9-F6B0-4EB2-BA41-5EE217E54389}"/>
    <cellStyle name="60% — акцент1" xfId="21" builtinId="32" customBuiltin="1"/>
    <cellStyle name="60% — акцент1 2" xfId="50" xr:uid="{00000000-0005-0000-0000-000025000000}"/>
    <cellStyle name="60% — акцент1 3" xfId="84" xr:uid="{15D2BB41-6FA3-445E-AA64-291A3F296CB1}"/>
    <cellStyle name="60% — акцент1 4" xfId="104" xr:uid="{0A723422-5DE2-494C-A171-06369E706D3A}"/>
    <cellStyle name="60% — акцент1 5" xfId="124" xr:uid="{6947CB81-55D3-4263-A703-BD22F177D5E9}"/>
    <cellStyle name="60% — акцент2" xfId="25" builtinId="36" customBuiltin="1"/>
    <cellStyle name="60% — акцент2 2" xfId="53" xr:uid="{00000000-0005-0000-0000-000027000000}"/>
    <cellStyle name="60% — акцент2 3" xfId="87" xr:uid="{A361825B-D69A-4F69-8C86-B0F7128E0EA6}"/>
    <cellStyle name="60% — акцент2 4" xfId="107" xr:uid="{01E41DDD-0196-4541-A2A1-FC7BAF17DE6C}"/>
    <cellStyle name="60% — акцент2 5" xfId="127" xr:uid="{0DD8C917-6323-4515-BDD7-8F94A0ED78CA}"/>
    <cellStyle name="60% — акцент3" xfId="29" builtinId="40" customBuiltin="1"/>
    <cellStyle name="60% — акцент3 2" xfId="56" xr:uid="{00000000-0005-0000-0000-000029000000}"/>
    <cellStyle name="60% — акцент3 3" xfId="90" xr:uid="{58DBACA8-1FE6-4A47-BB21-6FE5F4FCC5A5}"/>
    <cellStyle name="60% — акцент3 4" xfId="110" xr:uid="{160CADBA-33A6-4BB0-A2E1-3671AD56260C}"/>
    <cellStyle name="60% — акцент3 5" xfId="130" xr:uid="{59CAD118-DB59-4ADA-A8C5-9A15DE38264B}"/>
    <cellStyle name="60% — акцент4" xfId="33" builtinId="44" customBuiltin="1"/>
    <cellStyle name="60% — акцент4 2" xfId="59" xr:uid="{00000000-0005-0000-0000-00002B000000}"/>
    <cellStyle name="60% — акцент4 3" xfId="93" xr:uid="{DF5DB50A-6EFD-4073-BED4-7890547E0270}"/>
    <cellStyle name="60% — акцент4 4" xfId="113" xr:uid="{1CC460FE-B74D-4D1D-BEF3-5A051FC7B2F0}"/>
    <cellStyle name="60% — акцент4 5" xfId="133" xr:uid="{9D7AAFD3-ECBC-4763-AB24-A7311794E195}"/>
    <cellStyle name="60% — акцент5" xfId="37" builtinId="48" customBuiltin="1"/>
    <cellStyle name="60% — акцент5 2" xfId="62" xr:uid="{00000000-0005-0000-0000-00002D000000}"/>
    <cellStyle name="60% — акцент5 3" xfId="96" xr:uid="{53CFB547-923E-4645-9D18-8113DA0FAA63}"/>
    <cellStyle name="60% — акцент5 4" xfId="116" xr:uid="{7C4FEC8D-C52D-431A-B2D5-1C2B719AF17B}"/>
    <cellStyle name="60% — акцент5 5" xfId="136" xr:uid="{B93B336E-17DC-42F5-9B9E-6B21D7532EC7}"/>
    <cellStyle name="60% — акцент6" xfId="41" builtinId="52" customBuiltin="1"/>
    <cellStyle name="60% — акцент6 2" xfId="65" xr:uid="{00000000-0005-0000-0000-00002F000000}"/>
    <cellStyle name="60% — акцент6 3" xfId="99" xr:uid="{88B6875E-9822-489A-B86D-29F1E2A4089F}"/>
    <cellStyle name="60% — акцент6 4" xfId="119" xr:uid="{AF23ED74-B25D-4281-BF82-9D6C366C323B}"/>
    <cellStyle name="60% — акцент6 5" xfId="139" xr:uid="{51A8EBBC-232C-4221-A9EA-EDE717402400}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10" builtinId="20" customBuiltin="1"/>
    <cellStyle name="Вывод" xfId="11" builtinId="21" customBuiltin="1"/>
    <cellStyle name="Вычисление" xfId="12" builtinId="22" customBuiltin="1"/>
    <cellStyle name="Заголовок 1" xfId="6" builtinId="16" customBuiltin="1"/>
    <cellStyle name="Заголовок 2" xfId="7" builtinId="17" customBuiltin="1"/>
    <cellStyle name="Заголовок 3" xfId="8" builtinId="18" customBuiltin="1"/>
    <cellStyle name="Заголовок 4" xfId="9" builtinId="19" customBuiltin="1"/>
    <cellStyle name="Итог" xfId="17" builtinId="25" customBuiltin="1"/>
    <cellStyle name="Контрольная ячейка" xfId="14" builtinId="23" customBuiltin="1"/>
    <cellStyle name="Название" xfId="5" builtinId="15" customBuiltin="1"/>
    <cellStyle name="Нейтральный" xfId="3" builtinId="28" customBuiltin="1"/>
    <cellStyle name="Нейтральный 2" xfId="46" xr:uid="{00000000-0005-0000-0000-000041000000}"/>
    <cellStyle name="Обычный" xfId="0" builtinId="0"/>
    <cellStyle name="Обычный 2" xfId="4" xr:uid="{00000000-0005-0000-0000-000043000000}"/>
    <cellStyle name="Обычный 3" xfId="42" xr:uid="{00000000-0005-0000-0000-000044000000}"/>
    <cellStyle name="Обычный 4" xfId="45" xr:uid="{00000000-0005-0000-0000-000045000000}"/>
    <cellStyle name="Обычный 5" xfId="66" xr:uid="{00000000-0005-0000-0000-000046000000}"/>
    <cellStyle name="Обычный 6" xfId="80" xr:uid="{00FBD6BF-8066-40A1-B96C-27427BADD87E}"/>
    <cellStyle name="Обычный 7" xfId="100" xr:uid="{36C7846D-0DC6-42FD-B730-2E5FBC590006}"/>
    <cellStyle name="Обычный 8" xfId="120" xr:uid="{586F809C-053B-4F97-BC2A-1686505481BA}"/>
    <cellStyle name="Плохой" xfId="2" builtinId="27" customBuiltin="1"/>
    <cellStyle name="Пояснение" xfId="16" builtinId="53" customBuiltin="1"/>
    <cellStyle name="Примечание 2" xfId="43" xr:uid="{00000000-0005-0000-0000-000049000000}"/>
    <cellStyle name="Примечание 3" xfId="47" xr:uid="{00000000-0005-0000-0000-00004A000000}"/>
    <cellStyle name="Примечание 4" xfId="67" xr:uid="{00000000-0005-0000-0000-00004B000000}"/>
    <cellStyle name="Примечание 5" xfId="81" xr:uid="{053B7C42-FB32-4993-A1A4-4B4A5871C8CA}"/>
    <cellStyle name="Примечание 6" xfId="101" xr:uid="{23948171-90A8-4D44-9E55-F1E85CE95536}"/>
    <cellStyle name="Примечание 7" xfId="121" xr:uid="{3FC1BBB8-734F-434A-9B5D-60C5F2C667C4}"/>
    <cellStyle name="Процентный" xfId="44" builtinId="5"/>
    <cellStyle name="Связанная ячейка" xfId="13" builtinId="24" customBuiltin="1"/>
    <cellStyle name="Текст предупреждения" xfId="15" builtinId="11" customBuiltin="1"/>
    <cellStyle name="Хороший" xfId="1" builtinId="26" customBuiltin="1"/>
  </cellStyles>
  <dxfs count="14">
    <dxf>
      <numFmt numFmtId="168" formatCode="0.000000"/>
    </dxf>
    <dxf>
      <numFmt numFmtId="167" formatCode="0.00000"/>
    </dxf>
    <dxf>
      <numFmt numFmtId="166" formatCode="0.0000"/>
    </dxf>
    <dxf>
      <numFmt numFmtId="165" formatCode="0.000"/>
    </dxf>
    <dxf>
      <numFmt numFmtId="2" formatCode="0.00"/>
    </dxf>
    <dxf>
      <numFmt numFmtId="164" formatCode="0.0"/>
    </dxf>
    <dxf>
      <numFmt numFmtId="1" formatCode="0"/>
    </dxf>
    <dxf>
      <numFmt numFmtId="168" formatCode="0.000000"/>
    </dxf>
    <dxf>
      <numFmt numFmtId="167" formatCode="0.00000"/>
    </dxf>
    <dxf>
      <numFmt numFmtId="166" formatCode="0.0000"/>
    </dxf>
    <dxf>
      <numFmt numFmtId="165" formatCode="0.000"/>
    </dxf>
    <dxf>
      <numFmt numFmtId="2" formatCode="0.00"/>
    </dxf>
    <dxf>
      <numFmt numFmtId="164" formatCode="0.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rey" refreshedDate="45336.04112199074" createdVersion="6" refreshedVersion="8" minRefreshableVersion="3" recordCount="31" xr:uid="{00000000-000A-0000-FFFF-FFFF00000000}">
  <cacheSource type="worksheet">
    <worksheetSource ref="A1:H32" sheet="Автоматизированный расчет"/>
  </cacheSource>
  <cacheFields count="8">
    <cacheField name="Script name" numFmtId="0">
      <sharedItems/>
    </cacheField>
    <cacheField name="transaction rq" numFmtId="0">
      <sharedItems containsBlank="1" count="13">
        <s v="Главная Welcome страница"/>
        <s v="Вход в систему"/>
        <s v="Переход на страницу поиска билетов"/>
        <s v="Заполнение полей для поиска билета "/>
        <s v="Выбор рейса из найденных "/>
        <s v="Оплата билета"/>
        <s v="Выход из системы"/>
        <s v="Просмотр квитанций"/>
        <s v="Отмена бронирования "/>
        <s v="Перход на страницу регистрации"/>
        <s v="Заполнение полей регистарции"/>
        <s v="Переход на следуюущий эран после регистарции"/>
        <m u="1"/>
      </sharedItems>
    </cacheField>
    <cacheField name="count" numFmtId="0">
      <sharedItems containsSemiMixedTypes="0" containsString="0" containsNumber="1" containsInteger="1" minValue="0" maxValue="1"/>
    </cacheField>
    <cacheField name="VU" numFmtId="0">
      <sharedItems containsSemiMixedTypes="0" containsString="0" containsNumber="1" containsInteger="1" minValue="1" maxValue="3"/>
    </cacheField>
    <cacheField name="pacing" numFmtId="0">
      <sharedItems containsSemiMixedTypes="0" containsString="0" containsNumber="1" containsInteger="1" minValue="51" maxValue="80"/>
    </cacheField>
    <cacheField name="одним пользователем в минуту" numFmtId="2">
      <sharedItems containsSemiMixedTypes="0" containsString="0" containsNumber="1" minValue="0" maxValue="1.1764705882352942"/>
    </cacheField>
    <cacheField name="Длительность ступени" numFmtId="0">
      <sharedItems containsSemiMixedTypes="0" containsString="0" containsNumber="1" containsInteger="1" minValue="20" maxValue="20"/>
    </cacheField>
    <cacheField name="Итого" numFmtId="1">
      <sharedItems containsSemiMixedTypes="0" containsString="0" containsNumber="1" minValue="0" maxValue="6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">
  <r>
    <s v="Покупка билета"/>
    <x v="0"/>
    <n v="1"/>
    <n v="3"/>
    <n v="60"/>
    <n v="1"/>
    <n v="20"/>
    <n v="60"/>
  </r>
  <r>
    <s v="Покупка билета"/>
    <x v="1"/>
    <n v="1"/>
    <n v="3"/>
    <n v="60"/>
    <n v="1"/>
    <n v="20"/>
    <n v="60"/>
  </r>
  <r>
    <s v="Покупка билета"/>
    <x v="2"/>
    <n v="1"/>
    <n v="3"/>
    <n v="60"/>
    <n v="1"/>
    <n v="20"/>
    <n v="60"/>
  </r>
  <r>
    <s v="Покупка билета"/>
    <x v="3"/>
    <n v="1"/>
    <n v="3"/>
    <n v="60"/>
    <n v="1"/>
    <n v="20"/>
    <n v="60"/>
  </r>
  <r>
    <s v="Покупка билета"/>
    <x v="4"/>
    <n v="1"/>
    <n v="3"/>
    <n v="60"/>
    <n v="1"/>
    <n v="20"/>
    <n v="60"/>
  </r>
  <r>
    <s v="Покупка билета"/>
    <x v="5"/>
    <n v="1"/>
    <n v="3"/>
    <n v="60"/>
    <n v="1"/>
    <n v="20"/>
    <n v="60"/>
  </r>
  <r>
    <s v="Покупка билета"/>
    <x v="6"/>
    <n v="1"/>
    <n v="3"/>
    <n v="60"/>
    <n v="1"/>
    <n v="20"/>
    <n v="60"/>
  </r>
  <r>
    <s v="Удаление бронирования "/>
    <x v="0"/>
    <n v="1"/>
    <n v="1"/>
    <n v="51"/>
    <n v="1.1764705882352942"/>
    <n v="20"/>
    <n v="23.529411764705884"/>
  </r>
  <r>
    <s v="Удаление бронирования "/>
    <x v="1"/>
    <n v="1"/>
    <n v="1"/>
    <n v="51"/>
    <n v="1.1764705882352942"/>
    <n v="20"/>
    <n v="23.529411764705884"/>
  </r>
  <r>
    <s v="Удаление бронирования "/>
    <x v="7"/>
    <n v="1"/>
    <n v="1"/>
    <n v="51"/>
    <n v="1.1764705882352942"/>
    <n v="20"/>
    <n v="23.529411764705884"/>
  </r>
  <r>
    <s v="Удаление бронирования "/>
    <x v="8"/>
    <n v="1"/>
    <n v="1"/>
    <n v="51"/>
    <n v="1.1764705882352942"/>
    <n v="20"/>
    <n v="23.529411764705884"/>
  </r>
  <r>
    <s v="Удаление бронирования "/>
    <x v="6"/>
    <n v="1"/>
    <n v="1"/>
    <n v="51"/>
    <n v="1.1764705882352942"/>
    <n v="20"/>
    <n v="23.529411764705884"/>
  </r>
  <r>
    <s v="Регистрация новых пользователей"/>
    <x v="0"/>
    <n v="1"/>
    <n v="2"/>
    <n v="74"/>
    <n v="0.81081081081081086"/>
    <n v="20"/>
    <n v="32.432432432432435"/>
  </r>
  <r>
    <s v="Регистрация новых пользователей"/>
    <x v="9"/>
    <n v="1"/>
    <n v="2"/>
    <n v="74"/>
    <n v="0.81081081081081086"/>
    <n v="20"/>
    <n v="32.432432432432435"/>
  </r>
  <r>
    <s v="Регистрация новых пользователей"/>
    <x v="10"/>
    <n v="1"/>
    <n v="2"/>
    <n v="74"/>
    <n v="0.81081081081081086"/>
    <n v="20"/>
    <n v="32.432432432432435"/>
  </r>
  <r>
    <s v="Регистрация новых пользователей"/>
    <x v="11"/>
    <n v="1"/>
    <n v="2"/>
    <n v="74"/>
    <n v="0.81081081081081086"/>
    <n v="20"/>
    <n v="32.432432432432435"/>
  </r>
  <r>
    <s v="Регистрация новых пользователей"/>
    <x v="7"/>
    <n v="1"/>
    <n v="2"/>
    <n v="74"/>
    <n v="0.81081081081081086"/>
    <n v="20"/>
    <n v="32.432432432432435"/>
  </r>
  <r>
    <s v="Логин"/>
    <x v="0"/>
    <n v="1"/>
    <n v="1"/>
    <n v="70"/>
    <n v="0.8571428571428571"/>
    <n v="20"/>
    <n v="17.142857142857142"/>
  </r>
  <r>
    <s v="Логин"/>
    <x v="1"/>
    <n v="1"/>
    <n v="1"/>
    <n v="70"/>
    <n v="0.8571428571428571"/>
    <n v="20"/>
    <n v="17.142857142857142"/>
  </r>
  <r>
    <s v="Логин"/>
    <x v="7"/>
    <n v="1"/>
    <n v="1"/>
    <n v="70"/>
    <n v="0.8571428571428571"/>
    <n v="20"/>
    <n v="17.142857142857142"/>
  </r>
  <r>
    <s v="Логин"/>
    <x v="6"/>
    <n v="0"/>
    <n v="1"/>
    <n v="70"/>
    <n v="0"/>
    <n v="20"/>
    <n v="0"/>
  </r>
  <r>
    <s v="Поиск билета без покупки"/>
    <x v="0"/>
    <n v="1"/>
    <n v="2"/>
    <n v="80"/>
    <n v="0.75"/>
    <n v="20"/>
    <n v="30"/>
  </r>
  <r>
    <s v="Поиск билета без покупки"/>
    <x v="1"/>
    <n v="1"/>
    <n v="2"/>
    <n v="80"/>
    <n v="0.75"/>
    <n v="20"/>
    <n v="30"/>
  </r>
  <r>
    <s v="Поиск билета без покупки"/>
    <x v="2"/>
    <n v="1"/>
    <n v="2"/>
    <n v="80"/>
    <n v="0.75"/>
    <n v="20"/>
    <n v="30"/>
  </r>
  <r>
    <s v="Поиск билета без покупки"/>
    <x v="3"/>
    <n v="1"/>
    <n v="2"/>
    <n v="80"/>
    <n v="0.75"/>
    <n v="20"/>
    <n v="30"/>
  </r>
  <r>
    <s v="Поиск билета без покупки"/>
    <x v="4"/>
    <n v="1"/>
    <n v="2"/>
    <n v="80"/>
    <n v="0.75"/>
    <n v="20"/>
    <n v="30"/>
  </r>
  <r>
    <s v="Поиск билета без покупки"/>
    <x v="6"/>
    <n v="1"/>
    <n v="2"/>
    <n v="80"/>
    <n v="0.75"/>
    <n v="20"/>
    <n v="30"/>
  </r>
  <r>
    <s v="Ознакомление с путевым листом"/>
    <x v="0"/>
    <n v="1"/>
    <n v="1"/>
    <n v="71"/>
    <n v="0.84507042253521125"/>
    <n v="20"/>
    <n v="16.901408450704224"/>
  </r>
  <r>
    <s v="Ознакомление с путевым листом"/>
    <x v="1"/>
    <n v="1"/>
    <n v="1"/>
    <n v="71"/>
    <n v="0.84507042253521125"/>
    <n v="20"/>
    <n v="16.901408450704224"/>
  </r>
  <r>
    <s v="Ознакомление с путевым листом"/>
    <x v="7"/>
    <n v="1"/>
    <n v="1"/>
    <n v="71"/>
    <n v="0.84507042253521125"/>
    <n v="20"/>
    <n v="16.901408450704224"/>
  </r>
  <r>
    <s v="Ознакомление с путевым листом"/>
    <x v="2"/>
    <n v="1"/>
    <n v="1"/>
    <n v="71"/>
    <n v="0.84507042253521125"/>
    <n v="20"/>
    <n v="16.9014084507042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Сводная таблица2" cacheId="9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6" indent="0" outline="1" outlineData="1" multipleFieldFilters="0">
  <location ref="I1:J14" firstHeaderRow="1" firstDataRow="1" firstDataCol="1"/>
  <pivotFields count="8">
    <pivotField showAll="0"/>
    <pivotField axis="axisRow" showAll="0">
      <items count="14">
        <item x="1"/>
        <item x="4"/>
        <item x="6"/>
        <item x="3"/>
        <item x="5"/>
        <item x="8"/>
        <item x="7"/>
        <item x="0"/>
        <item x="9"/>
        <item x="10"/>
        <item x="11"/>
        <item x="2"/>
        <item m="1" x="12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Сумма по полю Итого" fld="7" baseField="0" baseItem="0" numFmtId="1"/>
  </dataFields>
  <formats count="7">
    <format dxfId="7">
      <pivotArea outline="0" collapsedLevelsAreSubtotals="1" fieldPosition="0"/>
    </format>
    <format dxfId="8">
      <pivotArea outline="0" collapsedLevelsAreSubtotals="1" fieldPosition="0"/>
    </format>
    <format dxfId="9">
      <pivotArea outline="0" collapsedLevelsAreSubtotals="1" fieldPosition="0"/>
    </format>
    <format dxfId="10">
      <pivotArea outline="0" collapsedLevelsAreSubtotals="1" fieldPosition="0"/>
    </format>
    <format dxfId="11">
      <pivotArea outline="0" collapsedLevelsAreSubtotals="1" fieldPosition="0"/>
    </format>
    <format dxfId="12">
      <pivotArea outline="0" collapsedLevelsAreSubtotals="1" fieldPosition="0"/>
    </format>
    <format dxfId="13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52"/>
  <sheetViews>
    <sheetView zoomScale="80" zoomScaleNormal="80" workbookViewId="0">
      <selection activeCell="I9" sqref="I9"/>
    </sheetView>
  </sheetViews>
  <sheetFormatPr defaultColWidth="11.42578125" defaultRowHeight="15" x14ac:dyDescent="0.25"/>
  <cols>
    <col min="1" max="1" width="31.7109375" customWidth="1"/>
    <col min="2" max="2" width="48" customWidth="1"/>
    <col min="3" max="3" width="18.5703125" customWidth="1"/>
    <col min="4" max="4" width="17.85546875" customWidth="1"/>
    <col min="5" max="5" width="19.140625" bestFit="1" customWidth="1"/>
    <col min="6" max="6" width="19.5703125" customWidth="1"/>
    <col min="7" max="7" width="22.28515625" bestFit="1" customWidth="1"/>
    <col min="8" max="8" width="17" customWidth="1"/>
    <col min="9" max="9" width="49.5703125" customWidth="1"/>
    <col min="10" max="10" width="21.7109375" customWidth="1"/>
    <col min="11" max="11" width="18.140625" customWidth="1"/>
    <col min="12" max="12" width="26.7109375" customWidth="1"/>
    <col min="13" max="13" width="35.140625" bestFit="1" customWidth="1"/>
    <col min="14" max="14" width="17.85546875" customWidth="1"/>
    <col min="15" max="15" width="23.85546875" customWidth="1"/>
    <col min="16" max="16" width="23.42578125" bestFit="1" customWidth="1"/>
    <col min="17" max="17" width="26" customWidth="1"/>
    <col min="18" max="18" width="10.5703125" customWidth="1"/>
    <col min="19" max="19" width="34.140625" bestFit="1" customWidth="1"/>
    <col min="20" max="20" width="53.7109375" bestFit="1" customWidth="1"/>
  </cols>
  <sheetData>
    <row r="1" spans="1:24" ht="15.75" thickBot="1" x14ac:dyDescent="0.3">
      <c r="A1" t="s">
        <v>32</v>
      </c>
      <c r="B1" t="s">
        <v>33</v>
      </c>
      <c r="C1" t="s">
        <v>34</v>
      </c>
      <c r="D1" t="s">
        <v>38</v>
      </c>
      <c r="E1" t="s">
        <v>47</v>
      </c>
      <c r="F1" t="s">
        <v>48</v>
      </c>
      <c r="G1" t="s">
        <v>49</v>
      </c>
      <c r="H1" t="s">
        <v>7</v>
      </c>
      <c r="I1" s="9" t="s">
        <v>35</v>
      </c>
      <c r="J1" t="s">
        <v>46</v>
      </c>
      <c r="M1" s="34" t="s">
        <v>37</v>
      </c>
      <c r="N1" s="35" t="s">
        <v>39</v>
      </c>
      <c r="O1" s="35" t="s">
        <v>40</v>
      </c>
      <c r="P1" s="35" t="s">
        <v>77</v>
      </c>
      <c r="Q1" s="35" t="s">
        <v>41</v>
      </c>
      <c r="R1" s="35" t="s">
        <v>38</v>
      </c>
      <c r="S1" s="42" t="s">
        <v>44</v>
      </c>
      <c r="T1" s="54" t="s">
        <v>80</v>
      </c>
      <c r="U1" s="43" t="s">
        <v>42</v>
      </c>
      <c r="V1" s="43" t="s">
        <v>43</v>
      </c>
      <c r="X1" s="25" t="s">
        <v>45</v>
      </c>
    </row>
    <row r="2" spans="1:24" x14ac:dyDescent="0.25">
      <c r="A2" s="57" t="s">
        <v>8</v>
      </c>
      <c r="B2" s="58" t="s">
        <v>57</v>
      </c>
      <c r="C2" s="57">
        <v>1</v>
      </c>
      <c r="D2" s="99">
        <f>VLOOKUP(A2,$M$1:$X$8,6,FALSE)</f>
        <v>3</v>
      </c>
      <c r="E2" s="100">
        <f>VLOOKUP(A2,$M$1:$X$8,5,FALSE)</f>
        <v>60</v>
      </c>
      <c r="F2" s="101">
        <f>60/E2*C2</f>
        <v>1</v>
      </c>
      <c r="G2" s="100">
        <f t="shared" ref="G2:G32" si="0">VLOOKUP(A2,$M$1:$X$8,9,FALSE)</f>
        <v>20</v>
      </c>
      <c r="H2" s="102">
        <f>D2*F2*G2</f>
        <v>60</v>
      </c>
      <c r="I2" s="10" t="s">
        <v>0</v>
      </c>
      <c r="J2" s="11">
        <v>147.57367735826725</v>
      </c>
      <c r="M2" s="37" t="s">
        <v>8</v>
      </c>
      <c r="N2" s="12">
        <v>0.92700000000000005</v>
      </c>
      <c r="O2" s="30">
        <v>16</v>
      </c>
      <c r="P2" s="31">
        <f>N2+O2</f>
        <v>16.927</v>
      </c>
      <c r="Q2" s="18">
        <v>60</v>
      </c>
      <c r="R2" s="40">
        <v>3</v>
      </c>
      <c r="S2" s="41">
        <f t="shared" ref="S2:S7" si="1">R2/X$2</f>
        <v>0.3</v>
      </c>
      <c r="T2" s="56">
        <f t="shared" ref="T2:T7" si="2">60/(Q2)</f>
        <v>1</v>
      </c>
      <c r="U2" s="44">
        <v>20</v>
      </c>
      <c r="V2" s="45">
        <f>ROUND(R2*T2*U2,0)</f>
        <v>60</v>
      </c>
      <c r="W2">
        <v>60</v>
      </c>
      <c r="X2" s="23">
        <f>SUM(R2:R7)</f>
        <v>10</v>
      </c>
    </row>
    <row r="3" spans="1:24" x14ac:dyDescent="0.25">
      <c r="A3" s="59" t="s">
        <v>8</v>
      </c>
      <c r="B3" s="60" t="s">
        <v>0</v>
      </c>
      <c r="C3" s="59">
        <v>1</v>
      </c>
      <c r="D3" s="103">
        <f>VLOOKUP(A3,$M$1:$X$8,6,FALSE)</f>
        <v>3</v>
      </c>
      <c r="E3" s="85">
        <f>VLOOKUP(A3,$M$1:$X$8,5,FALSE)</f>
        <v>60</v>
      </c>
      <c r="F3" s="86">
        <f>60/E3*C3</f>
        <v>1</v>
      </c>
      <c r="G3" s="85">
        <f t="shared" si="0"/>
        <v>20</v>
      </c>
      <c r="H3" s="104">
        <f>D3*F3*G3</f>
        <v>60</v>
      </c>
      <c r="I3" s="10" t="s">
        <v>12</v>
      </c>
      <c r="J3" s="11">
        <v>90</v>
      </c>
      <c r="M3" s="37" t="s">
        <v>9</v>
      </c>
      <c r="N3" s="12">
        <v>0.629</v>
      </c>
      <c r="O3" s="30">
        <v>5</v>
      </c>
      <c r="P3" s="31">
        <f t="shared" ref="P3:P7" si="3">N3+O3</f>
        <v>5.6289999999999996</v>
      </c>
      <c r="Q3" s="18">
        <v>51</v>
      </c>
      <c r="R3" s="40">
        <v>1</v>
      </c>
      <c r="S3" s="41">
        <f t="shared" si="1"/>
        <v>0.1</v>
      </c>
      <c r="T3" s="56">
        <f t="shared" si="2"/>
        <v>1.1764705882352942</v>
      </c>
      <c r="U3" s="44">
        <v>20</v>
      </c>
      <c r="V3" s="45">
        <f t="shared" ref="V3:V7" si="4">ROUND(R3*T3*U3,0)</f>
        <v>24</v>
      </c>
      <c r="W3" s="23">
        <v>23</v>
      </c>
    </row>
    <row r="4" spans="1:24" x14ac:dyDescent="0.25">
      <c r="A4" s="59" t="s">
        <v>8</v>
      </c>
      <c r="B4" s="60" t="s">
        <v>64</v>
      </c>
      <c r="C4" s="59">
        <v>1</v>
      </c>
      <c r="D4" s="103">
        <f>VLOOKUP(A5,$M$1:$X$8,6,FALSE)</f>
        <v>3</v>
      </c>
      <c r="E4" s="85">
        <f>VLOOKUP(A5,$M$1:$X$8,5,FALSE)</f>
        <v>60</v>
      </c>
      <c r="F4" s="86">
        <f t="shared" ref="F4" si="5">60/E4*C4</f>
        <v>1</v>
      </c>
      <c r="G4" s="85">
        <f t="shared" si="0"/>
        <v>20</v>
      </c>
      <c r="H4" s="104">
        <f t="shared" ref="H4" si="6">D4*F4*G4</f>
        <v>60</v>
      </c>
      <c r="I4" s="10" t="s">
        <v>6</v>
      </c>
      <c r="J4" s="11">
        <v>113.52941176470588</v>
      </c>
      <c r="M4" s="37" t="s">
        <v>56</v>
      </c>
      <c r="N4" s="12">
        <v>0.60299999999999998</v>
      </c>
      <c r="O4" s="30">
        <v>13</v>
      </c>
      <c r="P4" s="31">
        <f t="shared" si="3"/>
        <v>13.603</v>
      </c>
      <c r="Q4" s="18">
        <v>74</v>
      </c>
      <c r="R4" s="40">
        <v>2</v>
      </c>
      <c r="S4" s="41">
        <f t="shared" si="1"/>
        <v>0.2</v>
      </c>
      <c r="T4" s="56">
        <f t="shared" si="2"/>
        <v>0.81081081081081086</v>
      </c>
      <c r="U4" s="44">
        <v>20</v>
      </c>
      <c r="V4" s="45">
        <f t="shared" si="4"/>
        <v>32</v>
      </c>
      <c r="W4" s="23">
        <v>32</v>
      </c>
    </row>
    <row r="5" spans="1:24" x14ac:dyDescent="0.25">
      <c r="A5" s="59" t="s">
        <v>8</v>
      </c>
      <c r="B5" s="60" t="s">
        <v>11</v>
      </c>
      <c r="C5" s="59">
        <v>1</v>
      </c>
      <c r="D5" s="103">
        <f>VLOOKUP(A6,$M$1:$X$8,6,FALSE)</f>
        <v>3</v>
      </c>
      <c r="E5" s="85">
        <f>VLOOKUP(A6,$M$1:$X$8,5,FALSE)</f>
        <v>60</v>
      </c>
      <c r="F5" s="86">
        <f t="shared" ref="F5" si="7">60/E5*C5</f>
        <v>1</v>
      </c>
      <c r="G5" s="85">
        <f t="shared" si="0"/>
        <v>20</v>
      </c>
      <c r="H5" s="104">
        <f t="shared" ref="H5" si="8">D5*F5*G5</f>
        <v>60</v>
      </c>
      <c r="I5" s="10" t="s">
        <v>11</v>
      </c>
      <c r="J5" s="11">
        <v>90</v>
      </c>
      <c r="M5" s="37" t="s">
        <v>61</v>
      </c>
      <c r="N5" s="12">
        <v>0.76300000000000001</v>
      </c>
      <c r="O5" s="30">
        <v>8</v>
      </c>
      <c r="P5" s="31">
        <f t="shared" si="3"/>
        <v>8.7629999999999999</v>
      </c>
      <c r="Q5" s="18">
        <v>80</v>
      </c>
      <c r="R5" s="40">
        <v>2</v>
      </c>
      <c r="S5" s="41">
        <f t="shared" si="1"/>
        <v>0.2</v>
      </c>
      <c r="T5" s="56">
        <f t="shared" si="2"/>
        <v>0.75</v>
      </c>
      <c r="U5" s="44">
        <v>20</v>
      </c>
      <c r="V5" s="45">
        <f t="shared" si="4"/>
        <v>30</v>
      </c>
      <c r="W5" s="23">
        <v>30</v>
      </c>
    </row>
    <row r="6" spans="1:24" x14ac:dyDescent="0.25">
      <c r="A6" s="59" t="s">
        <v>8</v>
      </c>
      <c r="B6" s="60" t="s">
        <v>12</v>
      </c>
      <c r="C6" s="59">
        <v>1</v>
      </c>
      <c r="D6" s="103">
        <f t="shared" ref="D6:D32" si="9">VLOOKUP(A6,$M$1:$X$8,6,FALSE)</f>
        <v>3</v>
      </c>
      <c r="E6" s="85">
        <f t="shared" ref="E6:E32" si="10">VLOOKUP(A6,$M$1:$X$8,5,FALSE)</f>
        <v>60</v>
      </c>
      <c r="F6" s="86">
        <f t="shared" ref="F6:F32" si="11">60/E6*C6</f>
        <v>1</v>
      </c>
      <c r="G6" s="85">
        <f t="shared" si="0"/>
        <v>20</v>
      </c>
      <c r="H6" s="104">
        <f t="shared" ref="H6:H17" si="12">D6*F6*G6</f>
        <v>60</v>
      </c>
      <c r="I6" s="10" t="s">
        <v>3</v>
      </c>
      <c r="J6" s="11">
        <v>60</v>
      </c>
      <c r="M6" s="37" t="s">
        <v>10</v>
      </c>
      <c r="N6" s="12">
        <v>0.68</v>
      </c>
      <c r="O6" s="30">
        <v>8</v>
      </c>
      <c r="P6" s="31">
        <f t="shared" si="3"/>
        <v>8.68</v>
      </c>
      <c r="Q6" s="18">
        <v>71</v>
      </c>
      <c r="R6" s="40">
        <v>1</v>
      </c>
      <c r="S6" s="41">
        <f t="shared" si="1"/>
        <v>0.1</v>
      </c>
      <c r="T6" s="56">
        <f t="shared" si="2"/>
        <v>0.84507042253521125</v>
      </c>
      <c r="U6" s="44">
        <v>20</v>
      </c>
      <c r="V6" s="45">
        <f t="shared" si="4"/>
        <v>17</v>
      </c>
      <c r="W6" s="23">
        <v>17</v>
      </c>
    </row>
    <row r="7" spans="1:24" x14ac:dyDescent="0.25">
      <c r="A7" s="155" t="s">
        <v>8</v>
      </c>
      <c r="B7" s="156" t="s">
        <v>3</v>
      </c>
      <c r="C7" s="155">
        <v>1</v>
      </c>
      <c r="D7" s="157">
        <f t="shared" si="9"/>
        <v>3</v>
      </c>
      <c r="E7" s="158">
        <f t="shared" si="10"/>
        <v>60</v>
      </c>
      <c r="F7" s="159">
        <f t="shared" si="11"/>
        <v>1</v>
      </c>
      <c r="G7" s="158">
        <f t="shared" si="0"/>
        <v>20</v>
      </c>
      <c r="H7" s="160">
        <f t="shared" si="12"/>
        <v>60</v>
      </c>
      <c r="I7" s="10" t="s">
        <v>13</v>
      </c>
      <c r="J7" s="11">
        <v>23.529411764705884</v>
      </c>
      <c r="M7" s="37" t="s">
        <v>62</v>
      </c>
      <c r="N7" s="12">
        <v>0.55900000000000005</v>
      </c>
      <c r="O7" s="32">
        <v>12</v>
      </c>
      <c r="P7" s="31">
        <f t="shared" si="3"/>
        <v>12.558999999999999</v>
      </c>
      <c r="Q7" s="18">
        <v>70</v>
      </c>
      <c r="R7" s="40">
        <v>1</v>
      </c>
      <c r="S7" s="41">
        <f t="shared" si="1"/>
        <v>0.1</v>
      </c>
      <c r="T7" s="56">
        <f t="shared" si="2"/>
        <v>0.8571428571428571</v>
      </c>
      <c r="U7" s="44">
        <v>20</v>
      </c>
      <c r="V7" s="45">
        <f t="shared" si="4"/>
        <v>17</v>
      </c>
      <c r="W7" s="23">
        <v>17</v>
      </c>
    </row>
    <row r="8" spans="1:24" ht="15.75" thickBot="1" x14ac:dyDescent="0.3">
      <c r="A8" s="155" t="s">
        <v>8</v>
      </c>
      <c r="B8" s="156" t="s">
        <v>6</v>
      </c>
      <c r="C8" s="155">
        <v>1</v>
      </c>
      <c r="D8" s="157">
        <f t="shared" ref="D8" si="13">VLOOKUP(A8,$M$1:$X$8,6,FALSE)</f>
        <v>3</v>
      </c>
      <c r="E8" s="158">
        <f t="shared" ref="E8" si="14">VLOOKUP(A8,$M$1:$X$8,5,FALSE)</f>
        <v>60</v>
      </c>
      <c r="F8" s="159">
        <f t="shared" ref="F8" si="15">60/E8*C8</f>
        <v>1</v>
      </c>
      <c r="G8" s="158">
        <f t="shared" ref="G8" si="16">VLOOKUP(A8,$M$1:$X$8,9,FALSE)</f>
        <v>20</v>
      </c>
      <c r="H8" s="160">
        <f t="shared" ref="H8" si="17">D8*F8*G8</f>
        <v>60</v>
      </c>
      <c r="I8" s="10" t="s">
        <v>4</v>
      </c>
      <c r="J8" s="11">
        <v>90.006109790699682</v>
      </c>
      <c r="M8" s="38"/>
      <c r="N8" s="39"/>
      <c r="O8" s="39"/>
      <c r="P8" s="39"/>
      <c r="Q8" s="39"/>
      <c r="R8" s="39"/>
      <c r="S8" s="46">
        <f>SUM(S2:S7)</f>
        <v>1</v>
      </c>
      <c r="T8" s="55"/>
      <c r="U8" s="39"/>
      <c r="V8" s="39"/>
      <c r="W8" s="24"/>
    </row>
    <row r="9" spans="1:24" x14ac:dyDescent="0.25">
      <c r="A9" s="61" t="s">
        <v>9</v>
      </c>
      <c r="B9" s="62" t="s">
        <v>57</v>
      </c>
      <c r="C9" s="61">
        <v>1</v>
      </c>
      <c r="D9" s="161">
        <f t="shared" si="9"/>
        <v>1</v>
      </c>
      <c r="E9" s="162">
        <f t="shared" si="10"/>
        <v>51</v>
      </c>
      <c r="F9" s="163">
        <f t="shared" si="11"/>
        <v>1.1764705882352942</v>
      </c>
      <c r="G9" s="164">
        <f t="shared" si="0"/>
        <v>20</v>
      </c>
      <c r="H9" s="165">
        <f t="shared" si="12"/>
        <v>23.529411764705884</v>
      </c>
      <c r="I9" s="10" t="s">
        <v>57</v>
      </c>
      <c r="J9" s="11">
        <v>180.0061097906997</v>
      </c>
    </row>
    <row r="10" spans="1:24" x14ac:dyDescent="0.25">
      <c r="A10" s="63" t="s">
        <v>9</v>
      </c>
      <c r="B10" s="64" t="s">
        <v>0</v>
      </c>
      <c r="C10" s="63">
        <v>1</v>
      </c>
      <c r="D10" s="105">
        <f t="shared" si="9"/>
        <v>1</v>
      </c>
      <c r="E10" s="88">
        <f t="shared" si="10"/>
        <v>51</v>
      </c>
      <c r="F10" s="89">
        <f t="shared" si="11"/>
        <v>1.1764705882352942</v>
      </c>
      <c r="G10" s="87">
        <f t="shared" si="0"/>
        <v>20</v>
      </c>
      <c r="H10" s="106">
        <f t="shared" si="12"/>
        <v>23.529411764705884</v>
      </c>
      <c r="I10" s="10" t="s">
        <v>59</v>
      </c>
      <c r="J10" s="11">
        <v>32.432432432432435</v>
      </c>
    </row>
    <row r="11" spans="1:24" x14ac:dyDescent="0.25">
      <c r="A11" s="63" t="s">
        <v>9</v>
      </c>
      <c r="B11" s="64" t="s">
        <v>4</v>
      </c>
      <c r="C11" s="63">
        <v>1</v>
      </c>
      <c r="D11" s="105">
        <f t="shared" si="9"/>
        <v>1</v>
      </c>
      <c r="E11" s="88">
        <f t="shared" si="10"/>
        <v>51</v>
      </c>
      <c r="F11" s="89">
        <f t="shared" si="11"/>
        <v>1.1764705882352942</v>
      </c>
      <c r="G11" s="87">
        <f t="shared" si="0"/>
        <v>20</v>
      </c>
      <c r="H11" s="106">
        <f t="shared" si="12"/>
        <v>23.529411764705884</v>
      </c>
      <c r="I11" s="10" t="s">
        <v>58</v>
      </c>
      <c r="J11" s="11">
        <v>32.432432432432435</v>
      </c>
    </row>
    <row r="12" spans="1:24" x14ac:dyDescent="0.25">
      <c r="A12" s="63" t="s">
        <v>9</v>
      </c>
      <c r="B12" s="64" t="s">
        <v>13</v>
      </c>
      <c r="C12" s="63">
        <v>1</v>
      </c>
      <c r="D12" s="105">
        <f t="shared" si="9"/>
        <v>1</v>
      </c>
      <c r="E12" s="88">
        <f t="shared" si="10"/>
        <v>51</v>
      </c>
      <c r="F12" s="89">
        <f t="shared" si="11"/>
        <v>1.1764705882352942</v>
      </c>
      <c r="G12" s="87">
        <f t="shared" si="0"/>
        <v>20</v>
      </c>
      <c r="H12" s="106">
        <f t="shared" si="12"/>
        <v>23.529411764705884</v>
      </c>
      <c r="I12" s="10" t="s">
        <v>60</v>
      </c>
      <c r="J12" s="11">
        <v>32.432432432432435</v>
      </c>
    </row>
    <row r="13" spans="1:24" ht="15.75" thickBot="1" x14ac:dyDescent="0.3">
      <c r="A13" s="65" t="s">
        <v>9</v>
      </c>
      <c r="B13" s="66" t="s">
        <v>6</v>
      </c>
      <c r="C13" s="65">
        <v>1</v>
      </c>
      <c r="D13" s="166">
        <f t="shared" si="9"/>
        <v>1</v>
      </c>
      <c r="E13" s="167">
        <f t="shared" si="10"/>
        <v>51</v>
      </c>
      <c r="F13" s="168">
        <f t="shared" si="11"/>
        <v>1.1764705882352942</v>
      </c>
      <c r="G13" s="169">
        <f t="shared" si="0"/>
        <v>20</v>
      </c>
      <c r="H13" s="170">
        <f t="shared" si="12"/>
        <v>23.529411764705884</v>
      </c>
      <c r="I13" s="10" t="s">
        <v>64</v>
      </c>
      <c r="J13" s="11">
        <v>106.90140845070422</v>
      </c>
    </row>
    <row r="14" spans="1:24" x14ac:dyDescent="0.25">
      <c r="A14" s="69" t="s">
        <v>56</v>
      </c>
      <c r="B14" s="70" t="s">
        <v>57</v>
      </c>
      <c r="C14" s="69">
        <v>1</v>
      </c>
      <c r="D14" s="145">
        <f t="shared" si="9"/>
        <v>2</v>
      </c>
      <c r="E14" s="146">
        <f t="shared" si="10"/>
        <v>74</v>
      </c>
      <c r="F14" s="147">
        <f t="shared" si="11"/>
        <v>0.81081081081081086</v>
      </c>
      <c r="G14" s="148">
        <f t="shared" si="0"/>
        <v>20</v>
      </c>
      <c r="H14" s="149">
        <f t="shared" si="12"/>
        <v>32.432432432432435</v>
      </c>
      <c r="I14" s="10" t="s">
        <v>36</v>
      </c>
      <c r="J14" s="11">
        <v>998.84342621707992</v>
      </c>
    </row>
    <row r="15" spans="1:24" x14ac:dyDescent="0.25">
      <c r="A15" s="71" t="s">
        <v>56</v>
      </c>
      <c r="B15" s="72" t="s">
        <v>59</v>
      </c>
      <c r="C15" s="71">
        <v>1</v>
      </c>
      <c r="D15" s="107">
        <f t="shared" si="9"/>
        <v>2</v>
      </c>
      <c r="E15" s="91">
        <f t="shared" si="10"/>
        <v>74</v>
      </c>
      <c r="F15" s="92">
        <f t="shared" si="11"/>
        <v>0.81081081081081086</v>
      </c>
      <c r="G15" s="90">
        <f t="shared" si="0"/>
        <v>20</v>
      </c>
      <c r="H15" s="108">
        <f t="shared" si="12"/>
        <v>32.432432432432435</v>
      </c>
    </row>
    <row r="16" spans="1:24" x14ac:dyDescent="0.25">
      <c r="A16" s="71" t="s">
        <v>56</v>
      </c>
      <c r="B16" s="72" t="s">
        <v>58</v>
      </c>
      <c r="C16" s="71">
        <v>1</v>
      </c>
      <c r="D16" s="107">
        <f t="shared" si="9"/>
        <v>2</v>
      </c>
      <c r="E16" s="91">
        <f t="shared" si="10"/>
        <v>74</v>
      </c>
      <c r="F16" s="92">
        <f t="shared" si="11"/>
        <v>0.81081081081081086</v>
      </c>
      <c r="G16" s="90">
        <f t="shared" si="0"/>
        <v>20</v>
      </c>
      <c r="H16" s="108">
        <f t="shared" si="12"/>
        <v>32.432432432432435</v>
      </c>
    </row>
    <row r="17" spans="1:9" x14ac:dyDescent="0.25">
      <c r="A17" s="71" t="s">
        <v>56</v>
      </c>
      <c r="B17" s="72" t="s">
        <v>60</v>
      </c>
      <c r="C17" s="71">
        <v>1</v>
      </c>
      <c r="D17" s="107">
        <f t="shared" si="9"/>
        <v>2</v>
      </c>
      <c r="E17" s="91">
        <f t="shared" si="10"/>
        <v>74</v>
      </c>
      <c r="F17" s="92">
        <f t="shared" si="11"/>
        <v>0.81081081081081086</v>
      </c>
      <c r="G17" s="90">
        <f t="shared" si="0"/>
        <v>20</v>
      </c>
      <c r="H17" s="108">
        <f t="shared" si="12"/>
        <v>32.432432432432435</v>
      </c>
    </row>
    <row r="18" spans="1:9" ht="15.75" thickBot="1" x14ac:dyDescent="0.3">
      <c r="A18" s="73" t="s">
        <v>56</v>
      </c>
      <c r="B18" s="74" t="s">
        <v>4</v>
      </c>
      <c r="C18" s="73">
        <v>1</v>
      </c>
      <c r="D18" s="150">
        <f t="shared" si="9"/>
        <v>2</v>
      </c>
      <c r="E18" s="151">
        <f t="shared" si="10"/>
        <v>74</v>
      </c>
      <c r="F18" s="152">
        <f t="shared" si="11"/>
        <v>0.81081081081081086</v>
      </c>
      <c r="G18" s="153">
        <f t="shared" si="0"/>
        <v>20</v>
      </c>
      <c r="H18" s="154">
        <f t="shared" ref="H18" si="18">D18*F18*G18</f>
        <v>32.432432432432435</v>
      </c>
    </row>
    <row r="19" spans="1:9" x14ac:dyDescent="0.25">
      <c r="A19" s="139" t="s">
        <v>62</v>
      </c>
      <c r="B19" s="140" t="s">
        <v>57</v>
      </c>
      <c r="C19" s="139">
        <v>1</v>
      </c>
      <c r="D19" s="141">
        <f t="shared" si="9"/>
        <v>1</v>
      </c>
      <c r="E19" s="142">
        <f t="shared" si="10"/>
        <v>70</v>
      </c>
      <c r="F19" s="143">
        <f t="shared" si="11"/>
        <v>0.8571428571428571</v>
      </c>
      <c r="G19" s="142">
        <f t="shared" si="0"/>
        <v>20</v>
      </c>
      <c r="H19" s="144">
        <f t="shared" ref="H19:H32" si="19">D19*F19*G19</f>
        <v>17.142857142857142</v>
      </c>
    </row>
    <row r="20" spans="1:9" x14ac:dyDescent="0.25">
      <c r="A20" s="67" t="s">
        <v>62</v>
      </c>
      <c r="B20" s="68" t="s">
        <v>0</v>
      </c>
      <c r="C20" s="67">
        <v>1</v>
      </c>
      <c r="D20" s="109">
        <f t="shared" si="9"/>
        <v>1</v>
      </c>
      <c r="E20" s="93">
        <f t="shared" si="10"/>
        <v>70</v>
      </c>
      <c r="F20" s="94">
        <f t="shared" si="11"/>
        <v>0.8571428571428571</v>
      </c>
      <c r="G20" s="93">
        <f t="shared" si="0"/>
        <v>20</v>
      </c>
      <c r="H20" s="110">
        <f t="shared" si="19"/>
        <v>17.142857142857142</v>
      </c>
    </row>
    <row r="21" spans="1:9" x14ac:dyDescent="0.25">
      <c r="A21" s="67" t="s">
        <v>62</v>
      </c>
      <c r="B21" s="68" t="s">
        <v>4</v>
      </c>
      <c r="C21" s="67">
        <v>1</v>
      </c>
      <c r="D21" s="109">
        <f t="shared" si="9"/>
        <v>1</v>
      </c>
      <c r="E21" s="93">
        <f t="shared" si="10"/>
        <v>70</v>
      </c>
      <c r="F21" s="94">
        <f t="shared" si="11"/>
        <v>0.8571428571428571</v>
      </c>
      <c r="G21" s="93">
        <f t="shared" si="0"/>
        <v>20</v>
      </c>
      <c r="H21" s="110">
        <f t="shared" si="19"/>
        <v>17.142857142857142</v>
      </c>
    </row>
    <row r="22" spans="1:9" ht="15.75" thickBot="1" x14ac:dyDescent="0.3">
      <c r="A22" s="119" t="s">
        <v>62</v>
      </c>
      <c r="B22" s="120" t="s">
        <v>6</v>
      </c>
      <c r="C22" s="119">
        <v>0</v>
      </c>
      <c r="D22" s="121">
        <f t="shared" si="9"/>
        <v>1</v>
      </c>
      <c r="E22" s="122">
        <f t="shared" si="10"/>
        <v>70</v>
      </c>
      <c r="F22" s="123">
        <f t="shared" si="11"/>
        <v>0</v>
      </c>
      <c r="G22" s="122">
        <f t="shared" si="0"/>
        <v>20</v>
      </c>
      <c r="H22" s="124">
        <f t="shared" si="19"/>
        <v>0</v>
      </c>
    </row>
    <row r="23" spans="1:9" x14ac:dyDescent="0.25">
      <c r="A23" s="75" t="s">
        <v>61</v>
      </c>
      <c r="B23" s="76" t="s">
        <v>57</v>
      </c>
      <c r="C23" s="75">
        <v>1</v>
      </c>
      <c r="D23" s="131">
        <f t="shared" si="9"/>
        <v>2</v>
      </c>
      <c r="E23" s="132">
        <f t="shared" si="10"/>
        <v>80</v>
      </c>
      <c r="F23" s="133">
        <f t="shared" si="11"/>
        <v>0.75</v>
      </c>
      <c r="G23" s="132">
        <f t="shared" si="0"/>
        <v>20</v>
      </c>
      <c r="H23" s="134">
        <f t="shared" si="19"/>
        <v>30</v>
      </c>
    </row>
    <row r="24" spans="1:9" x14ac:dyDescent="0.25">
      <c r="A24" s="77" t="s">
        <v>61</v>
      </c>
      <c r="B24" s="78" t="s">
        <v>0</v>
      </c>
      <c r="C24" s="77">
        <v>1</v>
      </c>
      <c r="D24" s="111">
        <f t="shared" ref="D24" si="20">VLOOKUP(A24,$M$1:$X$8,6,FALSE)</f>
        <v>2</v>
      </c>
      <c r="E24" s="95">
        <f t="shared" ref="E24" si="21">VLOOKUP(A24,$M$1:$X$8,5,FALSE)</f>
        <v>80</v>
      </c>
      <c r="F24" s="96">
        <f t="shared" ref="F24" si="22">60/E24*C24</f>
        <v>0.75</v>
      </c>
      <c r="G24" s="95">
        <f t="shared" ref="G24" si="23">VLOOKUP(A24,$M$1:$X$8,9,FALSE)</f>
        <v>20</v>
      </c>
      <c r="H24" s="112">
        <f t="shared" ref="H24" si="24">D24*F24*G24</f>
        <v>30</v>
      </c>
    </row>
    <row r="25" spans="1:9" x14ac:dyDescent="0.25">
      <c r="A25" s="77" t="s">
        <v>61</v>
      </c>
      <c r="B25" s="78" t="s">
        <v>64</v>
      </c>
      <c r="C25" s="77">
        <v>1</v>
      </c>
      <c r="D25" s="111">
        <f t="shared" si="9"/>
        <v>2</v>
      </c>
      <c r="E25" s="95">
        <f t="shared" si="10"/>
        <v>80</v>
      </c>
      <c r="F25" s="96">
        <f t="shared" si="11"/>
        <v>0.75</v>
      </c>
      <c r="G25" s="95">
        <f t="shared" si="0"/>
        <v>20</v>
      </c>
      <c r="H25" s="112">
        <f t="shared" si="19"/>
        <v>30</v>
      </c>
    </row>
    <row r="26" spans="1:9" x14ac:dyDescent="0.25">
      <c r="A26" s="77" t="s">
        <v>61</v>
      </c>
      <c r="B26" s="78" t="s">
        <v>11</v>
      </c>
      <c r="C26" s="77">
        <v>1</v>
      </c>
      <c r="D26" s="111">
        <f t="shared" si="9"/>
        <v>2</v>
      </c>
      <c r="E26" s="95">
        <f t="shared" si="10"/>
        <v>80</v>
      </c>
      <c r="F26" s="96">
        <f t="shared" si="11"/>
        <v>0.75</v>
      </c>
      <c r="G26" s="95">
        <f t="shared" si="0"/>
        <v>20</v>
      </c>
      <c r="H26" s="112">
        <f t="shared" si="19"/>
        <v>30</v>
      </c>
    </row>
    <row r="27" spans="1:9" x14ac:dyDescent="0.25">
      <c r="A27" s="77" t="s">
        <v>61</v>
      </c>
      <c r="B27" s="78" t="s">
        <v>12</v>
      </c>
      <c r="C27" s="77">
        <v>1</v>
      </c>
      <c r="D27" s="111">
        <f t="shared" si="9"/>
        <v>2</v>
      </c>
      <c r="E27" s="95">
        <f t="shared" si="10"/>
        <v>80</v>
      </c>
      <c r="F27" s="96">
        <f t="shared" si="11"/>
        <v>0.75</v>
      </c>
      <c r="G27" s="95">
        <f t="shared" si="0"/>
        <v>20</v>
      </c>
      <c r="H27" s="112">
        <f t="shared" si="19"/>
        <v>30</v>
      </c>
    </row>
    <row r="28" spans="1:9" ht="15.75" thickBot="1" x14ac:dyDescent="0.3">
      <c r="A28" s="79" t="s">
        <v>61</v>
      </c>
      <c r="B28" s="80" t="s">
        <v>6</v>
      </c>
      <c r="C28" s="79">
        <v>1</v>
      </c>
      <c r="D28" s="135">
        <f t="shared" si="9"/>
        <v>2</v>
      </c>
      <c r="E28" s="136">
        <f t="shared" si="10"/>
        <v>80</v>
      </c>
      <c r="F28" s="137">
        <f t="shared" si="11"/>
        <v>0.75</v>
      </c>
      <c r="G28" s="136">
        <f t="shared" si="0"/>
        <v>20</v>
      </c>
      <c r="H28" s="138">
        <f t="shared" si="19"/>
        <v>30</v>
      </c>
    </row>
    <row r="29" spans="1:9" x14ac:dyDescent="0.25">
      <c r="A29" s="125" t="s">
        <v>10</v>
      </c>
      <c r="B29" s="126" t="s">
        <v>57</v>
      </c>
      <c r="C29" s="125">
        <v>1</v>
      </c>
      <c r="D29" s="127">
        <f t="shared" si="9"/>
        <v>1</v>
      </c>
      <c r="E29" s="128">
        <f t="shared" si="10"/>
        <v>71</v>
      </c>
      <c r="F29" s="129">
        <f t="shared" si="11"/>
        <v>0.84507042253521125</v>
      </c>
      <c r="G29" s="128">
        <f t="shared" si="0"/>
        <v>20</v>
      </c>
      <c r="H29" s="130">
        <f t="shared" si="19"/>
        <v>16.901408450704224</v>
      </c>
    </row>
    <row r="30" spans="1:9" x14ac:dyDescent="0.25">
      <c r="A30" s="81" t="s">
        <v>10</v>
      </c>
      <c r="B30" s="82" t="s">
        <v>0</v>
      </c>
      <c r="C30" s="81">
        <v>1</v>
      </c>
      <c r="D30" s="113">
        <f t="shared" si="9"/>
        <v>1</v>
      </c>
      <c r="E30" s="97">
        <f t="shared" si="10"/>
        <v>71</v>
      </c>
      <c r="F30" s="98">
        <f t="shared" si="11"/>
        <v>0.84507042253521125</v>
      </c>
      <c r="G30" s="97">
        <f t="shared" si="0"/>
        <v>20</v>
      </c>
      <c r="H30" s="114">
        <f t="shared" si="19"/>
        <v>16.901408450704224</v>
      </c>
    </row>
    <row r="31" spans="1:9" x14ac:dyDescent="0.25">
      <c r="A31" s="81" t="s">
        <v>10</v>
      </c>
      <c r="B31" s="82" t="s">
        <v>4</v>
      </c>
      <c r="C31" s="81">
        <v>1</v>
      </c>
      <c r="D31" s="113">
        <f t="shared" si="9"/>
        <v>1</v>
      </c>
      <c r="E31" s="97">
        <f t="shared" si="10"/>
        <v>71</v>
      </c>
      <c r="F31" s="98">
        <f t="shared" si="11"/>
        <v>0.84507042253521125</v>
      </c>
      <c r="G31" s="97">
        <f t="shared" si="0"/>
        <v>20</v>
      </c>
      <c r="H31" s="114">
        <f t="shared" si="19"/>
        <v>16.901408450704224</v>
      </c>
    </row>
    <row r="32" spans="1:9" ht="15.75" thickBot="1" x14ac:dyDescent="0.3">
      <c r="A32" s="83" t="s">
        <v>10</v>
      </c>
      <c r="B32" s="84" t="s">
        <v>64</v>
      </c>
      <c r="C32" s="83">
        <v>1</v>
      </c>
      <c r="D32" s="115">
        <f t="shared" si="9"/>
        <v>1</v>
      </c>
      <c r="E32" s="116">
        <f t="shared" si="10"/>
        <v>71</v>
      </c>
      <c r="F32" s="117">
        <f t="shared" si="11"/>
        <v>0.84507042253521125</v>
      </c>
      <c r="G32" s="116">
        <f t="shared" si="0"/>
        <v>20</v>
      </c>
      <c r="H32" s="118">
        <f t="shared" si="19"/>
        <v>16.901408450704224</v>
      </c>
      <c r="I32" s="171"/>
    </row>
    <row r="35" spans="1:9" ht="15.75" thickBot="1" x14ac:dyDescent="0.3"/>
    <row r="36" spans="1:9" x14ac:dyDescent="0.25">
      <c r="A36" s="205" t="s">
        <v>66</v>
      </c>
      <c r="B36" s="206"/>
      <c r="C36" s="207" t="s">
        <v>79</v>
      </c>
      <c r="D36" s="208"/>
    </row>
    <row r="37" spans="1:9" ht="93.75" x14ac:dyDescent="0.3">
      <c r="A37" s="19" t="s">
        <v>65</v>
      </c>
      <c r="B37" s="47" t="s">
        <v>53</v>
      </c>
      <c r="C37" s="15" t="s">
        <v>51</v>
      </c>
      <c r="D37" s="15" t="s">
        <v>52</v>
      </c>
      <c r="E37" s="27"/>
      <c r="F37" s="51" t="s">
        <v>76</v>
      </c>
      <c r="G37" s="15" t="s">
        <v>50</v>
      </c>
      <c r="H37" s="15" t="s">
        <v>54</v>
      </c>
      <c r="I37" s="15" t="s">
        <v>55</v>
      </c>
    </row>
    <row r="38" spans="1:9" ht="37.5" x14ac:dyDescent="0.25">
      <c r="A38" s="19" t="s">
        <v>57</v>
      </c>
      <c r="B38" s="48">
        <v>520</v>
      </c>
      <c r="C38" s="31">
        <f>GETPIVOTDATA("Итого",$I$1,"transaction rq",A38)*3</f>
        <v>540.01832937209906</v>
      </c>
      <c r="D38" s="13">
        <f>1-B38/C38</f>
        <v>3.706972205068515E-2</v>
      </c>
      <c r="E38" s="26"/>
      <c r="F38" s="52" t="str">
        <f>VLOOKUP(A38,Соответствие!A:B,2,FALSE)</f>
        <v>go_to_WebTours</v>
      </c>
      <c r="G38" s="28">
        <f>C38/3</f>
        <v>180.0061097906997</v>
      </c>
      <c r="H38" s="16">
        <f>VLOOKUP(F38,SummaryReport!A:J,8,FALSE)</f>
        <v>180</v>
      </c>
      <c r="I38" s="14">
        <f t="shared" ref="I38:I49" si="25">1-G38/H38</f>
        <v>-3.3943281664949865E-5</v>
      </c>
    </row>
    <row r="39" spans="1:9" ht="18.75" x14ac:dyDescent="0.25">
      <c r="A39" s="20" t="s">
        <v>0</v>
      </c>
      <c r="B39" s="48">
        <v>422</v>
      </c>
      <c r="C39" s="31">
        <f t="shared" ref="C39:C49" si="26">GETPIVOTDATA("Итого",$I$1,"transaction rq",A39)*3</f>
        <v>442.72103207480177</v>
      </c>
      <c r="D39" s="13">
        <f t="shared" ref="D39:D50" si="27">1-B39/C39</f>
        <v>4.6803812273596201E-2</v>
      </c>
      <c r="E39" s="26"/>
      <c r="F39" s="52" t="str">
        <f>VLOOKUP(A39,Соответствие!A:B,2,FALSE)</f>
        <v>Login</v>
      </c>
      <c r="G39" s="28">
        <f t="shared" ref="G39:G49" si="28">C39/3</f>
        <v>147.57367735826725</v>
      </c>
      <c r="H39" s="16">
        <f>VLOOKUP(F39,SummaryReport!A:J,8,FALSE)</f>
        <v>148</v>
      </c>
      <c r="I39" s="14">
        <f t="shared" si="25"/>
        <v>2.8805583900861631E-3</v>
      </c>
    </row>
    <row r="40" spans="1:9" ht="37.5" x14ac:dyDescent="0.25">
      <c r="A40" s="21" t="s">
        <v>64</v>
      </c>
      <c r="B40" s="48">
        <v>305</v>
      </c>
      <c r="C40" s="31">
        <f t="shared" si="26"/>
        <v>320.70422535211264</v>
      </c>
      <c r="D40" s="13">
        <f t="shared" si="27"/>
        <v>4.8967940272288013E-2</v>
      </c>
      <c r="E40" s="26"/>
      <c r="F40" s="52" t="str">
        <f>VLOOKUP(A40,Соответствие!A:B,2,FALSE)</f>
        <v>go_to_FlightsPage</v>
      </c>
      <c r="G40" s="28">
        <f t="shared" si="28"/>
        <v>106.90140845070421</v>
      </c>
      <c r="H40" s="16">
        <f>VLOOKUP(F40,SummaryReport!A:J,8,FALSE)</f>
        <v>107</v>
      </c>
      <c r="I40" s="14">
        <f t="shared" si="25"/>
        <v>9.2141634855880117E-4</v>
      </c>
    </row>
    <row r="41" spans="1:9" ht="37.5" x14ac:dyDescent="0.25">
      <c r="A41" s="20" t="s">
        <v>11</v>
      </c>
      <c r="B41" s="48">
        <v>282</v>
      </c>
      <c r="C41" s="31">
        <f t="shared" si="26"/>
        <v>270</v>
      </c>
      <c r="D41" s="13">
        <f t="shared" si="27"/>
        <v>-4.4444444444444509E-2</v>
      </c>
      <c r="E41" s="26"/>
      <c r="F41" s="52" t="str">
        <f>VLOOKUP(A41,Соответствие!A:B,2,FALSE)</f>
        <v>ticket_Search</v>
      </c>
      <c r="G41" s="28">
        <f t="shared" si="28"/>
        <v>90</v>
      </c>
      <c r="H41" s="16">
        <f>VLOOKUP(F41,SummaryReport!A:J,8,FALSE)</f>
        <v>90</v>
      </c>
      <c r="I41" s="14">
        <f t="shared" si="25"/>
        <v>0</v>
      </c>
    </row>
    <row r="42" spans="1:9" ht="37.5" x14ac:dyDescent="0.25">
      <c r="A42" s="20" t="s">
        <v>12</v>
      </c>
      <c r="B42" s="48">
        <v>270</v>
      </c>
      <c r="C42" s="31">
        <f t="shared" si="26"/>
        <v>270</v>
      </c>
      <c r="D42" s="13">
        <f t="shared" si="27"/>
        <v>0</v>
      </c>
      <c r="E42" s="26"/>
      <c r="F42" s="52" t="str">
        <f>VLOOKUP(A42,Соответствие!A:B,2,FALSE)</f>
        <v>choose_Ticket</v>
      </c>
      <c r="G42" s="28">
        <f t="shared" si="28"/>
        <v>90</v>
      </c>
      <c r="H42" s="16">
        <f>VLOOKUP(F42,SummaryReport!A:J,8,FALSE)</f>
        <v>90</v>
      </c>
      <c r="I42" s="14">
        <f t="shared" si="25"/>
        <v>0</v>
      </c>
    </row>
    <row r="43" spans="1:9" ht="18.75" x14ac:dyDescent="0.25">
      <c r="A43" s="20" t="s">
        <v>3</v>
      </c>
      <c r="B43" s="48">
        <v>175</v>
      </c>
      <c r="C43" s="31">
        <f t="shared" si="26"/>
        <v>180</v>
      </c>
      <c r="D43" s="13">
        <f t="shared" si="27"/>
        <v>2.777777777777779E-2</v>
      </c>
      <c r="E43" s="26"/>
      <c r="F43" s="52" t="str">
        <f>VLOOKUP(A43,Соответствие!A:B,2,FALSE)</f>
        <v>payment_Details</v>
      </c>
      <c r="G43" s="28">
        <f t="shared" si="28"/>
        <v>60</v>
      </c>
      <c r="H43" s="16">
        <f>VLOOKUP(F43,SummaryReport!A:J,8,FALSE)</f>
        <v>60</v>
      </c>
      <c r="I43" s="14">
        <f t="shared" si="25"/>
        <v>0</v>
      </c>
    </row>
    <row r="44" spans="1:9" ht="18.75" x14ac:dyDescent="0.25">
      <c r="A44" s="20" t="s">
        <v>4</v>
      </c>
      <c r="B44" s="48">
        <v>280</v>
      </c>
      <c r="C44" s="31">
        <f t="shared" si="26"/>
        <v>270.01832937209906</v>
      </c>
      <c r="D44" s="13">
        <f t="shared" si="27"/>
        <v>-3.6966640935496287E-2</v>
      </c>
      <c r="E44" s="33"/>
      <c r="F44" s="52" t="str">
        <f>VLOOKUP(A44,Соответствие!A:B,2,FALSE)</f>
        <v>search_Itinerary</v>
      </c>
      <c r="G44" s="28">
        <f t="shared" si="28"/>
        <v>90.006109790699682</v>
      </c>
      <c r="H44" s="16">
        <f>VLOOKUP(F44,SummaryReport!A:J,8,FALSE)</f>
        <v>90</v>
      </c>
      <c r="I44" s="14">
        <f t="shared" si="25"/>
        <v>-6.788656332989973E-5</v>
      </c>
    </row>
    <row r="45" spans="1:9" ht="18.75" x14ac:dyDescent="0.25">
      <c r="A45" s="20" t="s">
        <v>13</v>
      </c>
      <c r="B45" s="48">
        <v>73</v>
      </c>
      <c r="C45" s="31">
        <f t="shared" si="26"/>
        <v>70.588235294117652</v>
      </c>
      <c r="D45" s="13">
        <f t="shared" si="27"/>
        <v>-3.4166666666666679E-2</v>
      </c>
      <c r="E45" s="26"/>
      <c r="F45" s="52" t="str">
        <f>VLOOKUP(A45,Соответствие!A:B,2,FALSE)</f>
        <v>delete_Itinerary</v>
      </c>
      <c r="G45" s="28">
        <f t="shared" si="28"/>
        <v>23.529411764705884</v>
      </c>
      <c r="H45" s="16">
        <f>VLOOKUP(F45,SummaryReport!A:J,8,FALSE)</f>
        <v>24</v>
      </c>
      <c r="I45" s="14">
        <f t="shared" si="25"/>
        <v>1.9607843137254832E-2</v>
      </c>
    </row>
    <row r="46" spans="1:9" ht="18.75" x14ac:dyDescent="0.25">
      <c r="A46" s="20" t="s">
        <v>6</v>
      </c>
      <c r="B46" s="48">
        <v>326</v>
      </c>
      <c r="C46" s="31">
        <f t="shared" si="26"/>
        <v>340.58823529411768</v>
      </c>
      <c r="D46" s="13">
        <f t="shared" si="27"/>
        <v>4.2832469775475057E-2</v>
      </c>
      <c r="E46" s="26"/>
      <c r="F46" s="52" t="str">
        <f>VLOOKUP(A46,Соответствие!A:B,2,FALSE)</f>
        <v>Logout</v>
      </c>
      <c r="G46" s="28">
        <f t="shared" si="28"/>
        <v>113.5294117647059</v>
      </c>
      <c r="H46" s="16">
        <f>VLOOKUP(F46,SummaryReport!A:J,8,FALSE)</f>
        <v>114</v>
      </c>
      <c r="I46" s="14">
        <f t="shared" si="25"/>
        <v>4.1279669762640525E-3</v>
      </c>
    </row>
    <row r="47" spans="1:9" ht="37.5" x14ac:dyDescent="0.25">
      <c r="A47" s="20" t="s">
        <v>59</v>
      </c>
      <c r="B47" s="48">
        <v>97</v>
      </c>
      <c r="C47" s="31">
        <f t="shared" si="26"/>
        <v>97.297297297297305</v>
      </c>
      <c r="D47" s="13">
        <f t="shared" si="27"/>
        <v>3.0555555555555891E-3</v>
      </c>
      <c r="E47" s="26"/>
      <c r="F47" s="52" t="str">
        <f>VLOOKUP(A47,Соответствие!A:B,2,FALSE)</f>
        <v>RegPage</v>
      </c>
      <c r="G47" s="28">
        <f t="shared" si="28"/>
        <v>32.432432432432435</v>
      </c>
      <c r="H47" s="16">
        <f>VLOOKUP(F47,SummaryReport!A:J,8,FALSE)</f>
        <v>32</v>
      </c>
      <c r="I47" s="14">
        <f t="shared" si="25"/>
        <v>-1.3513513513513598E-2</v>
      </c>
    </row>
    <row r="48" spans="1:9" ht="37.5" x14ac:dyDescent="0.25">
      <c r="A48" s="20" t="s">
        <v>58</v>
      </c>
      <c r="B48" s="48">
        <v>97</v>
      </c>
      <c r="C48" s="31">
        <f t="shared" si="26"/>
        <v>97.297297297297305</v>
      </c>
      <c r="D48" s="13">
        <f t="shared" si="27"/>
        <v>3.0555555555555891E-3</v>
      </c>
      <c r="E48" s="26"/>
      <c r="F48" s="52" t="str">
        <f>VLOOKUP(A48,Соответствие!A:B,2,FALSE)</f>
        <v>RegisterNewUser</v>
      </c>
      <c r="G48" s="28">
        <f t="shared" si="28"/>
        <v>32.432432432432435</v>
      </c>
      <c r="H48" s="16">
        <f>VLOOKUP(F48,SummaryReport!A:J,8,FALSE)</f>
        <v>32</v>
      </c>
      <c r="I48" s="14">
        <f t="shared" si="25"/>
        <v>-1.3513513513513598E-2</v>
      </c>
    </row>
    <row r="49" spans="1:9" ht="37.5" x14ac:dyDescent="0.25">
      <c r="A49" s="20" t="s">
        <v>60</v>
      </c>
      <c r="B49" s="48">
        <v>97</v>
      </c>
      <c r="C49" s="31">
        <f t="shared" si="26"/>
        <v>97.297297297297305</v>
      </c>
      <c r="D49" s="13">
        <f t="shared" si="27"/>
        <v>3.0555555555555891E-3</v>
      </c>
      <c r="E49" s="26"/>
      <c r="F49" s="52" t="str">
        <f>VLOOKUP(A49,Соответствие!A:B,2,FALSE)</f>
        <v>ContinueAfterReg</v>
      </c>
      <c r="G49" s="28">
        <f t="shared" si="28"/>
        <v>32.432432432432435</v>
      </c>
      <c r="H49" s="16">
        <f>VLOOKUP(F49,SummaryReport!A:J,8,FALSE)</f>
        <v>32</v>
      </c>
      <c r="I49" s="14">
        <f t="shared" si="25"/>
        <v>-1.3513513513513598E-2</v>
      </c>
    </row>
    <row r="50" spans="1:9" ht="19.5" thickBot="1" x14ac:dyDescent="0.3">
      <c r="A50" s="22" t="s">
        <v>7</v>
      </c>
      <c r="B50" s="49">
        <f>SUM(B38:B49)</f>
        <v>2944</v>
      </c>
      <c r="C50" s="50">
        <f>SUM(C38:C49)</f>
        <v>2996.5302786512402</v>
      </c>
      <c r="D50" s="13">
        <f t="shared" si="27"/>
        <v>1.7530368047835809E-2</v>
      </c>
    </row>
    <row r="51" spans="1:9" ht="15.75" thickBot="1" x14ac:dyDescent="0.3">
      <c r="I51" s="17"/>
    </row>
    <row r="52" spans="1:9" x14ac:dyDescent="0.25">
      <c r="A52" s="34"/>
      <c r="B52" s="35"/>
      <c r="C52" s="36" t="s">
        <v>63</v>
      </c>
      <c r="D52" s="36"/>
      <c r="E52" s="36"/>
      <c r="F52" s="36"/>
      <c r="G52" s="36"/>
      <c r="H52" s="36"/>
      <c r="I52" s="25"/>
    </row>
  </sheetData>
  <mergeCells count="2">
    <mergeCell ref="A36:B36"/>
    <mergeCell ref="C36:D36"/>
  </mergeCells>
  <conditionalFormatting sqref="D38:D50">
    <cfRule type="expression" priority="1">
      <formula>"IF(AND(D36&gt;-5%, D36&lt;5%), ""Green"", ""Red"")"</formula>
    </cfRule>
  </conditionalFormatting>
  <pageMargins left="0.7" right="0.7" top="0.75" bottom="0.75" header="0.3" footer="0.3"/>
  <pageSetup paperSize="9" orientation="portrait"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3"/>
  <sheetViews>
    <sheetView workbookViewId="0">
      <selection activeCell="B8" sqref="B8"/>
    </sheetView>
  </sheetViews>
  <sheetFormatPr defaultRowHeight="15" x14ac:dyDescent="0.25"/>
  <cols>
    <col min="1" max="1" width="47.42578125" bestFit="1" customWidth="1"/>
    <col min="2" max="2" width="17.42578125" bestFit="1" customWidth="1"/>
  </cols>
  <sheetData>
    <row r="1" spans="1:2" x14ac:dyDescent="0.25">
      <c r="A1" s="29" t="s">
        <v>67</v>
      </c>
      <c r="B1" s="29" t="s">
        <v>68</v>
      </c>
    </row>
    <row r="2" spans="1:2" x14ac:dyDescent="0.25">
      <c r="A2" s="52" t="str">
        <f>'Автоматизированный расчет'!A38</f>
        <v>Главная Welcome страница</v>
      </c>
      <c r="B2" s="52" t="s">
        <v>85</v>
      </c>
    </row>
    <row r="3" spans="1:2" x14ac:dyDescent="0.25">
      <c r="A3" s="52" t="str">
        <f>'Автоматизированный расчет'!A39</f>
        <v>Вход в систему</v>
      </c>
      <c r="B3" s="52" t="s">
        <v>86</v>
      </c>
    </row>
    <row r="4" spans="1:2" x14ac:dyDescent="0.25">
      <c r="A4" s="52" t="str">
        <f>'Автоматизированный расчет'!A40</f>
        <v>Переход на страницу поиска билетов</v>
      </c>
      <c r="B4" s="52" t="s">
        <v>84</v>
      </c>
    </row>
    <row r="5" spans="1:2" x14ac:dyDescent="0.25">
      <c r="A5" s="52" t="str">
        <f>'Автоматизированный расчет'!A41</f>
        <v xml:space="preserve">Заполнение полей для поиска билета </v>
      </c>
      <c r="B5" s="52" t="s">
        <v>92</v>
      </c>
    </row>
    <row r="6" spans="1:2" x14ac:dyDescent="0.25">
      <c r="A6" s="52" t="str">
        <f>'Автоматизированный расчет'!A42</f>
        <v xml:space="preserve">Выбор рейса из найденных </v>
      </c>
      <c r="B6" s="172" t="s">
        <v>81</v>
      </c>
    </row>
    <row r="7" spans="1:2" x14ac:dyDescent="0.25">
      <c r="A7" s="52" t="str">
        <f>'Автоматизированный расчет'!A43</f>
        <v>Оплата билета</v>
      </c>
      <c r="B7" s="52" t="s">
        <v>88</v>
      </c>
    </row>
    <row r="8" spans="1:2" x14ac:dyDescent="0.25">
      <c r="A8" s="52" t="str">
        <f>'Автоматизированный расчет'!A44</f>
        <v>Просмотр квитанций</v>
      </c>
      <c r="B8" s="52" t="s">
        <v>91</v>
      </c>
    </row>
    <row r="9" spans="1:2" x14ac:dyDescent="0.25">
      <c r="A9" s="52" t="str">
        <f>'Автоматизированный расчет'!A45</f>
        <v xml:space="preserve">Отмена бронирования </v>
      </c>
      <c r="B9" s="52" t="s">
        <v>83</v>
      </c>
    </row>
    <row r="10" spans="1:2" x14ac:dyDescent="0.25">
      <c r="A10" s="52" t="str">
        <f>'Автоматизированный расчет'!A46</f>
        <v>Выход из системы</v>
      </c>
      <c r="B10" s="52" t="s">
        <v>87</v>
      </c>
    </row>
    <row r="11" spans="1:2" x14ac:dyDescent="0.25">
      <c r="A11" s="52" t="str">
        <f>'Автоматизированный расчет'!A47</f>
        <v>Перход на страницу регистрации</v>
      </c>
      <c r="B11" s="52" t="s">
        <v>90</v>
      </c>
    </row>
    <row r="12" spans="1:2" x14ac:dyDescent="0.25">
      <c r="A12" s="52" t="str">
        <f>'Автоматизированный расчет'!A48</f>
        <v>Заполнение полей регистарции</v>
      </c>
      <c r="B12" s="172" t="s">
        <v>89</v>
      </c>
    </row>
    <row r="13" spans="1:2" x14ac:dyDescent="0.25">
      <c r="A13" s="52" t="str">
        <f>'Автоматизированный расчет'!A49</f>
        <v>Переход на следуюущий эран после регистарции</v>
      </c>
      <c r="B13" s="172" t="s">
        <v>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67"/>
  <sheetViews>
    <sheetView topLeftCell="A10" workbookViewId="0">
      <selection activeCell="A38" sqref="A38:J43"/>
    </sheetView>
  </sheetViews>
  <sheetFormatPr defaultRowHeight="15" x14ac:dyDescent="0.25"/>
  <cols>
    <col min="1" max="1" width="36.42578125" bestFit="1" customWidth="1"/>
    <col min="2" max="2" width="10" bestFit="1" customWidth="1"/>
    <col min="3" max="3" width="9.5703125" bestFit="1" customWidth="1"/>
    <col min="4" max="4" width="8.28515625" bestFit="1" customWidth="1"/>
    <col min="5" max="5" width="9.85546875" bestFit="1" customWidth="1"/>
    <col min="6" max="6" width="13.5703125" bestFit="1" customWidth="1"/>
    <col min="7" max="7" width="10.28515625" bestFit="1" customWidth="1"/>
    <col min="8" max="8" width="8.5703125" bestFit="1" customWidth="1"/>
    <col min="9" max="9" width="4.140625" bestFit="1" customWidth="1"/>
    <col min="10" max="10" width="5" bestFit="1" customWidth="1"/>
    <col min="11" max="11" width="15.7109375" bestFit="1" customWidth="1"/>
  </cols>
  <sheetData>
    <row r="1" spans="1:24" ht="15.75" thickBot="1" x14ac:dyDescent="0.3">
      <c r="A1" s="197" t="s">
        <v>27</v>
      </c>
      <c r="B1" s="200" t="s">
        <v>69</v>
      </c>
      <c r="C1" s="197" t="s">
        <v>70</v>
      </c>
      <c r="D1" s="201" t="s">
        <v>71</v>
      </c>
      <c r="E1" s="197" t="s">
        <v>72</v>
      </c>
      <c r="F1" s="197" t="s">
        <v>73</v>
      </c>
      <c r="G1" s="197" t="s">
        <v>74</v>
      </c>
      <c r="H1" s="201" t="s">
        <v>28</v>
      </c>
      <c r="I1" s="200" t="s">
        <v>29</v>
      </c>
      <c r="J1" s="197" t="s">
        <v>30</v>
      </c>
      <c r="K1" s="203" t="s">
        <v>100</v>
      </c>
      <c r="N1" s="53"/>
      <c r="O1" s="173"/>
      <c r="P1" s="173"/>
      <c r="Q1" s="173"/>
      <c r="R1" s="173"/>
      <c r="S1" s="173"/>
      <c r="T1" s="173"/>
      <c r="U1" s="173"/>
      <c r="V1" s="173"/>
      <c r="W1" s="173"/>
      <c r="X1" s="173"/>
    </row>
    <row r="2" spans="1:24" x14ac:dyDescent="0.25">
      <c r="A2" s="202" t="s">
        <v>78</v>
      </c>
      <c r="B2" s="198" t="s">
        <v>75</v>
      </c>
      <c r="C2" s="196">
        <v>0.23</v>
      </c>
      <c r="D2" s="196">
        <v>0.36299999999999999</v>
      </c>
      <c r="E2" s="196">
        <v>0.49399999999999999</v>
      </c>
      <c r="F2" s="196">
        <v>6.4000000000000001E-2</v>
      </c>
      <c r="G2" s="196">
        <v>0.434</v>
      </c>
      <c r="H2" s="196">
        <v>180</v>
      </c>
      <c r="I2" s="196">
        <v>0</v>
      </c>
      <c r="J2" s="199">
        <v>0</v>
      </c>
      <c r="N2" s="53"/>
      <c r="O2" s="173"/>
      <c r="P2" s="173"/>
      <c r="Q2" s="173"/>
      <c r="R2" s="173"/>
      <c r="S2" s="173"/>
      <c r="T2" s="173"/>
      <c r="U2" s="173"/>
      <c r="V2" s="173"/>
      <c r="W2" s="173"/>
      <c r="X2" s="173"/>
    </row>
    <row r="3" spans="1:24" x14ac:dyDescent="0.25">
      <c r="A3" s="194" t="s">
        <v>81</v>
      </c>
      <c r="B3" s="192" t="s">
        <v>75</v>
      </c>
      <c r="C3" s="172">
        <v>7.5999999999999998E-2</v>
      </c>
      <c r="D3" s="172">
        <v>0.08</v>
      </c>
      <c r="E3" s="172">
        <v>0.20699999999999999</v>
      </c>
      <c r="F3" s="172">
        <v>1.4E-2</v>
      </c>
      <c r="G3" s="172">
        <v>8.2000000000000003E-2</v>
      </c>
      <c r="H3" s="172">
        <v>90</v>
      </c>
      <c r="I3" s="172">
        <v>0</v>
      </c>
      <c r="J3" s="189">
        <v>0</v>
      </c>
      <c r="N3" s="53"/>
      <c r="O3" s="173"/>
      <c r="P3" s="173"/>
      <c r="Q3" s="173"/>
      <c r="R3" s="173"/>
      <c r="S3" s="173"/>
      <c r="T3" s="173"/>
      <c r="U3" s="173"/>
      <c r="V3" s="173"/>
      <c r="W3" s="173"/>
      <c r="X3" s="173"/>
    </row>
    <row r="4" spans="1:24" x14ac:dyDescent="0.25">
      <c r="A4" s="194" t="s">
        <v>82</v>
      </c>
      <c r="B4" s="192" t="s">
        <v>75</v>
      </c>
      <c r="C4" s="172">
        <v>0.11600000000000001</v>
      </c>
      <c r="D4" s="172">
        <v>0.12</v>
      </c>
      <c r="E4" s="172">
        <v>0.14699999999999999</v>
      </c>
      <c r="F4" s="172">
        <v>5.0000000000000001E-3</v>
      </c>
      <c r="G4" s="172">
        <v>0.121</v>
      </c>
      <c r="H4" s="172">
        <v>32</v>
      </c>
      <c r="I4" s="172">
        <v>0</v>
      </c>
      <c r="J4" s="189">
        <v>0</v>
      </c>
      <c r="N4" s="53"/>
      <c r="O4" s="173"/>
      <c r="P4" s="173"/>
      <c r="Q4" s="173"/>
      <c r="R4" s="173"/>
      <c r="S4" s="173"/>
      <c r="T4" s="173"/>
      <c r="U4" s="173"/>
      <c r="V4" s="173"/>
      <c r="W4" s="173"/>
      <c r="X4" s="173"/>
    </row>
    <row r="5" spans="1:24" x14ac:dyDescent="0.25">
      <c r="A5" s="194" t="s">
        <v>83</v>
      </c>
      <c r="B5" s="192" t="s">
        <v>75</v>
      </c>
      <c r="C5" s="172">
        <v>2.5999999999999999E-2</v>
      </c>
      <c r="D5" s="172">
        <v>2.8000000000000001E-2</v>
      </c>
      <c r="E5" s="172">
        <v>3.2000000000000001E-2</v>
      </c>
      <c r="F5" s="172">
        <v>2E-3</v>
      </c>
      <c r="G5" s="172">
        <v>0.03</v>
      </c>
      <c r="H5" s="172">
        <v>24</v>
      </c>
      <c r="I5" s="172">
        <v>0</v>
      </c>
      <c r="J5" s="189">
        <v>0</v>
      </c>
      <c r="N5" s="53"/>
      <c r="O5" s="173"/>
      <c r="P5" s="173"/>
      <c r="Q5" s="173"/>
      <c r="R5" s="173"/>
      <c r="S5" s="173"/>
      <c r="T5" s="173"/>
      <c r="U5" s="173"/>
      <c r="V5" s="173"/>
      <c r="W5" s="173"/>
      <c r="X5" s="173"/>
    </row>
    <row r="6" spans="1:24" x14ac:dyDescent="0.25">
      <c r="A6" s="194" t="s">
        <v>84</v>
      </c>
      <c r="B6" s="192" t="s">
        <v>75</v>
      </c>
      <c r="C6" s="172">
        <v>8.1000000000000003E-2</v>
      </c>
      <c r="D6" s="172">
        <v>9.8000000000000004E-2</v>
      </c>
      <c r="E6" s="172">
        <v>0.105</v>
      </c>
      <c r="F6" s="172">
        <v>3.0000000000000001E-3</v>
      </c>
      <c r="G6" s="172">
        <v>0.10100000000000001</v>
      </c>
      <c r="H6" s="172">
        <v>107</v>
      </c>
      <c r="I6" s="172">
        <v>0</v>
      </c>
      <c r="J6" s="189">
        <v>0</v>
      </c>
      <c r="N6" s="53"/>
      <c r="O6" s="173"/>
      <c r="P6" s="173"/>
      <c r="Q6" s="173"/>
      <c r="R6" s="173"/>
      <c r="S6" s="173"/>
      <c r="T6" s="173"/>
      <c r="U6" s="173"/>
      <c r="V6" s="173"/>
      <c r="W6" s="173"/>
      <c r="X6" s="173"/>
    </row>
    <row r="7" spans="1:24" x14ac:dyDescent="0.25">
      <c r="A7" s="194" t="s">
        <v>85</v>
      </c>
      <c r="B7" s="192" t="s">
        <v>75</v>
      </c>
      <c r="C7" s="172">
        <v>4.9000000000000002E-2</v>
      </c>
      <c r="D7" s="172">
        <v>5.5E-2</v>
      </c>
      <c r="E7" s="172">
        <v>8.3000000000000004E-2</v>
      </c>
      <c r="F7" s="172">
        <v>4.0000000000000001E-3</v>
      </c>
      <c r="G7" s="172">
        <v>5.8000000000000003E-2</v>
      </c>
      <c r="H7" s="172">
        <v>180</v>
      </c>
      <c r="I7" s="172">
        <v>0</v>
      </c>
      <c r="J7" s="189">
        <v>0</v>
      </c>
      <c r="O7" s="173"/>
      <c r="P7" s="173"/>
      <c r="Q7" s="173"/>
      <c r="R7" s="173"/>
      <c r="S7" s="173"/>
      <c r="T7" s="173"/>
      <c r="U7" s="173"/>
      <c r="V7" s="173"/>
      <c r="W7" s="173"/>
      <c r="X7" s="173"/>
    </row>
    <row r="8" spans="1:24" x14ac:dyDescent="0.25">
      <c r="A8" s="194" t="s">
        <v>86</v>
      </c>
      <c r="B8" s="192" t="s">
        <v>75</v>
      </c>
      <c r="C8" s="172">
        <v>7.1999999999999995E-2</v>
      </c>
      <c r="D8" s="172">
        <v>8.3000000000000004E-2</v>
      </c>
      <c r="E8" s="172">
        <v>0.114</v>
      </c>
      <c r="F8" s="172">
        <v>1.0999999999999999E-2</v>
      </c>
      <c r="G8" s="172">
        <v>0.105</v>
      </c>
      <c r="H8" s="172">
        <v>148</v>
      </c>
      <c r="I8" s="172">
        <v>0</v>
      </c>
      <c r="J8" s="189">
        <v>0</v>
      </c>
      <c r="O8" s="173"/>
      <c r="P8" s="173"/>
      <c r="Q8" s="173"/>
      <c r="R8" s="173"/>
      <c r="S8" s="173"/>
      <c r="T8" s="173"/>
      <c r="U8" s="173"/>
      <c r="V8" s="173"/>
      <c r="W8" s="173"/>
      <c r="X8" s="173"/>
    </row>
    <row r="9" spans="1:24" x14ac:dyDescent="0.25">
      <c r="A9" s="194" t="s">
        <v>25</v>
      </c>
      <c r="B9" s="192" t="s">
        <v>75</v>
      </c>
      <c r="C9" s="172">
        <v>4.5999999999999999E-2</v>
      </c>
      <c r="D9" s="172">
        <v>5.0999999999999997E-2</v>
      </c>
      <c r="E9" s="172">
        <v>6.4000000000000001E-2</v>
      </c>
      <c r="F9" s="172">
        <v>2E-3</v>
      </c>
      <c r="G9" s="172">
        <v>5.3999999999999999E-2</v>
      </c>
      <c r="H9" s="172">
        <v>114</v>
      </c>
      <c r="I9" s="172">
        <v>0</v>
      </c>
      <c r="J9" s="189">
        <v>0</v>
      </c>
      <c r="O9" s="173"/>
      <c r="P9" s="173"/>
      <c r="Q9" s="173"/>
      <c r="R9" s="173"/>
      <c r="S9" s="173"/>
      <c r="T9" s="173"/>
      <c r="U9" s="173"/>
      <c r="V9" s="173"/>
      <c r="W9" s="173"/>
      <c r="X9" s="173"/>
    </row>
    <row r="10" spans="1:24" x14ac:dyDescent="0.25">
      <c r="A10" s="194" t="s">
        <v>88</v>
      </c>
      <c r="B10" s="192" t="s">
        <v>75</v>
      </c>
      <c r="C10" s="172">
        <v>2.9000000000000001E-2</v>
      </c>
      <c r="D10" s="172">
        <v>3.3000000000000002E-2</v>
      </c>
      <c r="E10" s="172">
        <v>3.9E-2</v>
      </c>
      <c r="F10" s="172">
        <v>2E-3</v>
      </c>
      <c r="G10" s="172">
        <v>3.5999999999999997E-2</v>
      </c>
      <c r="H10" s="172">
        <v>60</v>
      </c>
      <c r="I10" s="172">
        <v>0</v>
      </c>
      <c r="J10" s="189">
        <v>0</v>
      </c>
      <c r="O10" s="173"/>
      <c r="P10" s="173"/>
      <c r="Q10" s="173"/>
      <c r="R10" s="173"/>
      <c r="S10" s="173"/>
      <c r="T10" s="173"/>
      <c r="U10" s="173"/>
      <c r="V10" s="173"/>
      <c r="W10" s="173"/>
      <c r="X10" s="173"/>
    </row>
    <row r="11" spans="1:24" x14ac:dyDescent="0.25">
      <c r="A11" s="194" t="s">
        <v>89</v>
      </c>
      <c r="B11" s="192" t="s">
        <v>75</v>
      </c>
      <c r="C11" s="172">
        <v>3.3000000000000002E-2</v>
      </c>
      <c r="D11" s="172">
        <v>3.5000000000000003E-2</v>
      </c>
      <c r="E11" s="172">
        <v>3.9E-2</v>
      </c>
      <c r="F11" s="172">
        <v>1E-3</v>
      </c>
      <c r="G11" s="172">
        <v>3.6999999999999998E-2</v>
      </c>
      <c r="H11" s="172">
        <v>32</v>
      </c>
      <c r="I11" s="172">
        <v>0</v>
      </c>
      <c r="J11" s="189">
        <v>0</v>
      </c>
    </row>
    <row r="12" spans="1:24" x14ac:dyDescent="0.25">
      <c r="A12" s="194" t="s">
        <v>90</v>
      </c>
      <c r="B12" s="192" t="s">
        <v>75</v>
      </c>
      <c r="C12" s="172">
        <v>2.8000000000000001E-2</v>
      </c>
      <c r="D12" s="172">
        <v>3.2000000000000001E-2</v>
      </c>
      <c r="E12" s="172">
        <v>0.04</v>
      </c>
      <c r="F12" s="172">
        <v>2E-3</v>
      </c>
      <c r="G12" s="172">
        <v>3.4000000000000002E-2</v>
      </c>
      <c r="H12" s="172">
        <v>32</v>
      </c>
      <c r="I12" s="172">
        <v>0</v>
      </c>
      <c r="J12" s="189">
        <v>0</v>
      </c>
    </row>
    <row r="13" spans="1:24" x14ac:dyDescent="0.25">
      <c r="A13" s="194" t="s">
        <v>91</v>
      </c>
      <c r="B13" s="192" t="s">
        <v>75</v>
      </c>
      <c r="C13" s="172">
        <v>7.0000000000000007E-2</v>
      </c>
      <c r="D13" s="172">
        <v>0.09</v>
      </c>
      <c r="E13" s="172">
        <v>0.121</v>
      </c>
      <c r="F13" s="172">
        <v>1.4E-2</v>
      </c>
      <c r="G13" s="172">
        <v>0.10199999999999999</v>
      </c>
      <c r="H13" s="172">
        <v>90</v>
      </c>
      <c r="I13" s="172">
        <v>0</v>
      </c>
      <c r="J13" s="189">
        <v>0</v>
      </c>
    </row>
    <row r="14" spans="1:24" x14ac:dyDescent="0.25">
      <c r="A14" s="194" t="s">
        <v>92</v>
      </c>
      <c r="B14" s="192" t="s">
        <v>75</v>
      </c>
      <c r="C14" s="172">
        <v>2.9000000000000001E-2</v>
      </c>
      <c r="D14" s="172">
        <v>3.1E-2</v>
      </c>
      <c r="E14" s="172">
        <v>3.9E-2</v>
      </c>
      <c r="F14" s="172">
        <v>2E-3</v>
      </c>
      <c r="G14" s="172">
        <v>3.4000000000000002E-2</v>
      </c>
      <c r="H14" s="172">
        <v>90</v>
      </c>
      <c r="I14" s="172">
        <v>0</v>
      </c>
      <c r="J14" s="189">
        <v>0</v>
      </c>
    </row>
    <row r="15" spans="1:24" x14ac:dyDescent="0.25">
      <c r="A15" s="194" t="s">
        <v>93</v>
      </c>
      <c r="B15" s="192" t="s">
        <v>75</v>
      </c>
      <c r="C15" s="172">
        <v>0.23</v>
      </c>
      <c r="D15" s="172">
        <v>0.24099999999999999</v>
      </c>
      <c r="E15" s="172">
        <v>0.26400000000000001</v>
      </c>
      <c r="F15" s="172">
        <v>1.0999999999999999E-2</v>
      </c>
      <c r="G15" s="172">
        <v>0.26200000000000001</v>
      </c>
      <c r="H15" s="172">
        <v>17</v>
      </c>
      <c r="I15" s="172">
        <v>0</v>
      </c>
      <c r="J15" s="189">
        <v>0</v>
      </c>
    </row>
    <row r="16" spans="1:24" x14ac:dyDescent="0.25">
      <c r="A16" s="194" t="s">
        <v>94</v>
      </c>
      <c r="B16" s="192" t="s">
        <v>75</v>
      </c>
      <c r="C16" s="172">
        <v>0.41399999999999998</v>
      </c>
      <c r="D16" s="172">
        <v>0.43099999999999999</v>
      </c>
      <c r="E16" s="172">
        <v>0.46100000000000002</v>
      </c>
      <c r="F16" s="172">
        <v>1.2E-2</v>
      </c>
      <c r="G16" s="172">
        <v>0.44700000000000001</v>
      </c>
      <c r="H16" s="172">
        <v>60</v>
      </c>
      <c r="I16" s="172">
        <v>0</v>
      </c>
      <c r="J16" s="189">
        <v>0</v>
      </c>
    </row>
    <row r="17" spans="1:11" x14ac:dyDescent="0.25">
      <c r="A17" s="194" t="s">
        <v>95</v>
      </c>
      <c r="B17" s="192" t="s">
        <v>75</v>
      </c>
      <c r="C17" s="172">
        <v>0.38400000000000001</v>
      </c>
      <c r="D17" s="172">
        <v>0.4</v>
      </c>
      <c r="E17" s="172">
        <v>0.49399999999999999</v>
      </c>
      <c r="F17" s="172">
        <v>0.02</v>
      </c>
      <c r="G17" s="172">
        <v>0.41699999999999998</v>
      </c>
      <c r="H17" s="172">
        <v>30</v>
      </c>
      <c r="I17" s="172">
        <v>0</v>
      </c>
      <c r="J17" s="189">
        <v>0</v>
      </c>
    </row>
    <row r="18" spans="1:11" x14ac:dyDescent="0.25">
      <c r="A18" s="194" t="s">
        <v>96</v>
      </c>
      <c r="B18" s="192" t="s">
        <v>75</v>
      </c>
      <c r="C18" s="172">
        <v>0.32300000000000001</v>
      </c>
      <c r="D18" s="172">
        <v>0.33700000000000002</v>
      </c>
      <c r="E18" s="172">
        <v>0.36</v>
      </c>
      <c r="F18" s="172">
        <v>0.01</v>
      </c>
      <c r="G18" s="172">
        <v>0.35599999999999998</v>
      </c>
      <c r="H18" s="172">
        <v>17</v>
      </c>
      <c r="I18" s="172">
        <v>0</v>
      </c>
      <c r="J18" s="189">
        <v>0</v>
      </c>
    </row>
    <row r="19" spans="1:11" x14ac:dyDescent="0.25">
      <c r="A19" s="194" t="s">
        <v>97</v>
      </c>
      <c r="B19" s="192" t="s">
        <v>75</v>
      </c>
      <c r="C19" s="172">
        <v>0.30099999999999999</v>
      </c>
      <c r="D19" s="172">
        <v>0.312</v>
      </c>
      <c r="E19" s="172">
        <v>0.34300000000000003</v>
      </c>
      <c r="F19" s="172">
        <v>1.0999999999999999E-2</v>
      </c>
      <c r="G19" s="172">
        <v>0.33100000000000002</v>
      </c>
      <c r="H19" s="172">
        <v>24</v>
      </c>
      <c r="I19" s="172">
        <v>0</v>
      </c>
      <c r="J19" s="189">
        <v>0</v>
      </c>
    </row>
    <row r="20" spans="1:11" ht="15.75" thickBot="1" x14ac:dyDescent="0.3">
      <c r="A20" s="195" t="s">
        <v>98</v>
      </c>
      <c r="B20" s="193" t="s">
        <v>75</v>
      </c>
      <c r="C20" s="190">
        <v>0.30299999999999999</v>
      </c>
      <c r="D20" s="190">
        <v>0.317</v>
      </c>
      <c r="E20" s="190">
        <v>0.34499999999999997</v>
      </c>
      <c r="F20" s="190">
        <v>1.0999999999999999E-2</v>
      </c>
      <c r="G20" s="190">
        <v>0.34</v>
      </c>
      <c r="H20" s="190">
        <v>32</v>
      </c>
      <c r="I20" s="190">
        <v>0</v>
      </c>
      <c r="J20" s="191">
        <v>0</v>
      </c>
    </row>
    <row r="23" spans="1:11" ht="15.75" thickBot="1" x14ac:dyDescent="0.3"/>
    <row r="24" spans="1:11" ht="15.75" thickBot="1" x14ac:dyDescent="0.3">
      <c r="A24" s="186" t="s">
        <v>27</v>
      </c>
      <c r="B24" s="188" t="s">
        <v>69</v>
      </c>
      <c r="C24" s="186" t="s">
        <v>70</v>
      </c>
      <c r="D24" s="186" t="s">
        <v>71</v>
      </c>
      <c r="E24" s="186" t="s">
        <v>72</v>
      </c>
      <c r="F24" s="186" t="s">
        <v>73</v>
      </c>
      <c r="G24" s="186" t="s">
        <v>74</v>
      </c>
      <c r="H24" s="187" t="s">
        <v>28</v>
      </c>
      <c r="I24" s="186" t="s">
        <v>29</v>
      </c>
      <c r="J24" s="188" t="s">
        <v>30</v>
      </c>
      <c r="K24" s="203" t="s">
        <v>99</v>
      </c>
    </row>
    <row r="25" spans="1:11" x14ac:dyDescent="0.25">
      <c r="A25" s="182" t="s">
        <v>78</v>
      </c>
      <c r="B25" s="183" t="s">
        <v>75</v>
      </c>
      <c r="C25" s="184">
        <v>0.219</v>
      </c>
      <c r="D25" s="184">
        <v>0.378</v>
      </c>
      <c r="E25" s="184">
        <v>0.52300000000000002</v>
      </c>
      <c r="F25" s="184">
        <v>6.8000000000000005E-2</v>
      </c>
      <c r="G25" s="184">
        <v>0.46</v>
      </c>
      <c r="H25" s="184">
        <v>542</v>
      </c>
      <c r="I25" s="184">
        <v>0</v>
      </c>
      <c r="J25" s="185">
        <v>0</v>
      </c>
    </row>
    <row r="26" spans="1:11" x14ac:dyDescent="0.25">
      <c r="A26" s="180" t="s">
        <v>81</v>
      </c>
      <c r="B26" s="179" t="s">
        <v>75</v>
      </c>
      <c r="C26" s="52">
        <v>7.3999999999999996E-2</v>
      </c>
      <c r="D26" s="52">
        <v>7.8E-2</v>
      </c>
      <c r="E26" s="52">
        <v>0.09</v>
      </c>
      <c r="F26" s="52">
        <v>4.0000000000000001E-3</v>
      </c>
      <c r="G26" s="52">
        <v>8.4000000000000005E-2</v>
      </c>
      <c r="H26" s="52">
        <v>270</v>
      </c>
      <c r="I26" s="52">
        <v>0</v>
      </c>
      <c r="J26" s="176">
        <v>0</v>
      </c>
    </row>
    <row r="27" spans="1:11" x14ac:dyDescent="0.25">
      <c r="A27" s="180" t="s">
        <v>82</v>
      </c>
      <c r="B27" s="179" t="s">
        <v>75</v>
      </c>
      <c r="C27" s="52">
        <v>0.114</v>
      </c>
      <c r="D27" s="52">
        <v>0.126</v>
      </c>
      <c r="E27" s="52">
        <v>0.16</v>
      </c>
      <c r="F27" s="52">
        <v>1.2E-2</v>
      </c>
      <c r="G27" s="52">
        <v>0.14899999999999999</v>
      </c>
      <c r="H27" s="52">
        <v>98</v>
      </c>
      <c r="I27" s="52">
        <v>0</v>
      </c>
      <c r="J27" s="176">
        <v>0</v>
      </c>
    </row>
    <row r="28" spans="1:11" x14ac:dyDescent="0.25">
      <c r="A28" s="180" t="s">
        <v>83</v>
      </c>
      <c r="B28" s="179" t="s">
        <v>75</v>
      </c>
      <c r="C28" s="52">
        <v>2.5999999999999999E-2</v>
      </c>
      <c r="D28" s="52">
        <v>0.03</v>
      </c>
      <c r="E28" s="52">
        <v>3.7999999999999999E-2</v>
      </c>
      <c r="F28" s="52">
        <v>4.0000000000000001E-3</v>
      </c>
      <c r="G28" s="52">
        <v>3.5000000000000003E-2</v>
      </c>
      <c r="H28" s="52">
        <v>71</v>
      </c>
      <c r="I28" s="52">
        <v>0</v>
      </c>
      <c r="J28" s="176">
        <v>0</v>
      </c>
    </row>
    <row r="29" spans="1:11" x14ac:dyDescent="0.25">
      <c r="A29" s="180" t="s">
        <v>84</v>
      </c>
      <c r="B29" s="179" t="s">
        <v>75</v>
      </c>
      <c r="C29" s="52">
        <v>7.0000000000000007E-2</v>
      </c>
      <c r="D29" s="52">
        <v>9.9000000000000005E-2</v>
      </c>
      <c r="E29" s="52">
        <v>0.188</v>
      </c>
      <c r="F29" s="52">
        <v>0.01</v>
      </c>
      <c r="G29" s="52">
        <v>0.105</v>
      </c>
      <c r="H29" s="52">
        <v>321</v>
      </c>
      <c r="I29" s="52">
        <v>0</v>
      </c>
      <c r="J29" s="176">
        <v>0</v>
      </c>
    </row>
    <row r="30" spans="1:11" x14ac:dyDescent="0.25">
      <c r="A30" s="180" t="s">
        <v>85</v>
      </c>
      <c r="B30" s="179" t="s">
        <v>75</v>
      </c>
      <c r="C30" s="52">
        <v>4.5999999999999999E-2</v>
      </c>
      <c r="D30" s="52">
        <v>5.8000000000000003E-2</v>
      </c>
      <c r="E30" s="52">
        <v>7.1999999999999995E-2</v>
      </c>
      <c r="F30" s="52">
        <v>4.0000000000000001E-3</v>
      </c>
      <c r="G30" s="52">
        <v>6.3E-2</v>
      </c>
      <c r="H30" s="52">
        <v>541</v>
      </c>
      <c r="I30" s="52">
        <v>0</v>
      </c>
      <c r="J30" s="176">
        <v>0</v>
      </c>
    </row>
    <row r="31" spans="1:11" x14ac:dyDescent="0.25">
      <c r="A31" s="180" t="s">
        <v>86</v>
      </c>
      <c r="B31" s="179" t="s">
        <v>75</v>
      </c>
      <c r="C31" s="52">
        <v>7.0000000000000007E-2</v>
      </c>
      <c r="D31" s="52">
        <v>0.09</v>
      </c>
      <c r="E31" s="52">
        <v>0.23300000000000001</v>
      </c>
      <c r="F31" s="52">
        <v>1.7000000000000001E-2</v>
      </c>
      <c r="G31" s="52">
        <v>0.111</v>
      </c>
      <c r="H31" s="52">
        <v>444</v>
      </c>
      <c r="I31" s="52">
        <v>0</v>
      </c>
      <c r="J31" s="176">
        <v>0</v>
      </c>
    </row>
    <row r="32" spans="1:11" x14ac:dyDescent="0.25">
      <c r="A32" s="180" t="s">
        <v>87</v>
      </c>
      <c r="B32" s="179" t="s">
        <v>75</v>
      </c>
      <c r="C32" s="52">
        <v>4.3999999999999997E-2</v>
      </c>
      <c r="D32" s="52">
        <v>5.5E-2</v>
      </c>
      <c r="E32" s="52">
        <v>7.0999999999999994E-2</v>
      </c>
      <c r="F32" s="52">
        <v>5.0000000000000001E-3</v>
      </c>
      <c r="G32" s="52">
        <v>6.0999999999999999E-2</v>
      </c>
      <c r="H32" s="52">
        <v>341</v>
      </c>
      <c r="I32" s="52">
        <v>0</v>
      </c>
      <c r="J32" s="176">
        <v>0</v>
      </c>
    </row>
    <row r="33" spans="1:23" x14ac:dyDescent="0.25">
      <c r="A33" s="180" t="s">
        <v>88</v>
      </c>
      <c r="B33" s="179" t="s">
        <v>75</v>
      </c>
      <c r="C33" s="52">
        <v>2.8000000000000001E-2</v>
      </c>
      <c r="D33" s="52">
        <v>3.5999999999999997E-2</v>
      </c>
      <c r="E33" s="52">
        <v>4.3999999999999997E-2</v>
      </c>
      <c r="F33" s="52">
        <v>5.0000000000000001E-3</v>
      </c>
      <c r="G33" s="52">
        <v>4.2000000000000003E-2</v>
      </c>
      <c r="H33" s="52">
        <v>180</v>
      </c>
      <c r="I33" s="52">
        <v>0</v>
      </c>
      <c r="J33" s="176">
        <v>0</v>
      </c>
    </row>
    <row r="34" spans="1:23" x14ac:dyDescent="0.25">
      <c r="A34" s="180" t="s">
        <v>89</v>
      </c>
      <c r="B34" s="179" t="s">
        <v>75</v>
      </c>
      <c r="C34" s="52">
        <v>2.8000000000000001E-2</v>
      </c>
      <c r="D34" s="52">
        <v>3.7999999999999999E-2</v>
      </c>
      <c r="E34" s="52">
        <v>4.4999999999999998E-2</v>
      </c>
      <c r="F34" s="52">
        <v>4.0000000000000001E-3</v>
      </c>
      <c r="G34" s="52">
        <v>4.2000000000000003E-2</v>
      </c>
      <c r="H34" s="52">
        <v>98</v>
      </c>
      <c r="I34" s="52">
        <v>0</v>
      </c>
      <c r="J34" s="176">
        <v>0</v>
      </c>
    </row>
    <row r="35" spans="1:23" x14ac:dyDescent="0.25">
      <c r="A35" s="180" t="s">
        <v>90</v>
      </c>
      <c r="B35" s="179" t="s">
        <v>75</v>
      </c>
      <c r="C35" s="52">
        <v>2.5999999999999999E-2</v>
      </c>
      <c r="D35" s="52">
        <v>3.5999999999999997E-2</v>
      </c>
      <c r="E35" s="52">
        <v>4.3999999999999997E-2</v>
      </c>
      <c r="F35" s="52">
        <v>4.0000000000000001E-3</v>
      </c>
      <c r="G35" s="52">
        <v>0.04</v>
      </c>
      <c r="H35" s="52">
        <v>98</v>
      </c>
      <c r="I35" s="52">
        <v>0</v>
      </c>
      <c r="J35" s="176">
        <v>0</v>
      </c>
    </row>
    <row r="36" spans="1:23" x14ac:dyDescent="0.25">
      <c r="A36" s="180" t="s">
        <v>91</v>
      </c>
      <c r="B36" s="179" t="s">
        <v>75</v>
      </c>
      <c r="C36" s="52">
        <v>6.7000000000000004E-2</v>
      </c>
      <c r="D36" s="52">
        <v>9.2999999999999999E-2</v>
      </c>
      <c r="E36" s="52">
        <v>0.17299999999999999</v>
      </c>
      <c r="F36" s="52">
        <v>2.1000000000000001E-2</v>
      </c>
      <c r="G36" s="52">
        <v>0.11799999999999999</v>
      </c>
      <c r="H36" s="52">
        <v>272</v>
      </c>
      <c r="I36" s="52">
        <v>0</v>
      </c>
      <c r="J36" s="176">
        <v>0</v>
      </c>
    </row>
    <row r="37" spans="1:23" x14ac:dyDescent="0.25">
      <c r="A37" s="180" t="s">
        <v>92</v>
      </c>
      <c r="B37" s="179" t="s">
        <v>75</v>
      </c>
      <c r="C37" s="52">
        <v>2.7E-2</v>
      </c>
      <c r="D37" s="52">
        <v>3.1E-2</v>
      </c>
      <c r="E37" s="52">
        <v>4.2000000000000003E-2</v>
      </c>
      <c r="F37" s="52">
        <v>4.0000000000000001E-3</v>
      </c>
      <c r="G37" s="52">
        <v>3.6999999999999998E-2</v>
      </c>
      <c r="H37" s="52">
        <v>270</v>
      </c>
      <c r="I37" s="52">
        <v>0</v>
      </c>
      <c r="J37" s="176">
        <v>0</v>
      </c>
    </row>
    <row r="38" spans="1:23" x14ac:dyDescent="0.25">
      <c r="A38" s="180" t="s">
        <v>93</v>
      </c>
      <c r="B38" s="179" t="s">
        <v>75</v>
      </c>
      <c r="C38" s="52">
        <v>0.219</v>
      </c>
      <c r="D38" s="52">
        <v>0.24299999999999999</v>
      </c>
      <c r="E38" s="52">
        <v>0.27500000000000002</v>
      </c>
      <c r="F38" s="52">
        <v>1.4999999999999999E-2</v>
      </c>
      <c r="G38" s="52">
        <v>0.27</v>
      </c>
      <c r="H38" s="52">
        <v>52</v>
      </c>
      <c r="I38" s="52">
        <v>0</v>
      </c>
      <c r="J38" s="176">
        <v>0</v>
      </c>
    </row>
    <row r="39" spans="1:23" x14ac:dyDescent="0.25">
      <c r="A39" s="180" t="s">
        <v>94</v>
      </c>
      <c r="B39" s="179" t="s">
        <v>75</v>
      </c>
      <c r="C39" s="52">
        <v>0.40100000000000002</v>
      </c>
      <c r="D39" s="52">
        <v>0.44700000000000001</v>
      </c>
      <c r="E39" s="52">
        <v>0.52300000000000002</v>
      </c>
      <c r="F39" s="52">
        <v>2.1999999999999999E-2</v>
      </c>
      <c r="G39" s="52">
        <v>0.47299999999999998</v>
      </c>
      <c r="H39" s="52">
        <v>180</v>
      </c>
      <c r="I39" s="52">
        <v>0</v>
      </c>
      <c r="J39" s="176">
        <v>0</v>
      </c>
    </row>
    <row r="40" spans="1:23" x14ac:dyDescent="0.25">
      <c r="A40" s="180" t="s">
        <v>95</v>
      </c>
      <c r="B40" s="179" t="s">
        <v>75</v>
      </c>
      <c r="C40" s="52">
        <v>0.373</v>
      </c>
      <c r="D40" s="52">
        <v>0.41099999999999998</v>
      </c>
      <c r="E40" s="52">
        <v>0.45300000000000001</v>
      </c>
      <c r="F40" s="52">
        <v>1.4999999999999999E-2</v>
      </c>
      <c r="G40" s="52">
        <v>0.42799999999999999</v>
      </c>
      <c r="H40" s="52">
        <v>90</v>
      </c>
      <c r="I40" s="52">
        <v>0</v>
      </c>
      <c r="J40" s="176">
        <v>0</v>
      </c>
    </row>
    <row r="41" spans="1:23" x14ac:dyDescent="0.25">
      <c r="A41" s="180" t="s">
        <v>96</v>
      </c>
      <c r="B41" s="179" t="s">
        <v>75</v>
      </c>
      <c r="C41" s="52">
        <v>0.32100000000000001</v>
      </c>
      <c r="D41" s="52">
        <v>0.36099999999999999</v>
      </c>
      <c r="E41" s="52">
        <v>0.41699999999999998</v>
      </c>
      <c r="F41" s="52">
        <v>2.3E-2</v>
      </c>
      <c r="G41" s="52">
        <v>0.39200000000000002</v>
      </c>
      <c r="H41" s="52">
        <v>51</v>
      </c>
      <c r="I41" s="52">
        <v>0</v>
      </c>
      <c r="J41" s="176">
        <v>0</v>
      </c>
    </row>
    <row r="42" spans="1:23" x14ac:dyDescent="0.25">
      <c r="A42" s="180" t="s">
        <v>97</v>
      </c>
      <c r="B42" s="179" t="s">
        <v>75</v>
      </c>
      <c r="C42" s="52">
        <v>0.30199999999999999</v>
      </c>
      <c r="D42" s="52">
        <v>0.33500000000000002</v>
      </c>
      <c r="E42" s="52">
        <v>0.44900000000000001</v>
      </c>
      <c r="F42" s="52">
        <v>2.5999999999999999E-2</v>
      </c>
      <c r="G42" s="52">
        <v>0.373</v>
      </c>
      <c r="H42" s="52">
        <v>71</v>
      </c>
      <c r="I42" s="52">
        <v>0</v>
      </c>
      <c r="J42" s="176">
        <v>0</v>
      </c>
    </row>
    <row r="43" spans="1:23" ht="15.75" thickBot="1" x14ac:dyDescent="0.3">
      <c r="A43" s="181" t="s">
        <v>98</v>
      </c>
      <c r="B43" s="204" t="s">
        <v>75</v>
      </c>
      <c r="C43" s="177">
        <v>0.28999999999999998</v>
      </c>
      <c r="D43" s="177">
        <v>0.33</v>
      </c>
      <c r="E43" s="177">
        <v>0.38100000000000001</v>
      </c>
      <c r="F43" s="177">
        <v>1.9E-2</v>
      </c>
      <c r="G43" s="177">
        <v>0.36</v>
      </c>
      <c r="H43" s="177">
        <v>98</v>
      </c>
      <c r="I43" s="177">
        <v>0</v>
      </c>
      <c r="J43" s="178">
        <v>0</v>
      </c>
    </row>
    <row r="47" spans="1:23" x14ac:dyDescent="0.25">
      <c r="A47" s="214" t="s">
        <v>27</v>
      </c>
      <c r="B47" s="214" t="s">
        <v>69</v>
      </c>
      <c r="C47" s="214" t="s">
        <v>70</v>
      </c>
      <c r="D47" s="214" t="s">
        <v>71</v>
      </c>
      <c r="E47" s="214" t="s">
        <v>72</v>
      </c>
      <c r="F47" s="214" t="s">
        <v>73</v>
      </c>
      <c r="G47" s="214" t="s">
        <v>74</v>
      </c>
      <c r="H47" s="214" t="s">
        <v>28</v>
      </c>
      <c r="I47" s="214" t="s">
        <v>29</v>
      </c>
      <c r="J47" s="214" t="s">
        <v>30</v>
      </c>
      <c r="K47" s="210" t="s">
        <v>101</v>
      </c>
      <c r="N47" s="214"/>
      <c r="O47" s="214"/>
      <c r="P47" s="214"/>
      <c r="Q47" s="214"/>
      <c r="R47" s="214"/>
      <c r="S47" s="214"/>
      <c r="T47" s="214"/>
      <c r="U47" s="214"/>
      <c r="V47" s="214"/>
      <c r="W47" s="214"/>
    </row>
    <row r="48" spans="1:23" x14ac:dyDescent="0.25">
      <c r="A48" s="214" t="s">
        <v>78</v>
      </c>
      <c r="B48" s="214" t="s">
        <v>75</v>
      </c>
      <c r="C48" s="214">
        <v>0.22800000000000001</v>
      </c>
      <c r="D48" s="214">
        <v>0.42499999999999999</v>
      </c>
      <c r="E48" s="214">
        <v>2.2069999999999999</v>
      </c>
      <c r="F48" s="214">
        <v>0.219</v>
      </c>
      <c r="G48" s="214">
        <v>0.49</v>
      </c>
      <c r="H48" s="214">
        <v>720</v>
      </c>
      <c r="I48" s="214">
        <v>0</v>
      </c>
      <c r="J48" s="214">
        <v>0</v>
      </c>
      <c r="N48" s="214"/>
      <c r="O48" s="214"/>
      <c r="P48" s="214"/>
      <c r="Q48" s="214"/>
      <c r="R48" s="214"/>
      <c r="S48" s="214"/>
      <c r="T48" s="214"/>
      <c r="U48" s="214"/>
      <c r="V48" s="214"/>
      <c r="W48" s="214"/>
    </row>
    <row r="49" spans="1:23" x14ac:dyDescent="0.25">
      <c r="A49" s="214" t="s">
        <v>81</v>
      </c>
      <c r="B49" s="214" t="s">
        <v>75</v>
      </c>
      <c r="C49" s="214">
        <v>7.4999999999999997E-2</v>
      </c>
      <c r="D49" s="214">
        <v>8.5999999999999993E-2</v>
      </c>
      <c r="E49" s="214">
        <v>1.157</v>
      </c>
      <c r="F49" s="214">
        <v>7.9000000000000001E-2</v>
      </c>
      <c r="G49" s="214">
        <v>8.6999999999999994E-2</v>
      </c>
      <c r="H49" s="214">
        <v>360</v>
      </c>
      <c r="I49" s="214">
        <v>0</v>
      </c>
      <c r="J49" s="214">
        <v>0</v>
      </c>
      <c r="N49" s="214"/>
      <c r="O49" s="214"/>
      <c r="P49" s="214"/>
      <c r="Q49" s="214"/>
      <c r="R49" s="214"/>
      <c r="S49" s="214"/>
      <c r="T49" s="214"/>
      <c r="U49" s="214"/>
      <c r="V49" s="214"/>
      <c r="W49" s="214"/>
    </row>
    <row r="50" spans="1:23" x14ac:dyDescent="0.25">
      <c r="A50" s="214" t="s">
        <v>82</v>
      </c>
      <c r="B50" s="214" t="s">
        <v>75</v>
      </c>
      <c r="C50" s="214">
        <v>0.115</v>
      </c>
      <c r="D50" s="214">
        <v>0.14199999999999999</v>
      </c>
      <c r="E50" s="214">
        <v>1.712</v>
      </c>
      <c r="F50" s="214">
        <v>0.14199999999999999</v>
      </c>
      <c r="G50" s="214">
        <v>0.151</v>
      </c>
      <c r="H50" s="214">
        <v>130</v>
      </c>
      <c r="I50" s="214">
        <v>0</v>
      </c>
      <c r="J50" s="214">
        <v>0</v>
      </c>
      <c r="N50" s="214"/>
      <c r="O50" s="214"/>
      <c r="P50" s="214"/>
      <c r="Q50" s="214"/>
      <c r="R50" s="214"/>
      <c r="S50" s="214"/>
      <c r="T50" s="214"/>
      <c r="U50" s="214"/>
      <c r="V50" s="214"/>
      <c r="W50" s="214"/>
    </row>
    <row r="51" spans="1:23" x14ac:dyDescent="0.25">
      <c r="A51" s="214" t="s">
        <v>83</v>
      </c>
      <c r="B51" s="214" t="s">
        <v>75</v>
      </c>
      <c r="C51" s="214">
        <v>5.5E-2</v>
      </c>
      <c r="D51" s="214">
        <v>6.7000000000000004E-2</v>
      </c>
      <c r="E51" s="214">
        <v>0.08</v>
      </c>
      <c r="F51" s="214">
        <v>5.0000000000000001E-3</v>
      </c>
      <c r="G51" s="214">
        <v>7.2999999999999995E-2</v>
      </c>
      <c r="H51" s="214">
        <v>94</v>
      </c>
      <c r="I51" s="214">
        <v>0</v>
      </c>
      <c r="J51" s="214">
        <v>0</v>
      </c>
      <c r="N51" s="214"/>
      <c r="O51" s="214"/>
      <c r="P51" s="214"/>
      <c r="Q51" s="214"/>
      <c r="R51" s="214"/>
      <c r="S51" s="214"/>
      <c r="T51" s="214"/>
      <c r="U51" s="214"/>
      <c r="V51" s="214"/>
      <c r="W51" s="214"/>
    </row>
    <row r="52" spans="1:23" x14ac:dyDescent="0.25">
      <c r="A52" s="214" t="s">
        <v>84</v>
      </c>
      <c r="B52" s="214" t="s">
        <v>75</v>
      </c>
      <c r="C52" s="214">
        <v>7.1999999999999995E-2</v>
      </c>
      <c r="D52" s="214">
        <v>0.1</v>
      </c>
      <c r="E52" s="214">
        <v>0.72699999999999998</v>
      </c>
      <c r="F52" s="214">
        <v>3.3000000000000002E-2</v>
      </c>
      <c r="G52" s="214">
        <v>0.104</v>
      </c>
      <c r="H52" s="214">
        <v>360</v>
      </c>
      <c r="I52" s="214">
        <v>0</v>
      </c>
      <c r="J52" s="214">
        <v>0</v>
      </c>
      <c r="N52" s="214"/>
      <c r="O52" s="214"/>
      <c r="P52" s="214"/>
      <c r="Q52" s="214"/>
      <c r="R52" s="214"/>
      <c r="S52" s="214"/>
      <c r="T52" s="214"/>
      <c r="U52" s="214"/>
      <c r="V52" s="214"/>
      <c r="W52" s="214"/>
    </row>
    <row r="53" spans="1:23" x14ac:dyDescent="0.25">
      <c r="A53" s="214" t="s">
        <v>85</v>
      </c>
      <c r="B53" s="214" t="s">
        <v>75</v>
      </c>
      <c r="C53" s="214">
        <v>4.7E-2</v>
      </c>
      <c r="D53" s="214">
        <v>8.3000000000000004E-2</v>
      </c>
      <c r="E53" s="214">
        <v>1.597</v>
      </c>
      <c r="F53" s="214">
        <v>0.13300000000000001</v>
      </c>
      <c r="G53" s="214">
        <v>6.3E-2</v>
      </c>
      <c r="H53" s="214">
        <v>721</v>
      </c>
      <c r="I53" s="214">
        <v>0</v>
      </c>
      <c r="J53" s="214">
        <v>0</v>
      </c>
      <c r="N53" s="214"/>
      <c r="O53" s="214"/>
      <c r="P53" s="214"/>
      <c r="Q53" s="214"/>
      <c r="R53" s="214"/>
      <c r="S53" s="214"/>
      <c r="T53" s="214"/>
      <c r="U53" s="214"/>
      <c r="V53" s="214"/>
      <c r="W53" s="214"/>
    </row>
    <row r="54" spans="1:23" x14ac:dyDescent="0.25">
      <c r="A54" s="214" t="s">
        <v>86</v>
      </c>
      <c r="B54" s="214" t="s">
        <v>75</v>
      </c>
      <c r="C54" s="214">
        <v>7.1999999999999995E-2</v>
      </c>
      <c r="D54" s="214">
        <v>0.107</v>
      </c>
      <c r="E54" s="214">
        <v>1.845</v>
      </c>
      <c r="F54" s="214">
        <v>0.14299999999999999</v>
      </c>
      <c r="G54" s="214">
        <v>0.108</v>
      </c>
      <c r="H54" s="214">
        <v>591</v>
      </c>
      <c r="I54" s="214">
        <v>0</v>
      </c>
      <c r="J54" s="214">
        <v>0</v>
      </c>
      <c r="N54" s="214"/>
      <c r="O54" s="214"/>
      <c r="P54" s="214"/>
      <c r="Q54" s="214"/>
      <c r="R54" s="214"/>
      <c r="S54" s="214"/>
      <c r="T54" s="214"/>
      <c r="U54" s="214"/>
      <c r="V54" s="214"/>
      <c r="W54" s="214"/>
    </row>
    <row r="55" spans="1:23" x14ac:dyDescent="0.25">
      <c r="A55" s="214" t="s">
        <v>25</v>
      </c>
      <c r="B55" s="214" t="s">
        <v>75</v>
      </c>
      <c r="C55" s="214">
        <v>4.5999999999999999E-2</v>
      </c>
      <c r="D55" s="214">
        <v>5.5E-2</v>
      </c>
      <c r="E55" s="214">
        <v>6.3E-2</v>
      </c>
      <c r="F55" s="214">
        <v>4.0000000000000001E-3</v>
      </c>
      <c r="G55" s="214">
        <v>0.06</v>
      </c>
      <c r="H55" s="214">
        <v>308</v>
      </c>
      <c r="I55" s="214">
        <v>0</v>
      </c>
      <c r="J55" s="214">
        <v>0</v>
      </c>
      <c r="N55" s="214"/>
      <c r="O55" s="214"/>
      <c r="P55" s="214"/>
      <c r="Q55" s="214"/>
      <c r="R55" s="214"/>
      <c r="S55" s="214"/>
      <c r="T55" s="214"/>
      <c r="U55" s="214"/>
      <c r="V55" s="214"/>
      <c r="W55" s="214"/>
    </row>
    <row r="56" spans="1:23" x14ac:dyDescent="0.25">
      <c r="A56" s="214" t="s">
        <v>88</v>
      </c>
      <c r="B56" s="214" t="s">
        <v>75</v>
      </c>
      <c r="C56" s="214">
        <v>2.9000000000000001E-2</v>
      </c>
      <c r="D56" s="214">
        <v>3.6999999999999998E-2</v>
      </c>
      <c r="E56" s="214">
        <v>4.7E-2</v>
      </c>
      <c r="F56" s="214">
        <v>4.0000000000000001E-3</v>
      </c>
      <c r="G56" s="214">
        <v>4.1000000000000002E-2</v>
      </c>
      <c r="H56" s="214">
        <v>240</v>
      </c>
      <c r="I56" s="214">
        <v>0</v>
      </c>
      <c r="J56" s="214">
        <v>0</v>
      </c>
      <c r="N56" s="214"/>
      <c r="O56" s="214"/>
      <c r="P56" s="214"/>
      <c r="Q56" s="214"/>
      <c r="R56" s="214"/>
      <c r="S56" s="214"/>
      <c r="T56" s="214"/>
      <c r="U56" s="214"/>
      <c r="V56" s="214"/>
      <c r="W56" s="214"/>
    </row>
    <row r="57" spans="1:23" x14ac:dyDescent="0.25">
      <c r="A57" s="214" t="s">
        <v>89</v>
      </c>
      <c r="B57" s="214" t="s">
        <v>75</v>
      </c>
      <c r="C57" s="214">
        <v>2.9000000000000001E-2</v>
      </c>
      <c r="D57" s="214">
        <v>3.6999999999999998E-2</v>
      </c>
      <c r="E57" s="214">
        <v>4.2999999999999997E-2</v>
      </c>
      <c r="F57" s="214">
        <v>4.0000000000000001E-3</v>
      </c>
      <c r="G57" s="214">
        <v>4.1000000000000002E-2</v>
      </c>
      <c r="H57" s="214">
        <v>130</v>
      </c>
      <c r="I57" s="214">
        <v>0</v>
      </c>
      <c r="J57" s="214">
        <v>0</v>
      </c>
      <c r="N57" s="214"/>
      <c r="O57" s="214"/>
      <c r="P57" s="214"/>
      <c r="Q57" s="214"/>
      <c r="R57" s="214"/>
      <c r="S57" s="214"/>
      <c r="T57" s="214"/>
      <c r="U57" s="214"/>
      <c r="V57" s="214"/>
      <c r="W57" s="214"/>
    </row>
    <row r="58" spans="1:23" x14ac:dyDescent="0.25">
      <c r="A58" s="214" t="s">
        <v>90</v>
      </c>
      <c r="B58" s="214" t="s">
        <v>75</v>
      </c>
      <c r="C58" s="214">
        <v>2.5999999999999999E-2</v>
      </c>
      <c r="D58" s="214">
        <v>3.5000000000000003E-2</v>
      </c>
      <c r="E58" s="214">
        <v>0.114</v>
      </c>
      <c r="F58" s="214">
        <v>8.9999999999999993E-3</v>
      </c>
      <c r="G58" s="214">
        <v>3.7999999999999999E-2</v>
      </c>
      <c r="H58" s="214">
        <v>130</v>
      </c>
      <c r="I58" s="214">
        <v>0</v>
      </c>
      <c r="J58" s="214">
        <v>0</v>
      </c>
      <c r="N58" s="214"/>
      <c r="O58" s="214"/>
      <c r="P58" s="214"/>
      <c r="Q58" s="214"/>
      <c r="R58" s="214"/>
      <c r="S58" s="214"/>
      <c r="T58" s="214"/>
      <c r="U58" s="214"/>
      <c r="V58" s="214"/>
      <c r="W58" s="214"/>
    </row>
    <row r="59" spans="1:23" x14ac:dyDescent="0.25">
      <c r="A59" s="214" t="s">
        <v>91</v>
      </c>
      <c r="B59" s="214" t="s">
        <v>75</v>
      </c>
      <c r="C59" s="214">
        <v>9.0999999999999998E-2</v>
      </c>
      <c r="D59" s="214">
        <v>0.192</v>
      </c>
      <c r="E59" s="214">
        <v>0.85199999999999998</v>
      </c>
      <c r="F59" s="214">
        <v>8.8999999999999996E-2</v>
      </c>
      <c r="G59" s="214">
        <v>0.26600000000000001</v>
      </c>
      <c r="H59" s="214">
        <v>231</v>
      </c>
      <c r="I59" s="214">
        <v>0</v>
      </c>
      <c r="J59" s="214">
        <v>0</v>
      </c>
      <c r="N59" s="214"/>
      <c r="O59" s="214"/>
      <c r="P59" s="214"/>
      <c r="Q59" s="214"/>
      <c r="R59" s="214"/>
      <c r="S59" s="214"/>
      <c r="T59" s="214"/>
      <c r="U59" s="214"/>
      <c r="V59" s="214"/>
      <c r="W59" s="214"/>
    </row>
    <row r="60" spans="1:23" x14ac:dyDescent="0.25">
      <c r="A60" s="214" t="s">
        <v>92</v>
      </c>
      <c r="B60" s="214" t="s">
        <v>75</v>
      </c>
      <c r="C60" s="214">
        <v>2.8000000000000001E-2</v>
      </c>
      <c r="D60" s="214">
        <v>3.2000000000000001E-2</v>
      </c>
      <c r="E60" s="214">
        <v>4.2000000000000003E-2</v>
      </c>
      <c r="F60" s="214">
        <v>4.0000000000000001E-3</v>
      </c>
      <c r="G60" s="214">
        <v>3.7999999999999999E-2</v>
      </c>
      <c r="H60" s="214">
        <v>360</v>
      </c>
      <c r="I60" s="214">
        <v>0</v>
      </c>
      <c r="J60" s="214">
        <v>0</v>
      </c>
      <c r="N60" s="214"/>
      <c r="O60" s="214"/>
      <c r="P60" s="214"/>
      <c r="Q60" s="214"/>
      <c r="R60" s="214"/>
      <c r="S60" s="214"/>
      <c r="T60" s="214"/>
      <c r="U60" s="214"/>
      <c r="V60" s="214"/>
      <c r="W60" s="214"/>
    </row>
    <row r="61" spans="1:23" x14ac:dyDescent="0.25">
      <c r="A61" s="211"/>
      <c r="B61" s="211"/>
      <c r="C61" s="211"/>
      <c r="D61" s="211"/>
      <c r="E61" s="211"/>
      <c r="F61" s="211"/>
      <c r="G61" s="211"/>
      <c r="H61" s="212"/>
      <c r="I61" s="211"/>
      <c r="J61" s="211"/>
    </row>
    <row r="62" spans="1:23" x14ac:dyDescent="0.25">
      <c r="A62" s="211"/>
      <c r="B62" s="211"/>
      <c r="C62" s="211"/>
      <c r="D62" s="211"/>
      <c r="E62" s="211"/>
      <c r="F62" s="211"/>
      <c r="G62" s="211"/>
      <c r="H62" s="212"/>
      <c r="I62" s="211"/>
      <c r="J62" s="211"/>
    </row>
    <row r="63" spans="1:23" x14ac:dyDescent="0.25">
      <c r="A63" s="211"/>
      <c r="B63" s="211"/>
      <c r="C63" s="211"/>
      <c r="D63" s="211"/>
      <c r="E63" s="211"/>
      <c r="F63" s="211"/>
      <c r="G63" s="211"/>
      <c r="H63" s="212"/>
      <c r="I63" s="211"/>
      <c r="J63" s="211"/>
    </row>
    <row r="64" spans="1:23" x14ac:dyDescent="0.25">
      <c r="A64" s="211"/>
      <c r="B64" s="211"/>
      <c r="C64" s="211"/>
      <c r="D64" s="211"/>
      <c r="E64" s="211"/>
      <c r="F64" s="211"/>
      <c r="G64" s="211"/>
      <c r="H64" s="212"/>
      <c r="I64" s="211"/>
      <c r="J64" s="211"/>
    </row>
    <row r="65" spans="1:10" x14ac:dyDescent="0.25">
      <c r="A65" s="211"/>
      <c r="B65" s="211"/>
      <c r="C65" s="211"/>
      <c r="D65" s="211"/>
      <c r="E65" s="211"/>
      <c r="F65" s="211"/>
      <c r="G65" s="211"/>
      <c r="H65" s="212"/>
      <c r="I65" s="211"/>
      <c r="J65" s="211"/>
    </row>
    <row r="66" spans="1:10" x14ac:dyDescent="0.25">
      <c r="A66" s="211"/>
      <c r="B66" s="211"/>
      <c r="C66" s="211"/>
      <c r="D66" s="211"/>
      <c r="E66" s="211"/>
      <c r="F66" s="211"/>
      <c r="G66" s="211"/>
      <c r="H66" s="212"/>
      <c r="I66" s="211"/>
      <c r="J66" s="211"/>
    </row>
    <row r="67" spans="1:10" x14ac:dyDescent="0.25">
      <c r="A67" s="211"/>
      <c r="B67" s="211"/>
      <c r="C67" s="211"/>
      <c r="D67" s="211"/>
      <c r="E67" s="211"/>
      <c r="F67" s="211"/>
      <c r="G67" s="211"/>
      <c r="H67" s="212"/>
      <c r="I67" s="211"/>
      <c r="J67" s="21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8:AB58"/>
  <sheetViews>
    <sheetView tabSelected="1" topLeftCell="A4" workbookViewId="0">
      <selection activeCell="B42" sqref="B42"/>
    </sheetView>
  </sheetViews>
  <sheetFormatPr defaultColWidth="8.85546875" defaultRowHeight="15" x14ac:dyDescent="0.25"/>
  <cols>
    <col min="1" max="1" width="8.5703125" customWidth="1"/>
    <col min="2" max="2" width="20.42578125" customWidth="1"/>
    <col min="3" max="3" width="18.85546875" customWidth="1"/>
    <col min="4" max="4" width="15.28515625" customWidth="1"/>
    <col min="5" max="5" width="15.140625" customWidth="1"/>
    <col min="6" max="6" width="14" customWidth="1"/>
    <col min="7" max="14" width="8.5703125" customWidth="1"/>
  </cols>
  <sheetData>
    <row r="8" spans="2:6" x14ac:dyDescent="0.25">
      <c r="B8" s="209" t="s">
        <v>102</v>
      </c>
      <c r="C8" s="209"/>
      <c r="D8" s="209"/>
      <c r="E8" s="209"/>
      <c r="F8" s="209"/>
    </row>
    <row r="10" spans="2:6" x14ac:dyDescent="0.25">
      <c r="B10" s="2" t="s">
        <v>14</v>
      </c>
      <c r="C10" s="2" t="s">
        <v>15</v>
      </c>
      <c r="D10" s="2" t="s">
        <v>16</v>
      </c>
      <c r="E10" s="2" t="s">
        <v>17</v>
      </c>
      <c r="F10" s="2" t="s">
        <v>18</v>
      </c>
    </row>
    <row r="11" spans="2:6" ht="15.75" x14ac:dyDescent="0.25">
      <c r="B11" s="7" t="s">
        <v>0</v>
      </c>
      <c r="C11" s="6" t="s">
        <v>24</v>
      </c>
      <c r="D11" s="213">
        <f>'Автоматизированный расчет'!B39*4/3</f>
        <v>562.66666666666663</v>
      </c>
      <c r="E11" s="3">
        <f>SummaryReport!H54</f>
        <v>591</v>
      </c>
      <c r="F11" s="5">
        <f>1-D11/E11</f>
        <v>4.794134235758607E-2</v>
      </c>
    </row>
    <row r="12" spans="2:6" ht="15.75" x14ac:dyDescent="0.25">
      <c r="B12" s="7" t="s">
        <v>1</v>
      </c>
      <c r="C12" s="6" t="s">
        <v>23</v>
      </c>
      <c r="D12" s="213">
        <f>'Автоматизированный расчет'!B41*4/3</f>
        <v>376</v>
      </c>
      <c r="E12" s="3">
        <f>SummaryReport!H60</f>
        <v>360</v>
      </c>
      <c r="F12" s="5">
        <f t="shared" ref="F12:F17" si="0">1-D12/E12</f>
        <v>-4.4444444444444509E-2</v>
      </c>
    </row>
    <row r="13" spans="2:6" ht="15.75" x14ac:dyDescent="0.25">
      <c r="B13" s="7" t="s">
        <v>2</v>
      </c>
      <c r="C13" s="6" t="s">
        <v>26</v>
      </c>
      <c r="D13" s="213">
        <f>'Автоматизированный расчет'!B42*4/3</f>
        <v>360</v>
      </c>
      <c r="E13" s="3">
        <f>SummaryReport!H49</f>
        <v>360</v>
      </c>
      <c r="F13" s="5">
        <f t="shared" si="0"/>
        <v>0</v>
      </c>
    </row>
    <row r="14" spans="2:6" ht="15.75" x14ac:dyDescent="0.25">
      <c r="B14" s="7" t="s">
        <v>3</v>
      </c>
      <c r="C14" s="6" t="s">
        <v>19</v>
      </c>
      <c r="D14" s="213">
        <f>'Автоматизированный расчет'!B43*4/3</f>
        <v>233.33333333333334</v>
      </c>
      <c r="E14" s="3">
        <f>SummaryReport!H56</f>
        <v>240</v>
      </c>
      <c r="F14" s="1">
        <f t="shared" si="0"/>
        <v>2.777777777777779E-2</v>
      </c>
    </row>
    <row r="15" spans="2:6" ht="15.75" x14ac:dyDescent="0.25">
      <c r="B15" s="7" t="s">
        <v>20</v>
      </c>
      <c r="C15" s="6" t="s">
        <v>22</v>
      </c>
      <c r="D15" s="213">
        <f>'Автоматизированный расчет'!B44*4/3</f>
        <v>373.33333333333331</v>
      </c>
      <c r="E15" s="3">
        <f>SummaryReport!H59</f>
        <v>231</v>
      </c>
      <c r="F15" s="5">
        <f t="shared" si="0"/>
        <v>-0.61616161616161613</v>
      </c>
    </row>
    <row r="16" spans="2:6" ht="15.75" x14ac:dyDescent="0.25">
      <c r="B16" s="7" t="s">
        <v>5</v>
      </c>
      <c r="C16" s="6" t="s">
        <v>21</v>
      </c>
      <c r="D16" s="213">
        <f>'Автоматизированный расчет'!B45*4/3</f>
        <v>97.333333333333329</v>
      </c>
      <c r="E16" s="3">
        <f>SummaryReport!H51</f>
        <v>94</v>
      </c>
      <c r="F16" s="5">
        <f t="shared" si="0"/>
        <v>-3.5460992907801359E-2</v>
      </c>
    </row>
    <row r="17" spans="2:28" ht="15.75" x14ac:dyDescent="0.25">
      <c r="B17" s="7" t="s">
        <v>6</v>
      </c>
      <c r="C17" s="6" t="s">
        <v>25</v>
      </c>
      <c r="D17" s="213">
        <f>'Автоматизированный расчет'!B46*4/3</f>
        <v>434.66666666666669</v>
      </c>
      <c r="E17" s="3">
        <f>SummaryReport!H55</f>
        <v>308</v>
      </c>
      <c r="F17" s="5">
        <f t="shared" si="0"/>
        <v>-0.41125541125541121</v>
      </c>
    </row>
    <row r="20" spans="2:28" x14ac:dyDescent="0.25">
      <c r="B20" s="209" t="s">
        <v>31</v>
      </c>
      <c r="C20" s="209"/>
      <c r="D20" s="209"/>
      <c r="E20" s="209"/>
      <c r="F20" s="209"/>
    </row>
    <row r="22" spans="2:28" x14ac:dyDescent="0.25">
      <c r="B22" s="2" t="s">
        <v>14</v>
      </c>
      <c r="C22" s="2" t="s">
        <v>15</v>
      </c>
      <c r="D22" s="2" t="s">
        <v>16</v>
      </c>
      <c r="E22" s="2" t="s">
        <v>17</v>
      </c>
      <c r="F22" s="2" t="s">
        <v>18</v>
      </c>
      <c r="I22" s="8"/>
      <c r="J22" s="8"/>
      <c r="K22" s="8"/>
      <c r="L22" s="8"/>
      <c r="N22" s="175"/>
      <c r="O22" s="174"/>
      <c r="P22" s="174"/>
      <c r="Q22" s="174"/>
    </row>
    <row r="23" spans="2:28" ht="15.75" x14ac:dyDescent="0.25">
      <c r="B23" s="7" t="s">
        <v>0</v>
      </c>
      <c r="C23" s="6" t="s">
        <v>24</v>
      </c>
      <c r="D23" s="4">
        <f>'Автоматизированный расчет'!B39</f>
        <v>422</v>
      </c>
      <c r="E23" s="3">
        <f>SummaryReport!H31</f>
        <v>444</v>
      </c>
      <c r="F23" s="5">
        <f>1-D23/E23</f>
        <v>4.9549549549549599E-2</v>
      </c>
      <c r="I23" s="8"/>
      <c r="J23" s="8"/>
      <c r="K23" s="8"/>
      <c r="L23" s="8"/>
      <c r="N23" s="175"/>
      <c r="O23" s="173"/>
      <c r="P23" s="173"/>
      <c r="Q23" s="173"/>
      <c r="S23" s="173"/>
      <c r="T23" s="173"/>
      <c r="U23" s="173"/>
      <c r="V23" s="173"/>
      <c r="W23" s="173"/>
      <c r="X23" s="173"/>
      <c r="Y23" s="173"/>
      <c r="Z23" s="173"/>
      <c r="AA23" s="173"/>
      <c r="AB23" s="173"/>
    </row>
    <row r="24" spans="2:28" ht="15.75" x14ac:dyDescent="0.25">
      <c r="B24" s="7" t="s">
        <v>1</v>
      </c>
      <c r="C24" s="6" t="s">
        <v>23</v>
      </c>
      <c r="D24" s="4">
        <f>'Автоматизированный расчет'!B41</f>
        <v>282</v>
      </c>
      <c r="E24" s="3">
        <f>SummaryReport!H37</f>
        <v>270</v>
      </c>
      <c r="F24" s="5">
        <f t="shared" ref="F24:F29" si="1">1-D24/E24</f>
        <v>-4.4444444444444509E-2</v>
      </c>
      <c r="I24" s="8"/>
      <c r="J24" s="8"/>
      <c r="K24" s="8"/>
      <c r="L24" s="8"/>
      <c r="N24" s="175"/>
      <c r="O24" s="173"/>
      <c r="P24" s="173"/>
      <c r="Q24" s="173"/>
      <c r="S24" s="173"/>
      <c r="T24" s="173"/>
      <c r="U24" s="173"/>
      <c r="V24" s="173"/>
      <c r="W24" s="173"/>
      <c r="X24" s="173"/>
      <c r="Y24" s="173"/>
      <c r="Z24" s="173"/>
      <c r="AA24" s="173"/>
      <c r="AB24" s="173"/>
    </row>
    <row r="25" spans="2:28" ht="15.75" x14ac:dyDescent="0.25">
      <c r="B25" s="7" t="s">
        <v>2</v>
      </c>
      <c r="C25" s="6" t="s">
        <v>26</v>
      </c>
      <c r="D25" s="4">
        <f>'Автоматизированный расчет'!B42</f>
        <v>270</v>
      </c>
      <c r="E25" s="3">
        <f>SummaryReport!H26</f>
        <v>270</v>
      </c>
      <c r="F25" s="5">
        <f t="shared" si="1"/>
        <v>0</v>
      </c>
      <c r="I25" s="8"/>
      <c r="J25" s="8"/>
      <c r="K25" s="8"/>
      <c r="L25" s="8"/>
      <c r="N25" s="175"/>
      <c r="O25" s="173"/>
      <c r="P25" s="173"/>
      <c r="Q25" s="173"/>
      <c r="S25" s="173"/>
      <c r="T25" s="173"/>
      <c r="U25" s="173"/>
      <c r="V25" s="173"/>
      <c r="W25" s="173"/>
      <c r="X25" s="173"/>
      <c r="Y25" s="173"/>
      <c r="Z25" s="173"/>
      <c r="AA25" s="173"/>
      <c r="AB25" s="173"/>
    </row>
    <row r="26" spans="2:28" ht="15.75" x14ac:dyDescent="0.25">
      <c r="B26" s="7" t="s">
        <v>3</v>
      </c>
      <c r="C26" s="6" t="s">
        <v>19</v>
      </c>
      <c r="D26" s="4">
        <f>'Автоматизированный расчет'!B43</f>
        <v>175</v>
      </c>
      <c r="E26" s="3">
        <v>180</v>
      </c>
      <c r="F26" s="1">
        <f t="shared" si="1"/>
        <v>2.777777777777779E-2</v>
      </c>
      <c r="I26" s="8"/>
      <c r="J26" s="8"/>
      <c r="K26" s="8"/>
      <c r="L26" s="8"/>
      <c r="N26" s="175"/>
      <c r="O26" s="173"/>
      <c r="P26" s="173"/>
      <c r="Q26" s="173"/>
      <c r="S26" s="173"/>
      <c r="T26" s="173"/>
      <c r="U26" s="173"/>
      <c r="V26" s="173"/>
      <c r="W26" s="173"/>
      <c r="X26" s="173"/>
      <c r="Y26" s="173"/>
      <c r="Z26" s="173"/>
      <c r="AA26" s="173"/>
      <c r="AB26" s="173"/>
    </row>
    <row r="27" spans="2:28" ht="15.75" x14ac:dyDescent="0.25">
      <c r="B27" s="7" t="s">
        <v>20</v>
      </c>
      <c r="C27" s="6" t="s">
        <v>22</v>
      </c>
      <c r="D27" s="4">
        <f>'Автоматизированный расчет'!B44</f>
        <v>280</v>
      </c>
      <c r="E27" s="3">
        <f>SummaryReport!H36</f>
        <v>272</v>
      </c>
      <c r="F27" s="5">
        <f t="shared" si="1"/>
        <v>-2.9411764705882248E-2</v>
      </c>
      <c r="I27" s="8"/>
      <c r="J27" s="8"/>
      <c r="K27" s="8"/>
      <c r="L27" s="8"/>
      <c r="N27" s="175"/>
      <c r="O27" s="173"/>
      <c r="P27" s="173"/>
      <c r="Q27" s="173"/>
      <c r="S27" s="173"/>
      <c r="T27" s="173"/>
      <c r="U27" s="173"/>
      <c r="V27" s="173"/>
      <c r="W27" s="173"/>
      <c r="X27" s="173"/>
      <c r="Y27" s="173"/>
      <c r="Z27" s="173"/>
      <c r="AA27" s="173"/>
      <c r="AB27" s="173"/>
    </row>
    <row r="28" spans="2:28" ht="15.75" x14ac:dyDescent="0.25">
      <c r="B28" s="7" t="s">
        <v>5</v>
      </c>
      <c r="C28" s="6" t="s">
        <v>21</v>
      </c>
      <c r="D28" s="4">
        <f>'Автоматизированный расчет'!B45</f>
        <v>73</v>
      </c>
      <c r="E28" s="3">
        <v>71</v>
      </c>
      <c r="F28" s="5">
        <f t="shared" si="1"/>
        <v>-2.8169014084507005E-2</v>
      </c>
      <c r="I28" s="8"/>
      <c r="J28" s="8"/>
      <c r="K28" s="8"/>
      <c r="L28" s="8"/>
      <c r="N28" s="175"/>
      <c r="O28" s="173"/>
      <c r="P28" s="173"/>
      <c r="Q28" s="173"/>
      <c r="S28" s="173"/>
      <c r="T28" s="173"/>
      <c r="U28" s="173"/>
      <c r="V28" s="173"/>
      <c r="W28" s="173"/>
      <c r="X28" s="173"/>
      <c r="Y28" s="173"/>
      <c r="Z28" s="173"/>
      <c r="AA28" s="173"/>
      <c r="AB28" s="173"/>
    </row>
    <row r="29" spans="2:28" ht="15.75" x14ac:dyDescent="0.25">
      <c r="B29" s="7" t="s">
        <v>6</v>
      </c>
      <c r="C29" s="6" t="s">
        <v>25</v>
      </c>
      <c r="D29" s="4">
        <f>'Автоматизированный расчет'!B46</f>
        <v>326</v>
      </c>
      <c r="E29" s="3">
        <f>SummaryReport!H32</f>
        <v>341</v>
      </c>
      <c r="F29" s="5">
        <f t="shared" si="1"/>
        <v>4.3988269794721369E-2</v>
      </c>
      <c r="I29" s="8"/>
      <c r="J29" s="8"/>
      <c r="K29" s="8"/>
      <c r="L29" s="8"/>
      <c r="N29" s="175"/>
      <c r="O29" s="173"/>
      <c r="P29" s="173"/>
      <c r="Q29" s="173"/>
      <c r="S29" s="173"/>
      <c r="T29" s="173"/>
      <c r="U29" s="173"/>
      <c r="V29" s="173"/>
      <c r="W29" s="173"/>
      <c r="X29" s="173"/>
      <c r="Y29" s="173"/>
      <c r="Z29" s="173"/>
      <c r="AA29" s="173"/>
      <c r="AB29" s="173"/>
    </row>
    <row r="30" spans="2:28" x14ac:dyDescent="0.25">
      <c r="N30" s="175"/>
      <c r="O30" s="173"/>
      <c r="P30" s="173"/>
      <c r="Q30" s="173"/>
      <c r="S30" s="173"/>
      <c r="T30" s="173"/>
      <c r="U30" s="173"/>
      <c r="V30" s="173"/>
      <c r="W30" s="173"/>
      <c r="X30" s="173"/>
      <c r="Y30" s="173"/>
      <c r="Z30" s="173"/>
      <c r="AA30" s="173"/>
      <c r="AB30" s="173"/>
    </row>
    <row r="31" spans="2:28" x14ac:dyDescent="0.25">
      <c r="N31" s="175"/>
      <c r="O31" s="173"/>
      <c r="P31" s="173"/>
      <c r="Q31" s="173"/>
      <c r="S31" s="173"/>
      <c r="T31" s="173"/>
      <c r="U31" s="173"/>
      <c r="V31" s="173"/>
      <c r="W31" s="173"/>
      <c r="X31" s="173"/>
      <c r="Y31" s="173"/>
      <c r="Z31" s="173"/>
      <c r="AA31" s="173"/>
      <c r="AB31" s="173"/>
    </row>
    <row r="32" spans="2:28" x14ac:dyDescent="0.25">
      <c r="N32" s="175"/>
      <c r="O32" s="173"/>
      <c r="P32" s="173"/>
      <c r="Q32" s="173"/>
      <c r="S32" s="173"/>
      <c r="T32" s="173"/>
      <c r="U32" s="173"/>
      <c r="V32" s="173"/>
      <c r="W32" s="173"/>
      <c r="X32" s="173"/>
      <c r="Y32" s="173"/>
      <c r="Z32" s="173"/>
      <c r="AA32" s="173"/>
      <c r="AB32" s="173"/>
    </row>
    <row r="33" spans="14:28" x14ac:dyDescent="0.25">
      <c r="N33" s="175"/>
      <c r="O33" s="173"/>
      <c r="P33" s="173"/>
      <c r="Q33" s="173"/>
      <c r="S33" s="173"/>
      <c r="T33" s="173"/>
      <c r="U33" s="173"/>
      <c r="V33" s="173"/>
      <c r="W33" s="173"/>
      <c r="X33" s="173"/>
      <c r="Y33" s="173"/>
      <c r="Z33" s="173"/>
      <c r="AA33" s="173"/>
      <c r="AB33" s="173"/>
    </row>
    <row r="34" spans="14:28" x14ac:dyDescent="0.25">
      <c r="N34" s="175"/>
      <c r="O34" s="173"/>
      <c r="P34" s="173"/>
      <c r="Q34" s="173"/>
      <c r="S34" s="173"/>
      <c r="T34" s="173"/>
      <c r="U34" s="173"/>
      <c r="V34" s="173"/>
      <c r="W34" s="173"/>
      <c r="X34" s="173"/>
      <c r="Y34" s="173"/>
      <c r="Z34" s="173"/>
      <c r="AA34" s="173"/>
      <c r="AB34" s="173"/>
    </row>
    <row r="35" spans="14:28" x14ac:dyDescent="0.25">
      <c r="N35" s="175"/>
      <c r="O35" s="173"/>
      <c r="P35" s="173"/>
      <c r="Q35" s="173"/>
      <c r="S35" s="173"/>
      <c r="T35" s="173"/>
      <c r="U35" s="173"/>
      <c r="V35" s="173"/>
      <c r="W35" s="173"/>
      <c r="X35" s="173"/>
      <c r="Y35" s="173"/>
      <c r="Z35" s="173"/>
      <c r="AA35" s="173"/>
      <c r="AB35" s="173"/>
    </row>
    <row r="36" spans="14:28" x14ac:dyDescent="0.25">
      <c r="N36" s="175"/>
      <c r="O36" s="173"/>
      <c r="P36" s="173"/>
      <c r="Q36" s="173"/>
      <c r="S36" s="173"/>
      <c r="T36" s="173"/>
      <c r="U36" s="173"/>
      <c r="V36" s="173"/>
      <c r="W36" s="173"/>
      <c r="X36" s="173"/>
      <c r="Y36" s="173"/>
      <c r="Z36" s="173"/>
      <c r="AA36" s="173"/>
      <c r="AB36" s="173"/>
    </row>
    <row r="37" spans="14:28" x14ac:dyDescent="0.25">
      <c r="N37" s="175"/>
      <c r="O37" s="173"/>
      <c r="P37" s="173"/>
      <c r="Q37" s="173"/>
      <c r="S37" s="173"/>
      <c r="T37" s="173"/>
      <c r="U37" s="173"/>
      <c r="V37" s="173"/>
      <c r="W37" s="173"/>
      <c r="X37" s="173"/>
      <c r="Y37" s="173"/>
      <c r="Z37" s="173"/>
      <c r="AA37" s="173"/>
      <c r="AB37" s="173"/>
    </row>
    <row r="38" spans="14:28" x14ac:dyDescent="0.25">
      <c r="N38" s="175"/>
      <c r="O38" s="173"/>
      <c r="P38" s="173"/>
      <c r="Q38" s="173"/>
      <c r="S38" s="173"/>
      <c r="T38" s="173"/>
      <c r="U38" s="173"/>
      <c r="V38" s="173"/>
      <c r="W38" s="173"/>
      <c r="X38" s="173"/>
      <c r="Y38" s="173"/>
      <c r="Z38" s="173"/>
      <c r="AA38" s="173"/>
      <c r="AB38" s="173"/>
    </row>
    <row r="39" spans="14:28" x14ac:dyDescent="0.25">
      <c r="N39" s="175"/>
      <c r="O39" s="173"/>
      <c r="P39" s="173"/>
      <c r="Q39" s="173"/>
      <c r="S39" s="173"/>
      <c r="T39" s="173"/>
      <c r="U39" s="173"/>
      <c r="V39" s="173"/>
      <c r="W39" s="173"/>
      <c r="X39" s="173"/>
      <c r="Y39" s="173"/>
      <c r="Z39" s="173"/>
      <c r="AA39" s="173"/>
      <c r="AB39" s="173"/>
    </row>
    <row r="40" spans="14:28" x14ac:dyDescent="0.25">
      <c r="N40" s="175"/>
      <c r="S40" s="173"/>
      <c r="T40" s="173"/>
      <c r="U40" s="173"/>
      <c r="V40" s="173"/>
      <c r="W40" s="173"/>
      <c r="X40" s="173"/>
      <c r="Y40" s="173"/>
      <c r="Z40" s="173"/>
      <c r="AA40" s="173"/>
      <c r="AB40" s="173"/>
    </row>
    <row r="41" spans="14:28" x14ac:dyDescent="0.25">
      <c r="N41" s="175"/>
    </row>
    <row r="42" spans="14:28" x14ac:dyDescent="0.25">
      <c r="N42" s="175"/>
    </row>
    <row r="43" spans="14:28" x14ac:dyDescent="0.25">
      <c r="N43" s="175"/>
    </row>
    <row r="44" spans="14:28" x14ac:dyDescent="0.25">
      <c r="N44" s="175"/>
    </row>
    <row r="45" spans="14:28" x14ac:dyDescent="0.25">
      <c r="N45" s="175"/>
    </row>
    <row r="46" spans="14:28" x14ac:dyDescent="0.25">
      <c r="N46" s="175"/>
    </row>
    <row r="47" spans="14:28" x14ac:dyDescent="0.25">
      <c r="N47" s="175"/>
    </row>
    <row r="48" spans="14:28" x14ac:dyDescent="0.25">
      <c r="N48" s="175"/>
    </row>
    <row r="49" spans="14:14" x14ac:dyDescent="0.25">
      <c r="N49" s="175"/>
    </row>
    <row r="50" spans="14:14" x14ac:dyDescent="0.25">
      <c r="N50" s="175"/>
    </row>
    <row r="51" spans="14:14" x14ac:dyDescent="0.25">
      <c r="N51" s="175"/>
    </row>
    <row r="52" spans="14:14" x14ac:dyDescent="0.25">
      <c r="N52" s="175"/>
    </row>
    <row r="53" spans="14:14" x14ac:dyDescent="0.25">
      <c r="N53" s="175"/>
    </row>
    <row r="54" spans="14:14" x14ac:dyDescent="0.25">
      <c r="N54" s="175"/>
    </row>
    <row r="55" spans="14:14" x14ac:dyDescent="0.25">
      <c r="N55" s="175"/>
    </row>
    <row r="56" spans="14:14" x14ac:dyDescent="0.25">
      <c r="N56" s="175"/>
    </row>
    <row r="57" spans="14:14" x14ac:dyDescent="0.25">
      <c r="N57" s="175"/>
    </row>
    <row r="58" spans="14:14" x14ac:dyDescent="0.25">
      <c r="N58" s="175"/>
    </row>
  </sheetData>
  <mergeCells count="2">
    <mergeCell ref="B8:F8"/>
    <mergeCell ref="B20:F20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Автоматизированный расчет</vt:lpstr>
      <vt:lpstr>Соответствие</vt:lpstr>
      <vt:lpstr>SummaryReport</vt:lpstr>
      <vt:lpstr>Результаты всех тестов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Назар Грехов</dc:creator>
  <cp:lastModifiedBy>andrey karasev</cp:lastModifiedBy>
  <dcterms:created xsi:type="dcterms:W3CDTF">2015-06-05T18:19:34Z</dcterms:created>
  <dcterms:modified xsi:type="dcterms:W3CDTF">2024-02-14T09:43:06Z</dcterms:modified>
</cp:coreProperties>
</file>