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drey.Home-PC\LoadRunner_WebTours\Documents\"/>
    </mc:Choice>
  </mc:AlternateContent>
  <xr:revisionPtr revIDLastSave="0" documentId="13_ncr:1_{7DF8A5AF-9778-4B6D-9664-83BF2456D0B9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D23" i="2"/>
  <c r="E23" i="2"/>
  <c r="F23" i="2" s="1"/>
  <c r="D28" i="2"/>
  <c r="D40" i="2" s="1"/>
  <c r="D29" i="2"/>
  <c r="D30" i="2"/>
  <c r="D31" i="2"/>
  <c r="D32" i="2"/>
  <c r="D33" i="2"/>
  <c r="D34" i="2"/>
  <c r="D35" i="2"/>
  <c r="D36" i="2"/>
  <c r="D37" i="2"/>
  <c r="D38" i="2"/>
  <c r="D39" i="2"/>
  <c r="E32" i="2"/>
  <c r="E39" i="2"/>
  <c r="E38" i="2"/>
  <c r="E37" i="2"/>
  <c r="E36" i="2"/>
  <c r="E35" i="2"/>
  <c r="E34" i="2"/>
  <c r="E33" i="2"/>
  <c r="E31" i="2"/>
  <c r="E30" i="2"/>
  <c r="E29" i="2"/>
  <c r="E28" i="2"/>
  <c r="H30" i="5"/>
  <c r="H46" i="5" l="1"/>
  <c r="H14" i="5"/>
  <c r="V30" i="5" l="1"/>
  <c r="F39" i="2"/>
  <c r="F38" i="2"/>
  <c r="F37" i="2"/>
  <c r="F36" i="2"/>
  <c r="F35" i="2"/>
  <c r="F33" i="2"/>
  <c r="F32" i="2"/>
  <c r="F31" i="2"/>
  <c r="F30" i="2"/>
  <c r="F29" i="2"/>
  <c r="E22" i="2"/>
  <c r="E21" i="2"/>
  <c r="E20" i="2"/>
  <c r="E19" i="2"/>
  <c r="E18" i="2"/>
  <c r="E17" i="2"/>
  <c r="E16" i="2"/>
  <c r="E15" i="2"/>
  <c r="F15" i="2" s="1"/>
  <c r="E14" i="2"/>
  <c r="F14" i="2" s="1"/>
  <c r="E13" i="2"/>
  <c r="F13" i="2" s="1"/>
  <c r="E12" i="2"/>
  <c r="F12" i="2" s="1"/>
  <c r="D12" i="2"/>
  <c r="D13" i="2"/>
  <c r="D14" i="2"/>
  <c r="D15" i="2"/>
  <c r="D16" i="2"/>
  <c r="D17" i="2"/>
  <c r="D18" i="2"/>
  <c r="D19" i="2"/>
  <c r="D20" i="2"/>
  <c r="D21" i="2"/>
  <c r="D22" i="2"/>
  <c r="F16" i="2"/>
  <c r="E11" i="2"/>
  <c r="F11" i="2" s="1"/>
  <c r="E40" i="2" l="1"/>
  <c r="F40" i="2" s="1"/>
  <c r="F18" i="2"/>
  <c r="F19" i="2"/>
  <c r="F28" i="2"/>
  <c r="F22" i="2"/>
  <c r="F21" i="2"/>
  <c r="F20" i="2"/>
  <c r="F17" i="2"/>
  <c r="F34" i="2"/>
  <c r="V3" i="3" l="1"/>
  <c r="V4" i="3"/>
  <c r="V6" i="3"/>
  <c r="V7" i="3"/>
  <c r="D8" i="3"/>
  <c r="E8" i="3"/>
  <c r="F8" i="3" s="1"/>
  <c r="G8" i="3"/>
  <c r="D21" i="3"/>
  <c r="E21" i="3"/>
  <c r="F21" i="3" s="1"/>
  <c r="G21" i="3"/>
  <c r="D24" i="3"/>
  <c r="E24" i="3"/>
  <c r="F24" i="3" s="1"/>
  <c r="G24" i="3"/>
  <c r="D25" i="3"/>
  <c r="E25" i="3"/>
  <c r="F25" i="3" s="1"/>
  <c r="G25" i="3"/>
  <c r="H8" i="3" l="1"/>
  <c r="H21" i="3"/>
  <c r="H24" i="3"/>
  <c r="H25" i="3"/>
  <c r="G3" i="3"/>
  <c r="C40" i="3"/>
  <c r="D40" i="3" l="1"/>
  <c r="G4" i="3"/>
  <c r="G5" i="3"/>
  <c r="G6" i="3"/>
  <c r="G7" i="3"/>
  <c r="G9" i="3"/>
  <c r="G10" i="3"/>
  <c r="G11" i="3"/>
  <c r="G12" i="3"/>
  <c r="G13" i="3"/>
  <c r="G14" i="3"/>
  <c r="G15" i="3"/>
  <c r="G16" i="3"/>
  <c r="G17" i="3"/>
  <c r="G18" i="3"/>
  <c r="G19" i="3"/>
  <c r="G20" i="3"/>
  <c r="G22" i="3"/>
  <c r="G23" i="3"/>
  <c r="G26" i="3"/>
  <c r="G27" i="3"/>
  <c r="G28" i="3"/>
  <c r="G29" i="3"/>
  <c r="G30" i="3"/>
  <c r="G31" i="3"/>
  <c r="G32" i="3"/>
  <c r="G2" i="3"/>
  <c r="P3" i="3"/>
  <c r="P4" i="3"/>
  <c r="P6" i="3"/>
  <c r="P7" i="3"/>
  <c r="P2" i="3"/>
  <c r="D5" i="3"/>
  <c r="E5" i="3"/>
  <c r="F5" i="3" s="1"/>
  <c r="D3" i="3" l="1"/>
  <c r="E3" i="3"/>
  <c r="F3" i="3" s="1"/>
  <c r="X2" i="3"/>
  <c r="E2" i="3" l="1"/>
  <c r="G40" i="3" l="1"/>
  <c r="A3" i="4" l="1"/>
  <c r="A4" i="4"/>
  <c r="A5" i="4"/>
  <c r="A6" i="4"/>
  <c r="A7" i="4"/>
  <c r="A8" i="4"/>
  <c r="A9" i="4"/>
  <c r="A10" i="4"/>
  <c r="A11" i="4"/>
  <c r="A12" i="4"/>
  <c r="A13" i="4"/>
  <c r="A2" i="4"/>
  <c r="F38" i="3" s="1"/>
  <c r="H38" i="3" s="1"/>
  <c r="F49" i="3" l="1"/>
  <c r="H49" i="3" s="1"/>
  <c r="F41" i="3"/>
  <c r="H41" i="3" s="1"/>
  <c r="F47" i="3"/>
  <c r="H47" i="3" s="1"/>
  <c r="F42" i="3"/>
  <c r="H42" i="3" s="1"/>
  <c r="F48" i="3"/>
  <c r="H48" i="3" s="1"/>
  <c r="F43" i="3"/>
  <c r="H43" i="3" s="1"/>
  <c r="F39" i="3"/>
  <c r="H39" i="3" s="1"/>
  <c r="F46" i="3"/>
  <c r="H46" i="3" s="1"/>
  <c r="F45" i="3"/>
  <c r="H45" i="3" s="1"/>
  <c r="F44" i="3"/>
  <c r="H44" i="3" s="1"/>
  <c r="F40" i="3"/>
  <c r="H40" i="3" s="1"/>
  <c r="I40" i="3" s="1"/>
  <c r="F2" i="3"/>
  <c r="D2" i="3"/>
  <c r="T7" i="3"/>
  <c r="D19" i="3"/>
  <c r="D20" i="3"/>
  <c r="D22" i="3"/>
  <c r="C45" i="3"/>
  <c r="C47" i="3"/>
  <c r="C49" i="3"/>
  <c r="C46" i="3"/>
  <c r="C38" i="3"/>
  <c r="C39" i="3"/>
  <c r="C41" i="3"/>
  <c r="C44" i="3"/>
  <c r="C48" i="3"/>
  <c r="C42" i="3"/>
  <c r="C43" i="3"/>
  <c r="D45" i="3" l="1"/>
  <c r="D39" i="3"/>
  <c r="D47" i="3"/>
  <c r="D43" i="3"/>
  <c r="D38" i="3"/>
  <c r="D44" i="3"/>
  <c r="D49" i="3"/>
  <c r="D41" i="3"/>
  <c r="D42" i="3"/>
  <c r="D48" i="3"/>
  <c r="D46" i="3"/>
  <c r="G44" i="3"/>
  <c r="G42" i="3"/>
  <c r="G39" i="3"/>
  <c r="G45" i="3"/>
  <c r="G46" i="3"/>
  <c r="G43" i="3"/>
  <c r="G47" i="3"/>
  <c r="I47" i="3" s="1"/>
  <c r="G49" i="3"/>
  <c r="I49" i="3" s="1"/>
  <c r="G38" i="3"/>
  <c r="G48" i="3"/>
  <c r="I48" i="3" s="1"/>
  <c r="G41" i="3"/>
  <c r="E19" i="3"/>
  <c r="F19" i="3" s="1"/>
  <c r="H19" i="3" s="1"/>
  <c r="E22" i="3"/>
  <c r="F22" i="3" s="1"/>
  <c r="H22" i="3" s="1"/>
  <c r="E20" i="3"/>
  <c r="F20" i="3" s="1"/>
  <c r="B50" i="3"/>
  <c r="D9" i="3"/>
  <c r="D29" i="3"/>
  <c r="E29" i="3"/>
  <c r="F29" i="3" s="1"/>
  <c r="D23" i="3"/>
  <c r="D14" i="3"/>
  <c r="I44" i="3" l="1"/>
  <c r="I42" i="3"/>
  <c r="I46" i="3"/>
  <c r="I41" i="3"/>
  <c r="I45" i="3"/>
  <c r="I39" i="3"/>
  <c r="I43" i="3"/>
  <c r="H20" i="3"/>
  <c r="D15" i="3"/>
  <c r="D17" i="3"/>
  <c r="D16" i="3"/>
  <c r="D18" i="3"/>
  <c r="D30" i="3"/>
  <c r="D31" i="3"/>
  <c r="D32" i="3"/>
  <c r="S6" i="3" l="1"/>
  <c r="S5" i="3"/>
  <c r="S3" i="3"/>
  <c r="S7" i="3"/>
  <c r="S4" i="3"/>
  <c r="E11" i="3"/>
  <c r="E9" i="3"/>
  <c r="F9" i="3" s="1"/>
  <c r="E23" i="3"/>
  <c r="F23" i="3" s="1"/>
  <c r="D28" i="3"/>
  <c r="S2" i="3"/>
  <c r="T2" i="3"/>
  <c r="T6" i="3"/>
  <c r="T3" i="3"/>
  <c r="D11" i="3" l="1"/>
  <c r="V2" i="3"/>
  <c r="H5" i="3"/>
  <c r="H3" i="3"/>
  <c r="H2" i="3"/>
  <c r="H9" i="3"/>
  <c r="H29" i="3"/>
  <c r="S8" i="3"/>
  <c r="T5" i="3"/>
  <c r="E14" i="3"/>
  <c r="F14" i="3" s="1"/>
  <c r="T4" i="3"/>
  <c r="I38" i="3"/>
  <c r="D6" i="3"/>
  <c r="E32" i="3"/>
  <c r="F32" i="3" s="1"/>
  <c r="E18" i="3"/>
  <c r="F18" i="3" s="1"/>
  <c r="D4" i="3"/>
  <c r="D13" i="3"/>
  <c r="D10" i="3"/>
  <c r="D27" i="3"/>
  <c r="D12" i="3"/>
  <c r="D7" i="3"/>
  <c r="E13" i="3"/>
  <c r="F13" i="3" s="1"/>
  <c r="E31" i="3"/>
  <c r="F31" i="3" s="1"/>
  <c r="E27" i="3"/>
  <c r="F27" i="3" s="1"/>
  <c r="E17" i="3"/>
  <c r="F17" i="3" s="1"/>
  <c r="E12" i="3"/>
  <c r="F12" i="3" s="1"/>
  <c r="E7" i="3"/>
  <c r="F7" i="3" s="1"/>
  <c r="E30" i="3"/>
  <c r="E26" i="3"/>
  <c r="F26" i="3" s="1"/>
  <c r="E16" i="3"/>
  <c r="E6" i="3"/>
  <c r="F6" i="3" s="1"/>
  <c r="E28" i="3"/>
  <c r="E15" i="3"/>
  <c r="F15" i="3" s="1"/>
  <c r="E10" i="3"/>
  <c r="F10" i="3" s="1"/>
  <c r="E4" i="3"/>
  <c r="F4" i="3" s="1"/>
  <c r="D26" i="3" l="1"/>
  <c r="H26" i="3" s="1"/>
  <c r="V5" i="3"/>
  <c r="H14" i="3"/>
  <c r="H18" i="3"/>
  <c r="H27" i="3"/>
  <c r="H23" i="3"/>
  <c r="F30" i="3"/>
  <c r="H30" i="3" s="1"/>
  <c r="F11" i="3"/>
  <c r="H11" i="3" s="1"/>
  <c r="F28" i="3"/>
  <c r="H28" i="3" s="1"/>
  <c r="F16" i="3"/>
  <c r="C50" i="3"/>
  <c r="H4" i="3"/>
  <c r="H6" i="3"/>
  <c r="H32" i="3"/>
  <c r="H13" i="3"/>
  <c r="H31" i="3"/>
  <c r="H17" i="3"/>
  <c r="H12" i="3"/>
  <c r="H10" i="3"/>
  <c r="H7" i="3"/>
  <c r="H15" i="3"/>
  <c r="D50" i="3" l="1"/>
  <c r="H16" i="3"/>
  <c r="P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<sst xmlns="http://schemas.openxmlformats.org/spreadsheetml/2006/main" count="329" uniqueCount="86">
  <si>
    <t>Вход в систему</t>
  </si>
  <si>
    <t>Оплата билета</t>
  </si>
  <si>
    <t>Просмотр квитанций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</si>
  <si>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</si>
  <si>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</si>
  <si>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</si>
  <si>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</si>
  <si>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</si>
  <si>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</si>
  <si>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</si>
  <si>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</si>
  <si>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</si>
  <si>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</si>
  <si>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</si>
  <si>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</si>
  <si>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</si>
  <si>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logout</t>
  </si>
  <si>
    <t>Transaction Name</t>
  </si>
  <si>
    <t>Pass</t>
  </si>
  <si>
    <t>Fail</t>
  </si>
  <si>
    <t>Stop</t>
  </si>
  <si>
    <t>Подтверждение максимума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</si>
  <si>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</si>
  <si>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</si>
  <si>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</si>
  <si>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</si>
  <si>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</si>
  <si>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</si>
  <si>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</si>
  <si>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</si>
  <si>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</si>
  <si>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</si>
  <si>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</si>
  <si>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</si>
  <si>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</si>
  <si>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</si>
  <si>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</si>
  <si>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</si>
  <si>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</si>
  <si>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</si>
  <si>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</si>
  <si>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</si>
  <si>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</si>
  <si>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</si>
  <si>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</si>
  <si>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</si>
  <si>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</si>
  <si>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</si>
  <si>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</si>
  <si>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</si>
  <si>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</si>
  <si>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</si>
  <si>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</si>
  <si>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</si>
  <si>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</si>
  <si>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</si>
  <si>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</si>
  <si>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</si>
  <si>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</si>
  <si>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</si>
  <si>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</si>
  <si>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</si>
  <si>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</si>
  <si>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</si>
  <si>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</si>
  <si>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No Data</t>
  </si>
  <si>
    <t>ScriptName</t>
  </si>
  <si>
    <t>Duration + Think_time</t>
  </si>
  <si>
    <t>Профиль</t>
  </si>
  <si>
    <t>Jmeter, throughput per minute</t>
  </si>
  <si>
    <t>choose_Ticket</t>
  </si>
  <si>
    <t>ContinueAfterReg</t>
  </si>
  <si>
    <t>delete_Itinerary</t>
  </si>
  <si>
    <t>go_to_FlightsPage</t>
  </si>
  <si>
    <t>go_to_WebTours</t>
  </si>
  <si>
    <t>Login</t>
  </si>
  <si>
    <t>Logout</t>
  </si>
  <si>
    <t>payment_Details</t>
  </si>
  <si>
    <t>RegisterNewUser</t>
  </si>
  <si>
    <t>RegPage</t>
  </si>
  <si>
    <t>search_Itinerary</t>
  </si>
  <si>
    <t>ticket_Search</t>
  </si>
  <si>
    <t>ConfirmMaxPerf</t>
  </si>
  <si>
    <t>DebugPerf</t>
  </si>
  <si>
    <t>SearchMaxPerf</t>
  </si>
  <si>
    <t>Поиск максимума 4 ступень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</si>
</sst>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  <charset val="20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40">
    <xf numFmtId="0" fontId="0" fillId="0" borderId="0"/>
    <xf numFmtId="0" fontId="16" fillId="2" borderId="0" applyNumberFormat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2" fillId="0" borderId="0"/>
    <xf numFmtId="0" fontId="22" fillId="0" borderId="0" applyNumberFormat="0" applyFill="0" applyBorder="0" applyAlignment="0" applyProtection="0"/>
    <xf numFmtId="0" fontId="23" fillId="0" borderId="3" applyNumberFormat="0" applyFill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26" fillId="6" borderId="6" applyNumberFormat="0" applyAlignment="0" applyProtection="0"/>
    <xf numFmtId="0" fontId="27" fillId="7" borderId="7" applyNumberFormat="0" applyAlignment="0" applyProtection="0"/>
    <xf numFmtId="0" fontId="28" fillId="7" borderId="6" applyNumberFormat="0" applyAlignment="0" applyProtection="0"/>
    <xf numFmtId="0" fontId="29" fillId="0" borderId="8" applyNumberFormat="0" applyFill="0" applyAlignment="0" applyProtection="0"/>
    <xf numFmtId="0" fontId="30" fillId="8" borderId="9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9" fillId="0" borderId="11" applyNumberFormat="0" applyFill="0" applyAlignment="0" applyProtection="0"/>
    <xf numFmtId="0" fontId="33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33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33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33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33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33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0" borderId="0"/>
    <xf numFmtId="0" fontId="11" fillId="9" borderId="10" applyNumberFormat="0" applyFont="0" applyAlignment="0" applyProtection="0"/>
    <xf numFmtId="9" fontId="34" fillId="0" borderId="0" applyFont="0" applyFill="0" applyBorder="0" applyAlignment="0" applyProtection="0"/>
    <xf numFmtId="0" fontId="10" fillId="0" borderId="0"/>
    <xf numFmtId="0" fontId="38" fillId="4" borderId="0" applyNumberFormat="0" applyBorder="0" applyAlignment="0" applyProtection="0"/>
    <xf numFmtId="0" fontId="10" fillId="9" borderId="10" applyNumberFormat="0" applyFont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33" fillId="13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33" fillId="17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33" fillId="21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33" fillId="25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33" fillId="29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33" fillId="33" borderId="0" applyNumberFormat="0" applyBorder="0" applyAlignment="0" applyProtection="0"/>
    <xf numFmtId="0" fontId="9" fillId="0" borderId="0"/>
    <xf numFmtId="0" fontId="9" fillId="9" borderId="10" applyNumberFormat="0" applyFont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8" fillId="0" borderId="0"/>
    <xf numFmtId="0" fontId="8" fillId="9" borderId="10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7" fillId="0" borderId="0"/>
    <xf numFmtId="0" fontId="7" fillId="9" borderId="10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6" fillId="0" borderId="0"/>
    <xf numFmtId="0" fontId="6" fillId="9" borderId="10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5" fillId="0" borderId="0"/>
    <xf numFmtId="0" fontId="5" fillId="9" borderId="10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4" fillId="0" borderId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217">
    <xf numFmtId="0" fontId="0" fillId="0" borderId="0" xfId="0"/>
    <xf numFmtId="0" fontId="11" fillId="0" borderId="0" xfId="42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0" fontId="15" fillId="0" borderId="2" xfId="0" applyFont="1" applyBorder="1" applyAlignment="1">
      <alignment vertical="center" wrapText="1"/>
    </xf>
    <xf numFmtId="0" fontId="0" fillId="40" borderId="2" xfId="0" applyFill="1" applyBorder="1"/>
    <xf numFmtId="0" fontId="0" fillId="0" borderId="0" xfId="0" applyAlignment="1">
      <alignment horizontal="center"/>
    </xf>
    <xf numFmtId="1" fontId="0" fillId="35" borderId="2" xfId="0" applyNumberFormat="1" applyFill="1" applyBorder="1"/>
    <xf numFmtId="0" fontId="15" fillId="39" borderId="15" xfId="0" applyFont="1" applyFill="1" applyBorder="1" applyAlignment="1">
      <alignment vertical="center" wrapText="1"/>
    </xf>
    <xf numFmtId="0" fontId="13" fillId="39" borderId="15" xfId="0" applyFont="1" applyFill="1" applyBorder="1" applyAlignment="1">
      <alignment horizontal="left" vertical="center" wrapText="1"/>
    </xf>
    <xf numFmtId="0" fontId="13" fillId="35" borderId="15" xfId="0" applyFont="1" applyFill="1" applyBorder="1" applyAlignment="1">
      <alignment horizontal="left" vertical="center" wrapText="1"/>
    </xf>
    <xf numFmtId="0" fontId="14" fillId="39" borderId="16" xfId="0" applyFont="1" applyFill="1" applyBorder="1" applyAlignment="1">
      <alignment horizontal="left" vertical="center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9" fontId="0" fillId="0" borderId="0" xfId="44" applyFont="1" applyBorder="1"/>
    <xf numFmtId="0" fontId="15" fillId="0" borderId="0" xfId="0" applyFont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7" borderId="2" xfId="0" applyNumberFormat="1" applyFill="1" applyBorder="1"/>
    <xf numFmtId="1" fontId="0" fillId="0" borderId="2" xfId="0" applyNumberFormat="1" applyBorder="1"/>
    <xf numFmtId="1" fontId="0" fillId="37" borderId="12" xfId="0" applyNumberFormat="1" applyFill="1" applyBorder="1"/>
    <xf numFmtId="2" fontId="0" fillId="0" borderId="0" xfId="44" applyNumberFormat="1" applyFont="1" applyBorder="1"/>
    <xf numFmtId="0" fontId="0" fillId="0" borderId="21" xfId="0" applyBorder="1"/>
    <xf numFmtId="0" fontId="0" fillId="0" borderId="22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35" borderId="20" xfId="0" applyFill="1" applyBorder="1"/>
    <xf numFmtId="9" fontId="0" fillId="0" borderId="2" xfId="0" applyNumberFormat="1" applyBorder="1"/>
    <xf numFmtId="0" fontId="0" fillId="0" borderId="26" xfId="0" applyBorder="1"/>
    <xf numFmtId="0" fontId="35" fillId="0" borderId="22" xfId="0" applyFont="1" applyBorder="1"/>
    <xf numFmtId="0" fontId="35" fillId="0" borderId="0" xfId="0" applyFont="1"/>
    <xf numFmtId="1" fontId="35" fillId="0" borderId="0" xfId="0" applyNumberFormat="1" applyFont="1"/>
    <xf numFmtId="9" fontId="0" fillId="0" borderId="27" xfId="0" applyNumberFormat="1" applyBorder="1"/>
    <xf numFmtId="0" fontId="15" fillId="39" borderId="20" xfId="0" applyFont="1" applyFill="1" applyBorder="1" applyAlignment="1">
      <alignment vertical="center" wrapText="1"/>
    </xf>
    <xf numFmtId="0" fontId="13" fillId="39" borderId="20" xfId="0" applyFont="1" applyFill="1" applyBorder="1" applyAlignment="1">
      <alignment horizontal="center" vertical="center" wrapText="1"/>
    </xf>
    <xf numFmtId="0" fontId="13" fillId="39" borderId="30" xfId="0" applyFont="1" applyFill="1" applyBorder="1" applyAlignment="1">
      <alignment horizontal="center" vertical="center" wrapText="1"/>
    </xf>
    <xf numFmtId="1" fontId="13" fillId="0" borderId="2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wrapText="1"/>
    </xf>
    <xf numFmtId="0" fontId="0" fillId="0" borderId="2" xfId="0" applyBorder="1"/>
    <xf numFmtId="0" fontId="9" fillId="0" borderId="0" xfId="66"/>
    <xf numFmtId="0" fontId="39" fillId="0" borderId="22" xfId="0" applyFont="1" applyBorder="1"/>
    <xf numFmtId="0" fontId="39" fillId="0" borderId="25" xfId="0" applyFont="1" applyBorder="1"/>
    <xf numFmtId="2" fontId="39" fillId="35" borderId="2" xfId="0" applyNumberFormat="1" applyFont="1" applyFill="1" applyBorder="1"/>
    <xf numFmtId="0" fontId="0" fillId="34" borderId="32" xfId="0" applyFill="1" applyBorder="1"/>
    <xf numFmtId="0" fontId="0" fillId="34" borderId="35" xfId="0" applyFill="1" applyBorder="1"/>
    <xf numFmtId="0" fontId="0" fillId="34" borderId="33" xfId="0" applyFill="1" applyBorder="1"/>
    <xf numFmtId="0" fontId="0" fillId="34" borderId="36" xfId="0" applyFill="1" applyBorder="1"/>
    <xf numFmtId="0" fontId="0" fillId="42" borderId="32" xfId="0" applyFill="1" applyBorder="1"/>
    <xf numFmtId="0" fontId="0" fillId="42" borderId="35" xfId="0" applyFill="1" applyBorder="1"/>
    <xf numFmtId="0" fontId="0" fillId="42" borderId="33" xfId="0" applyFill="1" applyBorder="1"/>
    <xf numFmtId="0" fontId="0" fillId="42" borderId="36" xfId="0" applyFill="1" applyBorder="1"/>
    <xf numFmtId="0" fontId="0" fillId="42" borderId="34" xfId="0" applyFill="1" applyBorder="1"/>
    <xf numFmtId="0" fontId="0" fillId="42" borderId="37" xfId="0" applyFill="1" applyBorder="1"/>
    <xf numFmtId="0" fontId="0" fillId="43" borderId="33" xfId="0" applyFill="1" applyBorder="1"/>
    <xf numFmtId="0" fontId="0" fillId="43" borderId="36" xfId="0" applyFill="1" applyBorder="1"/>
    <xf numFmtId="0" fontId="0" fillId="44" borderId="32" xfId="0" applyFill="1" applyBorder="1"/>
    <xf numFmtId="0" fontId="0" fillId="44" borderId="35" xfId="0" applyFill="1" applyBorder="1"/>
    <xf numFmtId="0" fontId="0" fillId="44" borderId="33" xfId="0" applyFill="1" applyBorder="1"/>
    <xf numFmtId="0" fontId="0" fillId="44" borderId="36" xfId="0" applyFill="1" applyBorder="1"/>
    <xf numFmtId="0" fontId="0" fillId="44" borderId="34" xfId="0" applyFill="1" applyBorder="1"/>
    <xf numFmtId="0" fontId="0" fillId="44" borderId="37" xfId="0" applyFill="1" applyBorder="1"/>
    <xf numFmtId="0" fontId="0" fillId="45" borderId="32" xfId="0" applyFill="1" applyBorder="1"/>
    <xf numFmtId="0" fontId="0" fillId="45" borderId="35" xfId="0" applyFill="1" applyBorder="1"/>
    <xf numFmtId="0" fontId="0" fillId="45" borderId="33" xfId="0" applyFill="1" applyBorder="1"/>
    <xf numFmtId="0" fontId="0" fillId="45" borderId="36" xfId="0" applyFill="1" applyBorder="1"/>
    <xf numFmtId="0" fontId="0" fillId="45" borderId="34" xfId="0" applyFill="1" applyBorder="1"/>
    <xf numFmtId="0" fontId="0" fillId="45" borderId="37" xfId="0" applyFill="1" applyBorder="1"/>
    <xf numFmtId="0" fontId="0" fillId="46" borderId="33" xfId="0" applyFill="1" applyBorder="1"/>
    <xf numFmtId="0" fontId="0" fillId="46" borderId="36" xfId="0" applyFill="1" applyBorder="1"/>
    <xf numFmtId="0" fontId="0" fillId="46" borderId="34" xfId="0" applyFill="1" applyBorder="1"/>
    <xf numFmtId="0" fontId="0" fillId="46" borderId="37" xfId="0" applyFill="1" applyBorder="1"/>
    <xf numFmtId="0" fontId="0" fillId="34" borderId="2" xfId="0" applyFill="1" applyBorder="1"/>
    <xf numFmtId="2" fontId="0" fillId="34" borderId="2" xfId="0" applyNumberFormat="1" applyFill="1" applyBorder="1"/>
    <xf numFmtId="0" fontId="0" fillId="42" borderId="2" xfId="0" applyFill="1" applyBorder="1"/>
    <xf numFmtId="1" fontId="0" fillId="42" borderId="2" xfId="0" applyNumberFormat="1" applyFill="1" applyBorder="1"/>
    <xf numFmtId="2" fontId="0" fillId="42" borderId="2" xfId="0" applyNumberFormat="1" applyFill="1" applyBorder="1"/>
    <xf numFmtId="0" fontId="0" fillId="44" borderId="2" xfId="0" applyFill="1" applyBorder="1"/>
    <xf numFmtId="1" fontId="0" fillId="44" borderId="2" xfId="0" applyNumberFormat="1" applyFill="1" applyBorder="1"/>
    <xf numFmtId="2" fontId="0" fillId="44" borderId="2" xfId="0" applyNumberFormat="1" applyFill="1" applyBorder="1"/>
    <xf numFmtId="0" fontId="0" fillId="43" borderId="2" xfId="0" applyFill="1" applyBorder="1"/>
    <xf numFmtId="2" fontId="0" fillId="43" borderId="2" xfId="0" applyNumberFormat="1" applyFill="1" applyBorder="1"/>
    <xf numFmtId="0" fontId="0" fillId="45" borderId="2" xfId="0" applyFill="1" applyBorder="1"/>
    <xf numFmtId="2" fontId="0" fillId="45" borderId="2" xfId="0" applyNumberFormat="1" applyFill="1" applyBorder="1"/>
    <xf numFmtId="0" fontId="0" fillId="46" borderId="2" xfId="0" applyFill="1" applyBorder="1"/>
    <xf numFmtId="2" fontId="0" fillId="46" borderId="2" xfId="0" applyNumberFormat="1" applyFill="1" applyBorder="1"/>
    <xf numFmtId="0" fontId="0" fillId="34" borderId="13" xfId="0" applyFill="1" applyBorder="1"/>
    <xf numFmtId="0" fontId="0" fillId="34" borderId="26" xfId="0" applyFill="1" applyBorder="1"/>
    <xf numFmtId="2" fontId="0" fillId="34" borderId="26" xfId="0" applyNumberFormat="1" applyFill="1" applyBorder="1"/>
    <xf numFmtId="1" fontId="0" fillId="34" borderId="14" xfId="0" applyNumberFormat="1" applyFill="1" applyBorder="1"/>
    <xf numFmtId="0" fontId="0" fillId="34" borderId="15" xfId="0" applyFill="1" applyBorder="1"/>
    <xf numFmtId="1" fontId="0" fillId="34" borderId="38" xfId="0" applyNumberFormat="1" applyFill="1" applyBorder="1"/>
    <xf numFmtId="0" fontId="0" fillId="42" borderId="15" xfId="0" applyFill="1" applyBorder="1"/>
    <xf numFmtId="1" fontId="0" fillId="42" borderId="38" xfId="0" applyNumberFormat="1" applyFill="1" applyBorder="1"/>
    <xf numFmtId="0" fontId="0" fillId="44" borderId="15" xfId="0" applyFill="1" applyBorder="1"/>
    <xf numFmtId="1" fontId="0" fillId="44" borderId="38" xfId="0" applyNumberFormat="1" applyFill="1" applyBorder="1"/>
    <xf numFmtId="0" fontId="0" fillId="43" borderId="15" xfId="0" applyFill="1" applyBorder="1"/>
    <xf numFmtId="1" fontId="0" fillId="43" borderId="38" xfId="0" applyNumberFormat="1" applyFill="1" applyBorder="1"/>
    <xf numFmtId="0" fontId="0" fillId="45" borderId="15" xfId="0" applyFill="1" applyBorder="1"/>
    <xf numFmtId="1" fontId="0" fillId="45" borderId="38" xfId="0" applyNumberFormat="1" applyFill="1" applyBorder="1"/>
    <xf numFmtId="0" fontId="0" fillId="46" borderId="15" xfId="0" applyFill="1" applyBorder="1"/>
    <xf numFmtId="1" fontId="0" fillId="46" borderId="38" xfId="0" applyNumberFormat="1" applyFill="1" applyBorder="1"/>
    <xf numFmtId="0" fontId="0" fillId="46" borderId="16" xfId="0" applyFill="1" applyBorder="1"/>
    <xf numFmtId="0" fontId="0" fillId="46" borderId="27" xfId="0" applyFill="1" applyBorder="1"/>
    <xf numFmtId="2" fontId="0" fillId="46" borderId="27" xfId="0" applyNumberFormat="1" applyFill="1" applyBorder="1"/>
    <xf numFmtId="1" fontId="0" fillId="46" borderId="39" xfId="0" applyNumberFormat="1" applyFill="1" applyBorder="1"/>
    <xf numFmtId="0" fontId="0" fillId="43" borderId="42" xfId="0" applyFill="1" applyBorder="1"/>
    <xf numFmtId="0" fontId="0" fillId="43" borderId="43" xfId="0" applyFill="1" applyBorder="1"/>
    <xf numFmtId="0" fontId="0" fillId="43" borderId="44" xfId="0" applyFill="1" applyBorder="1"/>
    <xf numFmtId="0" fontId="0" fillId="43" borderId="1" xfId="0" applyFill="1" applyBorder="1"/>
    <xf numFmtId="2" fontId="0" fillId="43" borderId="1" xfId="0" applyNumberFormat="1" applyFill="1" applyBorder="1"/>
    <xf numFmtId="1" fontId="0" fillId="43" borderId="45" xfId="0" applyNumberFormat="1" applyFill="1" applyBorder="1"/>
    <xf numFmtId="0" fontId="0" fillId="46" borderId="40" xfId="0" applyFill="1" applyBorder="1"/>
    <xf numFmtId="0" fontId="0" fillId="46" borderId="41" xfId="0" applyFill="1" applyBorder="1"/>
    <xf numFmtId="0" fontId="0" fillId="46" borderId="46" xfId="0" applyFill="1" applyBorder="1"/>
    <xf numFmtId="0" fontId="0" fillId="46" borderId="31" xfId="0" applyFill="1" applyBorder="1"/>
    <xf numFmtId="2" fontId="0" fillId="46" borderId="31" xfId="0" applyNumberFormat="1" applyFill="1" applyBorder="1"/>
    <xf numFmtId="1" fontId="0" fillId="46" borderId="47" xfId="0" applyNumberFormat="1" applyFill="1" applyBorder="1"/>
    <xf numFmtId="0" fontId="0" fillId="45" borderId="13" xfId="0" applyFill="1" applyBorder="1"/>
    <xf numFmtId="0" fontId="0" fillId="45" borderId="26" xfId="0" applyFill="1" applyBorder="1"/>
    <xf numFmtId="2" fontId="0" fillId="45" borderId="26" xfId="0" applyNumberFormat="1" applyFill="1" applyBorder="1"/>
    <xf numFmtId="1" fontId="0" fillId="45" borderId="14" xfId="0" applyNumberFormat="1" applyFill="1" applyBorder="1"/>
    <xf numFmtId="0" fontId="0" fillId="45" borderId="16" xfId="0" applyFill="1" applyBorder="1"/>
    <xf numFmtId="0" fontId="0" fillId="45" borderId="27" xfId="0" applyFill="1" applyBorder="1"/>
    <xf numFmtId="2" fontId="0" fillId="45" borderId="27" xfId="0" applyNumberFormat="1" applyFill="1" applyBorder="1"/>
    <xf numFmtId="1" fontId="0" fillId="45" borderId="39" xfId="0" applyNumberFormat="1" applyFill="1" applyBorder="1"/>
    <xf numFmtId="0" fontId="0" fillId="43" borderId="40" xfId="0" applyFill="1" applyBorder="1"/>
    <xf numFmtId="0" fontId="0" fillId="43" borderId="41" xfId="0" applyFill="1" applyBorder="1"/>
    <xf numFmtId="0" fontId="0" fillId="43" borderId="46" xfId="0" applyFill="1" applyBorder="1"/>
    <xf numFmtId="0" fontId="0" fillId="43" borderId="31" xfId="0" applyFill="1" applyBorder="1"/>
    <xf numFmtId="2" fontId="0" fillId="43" borderId="31" xfId="0" applyNumberFormat="1" applyFill="1" applyBorder="1"/>
    <xf numFmtId="1" fontId="0" fillId="43" borderId="47" xfId="0" applyNumberFormat="1" applyFill="1" applyBorder="1"/>
    <xf numFmtId="0" fontId="0" fillId="44" borderId="13" xfId="0" applyFill="1" applyBorder="1"/>
    <xf numFmtId="1" fontId="0" fillId="44" borderId="26" xfId="0" applyNumberFormat="1" applyFill="1" applyBorder="1"/>
    <xf numFmtId="2" fontId="0" fillId="44" borderId="26" xfId="0" applyNumberFormat="1" applyFill="1" applyBorder="1"/>
    <xf numFmtId="0" fontId="0" fillId="44" borderId="26" xfId="0" applyFill="1" applyBorder="1"/>
    <xf numFmtId="1" fontId="0" fillId="44" borderId="14" xfId="0" applyNumberFormat="1" applyFill="1" applyBorder="1"/>
    <xf numFmtId="0" fontId="0" fillId="44" borderId="16" xfId="0" applyFill="1" applyBorder="1"/>
    <xf numFmtId="1" fontId="0" fillId="44" borderId="27" xfId="0" applyNumberFormat="1" applyFill="1" applyBorder="1"/>
    <xf numFmtId="2" fontId="0" fillId="44" borderId="27" xfId="0" applyNumberFormat="1" applyFill="1" applyBorder="1"/>
    <xf numFmtId="0" fontId="0" fillId="44" borderId="27" xfId="0" applyFill="1" applyBorder="1"/>
    <xf numFmtId="1" fontId="0" fillId="44" borderId="39" xfId="0" applyNumberFormat="1" applyFill="1" applyBorder="1"/>
    <xf numFmtId="0" fontId="0" fillId="34" borderId="42" xfId="0" applyFill="1" applyBorder="1"/>
    <xf numFmtId="0" fontId="0" fillId="34" borderId="43" xfId="0" applyFill="1" applyBorder="1"/>
    <xf numFmtId="0" fontId="0" fillId="34" borderId="44" xfId="0" applyFill="1" applyBorder="1"/>
    <xf numFmtId="0" fontId="0" fillId="34" borderId="1" xfId="0" applyFill="1" applyBorder="1"/>
    <xf numFmtId="2" fontId="0" fillId="34" borderId="1" xfId="0" applyNumberFormat="1" applyFill="1" applyBorder="1"/>
    <xf numFmtId="1" fontId="0" fillId="34" borderId="45" xfId="0" applyNumberFormat="1" applyFill="1" applyBorder="1"/>
    <xf numFmtId="0" fontId="0" fillId="42" borderId="13" xfId="0" applyFill="1" applyBorder="1"/>
    <xf numFmtId="1" fontId="0" fillId="42" borderId="26" xfId="0" applyNumberFormat="1" applyFill="1" applyBorder="1"/>
    <xf numFmtId="2" fontId="0" fillId="42" borderId="26" xfId="0" applyNumberFormat="1" applyFill="1" applyBorder="1"/>
    <xf numFmtId="0" fontId="0" fillId="42" borderId="26" xfId="0" applyFill="1" applyBorder="1"/>
    <xf numFmtId="1" fontId="0" fillId="42" borderId="14" xfId="0" applyNumberFormat="1" applyFill="1" applyBorder="1"/>
    <xf numFmtId="0" fontId="0" fillId="42" borderId="16" xfId="0" applyFill="1" applyBorder="1"/>
    <xf numFmtId="1" fontId="0" fillId="42" borderId="27" xfId="0" applyNumberFormat="1" applyFill="1" applyBorder="1"/>
    <xf numFmtId="2" fontId="0" fillId="42" borderId="27" xfId="0" applyNumberFormat="1" applyFill="1" applyBorder="1"/>
    <xf numFmtId="0" fontId="0" fillId="42" borderId="27" xfId="0" applyFill="1" applyBorder="1"/>
    <xf numFmtId="1" fontId="0" fillId="42" borderId="39" xfId="0" applyNumberFormat="1" applyFill="1" applyBorder="1"/>
    <xf numFmtId="0" fontId="40" fillId="0" borderId="0" xfId="0" applyFont="1"/>
    <xf numFmtId="0" fontId="8" fillId="0" borderId="2" xfId="80" applyBorder="1"/>
    <xf numFmtId="0" fontId="8" fillId="0" borderId="0" xfId="80"/>
    <xf numFmtId="0" fontId="7" fillId="0" borderId="0" xfId="80" applyFont="1"/>
    <xf numFmtId="0" fontId="7" fillId="0" borderId="0" xfId="100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8" fillId="0" borderId="48" xfId="80" applyBorder="1"/>
    <xf numFmtId="0" fontId="8" fillId="0" borderId="51" xfId="80" applyBorder="1"/>
    <xf numFmtId="0" fontId="8" fillId="0" borderId="49" xfId="80" applyBorder="1"/>
    <xf numFmtId="0" fontId="19" fillId="36" borderId="0" xfId="80" applyFont="1" applyFill="1"/>
    <xf numFmtId="0" fontId="19" fillId="36" borderId="0" xfId="0" applyFont="1" applyFill="1"/>
    <xf numFmtId="0" fontId="6" fillId="0" borderId="0" xfId="120"/>
    <xf numFmtId="0" fontId="5" fillId="0" borderId="48" xfId="140" applyBorder="1"/>
    <xf numFmtId="0" fontId="5" fillId="0" borderId="50" xfId="140" applyBorder="1"/>
    <xf numFmtId="0" fontId="5" fillId="0" borderId="49" xfId="140" applyBorder="1"/>
    <xf numFmtId="0" fontId="3" fillId="0" borderId="0" xfId="180"/>
    <xf numFmtId="0" fontId="2" fillId="0" borderId="0" xfId="200"/>
    <xf numFmtId="0" fontId="0" fillId="41" borderId="13" xfId="0" applyFill="1" applyBorder="1" applyAlignment="1">
      <alignment horizontal="center"/>
    </xf>
    <xf numFmtId="0" fontId="0" fillId="41" borderId="14" xfId="0" applyFill="1" applyBorder="1" applyAlignment="1">
      <alignment horizontal="center"/>
    </xf>
    <xf numFmtId="0" fontId="0" fillId="41" borderId="28" xfId="0" applyFill="1" applyBorder="1" applyAlignment="1">
      <alignment horizontal="center"/>
    </xf>
    <xf numFmtId="0" fontId="0" fillId="41" borderId="29" xfId="0" applyFill="1" applyBorder="1" applyAlignment="1">
      <alignment horizontal="center"/>
    </xf>
    <xf numFmtId="0" fontId="0" fillId="34" borderId="0" xfId="0" applyFill="1" applyAlignment="1">
      <alignment horizontal="center"/>
    </xf>
    <xf numFmtId="10" fontId="20" fillId="0" borderId="38" xfId="0" applyNumberFormat="1" applyFont="1" applyBorder="1" applyAlignment="1">
      <alignment horizontal="left" vertical="top"/>
    </xf>
    <xf numFmtId="10" fontId="21" fillId="0" borderId="38" xfId="0" applyNumberFormat="1" applyFont="1" applyBorder="1" applyAlignment="1">
      <alignment horizontal="left" vertical="top"/>
    </xf>
    <xf numFmtId="0" fontId="0" fillId="0" borderId="0" xfId="0" applyBorder="1" applyAlignment="1">
      <alignment wrapText="1"/>
    </xf>
    <xf numFmtId="0" fontId="8" fillId="0" borderId="0" xfId="80" applyBorder="1"/>
    <xf numFmtId="10" fontId="20" fillId="0" borderId="47" xfId="0" applyNumberFormat="1" applyFont="1" applyBorder="1" applyAlignment="1">
      <alignment horizontal="left" vertical="top"/>
    </xf>
    <xf numFmtId="0" fontId="20" fillId="5" borderId="52" xfId="0" applyFont="1" applyFill="1" applyBorder="1" applyAlignment="1">
      <alignment horizontal="left" vertical="top"/>
    </xf>
    <xf numFmtId="0" fontId="20" fillId="5" borderId="48" xfId="0" applyFont="1" applyFill="1" applyBorder="1" applyAlignment="1">
      <alignment horizontal="left" vertical="top"/>
    </xf>
    <xf numFmtId="1" fontId="19" fillId="0" borderId="31" xfId="0" applyNumberFormat="1" applyFont="1" applyBorder="1" applyAlignment="1">
      <alignment horizontal="center" vertical="center"/>
    </xf>
    <xf numFmtId="1" fontId="19" fillId="0" borderId="56" xfId="0" applyNumberFormat="1" applyFont="1" applyBorder="1" applyAlignment="1">
      <alignment horizontal="center" vertical="center"/>
    </xf>
    <xf numFmtId="10" fontId="20" fillId="0" borderId="57" xfId="0" applyNumberFormat="1" applyFont="1" applyBorder="1" applyAlignment="1">
      <alignment horizontal="left" vertical="top"/>
    </xf>
    <xf numFmtId="0" fontId="19" fillId="0" borderId="41" xfId="0" applyFont="1" applyBorder="1" applyAlignment="1">
      <alignment wrapText="1"/>
    </xf>
    <xf numFmtId="0" fontId="19" fillId="0" borderId="36" xfId="0" applyFont="1" applyBorder="1" applyAlignment="1">
      <alignment wrapText="1"/>
    </xf>
    <xf numFmtId="0" fontId="19" fillId="0" borderId="37" xfId="0" applyFont="1" applyBorder="1" applyAlignment="1">
      <alignment wrapText="1"/>
    </xf>
    <xf numFmtId="0" fontId="19" fillId="0" borderId="53" xfId="0" applyFont="1" applyBorder="1"/>
    <xf numFmtId="0" fontId="19" fillId="0" borderId="54" xfId="0" applyFont="1" applyBorder="1"/>
    <xf numFmtId="0" fontId="19" fillId="0" borderId="54" xfId="80" applyFont="1" applyBorder="1"/>
    <xf numFmtId="0" fontId="19" fillId="0" borderId="55" xfId="80" applyFont="1" applyBorder="1"/>
    <xf numFmtId="1" fontId="41" fillId="0" borderId="31" xfId="0" applyNumberFormat="1" applyFont="1" applyBorder="1" applyAlignment="1">
      <alignment horizontal="center" vertical="center"/>
    </xf>
    <xf numFmtId="1" fontId="41" fillId="0" borderId="2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0" fillId="5" borderId="58" xfId="0" applyFont="1" applyFill="1" applyBorder="1" applyAlignment="1">
      <alignment horizontal="left" vertical="top"/>
    </xf>
    <xf numFmtId="0" fontId="20" fillId="5" borderId="50" xfId="0" applyFont="1" applyFill="1" applyBorder="1" applyAlignment="1">
      <alignment horizontal="left" vertical="top"/>
    </xf>
    <xf numFmtId="0" fontId="20" fillId="5" borderId="49" xfId="0" applyFont="1" applyFill="1" applyBorder="1" applyAlignment="1">
      <alignment horizontal="left" vertical="top"/>
    </xf>
    <xf numFmtId="1" fontId="19" fillId="0" borderId="2" xfId="0" applyNumberFormat="1" applyFont="1" applyBorder="1" applyAlignment="1">
      <alignment horizontal="center" vertical="center"/>
    </xf>
    <xf numFmtId="1" fontId="19" fillId="0" borderId="27" xfId="0" applyNumberFormat="1" applyFont="1" applyBorder="1" applyAlignment="1">
      <alignment horizontal="center" vertical="center"/>
    </xf>
    <xf numFmtId="10" fontId="20" fillId="0" borderId="39" xfId="0" applyNumberFormat="1" applyFont="1" applyBorder="1" applyAlignment="1">
      <alignment horizontal="left" vertical="top"/>
    </xf>
    <xf numFmtId="1" fontId="0" fillId="0" borderId="0" xfId="0" applyNumberFormat="1" applyBorder="1"/>
    <xf numFmtId="0" fontId="1" fillId="0" borderId="0" xfId="200" applyFont="1"/>
    <xf numFmtId="0" fontId="1" fillId="0" borderId="0" xfId="220"/>
  </cellXfs>
  <cellStyles count="240">
    <cellStyle name="20% — акцент1" xfId="19" builtinId="30" customBuiltin="1"/>
    <cellStyle name="20% — акцент1 10" xfId="202" xr:uid="{F7776260-1898-48DB-802E-9FEDD9D01718}"/>
    <cellStyle name="20% — акцент1 11" xfId="222" xr:uid="{4B0CDA34-DB37-41E2-923C-6E015416D492}"/>
    <cellStyle name="20% — акцент1 2" xfId="48" xr:uid="{00000000-0005-0000-0000-000001000000}"/>
    <cellStyle name="20% — акцент1 3" xfId="68" xr:uid="{00000000-0005-0000-0000-000002000000}"/>
    <cellStyle name="20% — акцент1 4" xfId="82" xr:uid="{41AA1822-D324-49C3-B855-FF8EB70AED6C}"/>
    <cellStyle name="20% — акцент1 5" xfId="102" xr:uid="{35127450-5DB7-4A0C-A559-FB47B2EFA395}"/>
    <cellStyle name="20% — акцент1 6" xfId="122" xr:uid="{9473782A-5ADE-4FEE-BF26-7B55DE6EB938}"/>
    <cellStyle name="20% — акцент1 7" xfId="142" xr:uid="{F73A1432-22E8-4178-AD28-48BBEBBCBFB5}"/>
    <cellStyle name="20% — акцент1 8" xfId="162" xr:uid="{531F3ECC-AEEC-43A7-83C2-A88BEEB09AD7}"/>
    <cellStyle name="20% — акцент1 9" xfId="182" xr:uid="{E5F5934F-C853-4ADA-B22F-FB6FCF114392}"/>
    <cellStyle name="20% — акцент2" xfId="23" builtinId="34" customBuiltin="1"/>
    <cellStyle name="20% — акцент2 10" xfId="205" xr:uid="{9D89C596-6FEB-4852-8017-32FCF7F27D78}"/>
    <cellStyle name="20% — акцент2 11" xfId="225" xr:uid="{B379AFA2-CD5E-4EB4-8DE6-9D2F2E90C414}"/>
    <cellStyle name="20% — акцент2 2" xfId="51" xr:uid="{00000000-0005-0000-0000-000004000000}"/>
    <cellStyle name="20% — акцент2 3" xfId="70" xr:uid="{00000000-0005-0000-0000-000005000000}"/>
    <cellStyle name="20% — акцент2 4" xfId="85" xr:uid="{0C221A5A-E1F1-4FCC-8B64-67E65C9F10D4}"/>
    <cellStyle name="20% — акцент2 5" xfId="105" xr:uid="{379DB22D-E8B3-490E-A3D9-40839112C153}"/>
    <cellStyle name="20% — акцент2 6" xfId="125" xr:uid="{5C3A3E5E-BDA8-46F5-A8C0-F26F72F63D14}"/>
    <cellStyle name="20% — акцент2 7" xfId="145" xr:uid="{583C09FC-1877-4D5B-B600-0C5932F56859}"/>
    <cellStyle name="20% — акцент2 8" xfId="165" xr:uid="{9AE9AE75-77C1-49DE-84C5-CE9DBD1E7F93}"/>
    <cellStyle name="20% — акцент2 9" xfId="185" xr:uid="{E6FE251E-2141-4682-8443-6A2D91DB6A44}"/>
    <cellStyle name="20% — акцент3" xfId="27" builtinId="38" customBuiltin="1"/>
    <cellStyle name="20% — акцент3 10" xfId="208" xr:uid="{AD699403-B664-4FBE-A6B6-468B2723E2E4}"/>
    <cellStyle name="20% — акцент3 11" xfId="228" xr:uid="{B13E6B53-4A75-4FF7-A108-9A3619C3A2AD}"/>
    <cellStyle name="20% — акцент3 2" xfId="54" xr:uid="{00000000-0005-0000-0000-000007000000}"/>
    <cellStyle name="20% — акцент3 3" xfId="72" xr:uid="{00000000-0005-0000-0000-000008000000}"/>
    <cellStyle name="20% — акцент3 4" xfId="88" xr:uid="{A642B30D-EAC6-4100-A9F2-BF7715B9F12A}"/>
    <cellStyle name="20% — акцент3 5" xfId="108" xr:uid="{A49047A3-C2F6-4E75-ABED-8C4BD378E688}"/>
    <cellStyle name="20% — акцент3 6" xfId="128" xr:uid="{58C5D03C-8790-46B3-8957-F164DE52D3DE}"/>
    <cellStyle name="20% — акцент3 7" xfId="148" xr:uid="{6D924771-7F35-450A-BC4F-D1F18FE2BBE5}"/>
    <cellStyle name="20% — акцент3 8" xfId="168" xr:uid="{6D52EAE3-C935-4835-A368-F68E97C507FE}"/>
    <cellStyle name="20% — акцент3 9" xfId="188" xr:uid="{B7848C41-2388-460E-8BF0-F1AB7B154950}"/>
    <cellStyle name="20% — акцент4" xfId="31" builtinId="42" customBuiltin="1"/>
    <cellStyle name="20% — акцент4 10" xfId="211" xr:uid="{1CCE22EA-123D-4054-889C-0DD2F4D6EDFF}"/>
    <cellStyle name="20% — акцент4 11" xfId="231" xr:uid="{44A50EDF-D1C1-42A9-9775-DB690B6BCC2F}"/>
    <cellStyle name="20% — акцент4 2" xfId="57" xr:uid="{00000000-0005-0000-0000-00000A000000}"/>
    <cellStyle name="20% — акцент4 3" xfId="74" xr:uid="{00000000-0005-0000-0000-00000B000000}"/>
    <cellStyle name="20% — акцент4 4" xfId="91" xr:uid="{36EE2587-A985-49C8-90D7-FDB731A3C3FD}"/>
    <cellStyle name="20% — акцент4 5" xfId="111" xr:uid="{6D9A0A25-D04E-4DD3-8FE5-0ED453BA5475}"/>
    <cellStyle name="20% — акцент4 6" xfId="131" xr:uid="{A2528598-E7F1-4A70-B54C-77AD61CA2203}"/>
    <cellStyle name="20% — акцент4 7" xfId="151" xr:uid="{24163773-2D15-4CF1-B6CE-390351524950}"/>
    <cellStyle name="20% — акцент4 8" xfId="171" xr:uid="{D365EFAA-9BE6-4ACF-A70A-0A4B78050A8D}"/>
    <cellStyle name="20% — акцент4 9" xfId="191" xr:uid="{5D849E28-A0C0-4A2D-A3EA-B61D6C52C25E}"/>
    <cellStyle name="20% — акцент5" xfId="35" builtinId="46" customBuiltin="1"/>
    <cellStyle name="20% — акцент5 10" xfId="214" xr:uid="{CD288F46-5D60-484B-8EDA-A0AE743B9F3A}"/>
    <cellStyle name="20% — акцент5 11" xfId="234" xr:uid="{AE7EBB30-D681-474A-A4DC-4ACD4387486C}"/>
    <cellStyle name="20% — акцент5 2" xfId="60" xr:uid="{00000000-0005-0000-0000-00000D000000}"/>
    <cellStyle name="20% — акцент5 3" xfId="76" xr:uid="{00000000-0005-0000-0000-00000E000000}"/>
    <cellStyle name="20% — акцент5 4" xfId="94" xr:uid="{9E89038E-7879-474C-9145-CF59613A4166}"/>
    <cellStyle name="20% — акцент5 5" xfId="114" xr:uid="{87C9F25B-6BB1-4E6D-9A16-8AB913A6D828}"/>
    <cellStyle name="20% — акцент5 6" xfId="134" xr:uid="{23D0B485-9120-4FC6-AF57-68186DE78206}"/>
    <cellStyle name="20% — акцент5 7" xfId="154" xr:uid="{87673121-3336-46B2-B5AD-73A7F9089FEB}"/>
    <cellStyle name="20% — акцент5 8" xfId="174" xr:uid="{B974FA3C-ABE3-4C0D-B275-11404AE3AAB4}"/>
    <cellStyle name="20% — акцент5 9" xfId="194" xr:uid="{C1EE0497-8F4B-459D-964C-2D3E7195A0FF}"/>
    <cellStyle name="20% — акцент6" xfId="39" builtinId="50" customBuiltin="1"/>
    <cellStyle name="20% — акцент6 10" xfId="217" xr:uid="{5068236F-5635-4DCE-B204-B7D3842261AA}"/>
    <cellStyle name="20% — акцент6 11" xfId="237" xr:uid="{2E8D7D88-3966-4153-92CB-BA5E4B525308}"/>
    <cellStyle name="20% — акцент6 2" xfId="63" xr:uid="{00000000-0005-0000-0000-000010000000}"/>
    <cellStyle name="20% — акцент6 3" xfId="78" xr:uid="{00000000-0005-0000-0000-000011000000}"/>
    <cellStyle name="20% — акцент6 4" xfId="97" xr:uid="{46AAA499-83C8-4487-85B6-2926D9038AE8}"/>
    <cellStyle name="20% — акцент6 5" xfId="117" xr:uid="{3FE275C9-C3D9-4E97-A63D-6EDFE8D7471D}"/>
    <cellStyle name="20% — акцент6 6" xfId="137" xr:uid="{D3B13CCD-FB4E-4D99-B1E5-352AB7D66358}"/>
    <cellStyle name="20% — акцент6 7" xfId="157" xr:uid="{7710FB1D-B78A-474D-BAB7-6A5EC20FA897}"/>
    <cellStyle name="20% — акцент6 8" xfId="177" xr:uid="{360C7C0A-F217-4E5E-B913-64C90DE866DD}"/>
    <cellStyle name="20% — акцент6 9" xfId="197" xr:uid="{AA8E63C6-1545-4870-B417-E7B09AF0AD0B}"/>
    <cellStyle name="40% — акцент1" xfId="20" builtinId="31" customBuiltin="1"/>
    <cellStyle name="40% — акцент1 10" xfId="203" xr:uid="{CB639D18-C7CE-42DD-BB8C-AB0DCA6B02F2}"/>
    <cellStyle name="40% — акцент1 11" xfId="223" xr:uid="{793A04A3-E305-4381-9EDD-4BA50EA4717B}"/>
    <cellStyle name="40% — акцент1 2" xfId="49" xr:uid="{00000000-0005-0000-0000-000013000000}"/>
    <cellStyle name="40% — акцент1 3" xfId="69" xr:uid="{00000000-0005-0000-0000-000014000000}"/>
    <cellStyle name="40% — акцент1 4" xfId="83" xr:uid="{1EBAB30D-6EDB-4EFE-A4F9-E2F96CBDC7CC}"/>
    <cellStyle name="40% — акцент1 5" xfId="103" xr:uid="{794573D4-C4A9-40FE-9E29-71DE5B3EE90A}"/>
    <cellStyle name="40% — акцент1 6" xfId="123" xr:uid="{8F1D4210-50C8-452E-9D40-65190494B376}"/>
    <cellStyle name="40% — акцент1 7" xfId="143" xr:uid="{702D5BA7-1A96-4A2C-87B3-BFD6AA9ADDB6}"/>
    <cellStyle name="40% — акцент1 8" xfId="163" xr:uid="{045B0C98-F971-4405-AF93-15E31541827D}"/>
    <cellStyle name="40% — акцент1 9" xfId="183" xr:uid="{96862EAE-BD92-4C13-9971-A9092B026D9E}"/>
    <cellStyle name="40% — акцент2" xfId="24" builtinId="35" customBuiltin="1"/>
    <cellStyle name="40% — акцент2 10" xfId="206" xr:uid="{50BF970A-8ABE-455B-864B-A4B5BBA1EBB0}"/>
    <cellStyle name="40% — акцент2 11" xfId="226" xr:uid="{C8B9BF99-7D96-473E-9381-3F3FFE5572CA}"/>
    <cellStyle name="40% — акцент2 2" xfId="52" xr:uid="{00000000-0005-0000-0000-000016000000}"/>
    <cellStyle name="40% — акцент2 3" xfId="71" xr:uid="{00000000-0005-0000-0000-000017000000}"/>
    <cellStyle name="40% — акцент2 4" xfId="86" xr:uid="{3449D548-5BBD-4E05-83E6-28240601D9B7}"/>
    <cellStyle name="40% — акцент2 5" xfId="106" xr:uid="{56CAC24D-B6B0-41AE-9179-98BF3AF9201B}"/>
    <cellStyle name="40% — акцент2 6" xfId="126" xr:uid="{0310C9FB-F485-43F8-B4DE-58D737C27488}"/>
    <cellStyle name="40% — акцент2 7" xfId="146" xr:uid="{04BABF9C-0DAF-4E21-BF9A-03D10C7A3A2C}"/>
    <cellStyle name="40% — акцент2 8" xfId="166" xr:uid="{966E69E3-BE91-4938-BE07-B3C58A2193F8}"/>
    <cellStyle name="40% — акцент2 9" xfId="186" xr:uid="{70DAFA83-238C-4551-92C6-425A33C8ED4B}"/>
    <cellStyle name="40% — акцент3" xfId="28" builtinId="39" customBuiltin="1"/>
    <cellStyle name="40% — акцент3 10" xfId="209" xr:uid="{DA7D1B29-991A-42BE-AB04-D22299A3607A}"/>
    <cellStyle name="40% — акцент3 11" xfId="229" xr:uid="{16E40344-07CB-4DBE-8DB9-867A4B7B53EA}"/>
    <cellStyle name="40% — акцент3 2" xfId="55" xr:uid="{00000000-0005-0000-0000-000019000000}"/>
    <cellStyle name="40% — акцент3 3" xfId="73" xr:uid="{00000000-0005-0000-0000-00001A000000}"/>
    <cellStyle name="40% — акцент3 4" xfId="89" xr:uid="{B1114D56-7B06-4B9C-A1CB-3A3FF7E35C53}"/>
    <cellStyle name="40% — акцент3 5" xfId="109" xr:uid="{CDA30651-AE5B-4F03-AAF8-5593083AF4A5}"/>
    <cellStyle name="40% — акцент3 6" xfId="129" xr:uid="{74FF778B-5A2B-46A8-976A-8F9373669F1F}"/>
    <cellStyle name="40% — акцент3 7" xfId="149" xr:uid="{65407718-50F2-42A1-9DF0-D540766AB786}"/>
    <cellStyle name="40% — акцент3 8" xfId="169" xr:uid="{249B0834-87B4-4702-8CC3-341A6B522029}"/>
    <cellStyle name="40% — акцент3 9" xfId="189" xr:uid="{AC6B0585-C986-435D-8139-11B934B3DDAE}"/>
    <cellStyle name="40% — акцент4" xfId="32" builtinId="43" customBuiltin="1"/>
    <cellStyle name="40% — акцент4 10" xfId="212" xr:uid="{5D153652-A21C-4F6F-8F70-3A13E7217538}"/>
    <cellStyle name="40% — акцент4 11" xfId="232" xr:uid="{45F2E801-E66D-44B2-AA68-0B3FAB0DC944}"/>
    <cellStyle name="40% — акцент4 2" xfId="58" xr:uid="{00000000-0005-0000-0000-00001C000000}"/>
    <cellStyle name="40% — акцент4 3" xfId="75" xr:uid="{00000000-0005-0000-0000-00001D000000}"/>
    <cellStyle name="40% — акцент4 4" xfId="92" xr:uid="{9461EF89-35EA-4294-A430-61825C8E1D3C}"/>
    <cellStyle name="40% — акцент4 5" xfId="112" xr:uid="{717733A8-483F-4AE9-B940-618A0AE161CB}"/>
    <cellStyle name="40% — акцент4 6" xfId="132" xr:uid="{1B748F86-C340-4D80-BBDB-CF2F2964E643}"/>
    <cellStyle name="40% — акцент4 7" xfId="152" xr:uid="{36B38B69-D4D3-4B35-AB02-34793C280E3B}"/>
    <cellStyle name="40% — акцент4 8" xfId="172" xr:uid="{48804958-C0F7-4761-8EB4-88E81A66B2D5}"/>
    <cellStyle name="40% — акцент4 9" xfId="192" xr:uid="{17F42D4F-5853-4774-81C2-3C360656426A}"/>
    <cellStyle name="40% — акцент5" xfId="36" builtinId="47" customBuiltin="1"/>
    <cellStyle name="40% — акцент5 10" xfId="215" xr:uid="{68A66F63-76E1-43D6-BCB1-88D4DE1EB01A}"/>
    <cellStyle name="40% — акцент5 11" xfId="235" xr:uid="{4B80F67C-3A65-4826-A1A3-0EF421433EEF}"/>
    <cellStyle name="40% — акцент5 2" xfId="61" xr:uid="{00000000-0005-0000-0000-00001F000000}"/>
    <cellStyle name="40% — акцент5 3" xfId="77" xr:uid="{00000000-0005-0000-0000-000020000000}"/>
    <cellStyle name="40% — акцент5 4" xfId="95" xr:uid="{45AF0BA6-FDCC-42A1-9722-AB68561D2988}"/>
    <cellStyle name="40% — акцент5 5" xfId="115" xr:uid="{F6E8236F-3BA2-423C-ADDC-9B22E81FF1BC}"/>
    <cellStyle name="40% — акцент5 6" xfId="135" xr:uid="{4C187E17-E746-4762-B7B2-21C9AA81A74C}"/>
    <cellStyle name="40% — акцент5 7" xfId="155" xr:uid="{904675A9-709F-498C-9082-C72D43294D60}"/>
    <cellStyle name="40% — акцент5 8" xfId="175" xr:uid="{58BA27C0-5BDD-4041-9028-1CDC2A0AE79D}"/>
    <cellStyle name="40% — акцент5 9" xfId="195" xr:uid="{08C77940-8ADC-454D-A39E-7FB5DC20B9C4}"/>
    <cellStyle name="40% — акцент6" xfId="40" builtinId="51" customBuiltin="1"/>
    <cellStyle name="40% — акцент6 10" xfId="218" xr:uid="{636EB6F4-CEB3-4572-9C97-99B9537F0A63}"/>
    <cellStyle name="40% — акцент6 11" xfId="238" xr:uid="{2A905FC0-BA0F-4D07-988E-BC63C447BB27}"/>
    <cellStyle name="40% — акцент6 2" xfId="64" xr:uid="{00000000-0005-0000-0000-000022000000}"/>
    <cellStyle name="40% — акцент6 3" xfId="79" xr:uid="{00000000-0005-0000-0000-000023000000}"/>
    <cellStyle name="40% — акцент6 4" xfId="98" xr:uid="{EC5719D2-4851-4B8E-A14A-C156D581AA8F}"/>
    <cellStyle name="40% — акцент6 5" xfId="118" xr:uid="{D7104E95-9B44-485A-A6E2-BD163233E431}"/>
    <cellStyle name="40% — акцент6 6" xfId="138" xr:uid="{7810E4E9-F6B0-4EB2-BA41-5EE217E54389}"/>
    <cellStyle name="40% — акцент6 7" xfId="158" xr:uid="{9F790017-55FC-432F-A8F2-0FD80CEB85D5}"/>
    <cellStyle name="40% — акцент6 8" xfId="178" xr:uid="{9D46FF57-4511-46C0-A475-E8F756F481AA}"/>
    <cellStyle name="40% — акцент6 9" xfId="198" xr:uid="{FADD9251-A688-4F0E-9180-406945799E9A}"/>
    <cellStyle name="60% — акцент1" xfId="21" builtinId="32" customBuiltin="1"/>
    <cellStyle name="60% — акцент1 10" xfId="224" xr:uid="{3D08D6BE-9330-4729-8ABA-B2629643228F}"/>
    <cellStyle name="60% — акцент1 2" xfId="50" xr:uid="{00000000-0005-0000-0000-000025000000}"/>
    <cellStyle name="60% — акцент1 3" xfId="84" xr:uid="{15D2BB41-6FA3-445E-AA64-291A3F296CB1}"/>
    <cellStyle name="60% — акцент1 4" xfId="104" xr:uid="{0A723422-5DE2-494C-A171-06369E706D3A}"/>
    <cellStyle name="60% — акцент1 5" xfId="124" xr:uid="{6947CB81-55D3-4263-A703-BD22F177D5E9}"/>
    <cellStyle name="60% — акцент1 6" xfId="144" xr:uid="{08FDFCCB-A9D7-4BAA-8263-39FBA494C0BC}"/>
    <cellStyle name="60% — акцент1 7" xfId="164" xr:uid="{E1BF74D6-C927-4C99-9D1E-ECC21C64EA24}"/>
    <cellStyle name="60% — акцент1 8" xfId="184" xr:uid="{DA028283-AA8C-42F8-BD7E-C80DD2E17EE0}"/>
    <cellStyle name="60% — акцент1 9" xfId="204" xr:uid="{F83E1A06-D360-4ABB-B608-75E577C3191C}"/>
    <cellStyle name="60% — акцент2" xfId="25" builtinId="36" customBuiltin="1"/>
    <cellStyle name="60% — акцент2 10" xfId="227" xr:uid="{7A0EA4D7-4DFB-4F9C-B98F-4A2B03A0043F}"/>
    <cellStyle name="60% — акцент2 2" xfId="53" xr:uid="{00000000-0005-0000-0000-000027000000}"/>
    <cellStyle name="60% — акцент2 3" xfId="87" xr:uid="{A361825B-D69A-4F69-8C86-B0F7128E0EA6}"/>
    <cellStyle name="60% — акцент2 4" xfId="107" xr:uid="{01E41DDD-0196-4541-A2A1-FC7BAF17DE6C}"/>
    <cellStyle name="60% — акцент2 5" xfId="127" xr:uid="{0DD8C917-6323-4515-BDD7-8F94A0ED78CA}"/>
    <cellStyle name="60% — акцент2 6" xfId="147" xr:uid="{BA37D287-3E75-4CCA-95F5-D8BFC3B31177}"/>
    <cellStyle name="60% — акцент2 7" xfId="167" xr:uid="{4978DEEE-FAB6-4C09-AF9F-9799464C5DB4}"/>
    <cellStyle name="60% — акцент2 8" xfId="187" xr:uid="{60C54A23-BB91-417F-8A79-F6F17958C8EA}"/>
    <cellStyle name="60% — акцент2 9" xfId="207" xr:uid="{B4BFAC7D-DFAC-4885-9BCE-B31B812A55F5}"/>
    <cellStyle name="60% — акцент3" xfId="29" builtinId="40" customBuiltin="1"/>
    <cellStyle name="60% — акцент3 10" xfId="230" xr:uid="{DFCA6904-D812-4F68-B435-A267B64E0F28}"/>
    <cellStyle name="60% — акцент3 2" xfId="56" xr:uid="{00000000-0005-0000-0000-000029000000}"/>
    <cellStyle name="60% — акцент3 3" xfId="90" xr:uid="{58DBACA8-1FE6-4A47-BB21-6FE5F4FCC5A5}"/>
    <cellStyle name="60% — акцент3 4" xfId="110" xr:uid="{160CADBA-33A6-4BB0-A2E1-3671AD56260C}"/>
    <cellStyle name="60% — акцент3 5" xfId="130" xr:uid="{59CAD118-DB59-4ADA-A8C5-9A15DE38264B}"/>
    <cellStyle name="60% — акцент3 6" xfId="150" xr:uid="{CECA61F8-EB2B-4B72-A879-0ECFF0EDC23C}"/>
    <cellStyle name="60% — акцент3 7" xfId="170" xr:uid="{0826B3F6-1D13-4781-A165-0653987F3B7F}"/>
    <cellStyle name="60% — акцент3 8" xfId="190" xr:uid="{166C28C4-C617-484E-8C41-4F0006BEDDFE}"/>
    <cellStyle name="60% — акцент3 9" xfId="210" xr:uid="{2AF3DFDD-ED94-4A38-944B-28D0A870331C}"/>
    <cellStyle name="60% — акцент4" xfId="33" builtinId="44" customBuiltin="1"/>
    <cellStyle name="60% — акцент4 10" xfId="233" xr:uid="{E08F2507-6813-496D-8133-B0ACA81F53A6}"/>
    <cellStyle name="60% — акцент4 2" xfId="59" xr:uid="{00000000-0005-0000-0000-00002B000000}"/>
    <cellStyle name="60% — акцент4 3" xfId="93" xr:uid="{DF5DB50A-6EFD-4073-BED4-7890547E0270}"/>
    <cellStyle name="60% — акцент4 4" xfId="113" xr:uid="{1CC460FE-B74D-4D1D-BEF3-5A051FC7B2F0}"/>
    <cellStyle name="60% — акцент4 5" xfId="133" xr:uid="{9D7AAFD3-ECBC-4763-AB24-A7311794E195}"/>
    <cellStyle name="60% — акцент4 6" xfId="153" xr:uid="{C974F664-B035-4FC7-8DBE-68792BB50D9C}"/>
    <cellStyle name="60% — акцент4 7" xfId="173" xr:uid="{2E0BE9C8-E68E-4B52-AFE0-7A964F0708F9}"/>
    <cellStyle name="60% — акцент4 8" xfId="193" xr:uid="{CD8B54A7-A673-4971-B375-45219C1F4745}"/>
    <cellStyle name="60% — акцент4 9" xfId="213" xr:uid="{7BAE3A2E-972B-404B-A229-F8B8C8766D91}"/>
    <cellStyle name="60% — акцент5" xfId="37" builtinId="48" customBuiltin="1"/>
    <cellStyle name="60% — акцент5 10" xfId="236" xr:uid="{EE590DF1-4DF6-4D29-B5ED-14FBE0420A1E}"/>
    <cellStyle name="60% — акцент5 2" xfId="62" xr:uid="{00000000-0005-0000-0000-00002D000000}"/>
    <cellStyle name="60% — акцент5 3" xfId="96" xr:uid="{53CFB547-923E-4645-9D18-8113DA0FAA63}"/>
    <cellStyle name="60% — акцент5 4" xfId="116" xr:uid="{7C4FEC8D-C52D-431A-B2D5-1C2B719AF17B}"/>
    <cellStyle name="60% — акцент5 5" xfId="136" xr:uid="{B93B336E-17DC-42F5-9B9E-6B21D7532EC7}"/>
    <cellStyle name="60% — акцент5 6" xfId="156" xr:uid="{86E9A897-E685-4CE6-8CFE-D6E325ACE8A8}"/>
    <cellStyle name="60% — акцент5 7" xfId="176" xr:uid="{D2B6A6BB-CBA6-4B5B-A7DD-4E0332950CF9}"/>
    <cellStyle name="60% — акцент5 8" xfId="196" xr:uid="{F5030005-5DE8-4EA1-84EC-FCDEEC1DB552}"/>
    <cellStyle name="60% — акцент5 9" xfId="216" xr:uid="{7CD2BF5D-6CC3-497F-A1EA-384874012363}"/>
    <cellStyle name="60% — акцент6" xfId="41" builtinId="52" customBuiltin="1"/>
    <cellStyle name="60% — акцент6 10" xfId="239" xr:uid="{EFEC1F47-2565-4512-BBD2-F725F95ABD3C}"/>
    <cellStyle name="60% — акцент6 2" xfId="65" xr:uid="{00000000-0005-0000-0000-00002F000000}"/>
    <cellStyle name="60% — акцент6 3" xfId="99" xr:uid="{88B6875E-9822-489A-B86D-29F1E2A4089F}"/>
    <cellStyle name="60% — акцент6 4" xfId="119" xr:uid="{AF23ED74-B25D-4281-BF82-9D6C366C323B}"/>
    <cellStyle name="60% — акцент6 5" xfId="139" xr:uid="{51A8EBBC-232C-4221-A9EA-EDE717402400}"/>
    <cellStyle name="60% — акцент6 6" xfId="159" xr:uid="{A0394859-D295-4C2A-BFCB-A92FDD6D16FA}"/>
    <cellStyle name="60% — акцент6 7" xfId="179" xr:uid="{1AC892AF-1E12-4EB8-A14E-BB10FC3A142E}"/>
    <cellStyle name="60% — акцент6 8" xfId="199" xr:uid="{5CCFD16B-53D6-4A5C-B901-263BA8761C79}"/>
    <cellStyle name="60% — акцент6 9" xfId="219" xr:uid="{6BC91275-D387-4D9B-A018-1C11468D55F1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41000000}"/>
    <cellStyle name="Обычный" xfId="0" builtinId="0"/>
    <cellStyle name="Обычный 10" xfId="160" xr:uid="{4EFCF304-647E-40D3-AC3C-42D724D189F3}"/>
    <cellStyle name="Обычный 11" xfId="180" xr:uid="{5F9F56FB-AF85-473B-8EDD-883234792B53}"/>
    <cellStyle name="Обычный 12" xfId="200" xr:uid="{4D14B8B3-5FEF-4A46-A1A5-CE627C675A0F}"/>
    <cellStyle name="Обычный 13" xfId="220" xr:uid="{17AF575D-DD84-4E8D-927E-237D99A18DA4}"/>
    <cellStyle name="Обычный 2" xfId="4" xr:uid="{00000000-0005-0000-0000-000043000000}"/>
    <cellStyle name="Обычный 3" xfId="42" xr:uid="{00000000-0005-0000-0000-000044000000}"/>
    <cellStyle name="Обычный 4" xfId="45" xr:uid="{00000000-0005-0000-0000-000045000000}"/>
    <cellStyle name="Обычный 5" xfId="66" xr:uid="{00000000-0005-0000-0000-000046000000}"/>
    <cellStyle name="Обычный 6" xfId="80" xr:uid="{00FBD6BF-8066-40A1-B96C-27427BADD87E}"/>
    <cellStyle name="Обычный 7" xfId="100" xr:uid="{36C7846D-0DC6-42FD-B730-2E5FBC590006}"/>
    <cellStyle name="Обычный 8" xfId="120" xr:uid="{586F809C-053B-4F97-BC2A-1686505481BA}"/>
    <cellStyle name="Обычный 9" xfId="140" xr:uid="{0429715C-C222-4C69-A75C-14C4B90B007A}"/>
    <cellStyle name="Плохой" xfId="2" builtinId="27" customBuiltin="1"/>
    <cellStyle name="Пояснение" xfId="16" builtinId="53" customBuiltin="1"/>
    <cellStyle name="Примечание 10" xfId="181" xr:uid="{C49ED3A5-6E41-426B-B814-E571A7B4CEB8}"/>
    <cellStyle name="Примечание 11" xfId="201" xr:uid="{2F878C13-75F0-4A82-A9F2-1BC4EA29CB49}"/>
    <cellStyle name="Примечание 12" xfId="221" xr:uid="{AB0A1F8B-45AF-40F5-94E5-FE848A3DB801}"/>
    <cellStyle name="Примечание 2" xfId="43" xr:uid="{00000000-0005-0000-0000-000049000000}"/>
    <cellStyle name="Примечание 3" xfId="47" xr:uid="{00000000-0005-0000-0000-00004A000000}"/>
    <cellStyle name="Примечание 4" xfId="67" xr:uid="{00000000-0005-0000-0000-00004B000000}"/>
    <cellStyle name="Примечание 5" xfId="81" xr:uid="{053B7C42-FB32-4993-A1A4-4B4A5871C8CA}"/>
    <cellStyle name="Примечание 6" xfId="101" xr:uid="{23948171-90A8-4D44-9E55-F1E85CE95536}"/>
    <cellStyle name="Примечание 7" xfId="121" xr:uid="{3FC1BBB8-734F-434A-9B5D-60C5F2C667C4}"/>
    <cellStyle name="Примечание 8" xfId="141" xr:uid="{E08F56C8-C673-4422-9740-5E45E08C99EE}"/>
    <cellStyle name="Примечание 9" xfId="161" xr:uid="{36CAAC2C-8D88-4915-AF79-DA0DEEA382F5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7">
    <dxf>
      <numFmt numFmtId="1" formatCode="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y" refreshedDate="45342.992481134257" createdVersion="6" refreshedVersion="8" minRefreshableVersion="3" recordCount="31" xr:uid="{00000000-000A-0000-FFFF-FFFF00000000}">
  <cacheSource type="worksheet">
    <worksheetSource ref="A1:H32" sheet="Автоматизированный расчет"/>
  </cacheSource>
  <cacheFields count="8">
    <cacheField name="Script name" numFmtId="0">
      <sharedItems/>
    </cacheField>
    <cacheField name="transaction rq" numFmtId="0">
      <sharedItems containsBlank="1" count="13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Выход из системы"/>
        <s v="Просмотр квитанций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  <m u="1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51" maxValue="80"/>
    </cacheField>
    <cacheField name="одним пользователем в минуту" numFmtId="2">
      <sharedItems containsSemiMixedTypes="0" containsString="0" containsNumber="1" minValue="0" maxValue="1.1764705882352942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s v="Покупка билета"/>
    <x v="0"/>
    <n v="1"/>
    <n v="3"/>
    <n v="60"/>
    <n v="1"/>
    <n v="20"/>
    <n v="60"/>
  </r>
  <r>
    <s v="Покупка билета"/>
    <x v="1"/>
    <n v="1"/>
    <n v="3"/>
    <n v="60"/>
    <n v="1"/>
    <n v="20"/>
    <n v="60"/>
  </r>
  <r>
    <s v="Покупка билета"/>
    <x v="2"/>
    <n v="1"/>
    <n v="3"/>
    <n v="60"/>
    <n v="1"/>
    <n v="20"/>
    <n v="60"/>
  </r>
  <r>
    <s v="Покупка билета"/>
    <x v="3"/>
    <n v="1"/>
    <n v="3"/>
    <n v="60"/>
    <n v="1"/>
    <n v="20"/>
    <n v="60"/>
  </r>
  <r>
    <s v="Покупка билета"/>
    <x v="4"/>
    <n v="1"/>
    <n v="3"/>
    <n v="60"/>
    <n v="1"/>
    <n v="20"/>
    <n v="60"/>
  </r>
  <r>
    <s v="Покупка билета"/>
    <x v="5"/>
    <n v="1"/>
    <n v="3"/>
    <n v="60"/>
    <n v="1"/>
    <n v="20"/>
    <n v="60"/>
  </r>
  <r>
    <s v="Покупка билета"/>
    <x v="6"/>
    <n v="1"/>
    <n v="3"/>
    <n v="60"/>
    <n v="1"/>
    <n v="20"/>
    <n v="60"/>
  </r>
  <r>
    <s v="Удаление бронирования "/>
    <x v="0"/>
    <n v="1"/>
    <n v="1"/>
    <n v="51"/>
    <n v="1.1764705882352942"/>
    <n v="20"/>
    <n v="23.529411764705884"/>
  </r>
  <r>
    <s v="Удаление бронирования "/>
    <x v="1"/>
    <n v="1"/>
    <n v="1"/>
    <n v="51"/>
    <n v="1.1764705882352942"/>
    <n v="20"/>
    <n v="23.529411764705884"/>
  </r>
  <r>
    <s v="Удаление бронирования "/>
    <x v="7"/>
    <n v="1"/>
    <n v="1"/>
    <n v="51"/>
    <n v="1.1764705882352942"/>
    <n v="20"/>
    <n v="23.529411764705884"/>
  </r>
  <r>
    <s v="Удаление бронирования "/>
    <x v="8"/>
    <n v="1"/>
    <n v="1"/>
    <n v="51"/>
    <n v="1.1764705882352942"/>
    <n v="20"/>
    <n v="23.529411764705884"/>
  </r>
  <r>
    <s v="Удаление бронирования "/>
    <x v="6"/>
    <n v="0"/>
    <n v="1"/>
    <n v="51"/>
    <n v="0"/>
    <n v="20"/>
    <n v="0"/>
  </r>
  <r>
    <s v="Регистрация новых пользователей"/>
    <x v="0"/>
    <n v="1"/>
    <n v="2"/>
    <n v="74"/>
    <n v="0.81081081081081086"/>
    <n v="20"/>
    <n v="32.432432432432435"/>
  </r>
  <r>
    <s v="Регистрация новых пользователей"/>
    <x v="9"/>
    <n v="1"/>
    <n v="2"/>
    <n v="74"/>
    <n v="0.81081081081081086"/>
    <n v="20"/>
    <n v="32.432432432432435"/>
  </r>
  <r>
    <s v="Регистрация новых пользователей"/>
    <x v="10"/>
    <n v="1"/>
    <n v="2"/>
    <n v="74"/>
    <n v="0.81081081081081086"/>
    <n v="20"/>
    <n v="32.432432432432435"/>
  </r>
  <r>
    <s v="Регистрация новых пользователей"/>
    <x v="11"/>
    <n v="1"/>
    <n v="2"/>
    <n v="74"/>
    <n v="0.81081081081081086"/>
    <n v="20"/>
    <n v="32.432432432432435"/>
  </r>
  <r>
    <s v="Регистрация новых пользователей"/>
    <x v="7"/>
    <n v="1"/>
    <n v="2"/>
    <n v="74"/>
    <n v="0.81081081081081086"/>
    <n v="20"/>
    <n v="32.432432432432435"/>
  </r>
  <r>
    <s v="Логин"/>
    <x v="0"/>
    <n v="1"/>
    <n v="1"/>
    <n v="70"/>
    <n v="0.8571428571428571"/>
    <n v="20"/>
    <n v="17.142857142857142"/>
  </r>
  <r>
    <s v="Логин"/>
    <x v="1"/>
    <n v="1"/>
    <n v="1"/>
    <n v="70"/>
    <n v="0.8571428571428571"/>
    <n v="20"/>
    <n v="17.142857142857142"/>
  </r>
  <r>
    <s v="Логин"/>
    <x v="7"/>
    <n v="1"/>
    <n v="1"/>
    <n v="70"/>
    <n v="0.8571428571428571"/>
    <n v="20"/>
    <n v="17.142857142857142"/>
  </r>
  <r>
    <s v="Логин"/>
    <x v="6"/>
    <n v="1"/>
    <n v="1"/>
    <n v="70"/>
    <n v="0.8571428571428571"/>
    <n v="20"/>
    <n v="17.142857142857142"/>
  </r>
  <r>
    <s v="Поиск билета без покупки"/>
    <x v="0"/>
    <n v="1"/>
    <n v="2"/>
    <n v="80"/>
    <n v="0.75"/>
    <n v="20"/>
    <n v="30"/>
  </r>
  <r>
    <s v="Поиск билета без покупки"/>
    <x v="1"/>
    <n v="1"/>
    <n v="2"/>
    <n v="80"/>
    <n v="0.75"/>
    <n v="20"/>
    <n v="30"/>
  </r>
  <r>
    <s v="Поиск билета без покупки"/>
    <x v="2"/>
    <n v="1"/>
    <n v="2"/>
    <n v="80"/>
    <n v="0.75"/>
    <n v="20"/>
    <n v="30"/>
  </r>
  <r>
    <s v="Поиск билета без покупки"/>
    <x v="3"/>
    <n v="1"/>
    <n v="2"/>
    <n v="80"/>
    <n v="0.75"/>
    <n v="20"/>
    <n v="30"/>
  </r>
  <r>
    <s v="Поиск билета без покупки"/>
    <x v="4"/>
    <n v="1"/>
    <n v="2"/>
    <n v="80"/>
    <n v="0.75"/>
    <n v="20"/>
    <n v="30"/>
  </r>
  <r>
    <s v="Поиск билета без покупки"/>
    <x v="6"/>
    <n v="1"/>
    <n v="2"/>
    <n v="80"/>
    <n v="0.75"/>
    <n v="20"/>
    <n v="30"/>
  </r>
  <r>
    <s v="Ознакомление с путевым листом"/>
    <x v="0"/>
    <n v="1"/>
    <n v="1"/>
    <n v="71"/>
    <n v="0.84507042253521125"/>
    <n v="20"/>
    <n v="16.901408450704224"/>
  </r>
  <r>
    <s v="Ознакомление с путевым листом"/>
    <x v="1"/>
    <n v="1"/>
    <n v="1"/>
    <n v="71"/>
    <n v="0.84507042253521125"/>
    <n v="20"/>
    <n v="16.901408450704224"/>
  </r>
  <r>
    <s v="Ознакомление с путевым листом"/>
    <x v="7"/>
    <n v="1"/>
    <n v="1"/>
    <n v="71"/>
    <n v="0.84507042253521125"/>
    <n v="20"/>
    <n v="16.901408450704224"/>
  </r>
  <r>
    <s v="Ознакомление с путевым листом"/>
    <x v="2"/>
    <n v="1"/>
    <n v="1"/>
    <n v="71"/>
    <n v="0.84507042253521125"/>
    <n v="20"/>
    <n v="16.9014084507042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4">
        <item x="1"/>
        <item x="4"/>
        <item x="6"/>
        <item x="3"/>
        <item x="5"/>
        <item x="8"/>
        <item x="7"/>
        <item x="0"/>
        <item x="9"/>
        <item x="10"/>
        <item x="11"/>
        <item x="2"/>
        <item m="1"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2"/>
  <sheetViews>
    <sheetView topLeftCell="K1" zoomScale="80" zoomScaleNormal="80" workbookViewId="0">
      <selection activeCell="F42" sqref="F42"/>
    </sheetView>
  </sheetViews>
  <sheetFormatPr defaultColWidth="11.42578125" defaultRowHeight="15" x14ac:dyDescent="0.25"/>
  <cols>
    <col min="1" max="1" width="31.7109375" customWidth="1"/>
    <col min="2" max="2" width="48" customWidth="1"/>
    <col min="3" max="3" width="18.5703125" customWidth="1"/>
    <col min="4" max="4" width="17.85546875" customWidth="1"/>
    <col min="5" max="5" width="19.140625" bestFit="1" customWidth="1"/>
    <col min="6" max="6" width="19.5703125" customWidth="1"/>
    <col min="7" max="7" width="22.28515625" bestFit="1" customWidth="1"/>
    <col min="8" max="8" width="17" customWidth="1"/>
    <col min="9" max="9" width="49.5703125" customWidth="1"/>
    <col min="10" max="10" width="21.7109375" customWidth="1"/>
    <col min="11" max="11" width="18.140625" customWidth="1"/>
    <col min="12" max="12" width="26.7109375" customWidth="1"/>
    <col min="13" max="13" width="35.140625" bestFit="1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5703125" customWidth="1"/>
    <col min="19" max="19" width="34.140625" bestFit="1" customWidth="1"/>
    <col min="20" max="20" width="53.7109375" bestFit="1" customWidth="1"/>
  </cols>
  <sheetData>
    <row r="1" spans="1:24" ht="15.75" thickBot="1" x14ac:dyDescent="0.3">
      <c r="A1" t="s">
        <v>22</v>
      </c>
      <c r="B1" t="s">
        <v>23</v>
      </c>
      <c r="C1" t="s">
        <v>24</v>
      </c>
      <c r="D1" t="s">
        <v>28</v>
      </c>
      <c r="E1" t="s">
        <v>37</v>
      </c>
      <c r="F1" t="s">
        <v>38</v>
      </c>
      <c r="G1" t="s">
        <v>39</v>
      </c>
      <c r="H1" t="s">
        <v>4</v>
      </c>
      <c r="I1" s="2" t="s">
        <v>25</v>
      </c>
      <c r="J1" t="s">
        <v>36</v>
      </c>
      <c r="M1" s="27" t="s">
        <v>27</v>
      </c>
      <c r="N1" s="28" t="s">
        <v>29</v>
      </c>
      <c r="O1" s="28" t="s">
        <v>30</v>
      </c>
      <c r="P1" s="28" t="s">
        <v>67</v>
      </c>
      <c r="Q1" s="28" t="s">
        <v>31</v>
      </c>
      <c r="R1" s="28" t="s">
        <v>28</v>
      </c>
      <c r="S1" s="35" t="s">
        <v>34</v>
      </c>
      <c r="T1" s="47" t="s">
        <v>69</v>
      </c>
      <c r="U1" s="36" t="s">
        <v>32</v>
      </c>
      <c r="V1" s="36" t="s">
        <v>33</v>
      </c>
      <c r="X1" s="18" t="s">
        <v>35</v>
      </c>
    </row>
    <row r="2" spans="1:24" x14ac:dyDescent="0.25">
      <c r="A2" s="50" t="s">
        <v>5</v>
      </c>
      <c r="B2" s="51" t="s">
        <v>47</v>
      </c>
      <c r="C2" s="50">
        <v>1</v>
      </c>
      <c r="D2" s="92">
        <f>VLOOKUP(A2,$M$1:$X$8,6,FALSE)</f>
        <v>3</v>
      </c>
      <c r="E2" s="93">
        <f>VLOOKUP(A2,$M$1:$X$8,5,FALSE)</f>
        <v>60</v>
      </c>
      <c r="F2" s="94">
        <f>60/E2*C2</f>
        <v>1</v>
      </c>
      <c r="G2" s="93">
        <f t="shared" ref="G2:G32" si="0">VLOOKUP(A2,$M$1:$X$8,9,FALSE)</f>
        <v>20</v>
      </c>
      <c r="H2" s="95">
        <f>D2*F2*G2</f>
        <v>60</v>
      </c>
      <c r="I2" s="3" t="s">
        <v>0</v>
      </c>
      <c r="J2" s="4">
        <v>147.57367735826725</v>
      </c>
      <c r="M2" s="30" t="s">
        <v>5</v>
      </c>
      <c r="N2" s="5">
        <v>0.92700000000000005</v>
      </c>
      <c r="O2" s="23">
        <v>16</v>
      </c>
      <c r="P2" s="24">
        <f>N2+O2</f>
        <v>16.927</v>
      </c>
      <c r="Q2" s="11">
        <v>60</v>
      </c>
      <c r="R2" s="33">
        <v>3</v>
      </c>
      <c r="S2" s="34">
        <f t="shared" ref="S2:S7" si="1">R2/X$2</f>
        <v>0.3</v>
      </c>
      <c r="T2" s="49">
        <f t="shared" ref="T2:T7" si="2">60/(Q2)</f>
        <v>1</v>
      </c>
      <c r="U2" s="37">
        <v>20</v>
      </c>
      <c r="V2" s="38">
        <f>ROUND(R2*T2*U2,0)</f>
        <v>60</v>
      </c>
      <c r="W2">
        <v>60</v>
      </c>
      <c r="X2" s="16">
        <f>SUM(R2:R7)</f>
        <v>10</v>
      </c>
    </row>
    <row r="3" spans="1:24" x14ac:dyDescent="0.25">
      <c r="A3" s="52" t="s">
        <v>5</v>
      </c>
      <c r="B3" s="53" t="s">
        <v>0</v>
      </c>
      <c r="C3" s="52">
        <v>1</v>
      </c>
      <c r="D3" s="96">
        <f>VLOOKUP(A3,$M$1:$X$8,6,FALSE)</f>
        <v>3</v>
      </c>
      <c r="E3" s="78">
        <f>VLOOKUP(A3,$M$1:$X$8,5,FALSE)</f>
        <v>60</v>
      </c>
      <c r="F3" s="79">
        <f>60/E3*C3</f>
        <v>1</v>
      </c>
      <c r="G3" s="78">
        <f t="shared" si="0"/>
        <v>20</v>
      </c>
      <c r="H3" s="97">
        <f>D3*F3*G3</f>
        <v>60</v>
      </c>
      <c r="I3" s="3" t="s">
        <v>9</v>
      </c>
      <c r="J3" s="4">
        <v>90</v>
      </c>
      <c r="M3" s="30" t="s">
        <v>6</v>
      </c>
      <c r="N3" s="5">
        <v>0.629</v>
      </c>
      <c r="O3" s="23">
        <v>5</v>
      </c>
      <c r="P3" s="24">
        <f t="shared" ref="P3:P7" si="3">N3+O3</f>
        <v>5.6289999999999996</v>
      </c>
      <c r="Q3" s="11">
        <v>51</v>
      </c>
      <c r="R3" s="33">
        <v>1</v>
      </c>
      <c r="S3" s="34">
        <f t="shared" si="1"/>
        <v>0.1</v>
      </c>
      <c r="T3" s="49">
        <f t="shared" si="2"/>
        <v>1.1764705882352942</v>
      </c>
      <c r="U3" s="37">
        <v>20</v>
      </c>
      <c r="V3" s="38">
        <f t="shared" ref="V3:V7" si="4">ROUND(R3*T3*U3,0)</f>
        <v>24</v>
      </c>
      <c r="W3" s="16">
        <v>23</v>
      </c>
    </row>
    <row r="4" spans="1:24" x14ac:dyDescent="0.25">
      <c r="A4" s="52" t="s">
        <v>5</v>
      </c>
      <c r="B4" s="53" t="s">
        <v>54</v>
      </c>
      <c r="C4" s="52">
        <v>1</v>
      </c>
      <c r="D4" s="96">
        <f>VLOOKUP(A5,$M$1:$X$8,6,FALSE)</f>
        <v>3</v>
      </c>
      <c r="E4" s="78">
        <f>VLOOKUP(A5,$M$1:$X$8,5,FALSE)</f>
        <v>60</v>
      </c>
      <c r="F4" s="79">
        <f t="shared" ref="F4" si="5">60/E4*C4</f>
        <v>1</v>
      </c>
      <c r="G4" s="78">
        <f t="shared" si="0"/>
        <v>20</v>
      </c>
      <c r="H4" s="97">
        <f t="shared" ref="H4" si="6">D4*F4*G4</f>
        <v>60</v>
      </c>
      <c r="I4" s="3" t="s">
        <v>3</v>
      </c>
      <c r="J4" s="4">
        <v>107.14285714285714</v>
      </c>
      <c r="M4" s="30" t="s">
        <v>46</v>
      </c>
      <c r="N4" s="5">
        <v>0.60299999999999998</v>
      </c>
      <c r="O4" s="23">
        <v>13</v>
      </c>
      <c r="P4" s="24">
        <f t="shared" si="3"/>
        <v>13.603</v>
      </c>
      <c r="Q4" s="11">
        <v>74</v>
      </c>
      <c r="R4" s="33">
        <v>2</v>
      </c>
      <c r="S4" s="34">
        <f t="shared" si="1"/>
        <v>0.2</v>
      </c>
      <c r="T4" s="49">
        <f t="shared" si="2"/>
        <v>0.81081081081081086</v>
      </c>
      <c r="U4" s="37">
        <v>20</v>
      </c>
      <c r="V4" s="38">
        <f t="shared" si="4"/>
        <v>32</v>
      </c>
      <c r="W4" s="16">
        <v>32</v>
      </c>
    </row>
    <row r="5" spans="1:24" x14ac:dyDescent="0.25">
      <c r="A5" s="52" t="s">
        <v>5</v>
      </c>
      <c r="B5" s="53" t="s">
        <v>8</v>
      </c>
      <c r="C5" s="52">
        <v>1</v>
      </c>
      <c r="D5" s="96">
        <f>VLOOKUP(A6,$M$1:$X$8,6,FALSE)</f>
        <v>3</v>
      </c>
      <c r="E5" s="78">
        <f>VLOOKUP(A6,$M$1:$X$8,5,FALSE)</f>
        <v>60</v>
      </c>
      <c r="F5" s="79">
        <f t="shared" ref="F5" si="7">60/E5*C5</f>
        <v>1</v>
      </c>
      <c r="G5" s="78">
        <f t="shared" si="0"/>
        <v>20</v>
      </c>
      <c r="H5" s="97">
        <f t="shared" ref="H5" si="8">D5*F5*G5</f>
        <v>60</v>
      </c>
      <c r="I5" s="3" t="s">
        <v>8</v>
      </c>
      <c r="J5" s="4">
        <v>90</v>
      </c>
      <c r="M5" s="30" t="s">
        <v>51</v>
      </c>
      <c r="N5" s="5">
        <v>0.76300000000000001</v>
      </c>
      <c r="O5" s="23">
        <v>8</v>
      </c>
      <c r="P5" s="24">
        <f t="shared" si="3"/>
        <v>8.7629999999999999</v>
      </c>
      <c r="Q5" s="11">
        <v>80</v>
      </c>
      <c r="R5" s="33">
        <v>2</v>
      </c>
      <c r="S5" s="34">
        <f t="shared" si="1"/>
        <v>0.2</v>
      </c>
      <c r="T5" s="49">
        <f t="shared" si="2"/>
        <v>0.75</v>
      </c>
      <c r="U5" s="37">
        <v>20</v>
      </c>
      <c r="V5" s="38">
        <f t="shared" si="4"/>
        <v>30</v>
      </c>
      <c r="W5" s="16">
        <v>30</v>
      </c>
    </row>
    <row r="6" spans="1:24" x14ac:dyDescent="0.25">
      <c r="A6" s="52" t="s">
        <v>5</v>
      </c>
      <c r="B6" s="53" t="s">
        <v>9</v>
      </c>
      <c r="C6" s="52">
        <v>1</v>
      </c>
      <c r="D6" s="96">
        <f t="shared" ref="D6:D32" si="9">VLOOKUP(A6,$M$1:$X$8,6,FALSE)</f>
        <v>3</v>
      </c>
      <c r="E6" s="78">
        <f t="shared" ref="E6:E32" si="10">VLOOKUP(A6,$M$1:$X$8,5,FALSE)</f>
        <v>60</v>
      </c>
      <c r="F6" s="79">
        <f t="shared" ref="F6:F32" si="11">60/E6*C6</f>
        <v>1</v>
      </c>
      <c r="G6" s="78">
        <f t="shared" si="0"/>
        <v>20</v>
      </c>
      <c r="H6" s="97">
        <f t="shared" ref="H6:H17" si="12">D6*F6*G6</f>
        <v>60</v>
      </c>
      <c r="I6" s="3" t="s">
        <v>1</v>
      </c>
      <c r="J6" s="4">
        <v>60</v>
      </c>
      <c r="M6" s="30" t="s">
        <v>7</v>
      </c>
      <c r="N6" s="5">
        <v>0.68</v>
      </c>
      <c r="O6" s="23">
        <v>8</v>
      </c>
      <c r="P6" s="24">
        <f t="shared" si="3"/>
        <v>8.68</v>
      </c>
      <c r="Q6" s="11">
        <v>71</v>
      </c>
      <c r="R6" s="33">
        <v>1</v>
      </c>
      <c r="S6" s="34">
        <f t="shared" si="1"/>
        <v>0.1</v>
      </c>
      <c r="T6" s="49">
        <f t="shared" si="2"/>
        <v>0.84507042253521125</v>
      </c>
      <c r="U6" s="37">
        <v>20</v>
      </c>
      <c r="V6" s="38">
        <f t="shared" si="4"/>
        <v>17</v>
      </c>
      <c r="W6" s="16">
        <v>17</v>
      </c>
    </row>
    <row r="7" spans="1:24" x14ac:dyDescent="0.25">
      <c r="A7" s="148" t="s">
        <v>5</v>
      </c>
      <c r="B7" s="149" t="s">
        <v>1</v>
      </c>
      <c r="C7" s="148">
        <v>1</v>
      </c>
      <c r="D7" s="150">
        <f t="shared" si="9"/>
        <v>3</v>
      </c>
      <c r="E7" s="151">
        <f t="shared" si="10"/>
        <v>60</v>
      </c>
      <c r="F7" s="152">
        <f t="shared" si="11"/>
        <v>1</v>
      </c>
      <c r="G7" s="151">
        <f t="shared" si="0"/>
        <v>20</v>
      </c>
      <c r="H7" s="153">
        <f t="shared" si="12"/>
        <v>60</v>
      </c>
      <c r="I7" s="3" t="s">
        <v>10</v>
      </c>
      <c r="J7" s="4">
        <v>23.529411764705884</v>
      </c>
      <c r="M7" s="30" t="s">
        <v>52</v>
      </c>
      <c r="N7" s="5">
        <v>0.55900000000000005</v>
      </c>
      <c r="O7" s="25">
        <v>12</v>
      </c>
      <c r="P7" s="24">
        <f t="shared" si="3"/>
        <v>12.558999999999999</v>
      </c>
      <c r="Q7" s="11">
        <v>70</v>
      </c>
      <c r="R7" s="33">
        <v>1</v>
      </c>
      <c r="S7" s="34">
        <f t="shared" si="1"/>
        <v>0.1</v>
      </c>
      <c r="T7" s="49">
        <f t="shared" si="2"/>
        <v>0.8571428571428571</v>
      </c>
      <c r="U7" s="37">
        <v>20</v>
      </c>
      <c r="V7" s="38">
        <f t="shared" si="4"/>
        <v>17</v>
      </c>
      <c r="W7" s="16">
        <v>17</v>
      </c>
    </row>
    <row r="8" spans="1:24" ht="15.75" thickBot="1" x14ac:dyDescent="0.3">
      <c r="A8" s="148" t="s">
        <v>5</v>
      </c>
      <c r="B8" s="149" t="s">
        <v>3</v>
      </c>
      <c r="C8" s="148">
        <v>1</v>
      </c>
      <c r="D8" s="150">
        <f t="shared" ref="D8" si="13">VLOOKUP(A8,$M$1:$X$8,6,FALSE)</f>
        <v>3</v>
      </c>
      <c r="E8" s="151">
        <f t="shared" ref="E8" si="14">VLOOKUP(A8,$M$1:$X$8,5,FALSE)</f>
        <v>60</v>
      </c>
      <c r="F8" s="152">
        <f t="shared" ref="F8" si="15">60/E8*C8</f>
        <v>1</v>
      </c>
      <c r="G8" s="151">
        <f t="shared" ref="G8" si="16">VLOOKUP(A8,$M$1:$X$8,9,FALSE)</f>
        <v>20</v>
      </c>
      <c r="H8" s="153">
        <f t="shared" ref="H8" si="17">D8*F8*G8</f>
        <v>60</v>
      </c>
      <c r="I8" s="3" t="s">
        <v>2</v>
      </c>
      <c r="J8" s="4">
        <v>90.006109790699682</v>
      </c>
      <c r="M8" s="31"/>
      <c r="N8" s="32"/>
      <c r="O8" s="32"/>
      <c r="P8" s="32"/>
      <c r="Q8" s="32"/>
      <c r="R8" s="32"/>
      <c r="S8" s="39">
        <f>SUM(S2:S7)</f>
        <v>1</v>
      </c>
      <c r="T8" s="48"/>
      <c r="U8" s="32"/>
      <c r="V8" s="32"/>
      <c r="W8" s="17"/>
    </row>
    <row r="9" spans="1:24" x14ac:dyDescent="0.25">
      <c r="A9" s="54" t="s">
        <v>6</v>
      </c>
      <c r="B9" s="55" t="s">
        <v>47</v>
      </c>
      <c r="C9" s="54">
        <v>1</v>
      </c>
      <c r="D9" s="154">
        <f t="shared" si="9"/>
        <v>1</v>
      </c>
      <c r="E9" s="155">
        <f t="shared" si="10"/>
        <v>51</v>
      </c>
      <c r="F9" s="156">
        <f t="shared" si="11"/>
        <v>1.1764705882352942</v>
      </c>
      <c r="G9" s="157">
        <f t="shared" si="0"/>
        <v>20</v>
      </c>
      <c r="H9" s="158">
        <f t="shared" si="12"/>
        <v>23.529411764705884</v>
      </c>
      <c r="I9" s="3" t="s">
        <v>47</v>
      </c>
      <c r="J9" s="4">
        <v>180.0061097906997</v>
      </c>
    </row>
    <row r="10" spans="1:24" x14ac:dyDescent="0.25">
      <c r="A10" s="56" t="s">
        <v>6</v>
      </c>
      <c r="B10" s="57" t="s">
        <v>0</v>
      </c>
      <c r="C10" s="56">
        <v>1</v>
      </c>
      <c r="D10" s="98">
        <f t="shared" si="9"/>
        <v>1</v>
      </c>
      <c r="E10" s="81">
        <f t="shared" si="10"/>
        <v>51</v>
      </c>
      <c r="F10" s="82">
        <f t="shared" si="11"/>
        <v>1.1764705882352942</v>
      </c>
      <c r="G10" s="80">
        <f t="shared" si="0"/>
        <v>20</v>
      </c>
      <c r="H10" s="99">
        <f t="shared" si="12"/>
        <v>23.529411764705884</v>
      </c>
      <c r="I10" s="3" t="s">
        <v>49</v>
      </c>
      <c r="J10" s="4">
        <v>32.432432432432435</v>
      </c>
    </row>
    <row r="11" spans="1:24" x14ac:dyDescent="0.25">
      <c r="A11" s="56" t="s">
        <v>6</v>
      </c>
      <c r="B11" s="57" t="s">
        <v>2</v>
      </c>
      <c r="C11" s="56">
        <v>1</v>
      </c>
      <c r="D11" s="98">
        <f t="shared" si="9"/>
        <v>1</v>
      </c>
      <c r="E11" s="81">
        <f t="shared" si="10"/>
        <v>51</v>
      </c>
      <c r="F11" s="82">
        <f t="shared" si="11"/>
        <v>1.1764705882352942</v>
      </c>
      <c r="G11" s="80">
        <f t="shared" si="0"/>
        <v>20</v>
      </c>
      <c r="H11" s="99">
        <f t="shared" si="12"/>
        <v>23.529411764705884</v>
      </c>
      <c r="I11" s="3" t="s">
        <v>48</v>
      </c>
      <c r="J11" s="4">
        <v>32.432432432432435</v>
      </c>
    </row>
    <row r="12" spans="1:24" x14ac:dyDescent="0.25">
      <c r="A12" s="56" t="s">
        <v>6</v>
      </c>
      <c r="B12" s="57" t="s">
        <v>10</v>
      </c>
      <c r="C12" s="56">
        <v>1</v>
      </c>
      <c r="D12" s="98">
        <f t="shared" si="9"/>
        <v>1</v>
      </c>
      <c r="E12" s="81">
        <f t="shared" si="10"/>
        <v>51</v>
      </c>
      <c r="F12" s="82">
        <f t="shared" si="11"/>
        <v>1.1764705882352942</v>
      </c>
      <c r="G12" s="80">
        <f t="shared" si="0"/>
        <v>20</v>
      </c>
      <c r="H12" s="99">
        <f t="shared" si="12"/>
        <v>23.529411764705884</v>
      </c>
      <c r="I12" s="3" t="s">
        <v>50</v>
      </c>
      <c r="J12" s="4">
        <v>32.432432432432435</v>
      </c>
    </row>
    <row r="13" spans="1:24" ht="15.75" thickBot="1" x14ac:dyDescent="0.3">
      <c r="A13" s="58" t="s">
        <v>6</v>
      </c>
      <c r="B13" s="59" t="s">
        <v>3</v>
      </c>
      <c r="C13" s="58">
        <v>0</v>
      </c>
      <c r="D13" s="159">
        <f t="shared" si="9"/>
        <v>1</v>
      </c>
      <c r="E13" s="160">
        <f t="shared" si="10"/>
        <v>51</v>
      </c>
      <c r="F13" s="161">
        <f t="shared" si="11"/>
        <v>0</v>
      </c>
      <c r="G13" s="162">
        <f t="shared" si="0"/>
        <v>20</v>
      </c>
      <c r="H13" s="163">
        <f t="shared" si="12"/>
        <v>0</v>
      </c>
      <c r="I13" s="3" t="s">
        <v>54</v>
      </c>
      <c r="J13" s="4">
        <v>106.90140845070422</v>
      </c>
    </row>
    <row r="14" spans="1:24" x14ac:dyDescent="0.25">
      <c r="A14" s="62" t="s">
        <v>46</v>
      </c>
      <c r="B14" s="63" t="s">
        <v>47</v>
      </c>
      <c r="C14" s="62">
        <v>1</v>
      </c>
      <c r="D14" s="138">
        <f t="shared" si="9"/>
        <v>2</v>
      </c>
      <c r="E14" s="139">
        <f t="shared" si="10"/>
        <v>74</v>
      </c>
      <c r="F14" s="140">
        <f t="shared" si="11"/>
        <v>0.81081081081081086</v>
      </c>
      <c r="G14" s="141">
        <f t="shared" si="0"/>
        <v>20</v>
      </c>
      <c r="H14" s="142">
        <f t="shared" si="12"/>
        <v>32.432432432432435</v>
      </c>
      <c r="I14" s="3" t="s">
        <v>26</v>
      </c>
      <c r="J14" s="4">
        <v>992.45687159523118</v>
      </c>
    </row>
    <row r="15" spans="1:24" x14ac:dyDescent="0.25">
      <c r="A15" s="64" t="s">
        <v>46</v>
      </c>
      <c r="B15" s="65" t="s">
        <v>49</v>
      </c>
      <c r="C15" s="64">
        <v>1</v>
      </c>
      <c r="D15" s="100">
        <f t="shared" si="9"/>
        <v>2</v>
      </c>
      <c r="E15" s="84">
        <f t="shared" si="10"/>
        <v>74</v>
      </c>
      <c r="F15" s="85">
        <f t="shared" si="11"/>
        <v>0.81081081081081086</v>
      </c>
      <c r="G15" s="83">
        <f t="shared" si="0"/>
        <v>20</v>
      </c>
      <c r="H15" s="101">
        <f t="shared" si="12"/>
        <v>32.432432432432435</v>
      </c>
    </row>
    <row r="16" spans="1:24" x14ac:dyDescent="0.25">
      <c r="A16" s="64" t="s">
        <v>46</v>
      </c>
      <c r="B16" s="65" t="s">
        <v>48</v>
      </c>
      <c r="C16" s="64">
        <v>1</v>
      </c>
      <c r="D16" s="100">
        <f t="shared" si="9"/>
        <v>2</v>
      </c>
      <c r="E16" s="84">
        <f t="shared" si="10"/>
        <v>74</v>
      </c>
      <c r="F16" s="85">
        <f t="shared" si="11"/>
        <v>0.81081081081081086</v>
      </c>
      <c r="G16" s="83">
        <f t="shared" si="0"/>
        <v>20</v>
      </c>
      <c r="H16" s="101">
        <f t="shared" si="12"/>
        <v>32.432432432432435</v>
      </c>
    </row>
    <row r="17" spans="1:9" x14ac:dyDescent="0.25">
      <c r="A17" s="64" t="s">
        <v>46</v>
      </c>
      <c r="B17" s="65" t="s">
        <v>50</v>
      </c>
      <c r="C17" s="64">
        <v>1</v>
      </c>
      <c r="D17" s="100">
        <f t="shared" si="9"/>
        <v>2</v>
      </c>
      <c r="E17" s="84">
        <f t="shared" si="10"/>
        <v>74</v>
      </c>
      <c r="F17" s="85">
        <f t="shared" si="11"/>
        <v>0.81081081081081086</v>
      </c>
      <c r="G17" s="83">
        <f t="shared" si="0"/>
        <v>20</v>
      </c>
      <c r="H17" s="101">
        <f t="shared" si="12"/>
        <v>32.432432432432435</v>
      </c>
    </row>
    <row r="18" spans="1:9" ht="15.75" thickBot="1" x14ac:dyDescent="0.3">
      <c r="A18" s="66" t="s">
        <v>46</v>
      </c>
      <c r="B18" s="67" t="s">
        <v>2</v>
      </c>
      <c r="C18" s="66">
        <v>1</v>
      </c>
      <c r="D18" s="143">
        <f t="shared" si="9"/>
        <v>2</v>
      </c>
      <c r="E18" s="144">
        <f t="shared" si="10"/>
        <v>74</v>
      </c>
      <c r="F18" s="145">
        <f t="shared" si="11"/>
        <v>0.81081081081081086</v>
      </c>
      <c r="G18" s="146">
        <f t="shared" si="0"/>
        <v>20</v>
      </c>
      <c r="H18" s="147">
        <f t="shared" ref="H18" si="18">D18*F18*G18</f>
        <v>32.432432432432435</v>
      </c>
    </row>
    <row r="19" spans="1:9" x14ac:dyDescent="0.25">
      <c r="A19" s="132" t="s">
        <v>52</v>
      </c>
      <c r="B19" s="133" t="s">
        <v>47</v>
      </c>
      <c r="C19" s="132">
        <v>1</v>
      </c>
      <c r="D19" s="134">
        <f t="shared" si="9"/>
        <v>1</v>
      </c>
      <c r="E19" s="135">
        <f t="shared" si="10"/>
        <v>70</v>
      </c>
      <c r="F19" s="136">
        <f t="shared" si="11"/>
        <v>0.8571428571428571</v>
      </c>
      <c r="G19" s="135">
        <f t="shared" si="0"/>
        <v>20</v>
      </c>
      <c r="H19" s="137">
        <f t="shared" ref="H19:H32" si="19">D19*F19*G19</f>
        <v>17.142857142857142</v>
      </c>
    </row>
    <row r="20" spans="1:9" x14ac:dyDescent="0.25">
      <c r="A20" s="60" t="s">
        <v>52</v>
      </c>
      <c r="B20" s="61" t="s">
        <v>0</v>
      </c>
      <c r="C20" s="60">
        <v>1</v>
      </c>
      <c r="D20" s="102">
        <f t="shared" si="9"/>
        <v>1</v>
      </c>
      <c r="E20" s="86">
        <f t="shared" si="10"/>
        <v>70</v>
      </c>
      <c r="F20" s="87">
        <f t="shared" si="11"/>
        <v>0.8571428571428571</v>
      </c>
      <c r="G20" s="86">
        <f t="shared" si="0"/>
        <v>20</v>
      </c>
      <c r="H20" s="103">
        <f t="shared" si="19"/>
        <v>17.142857142857142</v>
      </c>
    </row>
    <row r="21" spans="1:9" x14ac:dyDescent="0.25">
      <c r="A21" s="60" t="s">
        <v>52</v>
      </c>
      <c r="B21" s="61" t="s">
        <v>2</v>
      </c>
      <c r="C21" s="60">
        <v>1</v>
      </c>
      <c r="D21" s="102">
        <f t="shared" si="9"/>
        <v>1</v>
      </c>
      <c r="E21" s="86">
        <f t="shared" si="10"/>
        <v>70</v>
      </c>
      <c r="F21" s="87">
        <f t="shared" si="11"/>
        <v>0.8571428571428571</v>
      </c>
      <c r="G21" s="86">
        <f t="shared" si="0"/>
        <v>20</v>
      </c>
      <c r="H21" s="103">
        <f t="shared" si="19"/>
        <v>17.142857142857142</v>
      </c>
    </row>
    <row r="22" spans="1:9" ht="15.75" thickBot="1" x14ac:dyDescent="0.3">
      <c r="A22" s="112" t="s">
        <v>52</v>
      </c>
      <c r="B22" s="113" t="s">
        <v>3</v>
      </c>
      <c r="C22" s="112">
        <v>1</v>
      </c>
      <c r="D22" s="114">
        <f t="shared" si="9"/>
        <v>1</v>
      </c>
      <c r="E22" s="115">
        <f t="shared" si="10"/>
        <v>70</v>
      </c>
      <c r="F22" s="116">
        <f t="shared" si="11"/>
        <v>0.8571428571428571</v>
      </c>
      <c r="G22" s="115">
        <f t="shared" si="0"/>
        <v>20</v>
      </c>
      <c r="H22" s="117">
        <f t="shared" si="19"/>
        <v>17.142857142857142</v>
      </c>
    </row>
    <row r="23" spans="1:9" x14ac:dyDescent="0.25">
      <c r="A23" s="68" t="s">
        <v>51</v>
      </c>
      <c r="B23" s="69" t="s">
        <v>47</v>
      </c>
      <c r="C23" s="68">
        <v>1</v>
      </c>
      <c r="D23" s="124">
        <f t="shared" si="9"/>
        <v>2</v>
      </c>
      <c r="E23" s="125">
        <f t="shared" si="10"/>
        <v>80</v>
      </c>
      <c r="F23" s="126">
        <f t="shared" si="11"/>
        <v>0.75</v>
      </c>
      <c r="G23" s="125">
        <f t="shared" si="0"/>
        <v>20</v>
      </c>
      <c r="H23" s="127">
        <f t="shared" si="19"/>
        <v>30</v>
      </c>
    </row>
    <row r="24" spans="1:9" x14ac:dyDescent="0.25">
      <c r="A24" s="70" t="s">
        <v>51</v>
      </c>
      <c r="B24" s="71" t="s">
        <v>0</v>
      </c>
      <c r="C24" s="70">
        <v>1</v>
      </c>
      <c r="D24" s="104">
        <f t="shared" ref="D24" si="20">VLOOKUP(A24,$M$1:$X$8,6,FALSE)</f>
        <v>2</v>
      </c>
      <c r="E24" s="88">
        <f t="shared" ref="E24" si="21">VLOOKUP(A24,$M$1:$X$8,5,FALSE)</f>
        <v>80</v>
      </c>
      <c r="F24" s="89">
        <f t="shared" ref="F24" si="22">60/E24*C24</f>
        <v>0.75</v>
      </c>
      <c r="G24" s="88">
        <f t="shared" ref="G24" si="23">VLOOKUP(A24,$M$1:$X$8,9,FALSE)</f>
        <v>20</v>
      </c>
      <c r="H24" s="105">
        <f t="shared" ref="H24" si="24">D24*F24*G24</f>
        <v>30</v>
      </c>
    </row>
    <row r="25" spans="1:9" x14ac:dyDescent="0.25">
      <c r="A25" s="70" t="s">
        <v>51</v>
      </c>
      <c r="B25" s="71" t="s">
        <v>54</v>
      </c>
      <c r="C25" s="70">
        <v>1</v>
      </c>
      <c r="D25" s="104">
        <f t="shared" si="9"/>
        <v>2</v>
      </c>
      <c r="E25" s="88">
        <f t="shared" si="10"/>
        <v>80</v>
      </c>
      <c r="F25" s="89">
        <f t="shared" si="11"/>
        <v>0.75</v>
      </c>
      <c r="G25" s="88">
        <f t="shared" si="0"/>
        <v>20</v>
      </c>
      <c r="H25" s="105">
        <f t="shared" si="19"/>
        <v>30</v>
      </c>
    </row>
    <row r="26" spans="1:9" x14ac:dyDescent="0.25">
      <c r="A26" s="70" t="s">
        <v>51</v>
      </c>
      <c r="B26" s="71" t="s">
        <v>8</v>
      </c>
      <c r="C26" s="70">
        <v>1</v>
      </c>
      <c r="D26" s="104">
        <f t="shared" si="9"/>
        <v>2</v>
      </c>
      <c r="E26" s="88">
        <f t="shared" si="10"/>
        <v>80</v>
      </c>
      <c r="F26" s="89">
        <f t="shared" si="11"/>
        <v>0.75</v>
      </c>
      <c r="G26" s="88">
        <f t="shared" si="0"/>
        <v>20</v>
      </c>
      <c r="H26" s="105">
        <f t="shared" si="19"/>
        <v>30</v>
      </c>
    </row>
    <row r="27" spans="1:9" x14ac:dyDescent="0.25">
      <c r="A27" s="70" t="s">
        <v>51</v>
      </c>
      <c r="B27" s="71" t="s">
        <v>9</v>
      </c>
      <c r="C27" s="70">
        <v>1</v>
      </c>
      <c r="D27" s="104">
        <f t="shared" si="9"/>
        <v>2</v>
      </c>
      <c r="E27" s="88">
        <f t="shared" si="10"/>
        <v>80</v>
      </c>
      <c r="F27" s="89">
        <f t="shared" si="11"/>
        <v>0.75</v>
      </c>
      <c r="G27" s="88">
        <f t="shared" si="0"/>
        <v>20</v>
      </c>
      <c r="H27" s="105">
        <f t="shared" si="19"/>
        <v>30</v>
      </c>
    </row>
    <row r="28" spans="1:9" ht="15.75" thickBot="1" x14ac:dyDescent="0.3">
      <c r="A28" s="72" t="s">
        <v>51</v>
      </c>
      <c r="B28" s="73" t="s">
        <v>3</v>
      </c>
      <c r="C28" s="72">
        <v>1</v>
      </c>
      <c r="D28" s="128">
        <f t="shared" si="9"/>
        <v>2</v>
      </c>
      <c r="E28" s="129">
        <f t="shared" si="10"/>
        <v>80</v>
      </c>
      <c r="F28" s="130">
        <f t="shared" si="11"/>
        <v>0.75</v>
      </c>
      <c r="G28" s="129">
        <f t="shared" si="0"/>
        <v>20</v>
      </c>
      <c r="H28" s="131">
        <f t="shared" si="19"/>
        <v>30</v>
      </c>
    </row>
    <row r="29" spans="1:9" x14ac:dyDescent="0.25">
      <c r="A29" s="118" t="s">
        <v>7</v>
      </c>
      <c r="B29" s="119" t="s">
        <v>47</v>
      </c>
      <c r="C29" s="118">
        <v>1</v>
      </c>
      <c r="D29" s="120">
        <f t="shared" si="9"/>
        <v>1</v>
      </c>
      <c r="E29" s="121">
        <f t="shared" si="10"/>
        <v>71</v>
      </c>
      <c r="F29" s="122">
        <f t="shared" si="11"/>
        <v>0.84507042253521125</v>
      </c>
      <c r="G29" s="121">
        <f t="shared" si="0"/>
        <v>20</v>
      </c>
      <c r="H29" s="123">
        <f t="shared" si="19"/>
        <v>16.901408450704224</v>
      </c>
    </row>
    <row r="30" spans="1:9" x14ac:dyDescent="0.25">
      <c r="A30" s="74" t="s">
        <v>7</v>
      </c>
      <c r="B30" s="75" t="s">
        <v>0</v>
      </c>
      <c r="C30" s="74">
        <v>1</v>
      </c>
      <c r="D30" s="106">
        <f t="shared" si="9"/>
        <v>1</v>
      </c>
      <c r="E30" s="90">
        <f t="shared" si="10"/>
        <v>71</v>
      </c>
      <c r="F30" s="91">
        <f t="shared" si="11"/>
        <v>0.84507042253521125</v>
      </c>
      <c r="G30" s="90">
        <f t="shared" si="0"/>
        <v>20</v>
      </c>
      <c r="H30" s="107">
        <f t="shared" si="19"/>
        <v>16.901408450704224</v>
      </c>
    </row>
    <row r="31" spans="1:9" x14ac:dyDescent="0.25">
      <c r="A31" s="74" t="s">
        <v>7</v>
      </c>
      <c r="B31" s="75" t="s">
        <v>2</v>
      </c>
      <c r="C31" s="74">
        <v>1</v>
      </c>
      <c r="D31" s="106">
        <f t="shared" si="9"/>
        <v>1</v>
      </c>
      <c r="E31" s="90">
        <f t="shared" si="10"/>
        <v>71</v>
      </c>
      <c r="F31" s="91">
        <f t="shared" si="11"/>
        <v>0.84507042253521125</v>
      </c>
      <c r="G31" s="90">
        <f t="shared" si="0"/>
        <v>20</v>
      </c>
      <c r="H31" s="107">
        <f t="shared" si="19"/>
        <v>16.901408450704224</v>
      </c>
    </row>
    <row r="32" spans="1:9" ht="15.75" thickBot="1" x14ac:dyDescent="0.3">
      <c r="A32" s="76" t="s">
        <v>7</v>
      </c>
      <c r="B32" s="77" t="s">
        <v>54</v>
      </c>
      <c r="C32" s="76">
        <v>1</v>
      </c>
      <c r="D32" s="108">
        <f t="shared" si="9"/>
        <v>1</v>
      </c>
      <c r="E32" s="109">
        <f t="shared" si="10"/>
        <v>71</v>
      </c>
      <c r="F32" s="110">
        <f t="shared" si="11"/>
        <v>0.84507042253521125</v>
      </c>
      <c r="G32" s="109">
        <f t="shared" si="0"/>
        <v>20</v>
      </c>
      <c r="H32" s="111">
        <f t="shared" si="19"/>
        <v>16.901408450704224</v>
      </c>
      <c r="I32" s="164"/>
    </row>
    <row r="35" spans="1:9" ht="15.75" thickBot="1" x14ac:dyDescent="0.3"/>
    <row r="36" spans="1:9" x14ac:dyDescent="0.25">
      <c r="A36" s="183" t="s">
        <v>56</v>
      </c>
      <c r="B36" s="184"/>
      <c r="C36" s="185" t="s">
        <v>68</v>
      </c>
      <c r="D36" s="186"/>
    </row>
    <row r="37" spans="1:9" ht="93.75" x14ac:dyDescent="0.3">
      <c r="A37" s="12" t="s">
        <v>55</v>
      </c>
      <c r="B37" s="40" t="s">
        <v>43</v>
      </c>
      <c r="C37" s="8" t="s">
        <v>41</v>
      </c>
      <c r="D37" s="8" t="s">
        <v>42</v>
      </c>
      <c r="E37" s="20"/>
      <c r="F37" s="44" t="s">
        <v>66</v>
      </c>
      <c r="G37" s="8" t="s">
        <v>40</v>
      </c>
      <c r="H37" s="8" t="s">
        <v>44</v>
      </c>
      <c r="I37" s="8" t="s">
        <v>45</v>
      </c>
    </row>
    <row r="38" spans="1:9" ht="37.5" x14ac:dyDescent="0.25">
      <c r="A38" s="12" t="s">
        <v>47</v>
      </c>
      <c r="B38" s="41">
        <v>520</v>
      </c>
      <c r="C38" s="24">
        <f>GETPIVOTDATA("Итого",$I$1,"transaction rq",A38)*3</f>
        <v>540.01832937209906</v>
      </c>
      <c r="D38" s="6">
        <f>1-B38/C38</f>
        <v>3.706972205068515E-2</v>
      </c>
      <c r="E38" s="19"/>
      <c r="F38" s="45" t="str">
        <f>VLOOKUP(A38,Соответствие!A:B,2,FALSE)</f>
        <v>go_to_WebTours</v>
      </c>
      <c r="G38" s="21">
        <f>C38/3</f>
        <v>180.0061097906997</v>
      </c>
      <c r="H38" s="9">
        <f>VLOOKUP(F38,SummaryReport!A:J,8,FALSE)</f>
        <v>180</v>
      </c>
      <c r="I38" s="7">
        <f t="shared" ref="I38:I49" si="25">1-G38/H38</f>
        <v>-3.3943281664949865E-5</v>
      </c>
    </row>
    <row r="39" spans="1:9" ht="18.75" x14ac:dyDescent="0.25">
      <c r="A39" s="13" t="s">
        <v>0</v>
      </c>
      <c r="B39" s="41">
        <v>422</v>
      </c>
      <c r="C39" s="24">
        <f t="shared" ref="C39:C49" si="26">GETPIVOTDATA("Итого",$I$1,"transaction rq",A39)*3</f>
        <v>442.72103207480177</v>
      </c>
      <c r="D39" s="6">
        <f t="shared" ref="D39:D50" si="27">1-B39/C39</f>
        <v>4.6803812273596201E-2</v>
      </c>
      <c r="E39" s="19"/>
      <c r="F39" s="45" t="str">
        <f>VLOOKUP(A39,Соответствие!A:B,2,FALSE)</f>
        <v>Login</v>
      </c>
      <c r="G39" s="21">
        <f t="shared" ref="G39:G49" si="28">C39/3</f>
        <v>147.57367735826725</v>
      </c>
      <c r="H39" s="9">
        <f>VLOOKUP(F39,SummaryReport!A:J,8,FALSE)</f>
        <v>148</v>
      </c>
      <c r="I39" s="7">
        <f t="shared" si="25"/>
        <v>2.8805583900861631E-3</v>
      </c>
    </row>
    <row r="40" spans="1:9" ht="37.5" x14ac:dyDescent="0.25">
      <c r="A40" s="14" t="s">
        <v>54</v>
      </c>
      <c r="B40" s="41">
        <v>305</v>
      </c>
      <c r="C40" s="24">
        <f t="shared" si="26"/>
        <v>320.70422535211264</v>
      </c>
      <c r="D40" s="6">
        <f t="shared" si="27"/>
        <v>4.8967940272288013E-2</v>
      </c>
      <c r="E40" s="19"/>
      <c r="F40" s="45" t="str">
        <f>VLOOKUP(A40,Соответствие!A:B,2,FALSE)</f>
        <v>go_to_FlightsPage</v>
      </c>
      <c r="G40" s="21">
        <f t="shared" si="28"/>
        <v>106.90140845070421</v>
      </c>
      <c r="H40" s="9">
        <f>VLOOKUP(F40,SummaryReport!A:J,8,FALSE)</f>
        <v>107</v>
      </c>
      <c r="I40" s="7">
        <f t="shared" si="25"/>
        <v>9.2141634855880117E-4</v>
      </c>
    </row>
    <row r="41" spans="1:9" ht="37.5" x14ac:dyDescent="0.25">
      <c r="A41" s="13" t="s">
        <v>8</v>
      </c>
      <c r="B41" s="41">
        <v>282</v>
      </c>
      <c r="C41" s="24">
        <f t="shared" si="26"/>
        <v>270</v>
      </c>
      <c r="D41" s="6">
        <f t="shared" si="27"/>
        <v>-4.4444444444444509E-2</v>
      </c>
      <c r="E41" s="19"/>
      <c r="F41" s="45" t="str">
        <f>VLOOKUP(A41,Соответствие!A:B,2,FALSE)</f>
        <v>ticket_Search</v>
      </c>
      <c r="G41" s="21">
        <f t="shared" si="28"/>
        <v>90</v>
      </c>
      <c r="H41" s="9">
        <f>VLOOKUP(F41,SummaryReport!A:J,8,FALSE)</f>
        <v>90</v>
      </c>
      <c r="I41" s="7">
        <f t="shared" si="25"/>
        <v>0</v>
      </c>
    </row>
    <row r="42" spans="1:9" ht="37.5" x14ac:dyDescent="0.25">
      <c r="A42" s="13" t="s">
        <v>9</v>
      </c>
      <c r="B42" s="41">
        <v>270</v>
      </c>
      <c r="C42" s="24">
        <f t="shared" si="26"/>
        <v>270</v>
      </c>
      <c r="D42" s="6">
        <f t="shared" si="27"/>
        <v>0</v>
      </c>
      <c r="E42" s="19"/>
      <c r="F42" s="45" t="str">
        <f>VLOOKUP(A42,Соответствие!A:B,2,FALSE)</f>
        <v>choose_Ticket</v>
      </c>
      <c r="G42" s="21">
        <f t="shared" si="28"/>
        <v>90</v>
      </c>
      <c r="H42" s="9">
        <f>VLOOKUP(F42,SummaryReport!A:J,8,FALSE)</f>
        <v>90</v>
      </c>
      <c r="I42" s="7">
        <f t="shared" si="25"/>
        <v>0</v>
      </c>
    </row>
    <row r="43" spans="1:9" ht="18.75" x14ac:dyDescent="0.25">
      <c r="A43" s="13" t="s">
        <v>1</v>
      </c>
      <c r="B43" s="41">
        <v>175</v>
      </c>
      <c r="C43" s="24">
        <f t="shared" si="26"/>
        <v>180</v>
      </c>
      <c r="D43" s="6">
        <f t="shared" si="27"/>
        <v>2.777777777777779E-2</v>
      </c>
      <c r="E43" s="19"/>
      <c r="F43" s="45" t="str">
        <f>VLOOKUP(A43,Соответствие!A:B,2,FALSE)</f>
        <v>payment_Details</v>
      </c>
      <c r="G43" s="21">
        <f t="shared" si="28"/>
        <v>60</v>
      </c>
      <c r="H43" s="9">
        <f>VLOOKUP(F43,SummaryReport!A:J,8,FALSE)</f>
        <v>60</v>
      </c>
      <c r="I43" s="7">
        <f t="shared" si="25"/>
        <v>0</v>
      </c>
    </row>
    <row r="44" spans="1:9" ht="18.75" x14ac:dyDescent="0.25">
      <c r="A44" s="13" t="s">
        <v>2</v>
      </c>
      <c r="B44" s="41">
        <v>280</v>
      </c>
      <c r="C44" s="24">
        <f t="shared" si="26"/>
        <v>270.01832937209906</v>
      </c>
      <c r="D44" s="6">
        <f t="shared" si="27"/>
        <v>-3.6966640935496287E-2</v>
      </c>
      <c r="E44" s="26"/>
      <c r="F44" s="45" t="str">
        <f>VLOOKUP(A44,Соответствие!A:B,2,FALSE)</f>
        <v>search_Itinerary</v>
      </c>
      <c r="G44" s="21">
        <f t="shared" si="28"/>
        <v>90.006109790699682</v>
      </c>
      <c r="H44" s="9">
        <f>VLOOKUP(F44,SummaryReport!A:J,8,FALSE)</f>
        <v>90</v>
      </c>
      <c r="I44" s="7">
        <f t="shared" si="25"/>
        <v>-6.788656332989973E-5</v>
      </c>
    </row>
    <row r="45" spans="1:9" ht="18.75" x14ac:dyDescent="0.25">
      <c r="A45" s="13" t="s">
        <v>10</v>
      </c>
      <c r="B45" s="41">
        <v>73</v>
      </c>
      <c r="C45" s="24">
        <f t="shared" si="26"/>
        <v>70.588235294117652</v>
      </c>
      <c r="D45" s="6">
        <f t="shared" si="27"/>
        <v>-3.4166666666666679E-2</v>
      </c>
      <c r="E45" s="19"/>
      <c r="F45" s="45" t="str">
        <f>VLOOKUP(A45,Соответствие!A:B,2,FALSE)</f>
        <v>delete_Itinerary</v>
      </c>
      <c r="G45" s="21">
        <f t="shared" si="28"/>
        <v>23.529411764705884</v>
      </c>
      <c r="H45" s="9">
        <f>VLOOKUP(F45,SummaryReport!A:J,8,FALSE)</f>
        <v>24</v>
      </c>
      <c r="I45" s="7">
        <f t="shared" si="25"/>
        <v>1.9607843137254832E-2</v>
      </c>
    </row>
    <row r="46" spans="1:9" ht="18.75" x14ac:dyDescent="0.25">
      <c r="A46" s="13" t="s">
        <v>3</v>
      </c>
      <c r="B46" s="41">
        <v>326</v>
      </c>
      <c r="C46" s="24">
        <f t="shared" si="26"/>
        <v>321.42857142857144</v>
      </c>
      <c r="D46" s="6">
        <f t="shared" si="27"/>
        <v>-1.4222222222222136E-2</v>
      </c>
      <c r="E46" s="19"/>
      <c r="F46" s="45" t="str">
        <f>VLOOKUP(A46,Соответствие!A:B,2,FALSE)</f>
        <v>Logout</v>
      </c>
      <c r="G46" s="21">
        <f t="shared" si="28"/>
        <v>107.14285714285715</v>
      </c>
      <c r="H46" s="9">
        <f>VLOOKUP(F46,SummaryReport!A:J,8,FALSE)</f>
        <v>107</v>
      </c>
      <c r="I46" s="7">
        <f t="shared" si="25"/>
        <v>-1.3351134846462109E-3</v>
      </c>
    </row>
    <row r="47" spans="1:9" ht="37.5" x14ac:dyDescent="0.25">
      <c r="A47" s="13" t="s">
        <v>49</v>
      </c>
      <c r="B47" s="41">
        <v>97</v>
      </c>
      <c r="C47" s="24">
        <f t="shared" si="26"/>
        <v>97.297297297297305</v>
      </c>
      <c r="D47" s="6">
        <f t="shared" si="27"/>
        <v>3.0555555555555891E-3</v>
      </c>
      <c r="E47" s="19"/>
      <c r="F47" s="45" t="str">
        <f>VLOOKUP(A47,Соответствие!A:B,2,FALSE)</f>
        <v>RegPage</v>
      </c>
      <c r="G47" s="21">
        <f t="shared" si="28"/>
        <v>32.432432432432435</v>
      </c>
      <c r="H47" s="9">
        <f>VLOOKUP(F47,SummaryReport!A:J,8,FALSE)</f>
        <v>32</v>
      </c>
      <c r="I47" s="7">
        <f t="shared" si="25"/>
        <v>-1.3513513513513598E-2</v>
      </c>
    </row>
    <row r="48" spans="1:9" ht="37.5" x14ac:dyDescent="0.25">
      <c r="A48" s="13" t="s">
        <v>48</v>
      </c>
      <c r="B48" s="41">
        <v>97</v>
      </c>
      <c r="C48" s="24">
        <f t="shared" si="26"/>
        <v>97.297297297297305</v>
      </c>
      <c r="D48" s="6">
        <f t="shared" si="27"/>
        <v>3.0555555555555891E-3</v>
      </c>
      <c r="E48" s="19"/>
      <c r="F48" s="45" t="str">
        <f>VLOOKUP(A48,Соответствие!A:B,2,FALSE)</f>
        <v>RegisterNewUser</v>
      </c>
      <c r="G48" s="21">
        <f t="shared" si="28"/>
        <v>32.432432432432435</v>
      </c>
      <c r="H48" s="9">
        <f>VLOOKUP(F48,SummaryReport!A:J,8,FALSE)</f>
        <v>32</v>
      </c>
      <c r="I48" s="7">
        <f t="shared" si="25"/>
        <v>-1.3513513513513598E-2</v>
      </c>
    </row>
    <row r="49" spans="1:9" ht="37.5" x14ac:dyDescent="0.25">
      <c r="A49" s="13" t="s">
        <v>50</v>
      </c>
      <c r="B49" s="41">
        <v>97</v>
      </c>
      <c r="C49" s="24">
        <f t="shared" si="26"/>
        <v>97.297297297297305</v>
      </c>
      <c r="D49" s="6">
        <f t="shared" si="27"/>
        <v>3.0555555555555891E-3</v>
      </c>
      <c r="E49" s="19"/>
      <c r="F49" s="45" t="str">
        <f>VLOOKUP(A49,Соответствие!A:B,2,FALSE)</f>
        <v>ContinueAfterReg</v>
      </c>
      <c r="G49" s="21">
        <f t="shared" si="28"/>
        <v>32.432432432432435</v>
      </c>
      <c r="H49" s="9">
        <f>VLOOKUP(F49,SummaryReport!A:J,8,FALSE)</f>
        <v>32</v>
      </c>
      <c r="I49" s="7">
        <f t="shared" si="25"/>
        <v>-1.3513513513513598E-2</v>
      </c>
    </row>
    <row r="50" spans="1:9" ht="19.5" thickBot="1" x14ac:dyDescent="0.3">
      <c r="A50" s="15" t="s">
        <v>4</v>
      </c>
      <c r="B50" s="42">
        <f>SUM(B38:B49)</f>
        <v>2944</v>
      </c>
      <c r="C50" s="43">
        <f>SUM(C38:C49)</f>
        <v>2977.3706147856942</v>
      </c>
      <c r="D50" s="6">
        <f t="shared" si="27"/>
        <v>1.1208082265598662E-2</v>
      </c>
    </row>
    <row r="51" spans="1:9" ht="15.75" thickBot="1" x14ac:dyDescent="0.3">
      <c r="I51" s="10"/>
    </row>
    <row r="52" spans="1:9" x14ac:dyDescent="0.25">
      <c r="A52" s="27"/>
      <c r="B52" s="28"/>
      <c r="C52" s="29" t="s">
        <v>53</v>
      </c>
      <c r="D52" s="29"/>
      <c r="E52" s="29"/>
      <c r="F52" s="29"/>
      <c r="G52" s="29"/>
      <c r="H52" s="29"/>
      <c r="I52" s="18"/>
    </row>
  </sheetData>
  <mergeCells count="2">
    <mergeCell ref="A36:B36"/>
    <mergeCell ref="C36:D36"/>
  </mergeCells>
  <conditionalFormatting sqref="D38:D50">
    <cfRule type="expression" priority="1">
      <formula>"IF(AND(D36&gt;-5%, D36&lt;5%), ""Green"", ""Red"")"</formula>
    </cfRule>
  </conditionalFormatting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B2" sqref="B2:B13"/>
    </sheetView>
  </sheetViews>
  <sheetFormatPr defaultRowHeight="15" x14ac:dyDescent="0.25"/>
  <cols>
    <col min="1" max="1" width="47.42578125" bestFit="1" customWidth="1"/>
    <col min="2" max="2" width="17.42578125" bestFit="1" customWidth="1"/>
  </cols>
  <sheetData>
    <row r="1" spans="1:2" x14ac:dyDescent="0.25">
      <c r="A1" s="22" t="s">
        <v>57</v>
      </c>
      <c r="B1" s="22" t="s">
        <v>58</v>
      </c>
    </row>
    <row r="2" spans="1:2" x14ac:dyDescent="0.25">
      <c r="A2" s="45" t="str">
        <f>'Автоматизированный расчет'!A38</f>
        <v>Главная Welcome страница</v>
      </c>
      <c r="B2" s="45" t="s">
        <v>74</v>
      </c>
    </row>
    <row r="3" spans="1:2" x14ac:dyDescent="0.25">
      <c r="A3" s="45" t="str">
        <f>'Автоматизированный расчет'!A39</f>
        <v>Вход в систему</v>
      </c>
      <c r="B3" s="45" t="s">
        <v>75</v>
      </c>
    </row>
    <row r="4" spans="1:2" x14ac:dyDescent="0.25">
      <c r="A4" s="45" t="str">
        <f>'Автоматизированный расчет'!A40</f>
        <v>Переход на страницу поиска билетов</v>
      </c>
      <c r="B4" s="45" t="s">
        <v>73</v>
      </c>
    </row>
    <row r="5" spans="1:2" x14ac:dyDescent="0.25">
      <c r="A5" s="45" t="str">
        <f>'Автоматизированный расчет'!A41</f>
        <v xml:space="preserve">Заполнение полей для поиска билета </v>
      </c>
      <c r="B5" s="45" t="s">
        <v>81</v>
      </c>
    </row>
    <row r="6" spans="1:2" x14ac:dyDescent="0.25">
      <c r="A6" s="45" t="str">
        <f>'Автоматизированный расчет'!A42</f>
        <v xml:space="preserve">Выбор рейса из найденных </v>
      </c>
      <c r="B6" s="165" t="s">
        <v>70</v>
      </c>
    </row>
    <row r="7" spans="1:2" x14ac:dyDescent="0.25">
      <c r="A7" s="45" t="str">
        <f>'Автоматизированный расчет'!A43</f>
        <v>Оплата билета</v>
      </c>
      <c r="B7" s="45" t="s">
        <v>77</v>
      </c>
    </row>
    <row r="8" spans="1:2" x14ac:dyDescent="0.25">
      <c r="A8" s="45" t="str">
        <f>'Автоматизированный расчет'!A44</f>
        <v>Просмотр квитанций</v>
      </c>
      <c r="B8" s="45" t="s">
        <v>80</v>
      </c>
    </row>
    <row r="9" spans="1:2" x14ac:dyDescent="0.25">
      <c r="A9" s="45" t="str">
        <f>'Автоматизированный расчет'!A45</f>
        <v xml:space="preserve">Отмена бронирования </v>
      </c>
      <c r="B9" s="45" t="s">
        <v>72</v>
      </c>
    </row>
    <row r="10" spans="1:2" x14ac:dyDescent="0.25">
      <c r="A10" s="45" t="str">
        <f>'Автоматизированный расчет'!A46</f>
        <v>Выход из системы</v>
      </c>
      <c r="B10" s="45" t="s">
        <v>76</v>
      </c>
    </row>
    <row r="11" spans="1:2" x14ac:dyDescent="0.25">
      <c r="A11" s="45" t="str">
        <f>'Автоматизированный расчет'!A47</f>
        <v>Перход на страницу регистрации</v>
      </c>
      <c r="B11" s="45" t="s">
        <v>79</v>
      </c>
    </row>
    <row r="12" spans="1:2" x14ac:dyDescent="0.25">
      <c r="A12" s="45" t="str">
        <f>'Автоматизированный расчет'!A48</f>
        <v>Заполнение полей регистарции</v>
      </c>
      <c r="B12" s="165" t="s">
        <v>78</v>
      </c>
    </row>
    <row r="13" spans="1:2" x14ac:dyDescent="0.25">
      <c r="A13" s="45" t="str">
        <f>'Автоматизированный расчет'!A49</f>
        <v>Переход на следуюущий эран после регистарции</v>
      </c>
      <c r="B13" s="165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2"/>
  <sheetViews>
    <sheetView topLeftCell="A10" workbookViewId="0">
      <selection activeCell="H30" sqref="H30"/>
    </sheetView>
  </sheetViews>
  <sheetFormatPr defaultRowHeight="15" x14ac:dyDescent="0.25"/>
  <cols>
    <col min="1" max="1" width="18.7109375" customWidth="1"/>
    <col min="2" max="2" width="10" bestFit="1" customWidth="1"/>
    <col min="3" max="3" width="9.5703125" bestFit="1" customWidth="1"/>
    <col min="4" max="4" width="8.28515625" bestFit="1" customWidth="1"/>
    <col min="5" max="5" width="9.85546875" bestFit="1" customWidth="1"/>
    <col min="6" max="6" width="13.5703125" bestFit="1" customWidth="1"/>
    <col min="7" max="7" width="10.28515625" bestFit="1" customWidth="1"/>
    <col min="8" max="8" width="8.5703125" bestFit="1" customWidth="1"/>
    <col min="9" max="10" width="5" bestFit="1" customWidth="1"/>
    <col min="11" max="11" width="15.7109375" bestFit="1" customWidth="1"/>
  </cols>
  <sheetData>
    <row r="1" spans="1:24" ht="15.75" thickBot="1" x14ac:dyDescent="0.3">
      <c r="A1" s="172" t="s">
        <v>17</v>
      </c>
      <c r="B1" s="173" t="s">
        <v>59</v>
      </c>
      <c r="C1" s="172" t="s">
        <v>60</v>
      </c>
      <c r="D1" s="174" t="s">
        <v>61</v>
      </c>
      <c r="E1" s="172" t="s">
        <v>62</v>
      </c>
      <c r="F1" s="172" t="s">
        <v>63</v>
      </c>
      <c r="G1" s="172" t="s">
        <v>64</v>
      </c>
      <c r="H1" s="174" t="s">
        <v>18</v>
      </c>
      <c r="I1" s="173" t="s">
        <v>19</v>
      </c>
      <c r="J1" s="172" t="s">
        <v>20</v>
      </c>
      <c r="K1" s="175" t="s">
        <v>83</v>
      </c>
      <c r="N1" s="46"/>
      <c r="O1" s="166"/>
      <c r="P1" s="166"/>
      <c r="Q1" s="166"/>
      <c r="R1" s="166"/>
      <c r="S1" s="166"/>
      <c r="T1" s="166"/>
      <c r="U1" s="166"/>
      <c r="V1" s="166"/>
      <c r="W1" s="166"/>
      <c r="X1" s="166"/>
    </row>
    <row r="2" spans="1:24" x14ac:dyDescent="0.25">
      <c r="A2" s="181" t="s">
        <v>70</v>
      </c>
      <c r="B2" s="181" t="s">
        <v>65</v>
      </c>
      <c r="C2" s="181">
        <v>7.4999999999999997E-2</v>
      </c>
      <c r="D2" s="181">
        <v>7.8E-2</v>
      </c>
      <c r="E2" s="181">
        <v>8.5999999999999993E-2</v>
      </c>
      <c r="F2" s="181">
        <v>2E-3</v>
      </c>
      <c r="G2" s="181">
        <v>8.2000000000000003E-2</v>
      </c>
      <c r="H2" s="181">
        <v>90</v>
      </c>
      <c r="I2" s="181">
        <v>0</v>
      </c>
      <c r="J2" s="181">
        <v>0</v>
      </c>
      <c r="N2" s="46"/>
    </row>
    <row r="3" spans="1:24" x14ac:dyDescent="0.25">
      <c r="A3" s="181" t="s">
        <v>71</v>
      </c>
      <c r="B3" s="181" t="s">
        <v>65</v>
      </c>
      <c r="C3" s="181">
        <v>0.114</v>
      </c>
      <c r="D3" s="181">
        <v>0.12</v>
      </c>
      <c r="E3" s="181">
        <v>0.14499999999999999</v>
      </c>
      <c r="F3" s="181">
        <v>7.0000000000000001E-3</v>
      </c>
      <c r="G3" s="181">
        <v>0.12</v>
      </c>
      <c r="H3" s="181">
        <v>32</v>
      </c>
      <c r="I3" s="181">
        <v>0</v>
      </c>
      <c r="J3" s="181">
        <v>0</v>
      </c>
      <c r="N3" s="46"/>
    </row>
    <row r="4" spans="1:24" x14ac:dyDescent="0.25">
      <c r="A4" s="181" t="s">
        <v>72</v>
      </c>
      <c r="B4" s="181" t="s">
        <v>65</v>
      </c>
      <c r="C4" s="181">
        <v>3.1E-2</v>
      </c>
      <c r="D4" s="181">
        <v>6.7000000000000004E-2</v>
      </c>
      <c r="E4" s="181">
        <v>7.8E-2</v>
      </c>
      <c r="F4" s="181">
        <v>1.0999999999999999E-2</v>
      </c>
      <c r="G4" s="181">
        <v>7.4999999999999997E-2</v>
      </c>
      <c r="H4" s="181">
        <v>24</v>
      </c>
      <c r="I4" s="181">
        <v>0</v>
      </c>
      <c r="J4" s="181">
        <v>0</v>
      </c>
      <c r="N4" s="46"/>
    </row>
    <row r="5" spans="1:24" x14ac:dyDescent="0.25">
      <c r="A5" s="181" t="s">
        <v>73</v>
      </c>
      <c r="B5" s="181" t="s">
        <v>65</v>
      </c>
      <c r="C5" s="181">
        <v>9.2999999999999999E-2</v>
      </c>
      <c r="D5" s="181">
        <v>9.8000000000000004E-2</v>
      </c>
      <c r="E5" s="181">
        <v>0.105</v>
      </c>
      <c r="F5" s="181">
        <v>2E-3</v>
      </c>
      <c r="G5" s="181">
        <v>0.10100000000000001</v>
      </c>
      <c r="H5" s="181">
        <v>107</v>
      </c>
      <c r="I5" s="181">
        <v>0</v>
      </c>
      <c r="J5" s="181">
        <v>0</v>
      </c>
      <c r="N5" s="46"/>
    </row>
    <row r="6" spans="1:24" x14ac:dyDescent="0.25">
      <c r="A6" s="181" t="s">
        <v>74</v>
      </c>
      <c r="B6" s="181" t="s">
        <v>65</v>
      </c>
      <c r="C6" s="181">
        <v>4.9000000000000002E-2</v>
      </c>
      <c r="D6" s="181">
        <v>5.3999999999999999E-2</v>
      </c>
      <c r="E6" s="181">
        <v>0.06</v>
      </c>
      <c r="F6" s="181">
        <v>2E-3</v>
      </c>
      <c r="G6" s="181">
        <v>5.6000000000000001E-2</v>
      </c>
      <c r="H6" s="181">
        <v>180</v>
      </c>
      <c r="I6" s="181">
        <v>0</v>
      </c>
      <c r="J6" s="181">
        <v>0</v>
      </c>
    </row>
    <row r="7" spans="1:24" x14ac:dyDescent="0.25">
      <c r="A7" s="181" t="s">
        <v>75</v>
      </c>
      <c r="B7" s="181" t="s">
        <v>65</v>
      </c>
      <c r="C7" s="181">
        <v>7.1999999999999995E-2</v>
      </c>
      <c r="D7" s="181">
        <v>8.2000000000000003E-2</v>
      </c>
      <c r="E7" s="181">
        <v>0.11</v>
      </c>
      <c r="F7" s="181">
        <v>0.01</v>
      </c>
      <c r="G7" s="181">
        <v>0.10199999999999999</v>
      </c>
      <c r="H7" s="181">
        <v>148</v>
      </c>
      <c r="I7" s="181">
        <v>0</v>
      </c>
      <c r="J7" s="181">
        <v>0</v>
      </c>
    </row>
    <row r="8" spans="1:24" x14ac:dyDescent="0.25">
      <c r="A8" s="181" t="s">
        <v>16</v>
      </c>
      <c r="B8" s="181" t="s">
        <v>65</v>
      </c>
      <c r="C8" s="181">
        <v>4.5999999999999999E-2</v>
      </c>
      <c r="D8" s="181">
        <v>5.0999999999999997E-2</v>
      </c>
      <c r="E8" s="181">
        <v>5.7000000000000002E-2</v>
      </c>
      <c r="F8" s="181">
        <v>2E-3</v>
      </c>
      <c r="G8" s="181">
        <v>5.3999999999999999E-2</v>
      </c>
      <c r="H8" s="181">
        <v>107</v>
      </c>
      <c r="I8" s="181">
        <v>0</v>
      </c>
      <c r="J8" s="181">
        <v>0</v>
      </c>
    </row>
    <row r="9" spans="1:24" x14ac:dyDescent="0.25">
      <c r="A9" s="181" t="s">
        <v>77</v>
      </c>
      <c r="B9" s="181" t="s">
        <v>65</v>
      </c>
      <c r="C9" s="181">
        <v>0.03</v>
      </c>
      <c r="D9" s="181">
        <v>3.3000000000000002E-2</v>
      </c>
      <c r="E9" s="181">
        <v>3.7999999999999999E-2</v>
      </c>
      <c r="F9" s="181">
        <v>2E-3</v>
      </c>
      <c r="G9" s="181">
        <v>3.5999999999999997E-2</v>
      </c>
      <c r="H9" s="181">
        <v>60</v>
      </c>
      <c r="I9" s="181">
        <v>0</v>
      </c>
      <c r="J9" s="181">
        <v>0</v>
      </c>
    </row>
    <row r="10" spans="1:24" x14ac:dyDescent="0.25">
      <c r="A10" s="181" t="s">
        <v>78</v>
      </c>
      <c r="B10" s="181" t="s">
        <v>65</v>
      </c>
      <c r="C10" s="181">
        <v>0.03</v>
      </c>
      <c r="D10" s="181">
        <v>3.3000000000000002E-2</v>
      </c>
      <c r="E10" s="181">
        <v>3.6999999999999998E-2</v>
      </c>
      <c r="F10" s="181">
        <v>2E-3</v>
      </c>
      <c r="G10" s="181">
        <v>3.5999999999999997E-2</v>
      </c>
      <c r="H10" s="181">
        <v>32</v>
      </c>
      <c r="I10" s="181">
        <v>0</v>
      </c>
      <c r="J10" s="181">
        <v>0</v>
      </c>
    </row>
    <row r="11" spans="1:24" x14ac:dyDescent="0.25">
      <c r="A11" s="181" t="s">
        <v>79</v>
      </c>
      <c r="B11" s="181" t="s">
        <v>65</v>
      </c>
      <c r="C11" s="181">
        <v>2.7E-2</v>
      </c>
      <c r="D11" s="181">
        <v>0.03</v>
      </c>
      <c r="E11" s="181">
        <v>3.4000000000000002E-2</v>
      </c>
      <c r="F11" s="181">
        <v>2E-3</v>
      </c>
      <c r="G11" s="181">
        <v>3.2000000000000001E-2</v>
      </c>
      <c r="H11" s="181">
        <v>32</v>
      </c>
      <c r="I11" s="181">
        <v>0</v>
      </c>
      <c r="J11" s="181">
        <v>0</v>
      </c>
    </row>
    <row r="12" spans="1:24" x14ac:dyDescent="0.25">
      <c r="A12" s="181" t="s">
        <v>80</v>
      </c>
      <c r="B12" s="181" t="s">
        <v>65</v>
      </c>
      <c r="C12" s="181">
        <v>6.9000000000000006E-2</v>
      </c>
      <c r="D12" s="181">
        <v>0.153</v>
      </c>
      <c r="E12" s="181">
        <v>0.318</v>
      </c>
      <c r="F12" s="181">
        <v>9.5000000000000001E-2</v>
      </c>
      <c r="G12" s="181">
        <v>0.27700000000000002</v>
      </c>
      <c r="H12" s="181">
        <v>90</v>
      </c>
      <c r="I12" s="181">
        <v>0</v>
      </c>
      <c r="J12" s="181">
        <v>0</v>
      </c>
    </row>
    <row r="13" spans="1:24" x14ac:dyDescent="0.25">
      <c r="A13" s="181" t="s">
        <v>81</v>
      </c>
      <c r="B13" s="181" t="s">
        <v>65</v>
      </c>
      <c r="C13" s="181">
        <v>2.8000000000000001E-2</v>
      </c>
      <c r="D13" s="181">
        <v>0.03</v>
      </c>
      <c r="E13" s="181">
        <v>3.5999999999999997E-2</v>
      </c>
      <c r="F13" s="181">
        <v>2E-3</v>
      </c>
      <c r="G13" s="181">
        <v>3.2000000000000001E-2</v>
      </c>
      <c r="H13" s="181">
        <v>90</v>
      </c>
      <c r="I13" s="181">
        <v>0</v>
      </c>
      <c r="J13" s="181">
        <v>0</v>
      </c>
    </row>
    <row r="14" spans="1:24" x14ac:dyDescent="0.25">
      <c r="H14">
        <f>SUM(H2:H13)*3</f>
        <v>2976</v>
      </c>
    </row>
    <row r="16" spans="1:24" ht="15.75" thickBot="1" x14ac:dyDescent="0.3"/>
    <row r="17" spans="1:24" ht="15.75" thickBot="1" x14ac:dyDescent="0.3">
      <c r="A17" s="169" t="s">
        <v>17</v>
      </c>
      <c r="B17" s="171" t="s">
        <v>59</v>
      </c>
      <c r="C17" s="169" t="s">
        <v>60</v>
      </c>
      <c r="D17" s="169" t="s">
        <v>61</v>
      </c>
      <c r="E17" s="169" t="s">
        <v>62</v>
      </c>
      <c r="F17" s="169" t="s">
        <v>63</v>
      </c>
      <c r="G17" s="169" t="s">
        <v>64</v>
      </c>
      <c r="H17" s="170" t="s">
        <v>18</v>
      </c>
      <c r="I17" s="169" t="s">
        <v>19</v>
      </c>
      <c r="J17" s="171" t="s">
        <v>20</v>
      </c>
      <c r="K17" s="175" t="s">
        <v>82</v>
      </c>
    </row>
    <row r="18" spans="1:24" x14ac:dyDescent="0.25">
      <c r="A18" s="216" t="s">
        <v>70</v>
      </c>
      <c r="B18" s="216" t="s">
        <v>18</v>
      </c>
      <c r="C18" s="216">
        <v>7.3999999999999996E-2</v>
      </c>
      <c r="D18" s="216">
        <v>0.08</v>
      </c>
      <c r="E18" s="216">
        <v>9.8000000000000004E-2</v>
      </c>
      <c r="F18" s="216">
        <v>4.0000000000000001E-3</v>
      </c>
      <c r="G18" s="216">
        <v>8.7999999999999995E-2</v>
      </c>
      <c r="H18" s="216">
        <v>1081</v>
      </c>
      <c r="I18" s="216">
        <v>0</v>
      </c>
      <c r="J18" s="216">
        <v>0</v>
      </c>
      <c r="O18" s="182" t="s">
        <v>70</v>
      </c>
      <c r="P18" s="182" t="s">
        <v>65</v>
      </c>
      <c r="Q18" s="182">
        <v>7.4999999999999997E-2</v>
      </c>
      <c r="R18" s="182">
        <v>7.8E-2</v>
      </c>
      <c r="S18" s="182">
        <v>8.4000000000000005E-2</v>
      </c>
      <c r="T18" s="182">
        <v>2E-3</v>
      </c>
      <c r="U18" s="182">
        <v>8.1000000000000003E-2</v>
      </c>
      <c r="V18" s="182">
        <v>283</v>
      </c>
      <c r="W18" s="182">
        <v>0</v>
      </c>
      <c r="X18" s="182">
        <v>0</v>
      </c>
    </row>
    <row r="19" spans="1:24" x14ac:dyDescent="0.25">
      <c r="A19" s="216" t="s">
        <v>71</v>
      </c>
      <c r="B19" s="216" t="s">
        <v>18</v>
      </c>
      <c r="C19" s="216">
        <v>0.115</v>
      </c>
      <c r="D19" s="216">
        <v>0.27500000000000002</v>
      </c>
      <c r="E19" s="216">
        <v>3.9340000000000002</v>
      </c>
      <c r="F19" s="216">
        <v>0.49299999999999999</v>
      </c>
      <c r="G19" s="216">
        <v>0.67400000000000004</v>
      </c>
      <c r="H19" s="216">
        <v>388</v>
      </c>
      <c r="I19" s="216">
        <v>0</v>
      </c>
      <c r="J19" s="216">
        <v>0</v>
      </c>
      <c r="O19" s="182" t="s">
        <v>71</v>
      </c>
      <c r="P19" s="182" t="s">
        <v>65</v>
      </c>
      <c r="Q19" s="182">
        <v>7.5999999999999998E-2</v>
      </c>
      <c r="R19" s="182">
        <v>0.11899999999999999</v>
      </c>
      <c r="S19" s="182">
        <v>0.14599999999999999</v>
      </c>
      <c r="T19" s="182">
        <v>8.9999999999999993E-3</v>
      </c>
      <c r="U19" s="182">
        <v>0.121</v>
      </c>
      <c r="V19" s="182">
        <v>102</v>
      </c>
      <c r="W19" s="182">
        <v>0</v>
      </c>
      <c r="X19" s="182">
        <v>0</v>
      </c>
    </row>
    <row r="20" spans="1:24" x14ac:dyDescent="0.25">
      <c r="A20" s="216" t="s">
        <v>72</v>
      </c>
      <c r="B20" s="216" t="s">
        <v>18</v>
      </c>
      <c r="C20" s="216">
        <v>4.5999999999999999E-2</v>
      </c>
      <c r="D20" s="216">
        <v>8.5999999999999993E-2</v>
      </c>
      <c r="E20" s="216">
        <v>0.84899999999999998</v>
      </c>
      <c r="F20" s="216">
        <v>0.05</v>
      </c>
      <c r="G20" s="216">
        <v>9.1999999999999998E-2</v>
      </c>
      <c r="H20" s="216">
        <v>280</v>
      </c>
      <c r="I20" s="216">
        <v>0</v>
      </c>
      <c r="J20" s="216">
        <v>0</v>
      </c>
      <c r="O20" s="182" t="s">
        <v>72</v>
      </c>
      <c r="P20" s="182" t="s">
        <v>65</v>
      </c>
      <c r="Q20" s="182">
        <v>3.7999999999999999E-2</v>
      </c>
      <c r="R20" s="182">
        <v>7.1999999999999995E-2</v>
      </c>
      <c r="S20" s="182">
        <v>8.5000000000000006E-2</v>
      </c>
      <c r="T20" s="182">
        <v>1.0999999999999999E-2</v>
      </c>
      <c r="U20" s="182">
        <v>8.2000000000000003E-2</v>
      </c>
      <c r="V20" s="182">
        <v>74</v>
      </c>
      <c r="W20" s="182">
        <v>0</v>
      </c>
      <c r="X20" s="182">
        <v>0</v>
      </c>
    </row>
    <row r="21" spans="1:24" x14ac:dyDescent="0.25">
      <c r="A21" s="216" t="s">
        <v>73</v>
      </c>
      <c r="B21" s="216" t="s">
        <v>18</v>
      </c>
      <c r="C21" s="216">
        <v>5.5E-2</v>
      </c>
      <c r="D21" s="216">
        <v>0.1</v>
      </c>
      <c r="E21" s="216">
        <v>0.59599999999999997</v>
      </c>
      <c r="F21" s="216">
        <v>1.6E-2</v>
      </c>
      <c r="G21" s="216">
        <v>0.106</v>
      </c>
      <c r="H21" s="216">
        <v>1284</v>
      </c>
      <c r="I21" s="216">
        <v>0</v>
      </c>
      <c r="J21" s="216">
        <v>0</v>
      </c>
      <c r="O21" s="182" t="s">
        <v>73</v>
      </c>
      <c r="P21" s="182" t="s">
        <v>65</v>
      </c>
      <c r="Q21" s="182">
        <v>7.6999999999999999E-2</v>
      </c>
      <c r="R21" s="182">
        <v>9.7000000000000003E-2</v>
      </c>
      <c r="S21" s="182">
        <v>0.104</v>
      </c>
      <c r="T21" s="182">
        <v>3.0000000000000001E-3</v>
      </c>
      <c r="U21" s="182">
        <v>0.1</v>
      </c>
      <c r="V21" s="182">
        <v>336</v>
      </c>
      <c r="W21" s="182">
        <v>0</v>
      </c>
      <c r="X21" s="182">
        <v>0</v>
      </c>
    </row>
    <row r="22" spans="1:24" x14ac:dyDescent="0.25">
      <c r="A22" s="216" t="s">
        <v>74</v>
      </c>
      <c r="B22" s="216" t="s">
        <v>18</v>
      </c>
      <c r="C22" s="216">
        <v>4.8000000000000001E-2</v>
      </c>
      <c r="D22" s="216">
        <v>0.191</v>
      </c>
      <c r="E22" s="216">
        <v>4.5019999999999998</v>
      </c>
      <c r="F22" s="216">
        <v>0.499</v>
      </c>
      <c r="G22" s="216">
        <v>0.28399999999999997</v>
      </c>
      <c r="H22" s="216">
        <v>2157</v>
      </c>
      <c r="I22" s="216">
        <v>0</v>
      </c>
      <c r="J22" s="216">
        <v>0</v>
      </c>
      <c r="O22" s="182" t="s">
        <v>74</v>
      </c>
      <c r="P22" s="182" t="s">
        <v>65</v>
      </c>
      <c r="Q22" s="182">
        <v>4.8000000000000001E-2</v>
      </c>
      <c r="R22" s="182">
        <v>5.5E-2</v>
      </c>
      <c r="S22" s="182">
        <v>0.96699999999999997</v>
      </c>
      <c r="T22" s="182">
        <v>3.9E-2</v>
      </c>
      <c r="U22" s="182">
        <v>5.7000000000000002E-2</v>
      </c>
      <c r="V22" s="182">
        <v>566</v>
      </c>
      <c r="W22" s="182">
        <v>0</v>
      </c>
      <c r="X22" s="182">
        <v>0</v>
      </c>
    </row>
    <row r="23" spans="1:24" x14ac:dyDescent="0.25">
      <c r="A23" s="216" t="s">
        <v>75</v>
      </c>
      <c r="B23" s="216" t="s">
        <v>18</v>
      </c>
      <c r="C23" s="216">
        <v>7.1999999999999995E-2</v>
      </c>
      <c r="D23" s="216">
        <v>0.27400000000000002</v>
      </c>
      <c r="E23" s="216">
        <v>4.8819999999999997</v>
      </c>
      <c r="F23" s="216">
        <v>0.59099999999999997</v>
      </c>
      <c r="G23" s="216">
        <v>0.84099999999999997</v>
      </c>
      <c r="H23" s="216">
        <v>1769</v>
      </c>
      <c r="I23" s="216">
        <v>0</v>
      </c>
      <c r="J23" s="216">
        <v>0</v>
      </c>
      <c r="O23" s="182" t="s">
        <v>75</v>
      </c>
      <c r="P23" s="182" t="s">
        <v>65</v>
      </c>
      <c r="Q23" s="182">
        <v>7.1999999999999995E-2</v>
      </c>
      <c r="R23" s="182">
        <v>8.5000000000000006E-2</v>
      </c>
      <c r="S23" s="182">
        <v>1.02</v>
      </c>
      <c r="T23" s="182">
        <v>4.9000000000000002E-2</v>
      </c>
      <c r="U23" s="182">
        <v>0.10299999999999999</v>
      </c>
      <c r="V23" s="182">
        <v>464</v>
      </c>
      <c r="W23" s="182">
        <v>0</v>
      </c>
      <c r="X23" s="182">
        <v>0</v>
      </c>
    </row>
    <row r="24" spans="1:24" x14ac:dyDescent="0.25">
      <c r="A24" s="216" t="s">
        <v>16</v>
      </c>
      <c r="B24" s="216" t="s">
        <v>18</v>
      </c>
      <c r="C24" s="216">
        <v>4.4999999999999998E-2</v>
      </c>
      <c r="D24" s="216">
        <v>5.7000000000000002E-2</v>
      </c>
      <c r="E24" s="216">
        <v>0.51100000000000001</v>
      </c>
      <c r="F24" s="216">
        <v>1.6E-2</v>
      </c>
      <c r="G24" s="216">
        <v>6.2E-2</v>
      </c>
      <c r="H24" s="216">
        <v>1287</v>
      </c>
      <c r="I24" s="216">
        <v>0</v>
      </c>
      <c r="J24" s="216">
        <v>0</v>
      </c>
      <c r="O24" s="182" t="s">
        <v>16</v>
      </c>
      <c r="P24" s="182" t="s">
        <v>65</v>
      </c>
      <c r="Q24" s="182">
        <v>4.5999999999999999E-2</v>
      </c>
      <c r="R24" s="182">
        <v>5.0999999999999997E-2</v>
      </c>
      <c r="S24" s="182">
        <v>0.216</v>
      </c>
      <c r="T24" s="182">
        <v>8.9999999999999993E-3</v>
      </c>
      <c r="U24" s="182">
        <v>5.2999999999999999E-2</v>
      </c>
      <c r="V24" s="182">
        <v>337</v>
      </c>
      <c r="W24" s="182">
        <v>0</v>
      </c>
      <c r="X24" s="182">
        <v>0</v>
      </c>
    </row>
    <row r="25" spans="1:24" x14ac:dyDescent="0.25">
      <c r="A25" s="216" t="s">
        <v>77</v>
      </c>
      <c r="B25" s="216" t="s">
        <v>18</v>
      </c>
      <c r="C25" s="216">
        <v>2.9000000000000001E-2</v>
      </c>
      <c r="D25" s="216">
        <v>0.04</v>
      </c>
      <c r="E25" s="216">
        <v>1.0369999999999999</v>
      </c>
      <c r="F25" s="216">
        <v>0.05</v>
      </c>
      <c r="G25" s="216">
        <v>4.2999999999999997E-2</v>
      </c>
      <c r="H25" s="216">
        <v>721</v>
      </c>
      <c r="I25" s="216">
        <v>0</v>
      </c>
      <c r="J25" s="216">
        <v>0</v>
      </c>
      <c r="O25" s="182" t="s">
        <v>77</v>
      </c>
      <c r="P25" s="182" t="s">
        <v>65</v>
      </c>
      <c r="Q25" s="182">
        <v>2.9000000000000001E-2</v>
      </c>
      <c r="R25" s="182">
        <v>3.3000000000000002E-2</v>
      </c>
      <c r="S25" s="182">
        <v>0.16300000000000001</v>
      </c>
      <c r="T25" s="182">
        <v>0.01</v>
      </c>
      <c r="U25" s="182">
        <v>3.5000000000000003E-2</v>
      </c>
      <c r="V25" s="182">
        <v>188</v>
      </c>
      <c r="W25" s="182">
        <v>0</v>
      </c>
      <c r="X25" s="182">
        <v>0</v>
      </c>
    </row>
    <row r="26" spans="1:24" x14ac:dyDescent="0.25">
      <c r="A26" s="216" t="s">
        <v>78</v>
      </c>
      <c r="B26" s="216" t="s">
        <v>18</v>
      </c>
      <c r="C26" s="216">
        <v>2.8000000000000001E-2</v>
      </c>
      <c r="D26" s="216">
        <v>3.9E-2</v>
      </c>
      <c r="E26" s="216">
        <v>0.58499999999999996</v>
      </c>
      <c r="F26" s="216">
        <v>0.03</v>
      </c>
      <c r="G26" s="216">
        <v>4.2999999999999997E-2</v>
      </c>
      <c r="H26" s="216">
        <v>389</v>
      </c>
      <c r="I26" s="216">
        <v>0</v>
      </c>
      <c r="J26" s="216">
        <v>0</v>
      </c>
      <c r="O26" s="182" t="s">
        <v>78</v>
      </c>
      <c r="P26" s="182" t="s">
        <v>65</v>
      </c>
      <c r="Q26" s="182">
        <v>2.9000000000000001E-2</v>
      </c>
      <c r="R26" s="182">
        <v>3.3000000000000002E-2</v>
      </c>
      <c r="S26" s="182">
        <v>3.7999999999999999E-2</v>
      </c>
      <c r="T26" s="182">
        <v>2E-3</v>
      </c>
      <c r="U26" s="182">
        <v>3.5999999999999997E-2</v>
      </c>
      <c r="V26" s="182">
        <v>102</v>
      </c>
      <c r="W26" s="182">
        <v>0</v>
      </c>
      <c r="X26" s="182">
        <v>0</v>
      </c>
    </row>
    <row r="27" spans="1:24" x14ac:dyDescent="0.25">
      <c r="A27" s="216" t="s">
        <v>79</v>
      </c>
      <c r="B27" s="216" t="s">
        <v>18</v>
      </c>
      <c r="C27" s="216">
        <v>2.7E-2</v>
      </c>
      <c r="D27" s="216">
        <v>9.8000000000000004E-2</v>
      </c>
      <c r="E27" s="216">
        <v>1.875</v>
      </c>
      <c r="F27" s="216">
        <v>0.23100000000000001</v>
      </c>
      <c r="G27" s="216">
        <v>0.121</v>
      </c>
      <c r="H27" s="216">
        <v>388</v>
      </c>
      <c r="I27" s="216">
        <v>0</v>
      </c>
      <c r="J27" s="216">
        <v>0</v>
      </c>
      <c r="O27" s="182" t="s">
        <v>79</v>
      </c>
      <c r="P27" s="182" t="s">
        <v>65</v>
      </c>
      <c r="Q27" s="182">
        <v>2.7E-2</v>
      </c>
      <c r="R27" s="182">
        <v>0.03</v>
      </c>
      <c r="S27" s="182">
        <v>3.6999999999999998E-2</v>
      </c>
      <c r="T27" s="182">
        <v>2E-3</v>
      </c>
      <c r="U27" s="182">
        <v>3.3000000000000002E-2</v>
      </c>
      <c r="V27" s="182">
        <v>102</v>
      </c>
      <c r="W27" s="182">
        <v>0</v>
      </c>
      <c r="X27" s="182">
        <v>0</v>
      </c>
    </row>
    <row r="28" spans="1:24" x14ac:dyDescent="0.25">
      <c r="A28" s="216" t="s">
        <v>80</v>
      </c>
      <c r="B28" s="216" t="s">
        <v>18</v>
      </c>
      <c r="C28" s="216">
        <v>6.9000000000000006E-2</v>
      </c>
      <c r="D28" s="216">
        <v>0.187</v>
      </c>
      <c r="E28" s="216">
        <v>0.61699999999999999</v>
      </c>
      <c r="F28" s="216">
        <v>0.13900000000000001</v>
      </c>
      <c r="G28" s="216">
        <v>0.38100000000000001</v>
      </c>
      <c r="H28" s="216">
        <v>1077</v>
      </c>
      <c r="I28" s="216">
        <v>0</v>
      </c>
      <c r="J28" s="216">
        <v>0</v>
      </c>
      <c r="O28" s="182" t="s">
        <v>80</v>
      </c>
      <c r="P28" s="182" t="s">
        <v>65</v>
      </c>
      <c r="Q28" s="182">
        <v>6.9000000000000006E-2</v>
      </c>
      <c r="R28" s="182">
        <v>0.16400000000000001</v>
      </c>
      <c r="S28" s="182">
        <v>0.5</v>
      </c>
      <c r="T28" s="182">
        <v>0.11600000000000001</v>
      </c>
      <c r="U28" s="182">
        <v>0.32800000000000001</v>
      </c>
      <c r="V28" s="182">
        <v>283</v>
      </c>
      <c r="W28" s="182">
        <v>0</v>
      </c>
      <c r="X28" s="182">
        <v>0</v>
      </c>
    </row>
    <row r="29" spans="1:24" x14ac:dyDescent="0.25">
      <c r="A29" s="216" t="s">
        <v>81</v>
      </c>
      <c r="B29" s="216" t="s">
        <v>18</v>
      </c>
      <c r="C29" s="216">
        <v>2.8000000000000001E-2</v>
      </c>
      <c r="D29" s="216">
        <v>3.2000000000000001E-2</v>
      </c>
      <c r="E29" s="216">
        <v>0.05</v>
      </c>
      <c r="F29" s="216">
        <v>4.0000000000000001E-3</v>
      </c>
      <c r="G29" s="216">
        <v>3.7999999999999999E-2</v>
      </c>
      <c r="H29" s="216">
        <v>1081</v>
      </c>
      <c r="I29" s="216">
        <v>0</v>
      </c>
      <c r="J29" s="216">
        <v>0</v>
      </c>
      <c r="O29" s="182" t="s">
        <v>81</v>
      </c>
      <c r="P29" s="182" t="s">
        <v>65</v>
      </c>
      <c r="Q29" s="182">
        <v>2.8000000000000001E-2</v>
      </c>
      <c r="R29" s="182">
        <v>0.03</v>
      </c>
      <c r="S29" s="182">
        <v>3.5000000000000003E-2</v>
      </c>
      <c r="T29" s="182">
        <v>1E-3</v>
      </c>
      <c r="U29" s="182">
        <v>3.2000000000000001E-2</v>
      </c>
      <c r="V29" s="182">
        <v>283</v>
      </c>
      <c r="W29" s="182">
        <v>0</v>
      </c>
      <c r="X29" s="182">
        <v>0</v>
      </c>
    </row>
    <row r="30" spans="1:24" x14ac:dyDescent="0.25">
      <c r="H30">
        <f>SUM(H18:H29)+SUM(I18:I29)</f>
        <v>11902</v>
      </c>
      <c r="V30">
        <f>SUM(V18:V29)</f>
        <v>3120</v>
      </c>
    </row>
    <row r="32" spans="1:24" ht="15.75" thickBot="1" x14ac:dyDescent="0.3"/>
    <row r="33" spans="1:23" ht="15.75" thickBot="1" x14ac:dyDescent="0.3">
      <c r="A33" s="178" t="s">
        <v>17</v>
      </c>
      <c r="B33" s="180" t="s">
        <v>59</v>
      </c>
      <c r="C33" s="178" t="s">
        <v>60</v>
      </c>
      <c r="D33" s="180" t="s">
        <v>61</v>
      </c>
      <c r="E33" s="178" t="s">
        <v>62</v>
      </c>
      <c r="F33" s="180" t="s">
        <v>63</v>
      </c>
      <c r="G33" s="178" t="s">
        <v>64</v>
      </c>
      <c r="H33" s="180" t="s">
        <v>18</v>
      </c>
      <c r="I33" s="178" t="s">
        <v>19</v>
      </c>
      <c r="J33" s="179" t="s">
        <v>20</v>
      </c>
      <c r="K33" s="176" t="s">
        <v>84</v>
      </c>
      <c r="N33" s="177"/>
      <c r="O33" s="177"/>
      <c r="P33" s="177"/>
      <c r="Q33" s="177"/>
      <c r="R33" s="177"/>
      <c r="S33" s="177"/>
      <c r="T33" s="177"/>
      <c r="U33" s="177"/>
      <c r="V33" s="177"/>
      <c r="W33" s="177"/>
    </row>
    <row r="34" spans="1:23" x14ac:dyDescent="0.25">
      <c r="A34" s="215" t="s">
        <v>70</v>
      </c>
      <c r="B34" s="182" t="s">
        <v>65</v>
      </c>
      <c r="C34" s="182">
        <v>7.4999999999999997E-2</v>
      </c>
      <c r="D34" s="182">
        <v>7.6999999999999999E-2</v>
      </c>
      <c r="E34" s="182">
        <v>8.8999999999999996E-2</v>
      </c>
      <c r="F34" s="182">
        <v>2E-3</v>
      </c>
      <c r="G34" s="182">
        <v>0.08</v>
      </c>
      <c r="H34" s="182">
        <v>360</v>
      </c>
      <c r="I34" s="182">
        <v>0</v>
      </c>
      <c r="J34" s="182">
        <v>0</v>
      </c>
      <c r="N34" s="177"/>
      <c r="O34" s="177"/>
      <c r="P34" s="177"/>
      <c r="Q34" s="177"/>
      <c r="R34" s="177"/>
      <c r="S34" s="177"/>
      <c r="T34" s="177"/>
      <c r="U34" s="177"/>
      <c r="V34" s="177"/>
      <c r="W34" s="177"/>
    </row>
    <row r="35" spans="1:23" x14ac:dyDescent="0.25">
      <c r="A35" s="215" t="s">
        <v>71</v>
      </c>
      <c r="B35" s="182" t="s">
        <v>65</v>
      </c>
      <c r="C35" s="182">
        <v>0.115</v>
      </c>
      <c r="D35" s="182">
        <v>0.156</v>
      </c>
      <c r="E35" s="182">
        <v>1.28</v>
      </c>
      <c r="F35" s="182">
        <v>0.16500000000000001</v>
      </c>
      <c r="G35" s="182">
        <v>0.14599999999999999</v>
      </c>
      <c r="H35" s="182">
        <v>129</v>
      </c>
      <c r="I35" s="182">
        <v>0</v>
      </c>
      <c r="J35" s="182">
        <v>0</v>
      </c>
      <c r="N35" s="177"/>
      <c r="O35" s="177"/>
      <c r="P35" s="177"/>
      <c r="Q35" s="177"/>
      <c r="R35" s="177"/>
      <c r="S35" s="177"/>
      <c r="T35" s="177"/>
      <c r="U35" s="177"/>
      <c r="V35" s="177"/>
      <c r="W35" s="177"/>
    </row>
    <row r="36" spans="1:23" x14ac:dyDescent="0.25">
      <c r="A36" s="182" t="s">
        <v>72</v>
      </c>
      <c r="B36" s="182" t="s">
        <v>65</v>
      </c>
      <c r="C36" s="182">
        <v>3.5000000000000003E-2</v>
      </c>
      <c r="D36" s="182">
        <v>7.0000000000000007E-2</v>
      </c>
      <c r="E36" s="182">
        <v>8.5999999999999993E-2</v>
      </c>
      <c r="F36" s="182">
        <v>1.2E-2</v>
      </c>
      <c r="G36" s="182">
        <v>7.9000000000000001E-2</v>
      </c>
      <c r="H36" s="182">
        <v>94</v>
      </c>
      <c r="I36" s="182">
        <v>0</v>
      </c>
      <c r="J36" s="182">
        <v>0</v>
      </c>
      <c r="N36" s="177"/>
      <c r="O36" s="177"/>
      <c r="P36" s="177"/>
      <c r="Q36" s="177"/>
      <c r="R36" s="177"/>
      <c r="S36" s="177"/>
      <c r="T36" s="177"/>
      <c r="U36" s="177"/>
      <c r="V36" s="177"/>
      <c r="W36" s="177"/>
    </row>
    <row r="37" spans="1:23" x14ac:dyDescent="0.25">
      <c r="A37" s="182" t="s">
        <v>73</v>
      </c>
      <c r="B37" s="182" t="s">
        <v>65</v>
      </c>
      <c r="C37" s="182">
        <v>6.9000000000000006E-2</v>
      </c>
      <c r="D37" s="182">
        <v>9.8000000000000004E-2</v>
      </c>
      <c r="E37" s="182">
        <v>0.28999999999999998</v>
      </c>
      <c r="F37" s="182">
        <v>1.2E-2</v>
      </c>
      <c r="G37" s="182">
        <v>0.10100000000000001</v>
      </c>
      <c r="H37" s="182">
        <v>428</v>
      </c>
      <c r="I37" s="182">
        <v>0</v>
      </c>
      <c r="J37" s="182">
        <v>0</v>
      </c>
      <c r="N37" s="177"/>
      <c r="O37" s="177"/>
      <c r="P37" s="177"/>
      <c r="Q37" s="177"/>
      <c r="R37" s="177"/>
      <c r="S37" s="177"/>
      <c r="T37" s="177"/>
      <c r="U37" s="177"/>
      <c r="V37" s="177"/>
      <c r="W37" s="177"/>
    </row>
    <row r="38" spans="1:23" x14ac:dyDescent="0.25">
      <c r="A38" s="182" t="s">
        <v>74</v>
      </c>
      <c r="B38" s="182" t="s">
        <v>65</v>
      </c>
      <c r="C38" s="182">
        <v>4.7E-2</v>
      </c>
      <c r="D38" s="182">
        <v>7.1999999999999995E-2</v>
      </c>
      <c r="E38" s="182">
        <v>1.538</v>
      </c>
      <c r="F38" s="182">
        <v>9.7000000000000003E-2</v>
      </c>
      <c r="G38" s="182">
        <v>5.8000000000000003E-2</v>
      </c>
      <c r="H38" s="182">
        <v>722</v>
      </c>
      <c r="I38" s="182">
        <v>0</v>
      </c>
      <c r="J38" s="182">
        <v>0</v>
      </c>
      <c r="N38" s="177"/>
      <c r="O38" s="177"/>
      <c r="P38" s="177"/>
      <c r="Q38" s="177"/>
      <c r="R38" s="177"/>
      <c r="S38" s="177"/>
      <c r="T38" s="177"/>
      <c r="U38" s="177"/>
      <c r="V38" s="177"/>
      <c r="W38" s="177"/>
    </row>
    <row r="39" spans="1:23" x14ac:dyDescent="0.25">
      <c r="A39" s="215" t="s">
        <v>75</v>
      </c>
      <c r="B39" s="182" t="s">
        <v>65</v>
      </c>
      <c r="C39" s="182">
        <v>7.0999999999999994E-2</v>
      </c>
      <c r="D39" s="182">
        <v>0.108</v>
      </c>
      <c r="E39" s="182">
        <v>2.0659999999999998</v>
      </c>
      <c r="F39" s="182">
        <v>0.16300000000000001</v>
      </c>
      <c r="G39" s="182">
        <v>0.105</v>
      </c>
      <c r="H39" s="182">
        <v>591</v>
      </c>
      <c r="I39" s="182">
        <v>0</v>
      </c>
      <c r="J39" s="182">
        <v>0</v>
      </c>
      <c r="N39" s="177"/>
      <c r="O39" s="177"/>
      <c r="P39" s="177"/>
      <c r="Q39" s="177"/>
      <c r="R39" s="177"/>
      <c r="S39" s="177"/>
      <c r="T39" s="177"/>
      <c r="U39" s="177"/>
      <c r="V39" s="177"/>
      <c r="W39" s="177"/>
    </row>
    <row r="40" spans="1:23" x14ac:dyDescent="0.25">
      <c r="A40" s="182" t="s">
        <v>16</v>
      </c>
      <c r="B40" s="182" t="s">
        <v>65</v>
      </c>
      <c r="C40" s="182">
        <v>4.4999999999999998E-2</v>
      </c>
      <c r="D40" s="182">
        <v>0.05</v>
      </c>
      <c r="E40" s="182">
        <v>5.8000000000000003E-2</v>
      </c>
      <c r="F40" s="182">
        <v>2E-3</v>
      </c>
      <c r="G40" s="182">
        <v>5.3999999999999999E-2</v>
      </c>
      <c r="H40" s="182">
        <v>428</v>
      </c>
      <c r="I40" s="182">
        <v>0</v>
      </c>
      <c r="J40" s="182">
        <v>0</v>
      </c>
      <c r="N40" s="177"/>
      <c r="O40" s="177"/>
      <c r="P40" s="177"/>
      <c r="Q40" s="177"/>
      <c r="R40" s="177"/>
      <c r="S40" s="177"/>
      <c r="T40" s="177"/>
      <c r="U40" s="177"/>
      <c r="V40" s="177"/>
      <c r="W40" s="177"/>
    </row>
    <row r="41" spans="1:23" x14ac:dyDescent="0.25">
      <c r="A41" s="182" t="s">
        <v>77</v>
      </c>
      <c r="B41" s="182" t="s">
        <v>65</v>
      </c>
      <c r="C41" s="182">
        <v>2.9000000000000001E-2</v>
      </c>
      <c r="D41" s="182">
        <v>3.3000000000000002E-2</v>
      </c>
      <c r="E41" s="182">
        <v>4.1000000000000002E-2</v>
      </c>
      <c r="F41" s="182">
        <v>2E-3</v>
      </c>
      <c r="G41" s="182">
        <v>3.5000000000000003E-2</v>
      </c>
      <c r="H41" s="182">
        <v>240</v>
      </c>
      <c r="I41" s="182">
        <v>0</v>
      </c>
      <c r="J41" s="182">
        <v>0</v>
      </c>
      <c r="N41" s="177"/>
      <c r="O41" s="177"/>
      <c r="P41" s="177"/>
      <c r="Q41" s="177"/>
      <c r="R41" s="177"/>
      <c r="S41" s="177"/>
      <c r="T41" s="177"/>
      <c r="U41" s="177"/>
      <c r="V41" s="177"/>
      <c r="W41" s="177"/>
    </row>
    <row r="42" spans="1:23" x14ac:dyDescent="0.25">
      <c r="A42" s="182" t="s">
        <v>78</v>
      </c>
      <c r="B42" s="182" t="s">
        <v>65</v>
      </c>
      <c r="C42" s="182">
        <v>2.9000000000000001E-2</v>
      </c>
      <c r="D42" s="182">
        <v>3.3000000000000002E-2</v>
      </c>
      <c r="E42" s="182">
        <v>0.04</v>
      </c>
      <c r="F42" s="182">
        <v>2E-3</v>
      </c>
      <c r="G42" s="182">
        <v>3.5000000000000003E-2</v>
      </c>
      <c r="H42" s="182">
        <v>129</v>
      </c>
      <c r="I42" s="182">
        <v>0</v>
      </c>
      <c r="J42" s="182">
        <v>0</v>
      </c>
      <c r="N42" s="177"/>
      <c r="O42" s="177"/>
      <c r="P42" s="177"/>
      <c r="Q42" s="177"/>
      <c r="R42" s="177"/>
      <c r="S42" s="177"/>
      <c r="T42" s="177"/>
      <c r="U42" s="177"/>
      <c r="V42" s="177"/>
      <c r="W42" s="177"/>
    </row>
    <row r="43" spans="1:23" x14ac:dyDescent="0.25">
      <c r="A43" s="182" t="s">
        <v>79</v>
      </c>
      <c r="B43" s="182" t="s">
        <v>65</v>
      </c>
      <c r="C43" s="182">
        <v>2.5999999999999999E-2</v>
      </c>
      <c r="D43" s="182">
        <v>3.3000000000000002E-2</v>
      </c>
      <c r="E43" s="182">
        <v>0.39500000000000002</v>
      </c>
      <c r="F43" s="182">
        <v>3.3000000000000002E-2</v>
      </c>
      <c r="G43" s="182">
        <v>3.3000000000000002E-2</v>
      </c>
      <c r="H43" s="182">
        <v>129</v>
      </c>
      <c r="I43" s="182">
        <v>0</v>
      </c>
      <c r="J43" s="182">
        <v>0</v>
      </c>
      <c r="N43" s="177"/>
      <c r="O43" s="177"/>
      <c r="P43" s="177"/>
      <c r="Q43" s="177"/>
      <c r="R43" s="177"/>
      <c r="S43" s="177"/>
      <c r="T43" s="177"/>
      <c r="U43" s="177"/>
      <c r="V43" s="177"/>
      <c r="W43" s="177"/>
    </row>
    <row r="44" spans="1:23" x14ac:dyDescent="0.25">
      <c r="A44" s="182" t="s">
        <v>80</v>
      </c>
      <c r="B44" s="182" t="s">
        <v>65</v>
      </c>
      <c r="C44" s="182">
        <v>6.9000000000000006E-2</v>
      </c>
      <c r="D44" s="182">
        <v>0.159</v>
      </c>
      <c r="E44" s="182">
        <v>0.36799999999999999</v>
      </c>
      <c r="F44" s="182">
        <v>0.106</v>
      </c>
      <c r="G44" s="182">
        <v>0.309</v>
      </c>
      <c r="H44" s="182">
        <v>360</v>
      </c>
      <c r="I44" s="182">
        <v>0</v>
      </c>
      <c r="J44" s="182">
        <v>0</v>
      </c>
      <c r="N44" s="177"/>
      <c r="O44" s="177"/>
      <c r="P44" s="177"/>
      <c r="Q44" s="177"/>
      <c r="R44" s="177"/>
      <c r="S44" s="177"/>
      <c r="T44" s="177"/>
      <c r="U44" s="177"/>
      <c r="V44" s="177"/>
      <c r="W44" s="177"/>
    </row>
    <row r="45" spans="1:23" x14ac:dyDescent="0.25">
      <c r="A45" s="182" t="s">
        <v>81</v>
      </c>
      <c r="B45" s="182" t="s">
        <v>65</v>
      </c>
      <c r="C45" s="182">
        <v>2.8000000000000001E-2</v>
      </c>
      <c r="D45" s="182">
        <v>0.03</v>
      </c>
      <c r="E45" s="182">
        <v>3.6999999999999998E-2</v>
      </c>
      <c r="F45" s="182">
        <v>2E-3</v>
      </c>
      <c r="G45" s="182">
        <v>3.2000000000000001E-2</v>
      </c>
      <c r="H45" s="182">
        <v>360</v>
      </c>
      <c r="I45" s="182">
        <v>0</v>
      </c>
      <c r="J45" s="182">
        <v>0</v>
      </c>
      <c r="N45" s="177"/>
      <c r="O45" s="177"/>
      <c r="P45" s="177"/>
      <c r="Q45" s="177"/>
      <c r="R45" s="177"/>
      <c r="S45" s="177"/>
      <c r="T45" s="177"/>
      <c r="U45" s="177"/>
      <c r="V45" s="177"/>
      <c r="W45" s="177"/>
    </row>
    <row r="46" spans="1:23" x14ac:dyDescent="0.25">
      <c r="H46" s="4">
        <f>SUM(H34:H45)*3</f>
        <v>11910</v>
      </c>
    </row>
    <row r="47" spans="1:23" x14ac:dyDescent="0.25">
      <c r="H47" s="4"/>
    </row>
    <row r="48" spans="1:23" x14ac:dyDescent="0.25">
      <c r="H48" s="4"/>
    </row>
    <row r="49" spans="8:8" x14ac:dyDescent="0.25">
      <c r="H49" s="4"/>
    </row>
    <row r="50" spans="8:8" x14ac:dyDescent="0.25">
      <c r="H50" s="4"/>
    </row>
    <row r="51" spans="8:8" x14ac:dyDescent="0.25">
      <c r="H51" s="4"/>
    </row>
    <row r="52" spans="8:8" x14ac:dyDescent="0.25">
      <c r="H52" s="4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:AB63"/>
  <sheetViews>
    <sheetView tabSelected="1" topLeftCell="A16" workbookViewId="0">
      <selection activeCell="L31" sqref="L31"/>
    </sheetView>
  </sheetViews>
  <sheetFormatPr defaultColWidth="8.85546875" defaultRowHeight="15" x14ac:dyDescent="0.25"/>
  <cols>
    <col min="1" max="1" width="8.5703125" customWidth="1"/>
    <col min="2" max="2" width="24" customWidth="1"/>
    <col min="3" max="3" width="18.85546875" customWidth="1"/>
    <col min="4" max="4" width="15.28515625" customWidth="1"/>
    <col min="5" max="5" width="15.140625" customWidth="1"/>
    <col min="6" max="6" width="16" customWidth="1"/>
    <col min="7" max="14" width="8.5703125" customWidth="1"/>
  </cols>
  <sheetData>
    <row r="8" spans="2:6" x14ac:dyDescent="0.25">
      <c r="B8" s="187" t="s">
        <v>85</v>
      </c>
      <c r="C8" s="187"/>
      <c r="D8" s="187"/>
      <c r="E8" s="187"/>
      <c r="F8" s="187"/>
    </row>
    <row r="9" spans="2:6" ht="15.75" thickBot="1" x14ac:dyDescent="0.3"/>
    <row r="10" spans="2:6" ht="15.75" thickBot="1" x14ac:dyDescent="0.3">
      <c r="B10" s="194" t="s">
        <v>11</v>
      </c>
      <c r="C10" s="193" t="s">
        <v>12</v>
      </c>
      <c r="D10" s="208" t="s">
        <v>13</v>
      </c>
      <c r="E10" s="194" t="s">
        <v>14</v>
      </c>
      <c r="F10" s="209" t="s">
        <v>15</v>
      </c>
    </row>
    <row r="11" spans="2:6" ht="30" x14ac:dyDescent="0.25">
      <c r="B11" s="198" t="s">
        <v>47</v>
      </c>
      <c r="C11" s="201" t="s">
        <v>74</v>
      </c>
      <c r="D11" s="195">
        <f>'Автоматизированный расчет'!G38 * 3 * 4</f>
        <v>2160.0733174883962</v>
      </c>
      <c r="E11" s="205">
        <f>SummaryReport!H38 * 3</f>
        <v>2166</v>
      </c>
      <c r="F11" s="192">
        <f>1-E11/D11</f>
        <v>-2.7437413645268194E-3</v>
      </c>
    </row>
    <row r="12" spans="2:6" x14ac:dyDescent="0.25">
      <c r="B12" s="199" t="s">
        <v>0</v>
      </c>
      <c r="C12" s="202" t="s">
        <v>75</v>
      </c>
      <c r="D12" s="195">
        <f>'Автоматизированный расчет'!G39 * 3 * 4</f>
        <v>1770.8841282992071</v>
      </c>
      <c r="E12" s="206">
        <f>SummaryReport!H39 * 3</f>
        <v>1773</v>
      </c>
      <c r="F12" s="192">
        <f t="shared" ref="F12:F23" si="0">1-E12/D12</f>
        <v>-1.1948109235273563E-3</v>
      </c>
    </row>
    <row r="13" spans="2:6" ht="30" x14ac:dyDescent="0.25">
      <c r="B13" s="199" t="s">
        <v>54</v>
      </c>
      <c r="C13" s="202" t="s">
        <v>73</v>
      </c>
      <c r="D13" s="195">
        <f>'Автоматизированный расчет'!G40 * 3 * 4</f>
        <v>1282.8169014084506</v>
      </c>
      <c r="E13" s="206">
        <f>SummaryReport!H37 * 3</f>
        <v>1284</v>
      </c>
      <c r="F13" s="192">
        <f t="shared" si="0"/>
        <v>-9.222661396575127E-4</v>
      </c>
    </row>
    <row r="14" spans="2:6" ht="30" x14ac:dyDescent="0.25">
      <c r="B14" s="199" t="s">
        <v>8</v>
      </c>
      <c r="C14" s="202" t="s">
        <v>81</v>
      </c>
      <c r="D14" s="195">
        <f>'Автоматизированный расчет'!G41 * 3 * 4</f>
        <v>1080</v>
      </c>
      <c r="E14" s="206">
        <f>SummaryReport!H45 * 3</f>
        <v>1080</v>
      </c>
      <c r="F14" s="192">
        <f t="shared" si="0"/>
        <v>0</v>
      </c>
    </row>
    <row r="15" spans="2:6" ht="30" x14ac:dyDescent="0.25">
      <c r="B15" s="199" t="s">
        <v>9</v>
      </c>
      <c r="C15" s="203" t="s">
        <v>70</v>
      </c>
      <c r="D15" s="195">
        <f>'Автоматизированный расчет'!G42 * 3 * 4</f>
        <v>1080</v>
      </c>
      <c r="E15" s="206">
        <f>SummaryReport!H34 * 3</f>
        <v>1080</v>
      </c>
      <c r="F15" s="192">
        <f t="shared" si="0"/>
        <v>0</v>
      </c>
    </row>
    <row r="16" spans="2:6" x14ac:dyDescent="0.25">
      <c r="B16" s="199" t="s">
        <v>1</v>
      </c>
      <c r="C16" s="202" t="s">
        <v>77</v>
      </c>
      <c r="D16" s="195">
        <f>'Автоматизированный расчет'!G43 * 3 * 4</f>
        <v>720</v>
      </c>
      <c r="E16" s="206">
        <f>SummaryReport!H41 * 3</f>
        <v>720</v>
      </c>
      <c r="F16" s="192">
        <f t="shared" si="0"/>
        <v>0</v>
      </c>
    </row>
    <row r="17" spans="2:28" x14ac:dyDescent="0.25">
      <c r="B17" s="199" t="s">
        <v>2</v>
      </c>
      <c r="C17" s="202" t="s">
        <v>80</v>
      </c>
      <c r="D17" s="195">
        <f>'Автоматизированный расчет'!G44 * 3 * 4</f>
        <v>1080.0733174883962</v>
      </c>
      <c r="E17" s="206">
        <f>SummaryReport!H44 * 3</f>
        <v>1080</v>
      </c>
      <c r="F17" s="192">
        <f t="shared" si="0"/>
        <v>6.7881955057247367E-5</v>
      </c>
    </row>
    <row r="18" spans="2:28" x14ac:dyDescent="0.25">
      <c r="B18" s="199" t="s">
        <v>10</v>
      </c>
      <c r="C18" s="202" t="s">
        <v>72</v>
      </c>
      <c r="D18" s="195">
        <f>'Автоматизированный расчет'!G45 * 3 * 4</f>
        <v>282.35294117647061</v>
      </c>
      <c r="E18" s="206">
        <f>SummaryReport!H36 * 3</f>
        <v>282</v>
      </c>
      <c r="F18" s="192">
        <f t="shared" si="0"/>
        <v>1.2500000000000844E-3</v>
      </c>
    </row>
    <row r="19" spans="2:28" x14ac:dyDescent="0.25">
      <c r="B19" s="199" t="s">
        <v>3</v>
      </c>
      <c r="C19" s="202" t="s">
        <v>76</v>
      </c>
      <c r="D19" s="195">
        <f>'Автоматизированный расчет'!G46 * 3 * 4</f>
        <v>1285.7142857142858</v>
      </c>
      <c r="E19" s="206">
        <f>SummaryReport!H40 * 3</f>
        <v>1284</v>
      </c>
      <c r="F19" s="192">
        <f t="shared" si="0"/>
        <v>1.3333333333334085E-3</v>
      </c>
    </row>
    <row r="20" spans="2:28" ht="30" x14ac:dyDescent="0.25">
      <c r="B20" s="199" t="s">
        <v>49</v>
      </c>
      <c r="C20" s="202" t="s">
        <v>79</v>
      </c>
      <c r="D20" s="195">
        <f>'Автоматизированный расчет'!G47 * 3 * 4</f>
        <v>389.18918918918922</v>
      </c>
      <c r="E20" s="206">
        <f>SummaryReport!H43 * 3</f>
        <v>387</v>
      </c>
      <c r="F20" s="192">
        <f t="shared" si="0"/>
        <v>5.6250000000001021E-3</v>
      </c>
    </row>
    <row r="21" spans="2:28" ht="30" x14ac:dyDescent="0.25">
      <c r="B21" s="199" t="s">
        <v>48</v>
      </c>
      <c r="C21" s="203" t="s">
        <v>78</v>
      </c>
      <c r="D21" s="195">
        <f>'Автоматизированный расчет'!G48 * 3 * 4</f>
        <v>389.18918918918922</v>
      </c>
      <c r="E21" s="206">
        <f>SummaryReport!H42 * 3</f>
        <v>387</v>
      </c>
      <c r="F21" s="192">
        <f t="shared" si="0"/>
        <v>5.6250000000001021E-3</v>
      </c>
    </row>
    <row r="22" spans="2:28" ht="29.25" customHeight="1" thickBot="1" x14ac:dyDescent="0.3">
      <c r="B22" s="200" t="s">
        <v>50</v>
      </c>
      <c r="C22" s="204" t="s">
        <v>71</v>
      </c>
      <c r="D22" s="196">
        <f>'Автоматизированный расчет'!G49 * 3 * 4</f>
        <v>389.18918918918922</v>
      </c>
      <c r="E22" s="207">
        <f>SummaryReport!H35 * 3</f>
        <v>387</v>
      </c>
      <c r="F22" s="197">
        <f t="shared" si="0"/>
        <v>5.6250000000001021E-3</v>
      </c>
    </row>
    <row r="23" spans="2:28" ht="15" customHeight="1" thickBot="1" x14ac:dyDescent="0.3">
      <c r="B23" s="190"/>
      <c r="C23" s="191"/>
      <c r="D23" s="214">
        <f>SUM(D11:D22)</f>
        <v>11909.482459142777</v>
      </c>
      <c r="E23" s="214">
        <f>SUM(E11:E22)</f>
        <v>11910</v>
      </c>
      <c r="F23" s="197">
        <f t="shared" si="0"/>
        <v>-4.3456200468749984E-5</v>
      </c>
    </row>
    <row r="25" spans="2:28" x14ac:dyDescent="0.25">
      <c r="B25" s="187" t="s">
        <v>21</v>
      </c>
      <c r="C25" s="187"/>
      <c r="D25" s="187"/>
      <c r="E25" s="187"/>
      <c r="F25" s="187"/>
    </row>
    <row r="26" spans="2:28" ht="15.75" thickBot="1" x14ac:dyDescent="0.3"/>
    <row r="27" spans="2:28" ht="15.75" thickBot="1" x14ac:dyDescent="0.3">
      <c r="B27" s="194" t="s">
        <v>11</v>
      </c>
      <c r="C27" s="210" t="s">
        <v>12</v>
      </c>
      <c r="D27" s="194" t="s">
        <v>13</v>
      </c>
      <c r="E27" s="210" t="s">
        <v>14</v>
      </c>
      <c r="F27" s="194" t="s">
        <v>15</v>
      </c>
      <c r="I27" s="1"/>
      <c r="J27" s="1"/>
      <c r="K27" s="1"/>
      <c r="L27" s="1"/>
      <c r="N27" s="168"/>
      <c r="O27" s="167"/>
      <c r="P27" s="167"/>
      <c r="Q27" s="167"/>
    </row>
    <row r="28" spans="2:28" ht="30" x14ac:dyDescent="0.25">
      <c r="B28" s="198" t="s">
        <v>47</v>
      </c>
      <c r="C28" s="201" t="s">
        <v>74</v>
      </c>
      <c r="D28" s="195">
        <f>'Автоматизированный расчет'!G38 * 3 * 4</f>
        <v>2160.0733174883962</v>
      </c>
      <c r="E28" s="205">
        <f>SummaryReport!H18</f>
        <v>1081</v>
      </c>
      <c r="F28" s="192">
        <f>1-D28/E28</f>
        <v>-0.99821768500314167</v>
      </c>
      <c r="I28" s="1"/>
      <c r="J28" s="1"/>
      <c r="K28" s="1"/>
      <c r="L28" s="1"/>
      <c r="N28" s="168"/>
      <c r="O28" s="166"/>
      <c r="P28" s="166"/>
      <c r="Q28" s="166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</row>
    <row r="29" spans="2:28" x14ac:dyDescent="0.25">
      <c r="B29" s="199" t="s">
        <v>0</v>
      </c>
      <c r="C29" s="202" t="s">
        <v>75</v>
      </c>
      <c r="D29" s="211">
        <f>'Автоматизированный расчет'!G39 * 3 * 4</f>
        <v>1770.8841282992071</v>
      </c>
      <c r="E29" s="206">
        <f>SummaryReport!H23</f>
        <v>1769</v>
      </c>
      <c r="F29" s="188">
        <f t="shared" ref="F29:F40" si="1">1-D29/E29</f>
        <v>-1.0650810057699633E-3</v>
      </c>
      <c r="I29" s="1"/>
      <c r="J29" s="1"/>
      <c r="K29" s="1"/>
      <c r="L29" s="1"/>
      <c r="N29" s="168"/>
      <c r="O29" s="166"/>
      <c r="P29" s="166"/>
      <c r="Q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6"/>
    </row>
    <row r="30" spans="2:28" ht="30" x14ac:dyDescent="0.25">
      <c r="B30" s="199" t="s">
        <v>54</v>
      </c>
      <c r="C30" s="202" t="s">
        <v>73</v>
      </c>
      <c r="D30" s="211">
        <f>'Автоматизированный расчет'!G40 * 3 * 4</f>
        <v>1282.8169014084506</v>
      </c>
      <c r="E30" s="206">
        <f>SummaryReport!H22</f>
        <v>2157</v>
      </c>
      <c r="F30" s="188">
        <f t="shared" si="1"/>
        <v>0.40527728261082496</v>
      </c>
      <c r="I30" s="1"/>
      <c r="J30" s="1"/>
      <c r="K30" s="1"/>
      <c r="L30" s="1"/>
      <c r="N30" s="168"/>
      <c r="O30" s="166"/>
      <c r="P30" s="166"/>
      <c r="Q30" s="166"/>
      <c r="S30" s="166"/>
      <c r="T30" s="166"/>
      <c r="U30" s="166"/>
      <c r="V30" s="166"/>
      <c r="W30" s="166"/>
      <c r="X30" s="166"/>
      <c r="Y30" s="166"/>
      <c r="Z30" s="166"/>
      <c r="AA30" s="166"/>
      <c r="AB30" s="166"/>
    </row>
    <row r="31" spans="2:28" ht="30" x14ac:dyDescent="0.25">
      <c r="B31" s="199" t="s">
        <v>8</v>
      </c>
      <c r="C31" s="202" t="s">
        <v>81</v>
      </c>
      <c r="D31" s="211">
        <f>'Автоматизированный расчет'!G41 * 3 * 4</f>
        <v>1080</v>
      </c>
      <c r="E31" s="206">
        <f>SummaryReport!H29</f>
        <v>1081</v>
      </c>
      <c r="F31" s="189">
        <f t="shared" si="1"/>
        <v>9.2506938020353591E-4</v>
      </c>
      <c r="I31" s="1"/>
      <c r="J31" s="1"/>
      <c r="K31" s="1"/>
      <c r="L31" s="1"/>
      <c r="N31" s="168"/>
      <c r="O31" s="166"/>
      <c r="P31" s="166"/>
      <c r="Q31" s="166"/>
      <c r="S31" s="166"/>
      <c r="T31" s="166"/>
      <c r="U31" s="166"/>
      <c r="V31" s="166"/>
      <c r="W31" s="166"/>
      <c r="X31" s="166"/>
      <c r="Y31" s="166"/>
      <c r="Z31" s="166"/>
      <c r="AA31" s="166"/>
      <c r="AB31" s="166"/>
    </row>
    <row r="32" spans="2:28" ht="30" x14ac:dyDescent="0.25">
      <c r="B32" s="199" t="s">
        <v>9</v>
      </c>
      <c r="C32" s="203" t="s">
        <v>70</v>
      </c>
      <c r="D32" s="211">
        <f>'Автоматизированный расчет'!G42 * 3 * 4</f>
        <v>1080</v>
      </c>
      <c r="E32" s="206">
        <f>SummaryReport!H18</f>
        <v>1081</v>
      </c>
      <c r="F32" s="188">
        <f t="shared" si="1"/>
        <v>9.2506938020353591E-4</v>
      </c>
      <c r="I32" s="1"/>
      <c r="J32" s="1"/>
      <c r="K32" s="1"/>
      <c r="L32" s="1"/>
      <c r="N32" s="168"/>
      <c r="O32" s="166"/>
      <c r="P32" s="166"/>
      <c r="Q32" s="166"/>
      <c r="S32" s="166"/>
      <c r="T32" s="166"/>
      <c r="U32" s="166"/>
      <c r="V32" s="166"/>
      <c r="W32" s="166"/>
      <c r="X32" s="166"/>
      <c r="Y32" s="166"/>
      <c r="Z32" s="166"/>
      <c r="AA32" s="166"/>
      <c r="AB32" s="166"/>
    </row>
    <row r="33" spans="2:28" x14ac:dyDescent="0.25">
      <c r="B33" s="199" t="s">
        <v>1</v>
      </c>
      <c r="C33" s="202" t="s">
        <v>77</v>
      </c>
      <c r="D33" s="211">
        <f>'Автоматизированный расчет'!G43 * 3 * 4</f>
        <v>720</v>
      </c>
      <c r="E33" s="206">
        <f>SummaryReport!H25</f>
        <v>721</v>
      </c>
      <c r="F33" s="188">
        <f t="shared" si="1"/>
        <v>1.3869625520110951E-3</v>
      </c>
      <c r="I33" s="1"/>
      <c r="J33" s="1"/>
      <c r="K33" s="1"/>
      <c r="L33" s="1"/>
      <c r="N33" s="168"/>
      <c r="O33" s="166"/>
      <c r="P33" s="166"/>
      <c r="Q33" s="166"/>
      <c r="S33" s="166"/>
      <c r="T33" s="166"/>
      <c r="U33" s="166"/>
      <c r="V33" s="166"/>
      <c r="W33" s="166"/>
      <c r="X33" s="166"/>
      <c r="Y33" s="166"/>
      <c r="Z33" s="166"/>
      <c r="AA33" s="166"/>
      <c r="AB33" s="166"/>
    </row>
    <row r="34" spans="2:28" x14ac:dyDescent="0.25">
      <c r="B34" s="199" t="s">
        <v>2</v>
      </c>
      <c r="C34" s="202" t="s">
        <v>80</v>
      </c>
      <c r="D34" s="211">
        <f>'Автоматизированный расчет'!G44 * 3 * 4</f>
        <v>1080.0733174883962</v>
      </c>
      <c r="E34" s="206">
        <f>SummaryReport!H28</f>
        <v>1077</v>
      </c>
      <c r="F34" s="188">
        <f t="shared" si="1"/>
        <v>-2.8535909827263062E-3</v>
      </c>
      <c r="I34" s="1"/>
      <c r="J34" s="1"/>
      <c r="K34" s="1"/>
      <c r="L34" s="1"/>
      <c r="N34" s="168"/>
      <c r="O34" s="166"/>
      <c r="P34" s="166"/>
      <c r="Q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</row>
    <row r="35" spans="2:28" x14ac:dyDescent="0.25">
      <c r="B35" s="199" t="s">
        <v>10</v>
      </c>
      <c r="C35" s="202" t="s">
        <v>72</v>
      </c>
      <c r="D35" s="211">
        <f>'Автоматизированный расчет'!G45 * 3 * 4</f>
        <v>282.35294117647061</v>
      </c>
      <c r="E35" s="206">
        <f>SummaryReport!H20</f>
        <v>280</v>
      </c>
      <c r="F35" s="188">
        <f>1-D35/E35</f>
        <v>-8.4033613445377853E-3</v>
      </c>
      <c r="N35" s="168"/>
      <c r="O35" s="166"/>
      <c r="P35" s="166"/>
      <c r="Q35" s="166"/>
      <c r="S35" s="166"/>
      <c r="T35" s="166"/>
      <c r="U35" s="166"/>
      <c r="V35" s="166"/>
      <c r="W35" s="166"/>
      <c r="X35" s="166"/>
      <c r="Y35" s="166"/>
      <c r="Z35" s="166"/>
      <c r="AA35" s="166"/>
      <c r="AB35" s="166"/>
    </row>
    <row r="36" spans="2:28" x14ac:dyDescent="0.25">
      <c r="B36" s="199" t="s">
        <v>3</v>
      </c>
      <c r="C36" s="202" t="s">
        <v>76</v>
      </c>
      <c r="D36" s="211">
        <f>'Автоматизированный расчет'!G46 * 3 * 4</f>
        <v>1285.7142857142858</v>
      </c>
      <c r="E36" s="206">
        <f>SummaryReport!H24</f>
        <v>1287</v>
      </c>
      <c r="F36" s="188">
        <f t="shared" si="1"/>
        <v>9.9900099900096517E-4</v>
      </c>
      <c r="N36" s="168"/>
      <c r="O36" s="166"/>
      <c r="P36" s="166"/>
      <c r="Q36" s="166"/>
      <c r="S36" s="166"/>
      <c r="T36" s="166"/>
      <c r="U36" s="166"/>
      <c r="V36" s="166"/>
      <c r="W36" s="166"/>
      <c r="X36" s="166"/>
      <c r="Y36" s="166"/>
      <c r="Z36" s="166"/>
      <c r="AA36" s="166"/>
      <c r="AB36" s="166"/>
    </row>
    <row r="37" spans="2:28" ht="30" x14ac:dyDescent="0.25">
      <c r="B37" s="199" t="s">
        <v>49</v>
      </c>
      <c r="C37" s="202" t="s">
        <v>79</v>
      </c>
      <c r="D37" s="211">
        <f>'Автоматизированный расчет'!G47 * 3 * 4</f>
        <v>389.18918918918922</v>
      </c>
      <c r="E37" s="206">
        <f>SummaryReport!H27</f>
        <v>388</v>
      </c>
      <c r="F37" s="188">
        <f t="shared" si="1"/>
        <v>-3.0649205906938537E-3</v>
      </c>
      <c r="N37" s="168"/>
      <c r="O37" s="166"/>
      <c r="P37" s="166"/>
      <c r="Q37" s="166"/>
      <c r="S37" s="166"/>
      <c r="T37" s="166"/>
      <c r="U37" s="166"/>
      <c r="V37" s="166"/>
      <c r="W37" s="166"/>
      <c r="X37" s="166"/>
      <c r="Y37" s="166"/>
      <c r="Z37" s="166"/>
      <c r="AA37" s="166"/>
      <c r="AB37" s="166"/>
    </row>
    <row r="38" spans="2:28" ht="30" x14ac:dyDescent="0.25">
      <c r="B38" s="199" t="s">
        <v>48</v>
      </c>
      <c r="C38" s="203" t="s">
        <v>78</v>
      </c>
      <c r="D38" s="211">
        <f>'Автоматизированный расчет'!G48 * 3 * 4</f>
        <v>389.18918918918922</v>
      </c>
      <c r="E38" s="206">
        <f>SummaryReport!H26</f>
        <v>389</v>
      </c>
      <c r="F38" s="189">
        <f t="shared" si="1"/>
        <v>-4.8634753004939135E-4</v>
      </c>
      <c r="N38" s="168"/>
      <c r="O38" s="166"/>
      <c r="P38" s="166"/>
      <c r="Q38" s="166"/>
      <c r="S38" s="166"/>
      <c r="T38" s="166"/>
      <c r="U38" s="166"/>
      <c r="V38" s="166"/>
      <c r="W38" s="166"/>
      <c r="X38" s="166"/>
      <c r="Y38" s="166"/>
      <c r="Z38" s="166"/>
      <c r="AA38" s="166"/>
      <c r="AB38" s="166"/>
    </row>
    <row r="39" spans="2:28" ht="45.75" thickBot="1" x14ac:dyDescent="0.3">
      <c r="B39" s="200" t="s">
        <v>50</v>
      </c>
      <c r="C39" s="204" t="s">
        <v>71</v>
      </c>
      <c r="D39" s="212">
        <f>'Автоматизированный расчет'!G49 * 3 *4</f>
        <v>389.18918918918922</v>
      </c>
      <c r="E39" s="207">
        <f>SummaryReport!H19</f>
        <v>388</v>
      </c>
      <c r="F39" s="213">
        <f t="shared" si="1"/>
        <v>-3.0649205906938537E-3</v>
      </c>
      <c r="N39" s="168"/>
      <c r="O39" s="166"/>
      <c r="P39" s="166"/>
      <c r="Q39" s="166"/>
      <c r="S39" s="166"/>
      <c r="T39" s="166"/>
      <c r="U39" s="166"/>
      <c r="V39" s="166"/>
      <c r="W39" s="166"/>
      <c r="X39" s="166"/>
      <c r="Y39" s="166"/>
      <c r="Z39" s="166"/>
      <c r="AA39" s="166"/>
      <c r="AB39" s="166"/>
    </row>
    <row r="40" spans="2:28" ht="15.75" thickBot="1" x14ac:dyDescent="0.3">
      <c r="D40" s="4">
        <f>SUM(D28:D39)</f>
        <v>11909.482459142777</v>
      </c>
      <c r="E40" s="4">
        <f>SUM(E28:E39)</f>
        <v>11699</v>
      </c>
      <c r="F40" s="213">
        <f t="shared" si="1"/>
        <v>-1.7991491507203694E-2</v>
      </c>
      <c r="N40" s="168"/>
      <c r="O40" s="166"/>
      <c r="P40" s="166"/>
      <c r="Q40" s="166"/>
      <c r="S40" s="166"/>
      <c r="T40" s="166"/>
      <c r="U40" s="166"/>
      <c r="V40" s="166"/>
      <c r="W40" s="166"/>
      <c r="X40" s="166"/>
      <c r="Y40" s="166"/>
      <c r="Z40" s="166"/>
      <c r="AA40" s="166"/>
      <c r="AB40" s="166"/>
    </row>
    <row r="41" spans="2:28" x14ac:dyDescent="0.25">
      <c r="N41" s="168"/>
      <c r="O41" s="166"/>
      <c r="P41" s="166"/>
      <c r="Q41" s="166"/>
      <c r="S41" s="166"/>
      <c r="T41" s="166"/>
      <c r="U41" s="166"/>
      <c r="V41" s="166"/>
      <c r="W41" s="166"/>
      <c r="X41" s="166"/>
      <c r="Y41" s="166"/>
      <c r="Z41" s="166"/>
      <c r="AA41" s="166"/>
      <c r="AB41" s="166"/>
    </row>
    <row r="42" spans="2:28" x14ac:dyDescent="0.25">
      <c r="N42" s="168"/>
      <c r="O42" s="166"/>
      <c r="P42" s="166"/>
      <c r="Q42" s="166"/>
      <c r="S42" s="166"/>
      <c r="T42" s="166"/>
      <c r="U42" s="166"/>
      <c r="V42" s="166"/>
      <c r="W42" s="166"/>
      <c r="X42" s="166"/>
      <c r="Y42" s="166"/>
      <c r="Z42" s="166"/>
      <c r="AA42" s="166"/>
      <c r="AB42" s="166"/>
    </row>
    <row r="43" spans="2:28" x14ac:dyDescent="0.25">
      <c r="N43" s="168"/>
      <c r="O43" s="166"/>
      <c r="P43" s="166"/>
      <c r="Q43" s="166"/>
      <c r="S43" s="166"/>
      <c r="T43" s="166"/>
      <c r="U43" s="166"/>
      <c r="V43" s="166"/>
      <c r="W43" s="166"/>
      <c r="X43" s="166"/>
      <c r="Y43" s="166"/>
      <c r="Z43" s="166"/>
      <c r="AA43" s="166"/>
      <c r="AB43" s="166"/>
    </row>
    <row r="44" spans="2:28" x14ac:dyDescent="0.25">
      <c r="N44" s="168"/>
      <c r="O44" s="166"/>
      <c r="P44" s="166"/>
      <c r="Q44" s="166"/>
      <c r="S44" s="166"/>
      <c r="T44" s="166"/>
      <c r="U44" s="166"/>
      <c r="V44" s="166"/>
      <c r="W44" s="166"/>
      <c r="X44" s="166"/>
      <c r="Y44" s="166"/>
      <c r="Z44" s="166"/>
      <c r="AA44" s="166"/>
      <c r="AB44" s="166"/>
    </row>
    <row r="45" spans="2:28" x14ac:dyDescent="0.25">
      <c r="N45" s="168"/>
      <c r="S45" s="166"/>
      <c r="T45" s="166"/>
      <c r="U45" s="166"/>
      <c r="V45" s="166"/>
      <c r="W45" s="166"/>
      <c r="X45" s="166"/>
      <c r="Y45" s="166"/>
      <c r="Z45" s="166"/>
      <c r="AA45" s="166"/>
      <c r="AB45" s="166"/>
    </row>
    <row r="46" spans="2:28" x14ac:dyDescent="0.25">
      <c r="N46" s="168"/>
    </row>
    <row r="47" spans="2:28" x14ac:dyDescent="0.25">
      <c r="N47" s="168"/>
    </row>
    <row r="48" spans="2:28" x14ac:dyDescent="0.25">
      <c r="N48" s="168"/>
    </row>
    <row r="49" spans="14:14" x14ac:dyDescent="0.25">
      <c r="N49" s="168"/>
    </row>
    <row r="50" spans="14:14" x14ac:dyDescent="0.25">
      <c r="N50" s="168"/>
    </row>
    <row r="51" spans="14:14" x14ac:dyDescent="0.25">
      <c r="N51" s="168"/>
    </row>
    <row r="52" spans="14:14" x14ac:dyDescent="0.25">
      <c r="N52" s="168"/>
    </row>
    <row r="53" spans="14:14" x14ac:dyDescent="0.25">
      <c r="N53" s="168"/>
    </row>
    <row r="54" spans="14:14" x14ac:dyDescent="0.25">
      <c r="N54" s="168"/>
    </row>
    <row r="55" spans="14:14" x14ac:dyDescent="0.25">
      <c r="N55" s="168"/>
    </row>
    <row r="56" spans="14:14" x14ac:dyDescent="0.25">
      <c r="N56" s="168"/>
    </row>
    <row r="57" spans="14:14" x14ac:dyDescent="0.25">
      <c r="N57" s="168"/>
    </row>
    <row r="58" spans="14:14" x14ac:dyDescent="0.25">
      <c r="N58" s="168"/>
    </row>
    <row r="59" spans="14:14" x14ac:dyDescent="0.25">
      <c r="N59" s="168"/>
    </row>
    <row r="60" spans="14:14" x14ac:dyDescent="0.25">
      <c r="N60" s="168"/>
    </row>
    <row r="61" spans="14:14" x14ac:dyDescent="0.25">
      <c r="N61" s="168"/>
    </row>
    <row r="62" spans="14:14" x14ac:dyDescent="0.25">
      <c r="N62" s="168"/>
    </row>
    <row r="63" spans="14:14" x14ac:dyDescent="0.25">
      <c r="N63" s="168"/>
    </row>
  </sheetData>
  <mergeCells count="2">
    <mergeCell ref="B8:F8"/>
    <mergeCell ref="B25:F2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andrey karasev</cp:lastModifiedBy>
  <dcterms:created xsi:type="dcterms:W3CDTF">2015-06-05T18:19:34Z</dcterms:created>
  <dcterms:modified xsi:type="dcterms:W3CDTF">2024-02-22T23:12:02Z</dcterms:modified>
</cp:coreProperties>
</file>