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Users\Andrey.Home-PC\IBS\Задания\LoadRunner\Документация\"/>
    </mc:Choice>
  </mc:AlternateContent>
  <xr:revisionPtr revIDLastSave="0" documentId="13_ncr:1_{2DC89D4A-A7AF-4A04-A327-4B5A28E3F99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36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3" l="1"/>
  <c r="I40" i="3"/>
  <c r="I41" i="3"/>
  <c r="I42" i="3"/>
  <c r="I43" i="3"/>
  <c r="I44" i="3"/>
  <c r="I45" i="3"/>
  <c r="I46" i="3"/>
  <c r="I47" i="3"/>
  <c r="I48" i="3"/>
  <c r="I49" i="3"/>
  <c r="H47" i="3"/>
  <c r="H48" i="3"/>
  <c r="H49" i="3"/>
  <c r="D8" i="3"/>
  <c r="E8" i="3"/>
  <c r="F8" i="3" s="1"/>
  <c r="G8" i="3"/>
  <c r="D21" i="3"/>
  <c r="E21" i="3"/>
  <c r="F21" i="3" s="1"/>
  <c r="G21" i="3"/>
  <c r="D24" i="3"/>
  <c r="E24" i="3"/>
  <c r="F24" i="3" s="1"/>
  <c r="G24" i="3"/>
  <c r="D25" i="3"/>
  <c r="E25" i="3"/>
  <c r="F25" i="3" s="1"/>
  <c r="G25" i="3"/>
  <c r="H8" i="3" l="1"/>
  <c r="H21" i="3"/>
  <c r="H24" i="3"/>
  <c r="H25" i="3"/>
  <c r="G3" i="3"/>
  <c r="C40" i="3"/>
  <c r="D40" i="3" l="1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2" i="3"/>
  <c r="G23" i="3"/>
  <c r="G26" i="3"/>
  <c r="G27" i="3"/>
  <c r="G28" i="3"/>
  <c r="G29" i="3"/>
  <c r="G30" i="3"/>
  <c r="G31" i="3"/>
  <c r="G32" i="3"/>
  <c r="G2" i="3"/>
  <c r="P3" i="3"/>
  <c r="P4" i="3"/>
  <c r="P6" i="3"/>
  <c r="P7" i="3"/>
  <c r="P2" i="3"/>
  <c r="D5" i="3"/>
  <c r="E5" i="3"/>
  <c r="F5" i="3" s="1"/>
  <c r="D3" i="3" l="1"/>
  <c r="E3" i="3"/>
  <c r="F3" i="3" s="1"/>
  <c r="W2" i="3"/>
  <c r="E2" i="3" l="1"/>
  <c r="G40" i="3" l="1"/>
  <c r="A3" i="4" l="1"/>
  <c r="A4" i="4"/>
  <c r="A5" i="4"/>
  <c r="A6" i="4"/>
  <c r="A7" i="4"/>
  <c r="A8" i="4"/>
  <c r="A9" i="4"/>
  <c r="A10" i="4"/>
  <c r="A11" i="4"/>
  <c r="A12" i="4"/>
  <c r="A13" i="4"/>
  <c r="A2" i="4"/>
  <c r="F38" i="3" s="1"/>
  <c r="H38" i="3" s="1"/>
  <c r="F49" i="3" l="1"/>
  <c r="F41" i="3"/>
  <c r="H41" i="3" s="1"/>
  <c r="F47" i="3"/>
  <c r="F42" i="3"/>
  <c r="H42" i="3" s="1"/>
  <c r="F48" i="3"/>
  <c r="F43" i="3"/>
  <c r="H43" i="3" s="1"/>
  <c r="F39" i="3"/>
  <c r="H39" i="3" s="1"/>
  <c r="F46" i="3"/>
  <c r="H46" i="3" s="1"/>
  <c r="F45" i="3"/>
  <c r="H45" i="3" s="1"/>
  <c r="F44" i="3"/>
  <c r="H44" i="3" s="1"/>
  <c r="F40" i="3"/>
  <c r="H40" i="3" s="1"/>
  <c r="F2" i="3"/>
  <c r="D2" i="3"/>
  <c r="T7" i="3"/>
  <c r="D19" i="3"/>
  <c r="D20" i="3"/>
  <c r="D22" i="3"/>
  <c r="C45" i="3"/>
  <c r="C46" i="3"/>
  <c r="C48" i="3"/>
  <c r="C42" i="3"/>
  <c r="C41" i="3"/>
  <c r="C49" i="3"/>
  <c r="C44" i="3"/>
  <c r="C39" i="3"/>
  <c r="C38" i="3"/>
  <c r="C43" i="3"/>
  <c r="C47" i="3"/>
  <c r="D45" i="3" l="1"/>
  <c r="D39" i="3"/>
  <c r="D47" i="3"/>
  <c r="D43" i="3"/>
  <c r="D38" i="3"/>
  <c r="D44" i="3"/>
  <c r="D49" i="3"/>
  <c r="D41" i="3"/>
  <c r="D42" i="3"/>
  <c r="D48" i="3"/>
  <c r="D46" i="3"/>
  <c r="G44" i="3"/>
  <c r="G42" i="3"/>
  <c r="G39" i="3"/>
  <c r="G45" i="3"/>
  <c r="G46" i="3"/>
  <c r="G43" i="3"/>
  <c r="G47" i="3"/>
  <c r="G49" i="3"/>
  <c r="G38" i="3"/>
  <c r="G48" i="3"/>
  <c r="G41" i="3"/>
  <c r="E19" i="3"/>
  <c r="F19" i="3" s="1"/>
  <c r="H19" i="3" s="1"/>
  <c r="E22" i="3"/>
  <c r="F22" i="3" s="1"/>
  <c r="H22" i="3" s="1"/>
  <c r="E20" i="3"/>
  <c r="F20" i="3" s="1"/>
  <c r="B50" i="3"/>
  <c r="D9" i="3"/>
  <c r="D29" i="3"/>
  <c r="E29" i="3"/>
  <c r="F29" i="3" s="1"/>
  <c r="D23" i="3"/>
  <c r="D14" i="3"/>
  <c r="H20" i="3" l="1"/>
  <c r="D15" i="3"/>
  <c r="D17" i="3"/>
  <c r="D16" i="3"/>
  <c r="D18" i="3"/>
  <c r="D30" i="3"/>
  <c r="D31" i="3"/>
  <c r="D32" i="3"/>
  <c r="S6" i="3" l="1"/>
  <c r="S5" i="3"/>
  <c r="S3" i="3"/>
  <c r="S7" i="3"/>
  <c r="S4" i="3"/>
  <c r="E11" i="3"/>
  <c r="E9" i="3"/>
  <c r="F9" i="3" s="1"/>
  <c r="E23" i="3"/>
  <c r="F23" i="3" s="1"/>
  <c r="D28" i="3"/>
  <c r="S2" i="3"/>
  <c r="T2" i="3"/>
  <c r="T6" i="3"/>
  <c r="T3" i="3"/>
  <c r="V3" i="3" l="1"/>
  <c r="D11" i="3" s="1"/>
  <c r="V2" i="3"/>
  <c r="H5" i="3"/>
  <c r="H3" i="3"/>
  <c r="H2" i="3"/>
  <c r="H9" i="3"/>
  <c r="H29" i="3"/>
  <c r="S8" i="3"/>
  <c r="T5" i="3"/>
  <c r="V5" i="3" s="1"/>
  <c r="D26" i="3" s="1"/>
  <c r="E14" i="3"/>
  <c r="F14" i="3" s="1"/>
  <c r="T4" i="3"/>
  <c r="I38" i="3"/>
  <c r="V6" i="3"/>
  <c r="D6" i="3"/>
  <c r="E32" i="3"/>
  <c r="F32" i="3" s="1"/>
  <c r="E18" i="3"/>
  <c r="F18" i="3" s="1"/>
  <c r="D4" i="3"/>
  <c r="D13" i="3"/>
  <c r="D10" i="3"/>
  <c r="D27" i="3"/>
  <c r="D12" i="3"/>
  <c r="D7" i="3"/>
  <c r="E13" i="3"/>
  <c r="F13" i="3" s="1"/>
  <c r="E31" i="3"/>
  <c r="F31" i="3" s="1"/>
  <c r="E27" i="3"/>
  <c r="F27" i="3" s="1"/>
  <c r="E17" i="3"/>
  <c r="F17" i="3" s="1"/>
  <c r="E12" i="3"/>
  <c r="F12" i="3" s="1"/>
  <c r="E7" i="3"/>
  <c r="F7" i="3" s="1"/>
  <c r="E30" i="3"/>
  <c r="E26" i="3"/>
  <c r="F26" i="3" s="1"/>
  <c r="E16" i="3"/>
  <c r="E6" i="3"/>
  <c r="F6" i="3" s="1"/>
  <c r="E28" i="3"/>
  <c r="E15" i="3"/>
  <c r="F15" i="3" s="1"/>
  <c r="E10" i="3"/>
  <c r="F10" i="3" s="1"/>
  <c r="E4" i="3"/>
  <c r="F4" i="3" s="1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V7" i="3" s="1"/>
  <c r="H14" i="3"/>
  <c r="H18" i="3"/>
  <c r="H26" i="3"/>
  <c r="H27" i="3"/>
  <c r="H23" i="3"/>
  <c r="F30" i="3"/>
  <c r="H30" i="3" s="1"/>
  <c r="F11" i="3"/>
  <c r="H11" i="3" s="1"/>
  <c r="F28" i="3"/>
  <c r="H28" i="3" s="1"/>
  <c r="F16" i="3"/>
  <c r="C50" i="3"/>
  <c r="H4" i="3"/>
  <c r="H6" i="3"/>
  <c r="H32" i="3"/>
  <c r="H13" i="3"/>
  <c r="H31" i="3"/>
  <c r="H17" i="3"/>
  <c r="H12" i="3"/>
  <c r="H10" i="3"/>
  <c r="H7" i="3"/>
  <c r="H15" i="3"/>
  <c r="I40" i="2"/>
  <c r="I44" i="2"/>
  <c r="I41" i="2"/>
  <c r="I32" i="2"/>
  <c r="I31" i="2"/>
  <c r="I30" i="2"/>
  <c r="I29" i="2"/>
  <c r="I28" i="2"/>
  <c r="I27" i="2"/>
  <c r="I26" i="2"/>
  <c r="D50" i="3" l="1"/>
  <c r="H16" i="3"/>
  <c r="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<sst xmlns="http://schemas.openxmlformats.org/spreadsheetml/2006/main" count="261" uniqueCount="103">
  <si>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</si>
  <si>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</si>
  <si>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</si>
  <si>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</si>
  <si>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</si>
  <si>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</si>
  <si>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</si>
  <si>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</si>
  <si>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</si>
  <si>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</si>
  <si>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</si>
  <si>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</si>
  <si>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</si>
  <si>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</si>
  <si>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</si>
  <si>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</si>
  <si>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</si>
  <si>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</si>
  <si>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</si>
  <si>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</si>
  <si>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</si>
  <si>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</si>
  <si>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</si>
  <si>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</si>
  <si>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</si>
  <si>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</si>
  <si>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</si>
  <si>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</si>
  <si>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</si>
  <si>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</si>
  <si>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</si>
  <si>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</si>
  <si>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</si>
  <si>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</si>
  <si>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</si>
  <si>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</si>
  <si>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</si>
  <si>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</si>
  <si>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</si>
  <si>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</si>
  <si>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</si>
  <si>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</si>
  <si>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</si>
  <si>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</si>
  <si>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</si>
  <si>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</si>
  <si>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</si>
  <si>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</si>
  <si>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</si>
  <si>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</si>
  <si>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</si>
  <si>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</si>
  <si>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</si>
  <si>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</si>
  <si>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</si>
  <si>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</si>
  <si>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</si>
  <si>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</si>
  <si>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</si>
  <si>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</si>
  <si>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</si>
  <si>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</si>
  <si>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</si>
  <si>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</si>
  <si>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</si>
  <si>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</si>
  <si>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</si>
  <si>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</si>
  <si>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</si>
  <si>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</si>
  <si>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</si>
  <si>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</si>
  <si>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</si>
  <si>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</si>
  <si>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</si>
  <si>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</si>
  <si>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</si>
  <si>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</si>
  <si>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</si>
  <si>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</si>
  <si>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</si>
  <si>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</si>
  <si>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</si>
  <si>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</si>
  <si>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</si>
  <si>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Jmeter, throughput per minute</t>
  </si>
  <si>
    <t>choose_Ticket</t>
  </si>
  <si>
    <t>ContinueAfterReg</t>
  </si>
  <si>
    <t>delete_Itinerary</t>
  </si>
  <si>
    <t>go_to_FlightsPage</t>
  </si>
  <si>
    <t>go_to_WebTours</t>
  </si>
  <si>
    <t>Login</t>
  </si>
  <si>
    <t>Logout</t>
  </si>
  <si>
    <t>payment_Details</t>
  </si>
  <si>
    <t>RegisterNewUser</t>
  </si>
  <si>
    <t>RegPage</t>
  </si>
  <si>
    <t>search_Itinerary</t>
  </si>
  <si>
    <t>ticket_Search</t>
  </si>
  <si>
    <t>UC1_Login&amp;Logout</t>
  </si>
  <si>
    <t>UC3_Book_Flights</t>
  </si>
  <si>
    <t>UC4_Flights_List_w/o_Payment</t>
  </si>
  <si>
    <t>UC5_Delete_From_Itinerary</t>
  </si>
  <si>
    <t>UC6_Register_New_Users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</si>
</sst>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00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9" fontId="28" fillId="0" borderId="0" applyFont="0" applyFill="0" applyBorder="0" applyAlignment="0" applyProtection="0"/>
    <xf numFmtId="0" fontId="3" fillId="0" borderId="0"/>
    <xf numFmtId="0" fontId="32" fillId="4" borderId="0" applyNumberFormat="0" applyBorder="0" applyAlignment="0" applyProtection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7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7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7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7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7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7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86">
    <xf numFmtId="0" fontId="0" fillId="0" borderId="0" xfId="0"/>
    <xf numFmtId="0" fontId="13" fillId="5" borderId="1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top" wrapText="1"/>
    </xf>
    <xf numFmtId="0" fontId="12" fillId="0" borderId="2" xfId="4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left" vertical="top"/>
    </xf>
    <xf numFmtId="0" fontId="13" fillId="5" borderId="2" xfId="0" applyFont="1" applyFill="1" applyBorder="1" applyAlignment="1">
      <alignment horizontal="left" vertical="top"/>
    </xf>
    <xf numFmtId="0" fontId="4" fillId="0" borderId="2" xfId="42" applyBorder="1"/>
    <xf numFmtId="0" fontId="13" fillId="0" borderId="2" xfId="0" applyFont="1" applyBorder="1" applyAlignment="1">
      <alignment horizontal="left" vertical="top"/>
    </xf>
    <xf numFmtId="10" fontId="13" fillId="0" borderId="2" xfId="0" applyNumberFormat="1" applyFont="1" applyBorder="1" applyAlignment="1">
      <alignment horizontal="left" vertical="top"/>
    </xf>
    <xf numFmtId="0" fontId="12" fillId="0" borderId="2" xfId="4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4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8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8" fillId="39" borderId="15" xfId="0" applyFont="1" applyFill="1" applyBorder="1" applyAlignment="1">
      <alignment vertical="center" wrapText="1"/>
    </xf>
    <xf numFmtId="0" fontId="6" fillId="39" borderId="15" xfId="0" applyFont="1" applyFill="1" applyBorder="1" applyAlignment="1">
      <alignment horizontal="left" vertical="center" wrapText="1"/>
    </xf>
    <xf numFmtId="0" fontId="6" fillId="35" borderId="15" xfId="0" applyFont="1" applyFill="1" applyBorder="1" applyAlignment="1">
      <alignment horizontal="left" vertical="center" wrapText="1"/>
    </xf>
    <xf numFmtId="0" fontId="7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8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6" xfId="0" applyBorder="1"/>
    <xf numFmtId="0" fontId="29" fillId="0" borderId="22" xfId="0" applyFont="1" applyBorder="1"/>
    <xf numFmtId="0" fontId="29" fillId="0" borderId="0" xfId="0" applyFont="1"/>
    <xf numFmtId="1" fontId="29" fillId="0" borderId="0" xfId="0" applyNumberFormat="1" applyFont="1"/>
    <xf numFmtId="9" fontId="0" fillId="0" borderId="27" xfId="0" applyNumberFormat="1" applyBorder="1"/>
    <xf numFmtId="0" fontId="8" fillId="39" borderId="20" xfId="0" applyFont="1" applyFill="1" applyBorder="1" applyAlignment="1">
      <alignment vertical="center" wrapText="1"/>
    </xf>
    <xf numFmtId="0" fontId="6" fillId="39" borderId="20" xfId="0" applyFont="1" applyFill="1" applyBorder="1" applyAlignment="1">
      <alignment horizontal="center" vertical="center" wrapText="1"/>
    </xf>
    <xf numFmtId="0" fontId="6" fillId="39" borderId="30" xfId="0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0" fillId="0" borderId="2" xfId="0" applyBorder="1"/>
    <xf numFmtId="0" fontId="2" fillId="0" borderId="0" xfId="66"/>
    <xf numFmtId="0" fontId="33" fillId="0" borderId="22" xfId="0" applyFont="1" applyBorder="1"/>
    <xf numFmtId="0" fontId="33" fillId="0" borderId="25" xfId="0" applyFont="1" applyBorder="1"/>
    <xf numFmtId="2" fontId="33" fillId="35" borderId="2" xfId="0" applyNumberFormat="1" applyFont="1" applyFill="1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32" xfId="0" applyFill="1" applyBorder="1"/>
    <xf numFmtId="0" fontId="0" fillId="34" borderId="35" xfId="0" applyFill="1" applyBorder="1"/>
    <xf numFmtId="0" fontId="0" fillId="34" borderId="33" xfId="0" applyFill="1" applyBorder="1"/>
    <xf numFmtId="0" fontId="0" fillId="34" borderId="36" xfId="0" applyFill="1" applyBorder="1"/>
    <xf numFmtId="0" fontId="0" fillId="42" borderId="32" xfId="0" applyFill="1" applyBorder="1"/>
    <xf numFmtId="0" fontId="0" fillId="42" borderId="35" xfId="0" applyFill="1" applyBorder="1"/>
    <xf numFmtId="0" fontId="0" fillId="42" borderId="33" xfId="0" applyFill="1" applyBorder="1"/>
    <xf numFmtId="0" fontId="0" fillId="42" borderId="36" xfId="0" applyFill="1" applyBorder="1"/>
    <xf numFmtId="0" fontId="0" fillId="42" borderId="34" xfId="0" applyFill="1" applyBorder="1"/>
    <xf numFmtId="0" fontId="0" fillId="42" borderId="37" xfId="0" applyFill="1" applyBorder="1"/>
    <xf numFmtId="0" fontId="0" fillId="43" borderId="33" xfId="0" applyFill="1" applyBorder="1"/>
    <xf numFmtId="0" fontId="0" fillId="43" borderId="36" xfId="0" applyFill="1" applyBorder="1"/>
    <xf numFmtId="0" fontId="0" fillId="44" borderId="32" xfId="0" applyFill="1" applyBorder="1"/>
    <xf numFmtId="0" fontId="0" fillId="44" borderId="35" xfId="0" applyFill="1" applyBorder="1"/>
    <xf numFmtId="0" fontId="0" fillId="44" borderId="33" xfId="0" applyFill="1" applyBorder="1"/>
    <xf numFmtId="0" fontId="0" fillId="44" borderId="36" xfId="0" applyFill="1" applyBorder="1"/>
    <xf numFmtId="0" fontId="0" fillId="44" borderId="34" xfId="0" applyFill="1" applyBorder="1"/>
    <xf numFmtId="0" fontId="0" fillId="44" borderId="37" xfId="0" applyFill="1" applyBorder="1"/>
    <xf numFmtId="0" fontId="0" fillId="45" borderId="32" xfId="0" applyFill="1" applyBorder="1"/>
    <xf numFmtId="0" fontId="0" fillId="45" borderId="35" xfId="0" applyFill="1" applyBorder="1"/>
    <xf numFmtId="0" fontId="0" fillId="45" borderId="33" xfId="0" applyFill="1" applyBorder="1"/>
    <xf numFmtId="0" fontId="0" fillId="45" borderId="36" xfId="0" applyFill="1" applyBorder="1"/>
    <xf numFmtId="0" fontId="0" fillId="45" borderId="34" xfId="0" applyFill="1" applyBorder="1"/>
    <xf numFmtId="0" fontId="0" fillId="45" borderId="37" xfId="0" applyFill="1" applyBorder="1"/>
    <xf numFmtId="0" fontId="0" fillId="46" borderId="33" xfId="0" applyFill="1" applyBorder="1"/>
    <xf numFmtId="0" fontId="0" fillId="46" borderId="36" xfId="0" applyFill="1" applyBorder="1"/>
    <xf numFmtId="0" fontId="0" fillId="46" borderId="34" xfId="0" applyFill="1" applyBorder="1"/>
    <xf numFmtId="0" fontId="0" fillId="46" borderId="37" xfId="0" applyFill="1" applyBorder="1"/>
    <xf numFmtId="0" fontId="0" fillId="34" borderId="2" xfId="0" applyFill="1" applyBorder="1"/>
    <xf numFmtId="2" fontId="0" fillId="34" borderId="2" xfId="0" applyNumberFormat="1" applyFill="1" applyBorder="1"/>
    <xf numFmtId="0" fontId="0" fillId="42" borderId="2" xfId="0" applyFill="1" applyBorder="1"/>
    <xf numFmtId="1" fontId="0" fillId="42" borderId="2" xfId="0" applyNumberFormat="1" applyFill="1" applyBorder="1"/>
    <xf numFmtId="2" fontId="0" fillId="42" borderId="2" xfId="0" applyNumberFormat="1" applyFill="1" applyBorder="1"/>
    <xf numFmtId="0" fontId="0" fillId="44" borderId="2" xfId="0" applyFill="1" applyBorder="1"/>
    <xf numFmtId="1" fontId="0" fillId="44" borderId="2" xfId="0" applyNumberFormat="1" applyFill="1" applyBorder="1"/>
    <xf numFmtId="2" fontId="0" fillId="44" borderId="2" xfId="0" applyNumberFormat="1" applyFill="1" applyBorder="1"/>
    <xf numFmtId="0" fontId="0" fillId="43" borderId="2" xfId="0" applyFill="1" applyBorder="1"/>
    <xf numFmtId="2" fontId="0" fillId="43" borderId="2" xfId="0" applyNumberFormat="1" applyFill="1" applyBorder="1"/>
    <xf numFmtId="0" fontId="0" fillId="45" borderId="2" xfId="0" applyFill="1" applyBorder="1"/>
    <xf numFmtId="2" fontId="0" fillId="45" borderId="2" xfId="0" applyNumberFormat="1" applyFill="1" applyBorder="1"/>
    <xf numFmtId="0" fontId="0" fillId="46" borderId="2" xfId="0" applyFill="1" applyBorder="1"/>
    <xf numFmtId="2" fontId="0" fillId="46" borderId="2" xfId="0" applyNumberFormat="1" applyFill="1" applyBorder="1"/>
    <xf numFmtId="0" fontId="0" fillId="34" borderId="13" xfId="0" applyFill="1" applyBorder="1"/>
    <xf numFmtId="0" fontId="0" fillId="34" borderId="26" xfId="0" applyFill="1" applyBorder="1"/>
    <xf numFmtId="2" fontId="0" fillId="34" borderId="26" xfId="0" applyNumberFormat="1" applyFill="1" applyBorder="1"/>
    <xf numFmtId="1" fontId="0" fillId="34" borderId="14" xfId="0" applyNumberFormat="1" applyFill="1" applyBorder="1"/>
    <xf numFmtId="0" fontId="0" fillId="34" borderId="15" xfId="0" applyFill="1" applyBorder="1"/>
    <xf numFmtId="1" fontId="0" fillId="34" borderId="38" xfId="0" applyNumberFormat="1" applyFill="1" applyBorder="1"/>
    <xf numFmtId="0" fontId="0" fillId="42" borderId="15" xfId="0" applyFill="1" applyBorder="1"/>
    <xf numFmtId="1" fontId="0" fillId="42" borderId="38" xfId="0" applyNumberFormat="1" applyFill="1" applyBorder="1"/>
    <xf numFmtId="0" fontId="0" fillId="44" borderId="15" xfId="0" applyFill="1" applyBorder="1"/>
    <xf numFmtId="1" fontId="0" fillId="44" borderId="38" xfId="0" applyNumberFormat="1" applyFill="1" applyBorder="1"/>
    <xf numFmtId="0" fontId="0" fillId="43" borderId="15" xfId="0" applyFill="1" applyBorder="1"/>
    <xf numFmtId="1" fontId="0" fillId="43" borderId="38" xfId="0" applyNumberFormat="1" applyFill="1" applyBorder="1"/>
    <xf numFmtId="0" fontId="0" fillId="45" borderId="15" xfId="0" applyFill="1" applyBorder="1"/>
    <xf numFmtId="1" fontId="0" fillId="45" borderId="38" xfId="0" applyNumberFormat="1" applyFill="1" applyBorder="1"/>
    <xf numFmtId="0" fontId="0" fillId="46" borderId="15" xfId="0" applyFill="1" applyBorder="1"/>
    <xf numFmtId="1" fontId="0" fillId="46" borderId="38" xfId="0" applyNumberFormat="1" applyFill="1" applyBorder="1"/>
    <xf numFmtId="0" fontId="0" fillId="46" borderId="16" xfId="0" applyFill="1" applyBorder="1"/>
    <xf numFmtId="0" fontId="0" fillId="46" borderId="27" xfId="0" applyFill="1" applyBorder="1"/>
    <xf numFmtId="2" fontId="0" fillId="46" borderId="27" xfId="0" applyNumberFormat="1" applyFill="1" applyBorder="1"/>
    <xf numFmtId="1" fontId="0" fillId="46" borderId="39" xfId="0" applyNumberFormat="1" applyFill="1" applyBorder="1"/>
    <xf numFmtId="0" fontId="0" fillId="43" borderId="42" xfId="0" applyFill="1" applyBorder="1"/>
    <xf numFmtId="0" fontId="0" fillId="43" borderId="43" xfId="0" applyFill="1" applyBorder="1"/>
    <xf numFmtId="0" fontId="0" fillId="43" borderId="44" xfId="0" applyFill="1" applyBorder="1"/>
    <xf numFmtId="0" fontId="0" fillId="43" borderId="1" xfId="0" applyFill="1" applyBorder="1"/>
    <xf numFmtId="2" fontId="0" fillId="43" borderId="1" xfId="0" applyNumberFormat="1" applyFill="1" applyBorder="1"/>
    <xf numFmtId="1" fontId="0" fillId="43" borderId="45" xfId="0" applyNumberFormat="1" applyFill="1" applyBorder="1"/>
    <xf numFmtId="0" fontId="0" fillId="46" borderId="40" xfId="0" applyFill="1" applyBorder="1"/>
    <xf numFmtId="0" fontId="0" fillId="46" borderId="41" xfId="0" applyFill="1" applyBorder="1"/>
    <xf numFmtId="0" fontId="0" fillId="46" borderId="46" xfId="0" applyFill="1" applyBorder="1"/>
    <xf numFmtId="0" fontId="0" fillId="46" borderId="31" xfId="0" applyFill="1" applyBorder="1"/>
    <xf numFmtId="2" fontId="0" fillId="46" borderId="31" xfId="0" applyNumberFormat="1" applyFill="1" applyBorder="1"/>
    <xf numFmtId="1" fontId="0" fillId="46" borderId="47" xfId="0" applyNumberFormat="1" applyFill="1" applyBorder="1"/>
    <xf numFmtId="0" fontId="0" fillId="45" borderId="13" xfId="0" applyFill="1" applyBorder="1"/>
    <xf numFmtId="0" fontId="0" fillId="45" borderId="26" xfId="0" applyFill="1" applyBorder="1"/>
    <xf numFmtId="2" fontId="0" fillId="45" borderId="26" xfId="0" applyNumberFormat="1" applyFill="1" applyBorder="1"/>
    <xf numFmtId="1" fontId="0" fillId="45" borderId="14" xfId="0" applyNumberFormat="1" applyFill="1" applyBorder="1"/>
    <xf numFmtId="0" fontId="0" fillId="45" borderId="16" xfId="0" applyFill="1" applyBorder="1"/>
    <xf numFmtId="0" fontId="0" fillId="45" borderId="27" xfId="0" applyFill="1" applyBorder="1"/>
    <xf numFmtId="2" fontId="0" fillId="45" borderId="27" xfId="0" applyNumberFormat="1" applyFill="1" applyBorder="1"/>
    <xf numFmtId="1" fontId="0" fillId="45" borderId="39" xfId="0" applyNumberFormat="1" applyFill="1" applyBorder="1"/>
    <xf numFmtId="0" fontId="0" fillId="43" borderId="40" xfId="0" applyFill="1" applyBorder="1"/>
    <xf numFmtId="0" fontId="0" fillId="43" borderId="41" xfId="0" applyFill="1" applyBorder="1"/>
    <xf numFmtId="0" fontId="0" fillId="43" borderId="46" xfId="0" applyFill="1" applyBorder="1"/>
    <xf numFmtId="0" fontId="0" fillId="43" borderId="31" xfId="0" applyFill="1" applyBorder="1"/>
    <xf numFmtId="2" fontId="0" fillId="43" borderId="31" xfId="0" applyNumberFormat="1" applyFill="1" applyBorder="1"/>
    <xf numFmtId="1" fontId="0" fillId="43" borderId="47" xfId="0" applyNumberFormat="1" applyFill="1" applyBorder="1"/>
    <xf numFmtId="0" fontId="0" fillId="44" borderId="13" xfId="0" applyFill="1" applyBorder="1"/>
    <xf numFmtId="1" fontId="0" fillId="44" borderId="26" xfId="0" applyNumberFormat="1" applyFill="1" applyBorder="1"/>
    <xf numFmtId="2" fontId="0" fillId="44" borderId="26" xfId="0" applyNumberFormat="1" applyFill="1" applyBorder="1"/>
    <xf numFmtId="0" fontId="0" fillId="44" borderId="26" xfId="0" applyFill="1" applyBorder="1"/>
    <xf numFmtId="1" fontId="0" fillId="44" borderId="14" xfId="0" applyNumberFormat="1" applyFill="1" applyBorder="1"/>
    <xf numFmtId="0" fontId="0" fillId="44" borderId="16" xfId="0" applyFill="1" applyBorder="1"/>
    <xf numFmtId="1" fontId="0" fillId="44" borderId="27" xfId="0" applyNumberFormat="1" applyFill="1" applyBorder="1"/>
    <xf numFmtId="2" fontId="0" fillId="44" borderId="27" xfId="0" applyNumberFormat="1" applyFill="1" applyBorder="1"/>
    <xf numFmtId="0" fontId="0" fillId="44" borderId="27" xfId="0" applyFill="1" applyBorder="1"/>
    <xf numFmtId="1" fontId="0" fillId="44" borderId="39" xfId="0" applyNumberFormat="1" applyFill="1" applyBorder="1"/>
    <xf numFmtId="0" fontId="0" fillId="34" borderId="42" xfId="0" applyFill="1" applyBorder="1"/>
    <xf numFmtId="0" fontId="0" fillId="34" borderId="43" xfId="0" applyFill="1" applyBorder="1"/>
    <xf numFmtId="0" fontId="0" fillId="34" borderId="44" xfId="0" applyFill="1" applyBorder="1"/>
    <xf numFmtId="0" fontId="0" fillId="34" borderId="1" xfId="0" applyFill="1" applyBorder="1"/>
    <xf numFmtId="2" fontId="0" fillId="34" borderId="1" xfId="0" applyNumberFormat="1" applyFill="1" applyBorder="1"/>
    <xf numFmtId="1" fontId="0" fillId="34" borderId="45" xfId="0" applyNumberFormat="1" applyFill="1" applyBorder="1"/>
    <xf numFmtId="0" fontId="0" fillId="42" borderId="13" xfId="0" applyFill="1" applyBorder="1"/>
    <xf numFmtId="1" fontId="0" fillId="42" borderId="26" xfId="0" applyNumberFormat="1" applyFill="1" applyBorder="1"/>
    <xf numFmtId="2" fontId="0" fillId="42" borderId="26" xfId="0" applyNumberFormat="1" applyFill="1" applyBorder="1"/>
    <xf numFmtId="0" fontId="0" fillId="42" borderId="26" xfId="0" applyFill="1" applyBorder="1"/>
    <xf numFmtId="1" fontId="0" fillId="42" borderId="14" xfId="0" applyNumberFormat="1" applyFill="1" applyBorder="1"/>
    <xf numFmtId="0" fontId="0" fillId="42" borderId="16" xfId="0" applyFill="1" applyBorder="1"/>
    <xf numFmtId="1" fontId="0" fillId="42" borderId="27" xfId="0" applyNumberFormat="1" applyFill="1" applyBorder="1"/>
    <xf numFmtId="2" fontId="0" fillId="42" borderId="27" xfId="0" applyNumberFormat="1" applyFill="1" applyBorder="1"/>
    <xf numFmtId="0" fontId="0" fillId="42" borderId="27" xfId="0" applyFill="1" applyBorder="1"/>
    <xf numFmtId="1" fontId="0" fillId="42" borderId="39" xfId="0" applyNumberFormat="1" applyFill="1" applyBorder="1"/>
    <xf numFmtId="0" fontId="0" fillId="0" borderId="0" xfId="0" applyFill="1"/>
    <xf numFmtId="0" fontId="34" fillId="0" borderId="0" xfId="0" applyFont="1" applyFill="1"/>
    <xf numFmtId="0" fontId="1" fillId="0" borderId="2" xfId="80" applyBorder="1"/>
    <xf numFmtId="0" fontId="1" fillId="0" borderId="0" xfId="80"/>
  </cellXfs>
  <cellStyles count="10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41AA1822-D324-49C3-B855-FF8EB70AED6C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0C221A5A-E1F1-4FCC-8B64-67E65C9F10D4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A642B30D-EAC6-4100-A9F2-BF7715B9F12A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36EE2587-A985-49C8-90D7-FDB731A3C3FD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9E89038E-7879-474C-9145-CF59613A4166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46AAA499-83C8-4487-85B6-2926D9038AE8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1EBAB30D-6EDB-4EFE-A4F9-E2F96CBDC7CC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3449D548-5BBD-4E05-83E6-28240601D9B7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B1114D56-7B06-4B9C-A1CB-3A3FF7E35C53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9461EF89-35EA-4294-A430-61825C8E1D3C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45AF0BA6-FDCC-42A1-9722-AB68561D2988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EC5719D2-4851-4B8E-A14A-C156D581AA8F}"/>
    <cellStyle name="60% — акцент1" xfId="21" builtinId="32" customBuiltin="1"/>
    <cellStyle name="60% — акцент1 2" xfId="50" xr:uid="{00000000-0005-0000-0000-000025000000}"/>
    <cellStyle name="60% — акцент1 3" xfId="84" xr:uid="{15D2BB41-6FA3-445E-AA64-291A3F296CB1}"/>
    <cellStyle name="60% — акцент2" xfId="25" builtinId="36" customBuiltin="1"/>
    <cellStyle name="60% — акцент2 2" xfId="53" xr:uid="{00000000-0005-0000-0000-000027000000}"/>
    <cellStyle name="60% — акцент2 3" xfId="87" xr:uid="{A361825B-D69A-4F69-8C86-B0F7128E0EA6}"/>
    <cellStyle name="60% — акцент3" xfId="29" builtinId="40" customBuiltin="1"/>
    <cellStyle name="60% — акцент3 2" xfId="56" xr:uid="{00000000-0005-0000-0000-000029000000}"/>
    <cellStyle name="60% — акцент3 3" xfId="90" xr:uid="{58DBACA8-1FE6-4A47-BB21-6FE5F4FCC5A5}"/>
    <cellStyle name="60% — акцент4" xfId="33" builtinId="44" customBuiltin="1"/>
    <cellStyle name="60% — акцент4 2" xfId="59" xr:uid="{00000000-0005-0000-0000-00002B000000}"/>
    <cellStyle name="60% — акцент4 3" xfId="93" xr:uid="{DF5DB50A-6EFD-4073-BED4-7890547E0270}"/>
    <cellStyle name="60% — акцент5" xfId="37" builtinId="48" customBuiltin="1"/>
    <cellStyle name="60% — акцент5 2" xfId="62" xr:uid="{00000000-0005-0000-0000-00002D000000}"/>
    <cellStyle name="60% — акцент5 3" xfId="96" xr:uid="{53CFB547-923E-4645-9D18-8113DA0FAA63}"/>
    <cellStyle name="60% — акцент6" xfId="41" builtinId="52" customBuiltin="1"/>
    <cellStyle name="60% — акцент6 2" xfId="65" xr:uid="{00000000-0005-0000-0000-00002F000000}"/>
    <cellStyle name="60% — акцент6 3" xfId="99" xr:uid="{88B6875E-9822-489A-B86D-29F1E2A4089F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00FBD6BF-8066-40A1-B96C-27427BADD87E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053B7C42-FB32-4993-A1A4-4B4A5871C8CA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82"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" refreshedDate="45331.750991550929" createdVersion="6" refreshedVersion="8" minRefreshableVersion="3" recordCount="31" xr:uid="{00000000-000A-0000-FFFF-FFFF00000000}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1" maxValue="80"/>
    </cacheField>
    <cacheField name="одним пользователем в минуту" numFmtId="2">
      <sharedItems containsSemiMixedTypes="0" containsString="0" containsNumber="1" minValue="0" maxValue="1.17647058823529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7"/>
    <n v="1"/>
    <n v="1"/>
    <n v="51"/>
    <n v="1.1764705882352942"/>
    <n v="20"/>
    <n v="23.529411764705884"/>
  </r>
  <r>
    <s v="Удаление бронирования "/>
    <x v="8"/>
    <n v="1"/>
    <n v="1"/>
    <n v="51"/>
    <n v="1.1764705882352942"/>
    <n v="20"/>
    <n v="23.529411764705884"/>
  </r>
  <r>
    <s v="Удаление бронирования "/>
    <x v="6"/>
    <n v="0"/>
    <n v="1"/>
    <n v="51"/>
    <n v="0"/>
    <n v="20"/>
    <n v="0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0"/>
    <n v="32.432432432432435"/>
  </r>
  <r>
    <s v="Регистрация новых пользователей"/>
    <x v="7"/>
    <n v="1"/>
    <n v="2"/>
    <n v="74"/>
    <n v="0.81081081081081086"/>
    <n v="20"/>
    <n v="32.432432432432435"/>
  </r>
  <r>
    <s v="Логин"/>
    <x v="0"/>
    <n v="1"/>
    <n v="1"/>
    <n v="70"/>
    <n v="0.8571428571428571"/>
    <n v="20"/>
    <n v="17.142857142857142"/>
  </r>
  <r>
    <s v="Логин"/>
    <x v="1"/>
    <n v="1"/>
    <n v="1"/>
    <n v="70"/>
    <n v="0.8571428571428571"/>
    <n v="20"/>
    <n v="17.142857142857142"/>
  </r>
  <r>
    <s v="Логин"/>
    <x v="7"/>
    <n v="1"/>
    <n v="1"/>
    <n v="70"/>
    <n v="0.8571428571428571"/>
    <n v="20"/>
    <n v="17.142857142857142"/>
  </r>
  <r>
    <s v="Логин"/>
    <x v="6"/>
    <n v="1"/>
    <n v="1"/>
    <n v="70"/>
    <n v="0.8571428571428571"/>
    <n v="20"/>
    <n v="17.14285714285714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6"/>
    <n v="1"/>
    <n v="2"/>
    <n v="80"/>
    <n v="0.75"/>
    <n v="20"/>
    <n v="30"/>
  </r>
  <r>
    <s v="Ознакомление с путевым листом"/>
    <x v="0"/>
    <n v="1"/>
    <n v="1"/>
    <n v="71"/>
    <n v="0.84507042253521125"/>
    <n v="20"/>
    <n v="16.901408450704224"/>
  </r>
  <r>
    <s v="Ознакомление с путевым листом"/>
    <x v="1"/>
    <n v="1"/>
    <n v="1"/>
    <n v="71"/>
    <n v="0.84507042253521125"/>
    <n v="20"/>
    <n v="16.901408450704224"/>
  </r>
  <r>
    <s v="Ознакомление с путевым листом"/>
    <x v="7"/>
    <n v="1"/>
    <n v="1"/>
    <n v="71"/>
    <n v="0.84507042253521125"/>
    <n v="20"/>
    <n v="16.901408450704224"/>
  </r>
  <r>
    <s v="Ознакомление с путевым листом"/>
    <x v="2"/>
    <n v="1"/>
    <n v="1"/>
    <n v="71"/>
    <n v="0.84507042253521125"/>
    <n v="20"/>
    <n v="16.901408450704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36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68">
      <pivotArea outline="0" collapsedLevelsAreSubtotals="1" fieldPosition="0"/>
    </format>
    <format dxfId="169">
      <pivotArea outline="0" collapsedLevelsAreSubtotals="1" fieldPosition="0"/>
    </format>
    <format dxfId="170">
      <pivotArea outline="0" collapsedLevelsAreSubtotals="1" fieldPosition="0"/>
    </format>
    <format dxfId="171">
      <pivotArea outline="0" collapsedLevelsAreSubtotals="1" fieldPosition="0"/>
    </format>
    <format dxfId="172">
      <pivotArea outline="0" collapsedLevelsAreSubtotals="1" fieldPosition="0"/>
    </format>
    <format dxfId="173">
      <pivotArea outline="0" collapsedLevelsAreSubtotals="1" fieldPosition="0"/>
    </format>
    <format dxfId="17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tabSelected="1" zoomScale="80" zoomScaleNormal="80" workbookViewId="0">
      <selection activeCell="I25" sqref="I25"/>
    </sheetView>
  </sheetViews>
  <sheetFormatPr defaultColWidth="11.42578125" defaultRowHeight="15" x14ac:dyDescent="0.25"/>
  <cols>
    <col min="1" max="1" width="31.7109375" customWidth="1"/>
    <col min="2" max="2" width="48" customWidth="1"/>
    <col min="3" max="3" width="18.5703125" customWidth="1"/>
    <col min="4" max="4" width="17.85546875" customWidth="1"/>
    <col min="5" max="5" width="19.140625" bestFit="1" customWidth="1"/>
    <col min="6" max="6" width="19.5703125" customWidth="1"/>
    <col min="7" max="7" width="22.28515625" bestFit="1" customWidth="1"/>
    <col min="8" max="8" width="17" customWidth="1"/>
    <col min="9" max="9" width="49.5703125" customWidth="1"/>
    <col min="10" max="10" width="21.710937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53.7109375" bestFit="1" customWidth="1"/>
  </cols>
  <sheetData>
    <row r="1" spans="1:23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52</v>
      </c>
      <c r="F1" t="s">
        <v>53</v>
      </c>
      <c r="G1" t="s">
        <v>54</v>
      </c>
      <c r="H1" t="s">
        <v>7</v>
      </c>
      <c r="I1" s="15" t="s">
        <v>40</v>
      </c>
      <c r="J1" t="s">
        <v>51</v>
      </c>
      <c r="M1" s="40" t="s">
        <v>42</v>
      </c>
      <c r="N1" s="41" t="s">
        <v>44</v>
      </c>
      <c r="O1" s="41" t="s">
        <v>45</v>
      </c>
      <c r="P1" s="41" t="s">
        <v>82</v>
      </c>
      <c r="Q1" s="41" t="s">
        <v>46</v>
      </c>
      <c r="R1" s="41" t="s">
        <v>43</v>
      </c>
      <c r="S1" s="48" t="s">
        <v>49</v>
      </c>
      <c r="T1" s="60" t="s">
        <v>85</v>
      </c>
      <c r="U1" s="49" t="s">
        <v>47</v>
      </c>
      <c r="V1" s="49" t="s">
        <v>48</v>
      </c>
      <c r="W1" s="31" t="s">
        <v>50</v>
      </c>
    </row>
    <row r="2" spans="1:23" x14ac:dyDescent="0.25">
      <c r="A2" s="68" t="s">
        <v>8</v>
      </c>
      <c r="B2" s="69" t="s">
        <v>62</v>
      </c>
      <c r="C2" s="68">
        <v>1</v>
      </c>
      <c r="D2" s="110">
        <f>VLOOKUP(A2,$M$1:$X$8,6,FALSE)</f>
        <v>3</v>
      </c>
      <c r="E2" s="111">
        <f>VLOOKUP(A2,$M$1:$X$8,5,FALSE)</f>
        <v>60</v>
      </c>
      <c r="F2" s="112">
        <f>60/E2*C2</f>
        <v>1</v>
      </c>
      <c r="G2" s="111">
        <f t="shared" ref="G2:G32" si="0">VLOOKUP(A2,$M$1:$X$8,9,FALSE)</f>
        <v>20</v>
      </c>
      <c r="H2" s="113">
        <f>D2*F2*G2</f>
        <v>60</v>
      </c>
      <c r="I2" s="16" t="s">
        <v>0</v>
      </c>
      <c r="J2" s="17">
        <v>147.57367735826725</v>
      </c>
      <c r="M2" s="43" t="s">
        <v>8</v>
      </c>
      <c r="N2" s="18">
        <v>0.92700000000000005</v>
      </c>
      <c r="O2" s="36">
        <v>16</v>
      </c>
      <c r="P2" s="37">
        <f>N2+O2</f>
        <v>16.927</v>
      </c>
      <c r="Q2" s="24">
        <v>60</v>
      </c>
      <c r="R2" s="46">
        <v>3</v>
      </c>
      <c r="S2" s="47">
        <f t="shared" ref="S2:S7" si="1">R2/W$2</f>
        <v>0.3</v>
      </c>
      <c r="T2" s="62">
        <f t="shared" ref="T2:T7" si="2">60/(Q2)</f>
        <v>1</v>
      </c>
      <c r="U2" s="50">
        <v>20</v>
      </c>
      <c r="V2" s="51">
        <f>ROUND(R2*T2*U2,0)</f>
        <v>60</v>
      </c>
      <c r="W2" s="29">
        <f>SUM(R2:R7)</f>
        <v>10</v>
      </c>
    </row>
    <row r="3" spans="1:23" x14ac:dyDescent="0.25">
      <c r="A3" s="70" t="s">
        <v>8</v>
      </c>
      <c r="B3" s="71" t="s">
        <v>0</v>
      </c>
      <c r="C3" s="70">
        <v>1</v>
      </c>
      <c r="D3" s="114">
        <f>VLOOKUP(A3,$M$1:$X$8,6,FALSE)</f>
        <v>3</v>
      </c>
      <c r="E3" s="96">
        <f>VLOOKUP(A3,$M$1:$X$8,5,FALSE)</f>
        <v>60</v>
      </c>
      <c r="F3" s="97">
        <f>60/E3*C3</f>
        <v>1</v>
      </c>
      <c r="G3" s="96">
        <f t="shared" si="0"/>
        <v>20</v>
      </c>
      <c r="H3" s="115">
        <f>D3*F3*G3</f>
        <v>60</v>
      </c>
      <c r="I3" s="16" t="s">
        <v>12</v>
      </c>
      <c r="J3" s="17">
        <v>90</v>
      </c>
      <c r="M3" s="43" t="s">
        <v>9</v>
      </c>
      <c r="N3" s="18">
        <v>0.629</v>
      </c>
      <c r="O3" s="36">
        <v>5</v>
      </c>
      <c r="P3" s="37">
        <f t="shared" ref="P3:P7" si="3">N3+O3</f>
        <v>5.6289999999999996</v>
      </c>
      <c r="Q3" s="24">
        <v>51</v>
      </c>
      <c r="R3" s="46">
        <v>1</v>
      </c>
      <c r="S3" s="47">
        <f t="shared" si="1"/>
        <v>0.1</v>
      </c>
      <c r="T3" s="62">
        <f t="shared" si="2"/>
        <v>1.1764705882352942</v>
      </c>
      <c r="U3" s="50">
        <v>20</v>
      </c>
      <c r="V3" s="51">
        <f>ROUND(R3*T3*U3,0)</f>
        <v>24</v>
      </c>
      <c r="W3" s="29"/>
    </row>
    <row r="4" spans="1:23" x14ac:dyDescent="0.25">
      <c r="A4" s="70" t="s">
        <v>8</v>
      </c>
      <c r="B4" s="71" t="s">
        <v>69</v>
      </c>
      <c r="C4" s="70">
        <v>1</v>
      </c>
      <c r="D4" s="114">
        <f>VLOOKUP(A5,$M$1:$X$8,6,FALSE)</f>
        <v>3</v>
      </c>
      <c r="E4" s="96">
        <f>VLOOKUP(A5,$M$1:$X$8,5,FALSE)</f>
        <v>60</v>
      </c>
      <c r="F4" s="97">
        <f t="shared" ref="F4" si="4">60/E4*C4</f>
        <v>1</v>
      </c>
      <c r="G4" s="96">
        <f t="shared" si="0"/>
        <v>20</v>
      </c>
      <c r="H4" s="115">
        <f t="shared" ref="H4" si="5">D4*F4*G4</f>
        <v>60</v>
      </c>
      <c r="I4" s="16" t="s">
        <v>6</v>
      </c>
      <c r="J4" s="17">
        <v>107.14285714285714</v>
      </c>
      <c r="M4" s="43" t="s">
        <v>61</v>
      </c>
      <c r="N4" s="18">
        <v>0.60299999999999998</v>
      </c>
      <c r="O4" s="36">
        <v>13</v>
      </c>
      <c r="P4" s="37">
        <f t="shared" si="3"/>
        <v>13.603</v>
      </c>
      <c r="Q4" s="24">
        <v>74</v>
      </c>
      <c r="R4" s="46">
        <v>2</v>
      </c>
      <c r="S4" s="47">
        <f t="shared" si="1"/>
        <v>0.2</v>
      </c>
      <c r="T4" s="62">
        <f t="shared" si="2"/>
        <v>0.81081081081081086</v>
      </c>
      <c r="U4" s="50">
        <v>20</v>
      </c>
      <c r="V4" s="51">
        <f>ROUND(R4*T4*U4,0)</f>
        <v>32</v>
      </c>
      <c r="W4" s="29"/>
    </row>
    <row r="5" spans="1:23" x14ac:dyDescent="0.25">
      <c r="A5" s="70" t="s">
        <v>8</v>
      </c>
      <c r="B5" s="71" t="s">
        <v>11</v>
      </c>
      <c r="C5" s="70">
        <v>1</v>
      </c>
      <c r="D5" s="114">
        <f>VLOOKUP(A6,$M$1:$X$8,6,FALSE)</f>
        <v>3</v>
      </c>
      <c r="E5" s="96">
        <f>VLOOKUP(A6,$M$1:$X$8,5,FALSE)</f>
        <v>60</v>
      </c>
      <c r="F5" s="97">
        <f t="shared" ref="F5" si="6">60/E5*C5</f>
        <v>1</v>
      </c>
      <c r="G5" s="96">
        <f t="shared" si="0"/>
        <v>20</v>
      </c>
      <c r="H5" s="115">
        <f t="shared" ref="H5" si="7">D5*F5*G5</f>
        <v>60</v>
      </c>
      <c r="I5" s="16" t="s">
        <v>11</v>
      </c>
      <c r="J5" s="17">
        <v>90</v>
      </c>
      <c r="M5" s="43" t="s">
        <v>66</v>
      </c>
      <c r="N5" s="18">
        <v>0.76300000000000001</v>
      </c>
      <c r="O5" s="36">
        <v>8</v>
      </c>
      <c r="P5" s="37">
        <f t="shared" si="3"/>
        <v>8.7629999999999999</v>
      </c>
      <c r="Q5" s="24">
        <v>80</v>
      </c>
      <c r="R5" s="46">
        <v>2</v>
      </c>
      <c r="S5" s="47">
        <f t="shared" si="1"/>
        <v>0.2</v>
      </c>
      <c r="T5" s="62">
        <f t="shared" si="2"/>
        <v>0.75</v>
      </c>
      <c r="U5" s="50">
        <v>20</v>
      </c>
      <c r="V5" s="51">
        <f>ROUND(R5*T5*U5,0)</f>
        <v>30</v>
      </c>
      <c r="W5" s="29"/>
    </row>
    <row r="6" spans="1:23" x14ac:dyDescent="0.25">
      <c r="A6" s="70" t="s">
        <v>8</v>
      </c>
      <c r="B6" s="71" t="s">
        <v>12</v>
      </c>
      <c r="C6" s="70">
        <v>1</v>
      </c>
      <c r="D6" s="114">
        <f t="shared" ref="D6:D32" si="8">VLOOKUP(A6,$M$1:$X$8,6,FALSE)</f>
        <v>3</v>
      </c>
      <c r="E6" s="96">
        <f t="shared" ref="E6:E32" si="9">VLOOKUP(A6,$M$1:$X$8,5,FALSE)</f>
        <v>60</v>
      </c>
      <c r="F6" s="97">
        <f t="shared" ref="F6:F32" si="10">60/E6*C6</f>
        <v>1</v>
      </c>
      <c r="G6" s="96">
        <f t="shared" si="0"/>
        <v>20</v>
      </c>
      <c r="H6" s="115">
        <f t="shared" ref="H6:H17" si="11">D6*F6*G6</f>
        <v>60</v>
      </c>
      <c r="I6" s="16" t="s">
        <v>3</v>
      </c>
      <c r="J6" s="17">
        <v>60</v>
      </c>
      <c r="M6" s="43" t="s">
        <v>10</v>
      </c>
      <c r="N6" s="18">
        <v>0.68</v>
      </c>
      <c r="O6" s="36">
        <v>8</v>
      </c>
      <c r="P6" s="37">
        <f t="shared" si="3"/>
        <v>8.68</v>
      </c>
      <c r="Q6" s="24">
        <v>71</v>
      </c>
      <c r="R6" s="46">
        <v>1</v>
      </c>
      <c r="S6" s="47">
        <f t="shared" si="1"/>
        <v>0.1</v>
      </c>
      <c r="T6" s="62">
        <f t="shared" si="2"/>
        <v>0.84507042253521125</v>
      </c>
      <c r="U6" s="50">
        <v>20</v>
      </c>
      <c r="V6" s="51">
        <f>ROUND(R6*T6*U6,0)</f>
        <v>17</v>
      </c>
      <c r="W6" s="29"/>
    </row>
    <row r="7" spans="1:23" x14ac:dyDescent="0.25">
      <c r="A7" s="166" t="s">
        <v>8</v>
      </c>
      <c r="B7" s="167" t="s">
        <v>3</v>
      </c>
      <c r="C7" s="166">
        <v>1</v>
      </c>
      <c r="D7" s="168">
        <f t="shared" si="8"/>
        <v>3</v>
      </c>
      <c r="E7" s="169">
        <f t="shared" si="9"/>
        <v>60</v>
      </c>
      <c r="F7" s="170">
        <f t="shared" si="10"/>
        <v>1</v>
      </c>
      <c r="G7" s="169">
        <f t="shared" si="0"/>
        <v>20</v>
      </c>
      <c r="H7" s="171">
        <f t="shared" si="11"/>
        <v>60</v>
      </c>
      <c r="I7" s="16" t="s">
        <v>13</v>
      </c>
      <c r="J7" s="17">
        <v>23.529411764705884</v>
      </c>
      <c r="M7" s="43" t="s">
        <v>67</v>
      </c>
      <c r="N7" s="18">
        <v>0.55900000000000005</v>
      </c>
      <c r="O7" s="38">
        <v>12</v>
      </c>
      <c r="P7" s="37">
        <f t="shared" si="3"/>
        <v>12.558999999999999</v>
      </c>
      <c r="Q7" s="24">
        <v>70</v>
      </c>
      <c r="R7" s="46">
        <v>1</v>
      </c>
      <c r="S7" s="47">
        <f t="shared" si="1"/>
        <v>0.1</v>
      </c>
      <c r="T7" s="62">
        <f t="shared" si="2"/>
        <v>0.8571428571428571</v>
      </c>
      <c r="U7" s="50">
        <v>20</v>
      </c>
      <c r="V7" s="51">
        <f>SUM(V2:V6)</f>
        <v>163</v>
      </c>
      <c r="W7" s="29"/>
    </row>
    <row r="8" spans="1:23" ht="15.75" thickBot="1" x14ac:dyDescent="0.3">
      <c r="A8" s="166" t="s">
        <v>8</v>
      </c>
      <c r="B8" s="167" t="s">
        <v>6</v>
      </c>
      <c r="C8" s="166">
        <v>1</v>
      </c>
      <c r="D8" s="168">
        <f t="shared" ref="D8" si="12">VLOOKUP(A8,$M$1:$X$8,6,FALSE)</f>
        <v>3</v>
      </c>
      <c r="E8" s="169">
        <f t="shared" ref="E8" si="13">VLOOKUP(A8,$M$1:$X$8,5,FALSE)</f>
        <v>60</v>
      </c>
      <c r="F8" s="170">
        <f t="shared" ref="F8" si="14">60/E8*C8</f>
        <v>1</v>
      </c>
      <c r="G8" s="169">
        <f t="shared" ref="G8" si="15">VLOOKUP(A8,$M$1:$X$8,9,FALSE)</f>
        <v>20</v>
      </c>
      <c r="H8" s="171">
        <f t="shared" ref="H8" si="16">D8*F8*G8</f>
        <v>60</v>
      </c>
      <c r="I8" s="16" t="s">
        <v>4</v>
      </c>
      <c r="J8" s="17">
        <v>90.006109790699682</v>
      </c>
      <c r="M8" s="44"/>
      <c r="N8" s="45"/>
      <c r="O8" s="45"/>
      <c r="P8" s="45"/>
      <c r="Q8" s="45"/>
      <c r="R8" s="45"/>
      <c r="S8" s="52">
        <f>SUM(S2:S7)</f>
        <v>1</v>
      </c>
      <c r="T8" s="61"/>
      <c r="U8" s="45"/>
      <c r="V8" s="45"/>
      <c r="W8" s="30"/>
    </row>
    <row r="9" spans="1:23" x14ac:dyDescent="0.25">
      <c r="A9" s="72" t="s">
        <v>9</v>
      </c>
      <c r="B9" s="73" t="s">
        <v>62</v>
      </c>
      <c r="C9" s="72">
        <v>1</v>
      </c>
      <c r="D9" s="172">
        <f t="shared" si="8"/>
        <v>1</v>
      </c>
      <c r="E9" s="173">
        <f t="shared" si="9"/>
        <v>51</v>
      </c>
      <c r="F9" s="174">
        <f t="shared" si="10"/>
        <v>1.1764705882352942</v>
      </c>
      <c r="G9" s="175">
        <f t="shared" si="0"/>
        <v>20</v>
      </c>
      <c r="H9" s="176">
        <f t="shared" si="11"/>
        <v>23.529411764705884</v>
      </c>
      <c r="I9" s="16" t="s">
        <v>62</v>
      </c>
      <c r="J9" s="17">
        <v>180.0061097906997</v>
      </c>
    </row>
    <row r="10" spans="1:23" x14ac:dyDescent="0.25">
      <c r="A10" s="74" t="s">
        <v>9</v>
      </c>
      <c r="B10" s="75" t="s">
        <v>0</v>
      </c>
      <c r="C10" s="74">
        <v>1</v>
      </c>
      <c r="D10" s="116">
        <f t="shared" si="8"/>
        <v>1</v>
      </c>
      <c r="E10" s="99">
        <f t="shared" si="9"/>
        <v>51</v>
      </c>
      <c r="F10" s="100">
        <f t="shared" si="10"/>
        <v>1.1764705882352942</v>
      </c>
      <c r="G10" s="98">
        <f t="shared" si="0"/>
        <v>20</v>
      </c>
      <c r="H10" s="117">
        <f t="shared" si="11"/>
        <v>23.529411764705884</v>
      </c>
      <c r="I10" s="16" t="s">
        <v>64</v>
      </c>
      <c r="J10" s="17">
        <v>32.432432432432435</v>
      </c>
    </row>
    <row r="11" spans="1:23" x14ac:dyDescent="0.25">
      <c r="A11" s="74" t="s">
        <v>9</v>
      </c>
      <c r="B11" s="75" t="s">
        <v>4</v>
      </c>
      <c r="C11" s="74">
        <v>1</v>
      </c>
      <c r="D11" s="116">
        <f t="shared" si="8"/>
        <v>1</v>
      </c>
      <c r="E11" s="99">
        <f t="shared" si="9"/>
        <v>51</v>
      </c>
      <c r="F11" s="100">
        <f t="shared" si="10"/>
        <v>1.1764705882352942</v>
      </c>
      <c r="G11" s="98">
        <f t="shared" si="0"/>
        <v>20</v>
      </c>
      <c r="H11" s="117">
        <f t="shared" si="11"/>
        <v>23.529411764705884</v>
      </c>
      <c r="I11" s="16" t="s">
        <v>63</v>
      </c>
      <c r="J11" s="17">
        <v>32.432432432432435</v>
      </c>
    </row>
    <row r="12" spans="1:23" x14ac:dyDescent="0.25">
      <c r="A12" s="74" t="s">
        <v>9</v>
      </c>
      <c r="B12" s="75" t="s">
        <v>13</v>
      </c>
      <c r="C12" s="74">
        <v>1</v>
      </c>
      <c r="D12" s="116">
        <f t="shared" si="8"/>
        <v>1</v>
      </c>
      <c r="E12" s="99">
        <f t="shared" si="9"/>
        <v>51</v>
      </c>
      <c r="F12" s="100">
        <f t="shared" si="10"/>
        <v>1.1764705882352942</v>
      </c>
      <c r="G12" s="98">
        <f t="shared" si="0"/>
        <v>20</v>
      </c>
      <c r="H12" s="117">
        <f t="shared" si="11"/>
        <v>23.529411764705884</v>
      </c>
      <c r="I12" s="16" t="s">
        <v>65</v>
      </c>
      <c r="J12" s="17">
        <v>32.432432432432435</v>
      </c>
    </row>
    <row r="13" spans="1:23" ht="15.75" thickBot="1" x14ac:dyDescent="0.3">
      <c r="A13" s="76" t="s">
        <v>9</v>
      </c>
      <c r="B13" s="77" t="s">
        <v>6</v>
      </c>
      <c r="C13" s="76">
        <v>0</v>
      </c>
      <c r="D13" s="177">
        <f t="shared" si="8"/>
        <v>1</v>
      </c>
      <c r="E13" s="178">
        <f t="shared" si="9"/>
        <v>51</v>
      </c>
      <c r="F13" s="179">
        <f t="shared" si="10"/>
        <v>0</v>
      </c>
      <c r="G13" s="180">
        <f t="shared" si="0"/>
        <v>20</v>
      </c>
      <c r="H13" s="181">
        <f t="shared" si="11"/>
        <v>0</v>
      </c>
      <c r="I13" s="16" t="s">
        <v>69</v>
      </c>
      <c r="J13" s="17">
        <v>106.90140845070422</v>
      </c>
    </row>
    <row r="14" spans="1:23" x14ac:dyDescent="0.25">
      <c r="A14" s="80" t="s">
        <v>61</v>
      </c>
      <c r="B14" s="81" t="s">
        <v>62</v>
      </c>
      <c r="C14" s="80">
        <v>1</v>
      </c>
      <c r="D14" s="156">
        <f t="shared" si="8"/>
        <v>2</v>
      </c>
      <c r="E14" s="157">
        <f t="shared" si="9"/>
        <v>74</v>
      </c>
      <c r="F14" s="158">
        <f t="shared" si="10"/>
        <v>0.81081081081081086</v>
      </c>
      <c r="G14" s="159">
        <f t="shared" si="0"/>
        <v>20</v>
      </c>
      <c r="H14" s="160">
        <f t="shared" si="11"/>
        <v>32.432432432432435</v>
      </c>
      <c r="I14" s="16" t="s">
        <v>41</v>
      </c>
      <c r="J14" s="17">
        <v>992.45687159523118</v>
      </c>
    </row>
    <row r="15" spans="1:23" x14ac:dyDescent="0.25">
      <c r="A15" s="82" t="s">
        <v>61</v>
      </c>
      <c r="B15" s="83" t="s">
        <v>64</v>
      </c>
      <c r="C15" s="82">
        <v>1</v>
      </c>
      <c r="D15" s="118">
        <f t="shared" si="8"/>
        <v>2</v>
      </c>
      <c r="E15" s="102">
        <f t="shared" si="9"/>
        <v>74</v>
      </c>
      <c r="F15" s="103">
        <f t="shared" si="10"/>
        <v>0.81081081081081086</v>
      </c>
      <c r="G15" s="101">
        <f t="shared" si="0"/>
        <v>20</v>
      </c>
      <c r="H15" s="119">
        <f t="shared" si="11"/>
        <v>32.432432432432435</v>
      </c>
    </row>
    <row r="16" spans="1:23" x14ac:dyDescent="0.25">
      <c r="A16" s="82" t="s">
        <v>61</v>
      </c>
      <c r="B16" s="83" t="s">
        <v>63</v>
      </c>
      <c r="C16" s="82">
        <v>1</v>
      </c>
      <c r="D16" s="118">
        <f t="shared" si="8"/>
        <v>2</v>
      </c>
      <c r="E16" s="102">
        <f t="shared" si="9"/>
        <v>74</v>
      </c>
      <c r="F16" s="103">
        <f t="shared" si="10"/>
        <v>0.81081081081081086</v>
      </c>
      <c r="G16" s="101">
        <f t="shared" si="0"/>
        <v>20</v>
      </c>
      <c r="H16" s="119">
        <f t="shared" si="11"/>
        <v>32.432432432432435</v>
      </c>
    </row>
    <row r="17" spans="1:9" x14ac:dyDescent="0.25">
      <c r="A17" s="82" t="s">
        <v>61</v>
      </c>
      <c r="B17" s="83" t="s">
        <v>65</v>
      </c>
      <c r="C17" s="82">
        <v>1</v>
      </c>
      <c r="D17" s="118">
        <f t="shared" si="8"/>
        <v>2</v>
      </c>
      <c r="E17" s="102">
        <f t="shared" si="9"/>
        <v>74</v>
      </c>
      <c r="F17" s="103">
        <f t="shared" si="10"/>
        <v>0.81081081081081086</v>
      </c>
      <c r="G17" s="101">
        <f t="shared" si="0"/>
        <v>20</v>
      </c>
      <c r="H17" s="119">
        <f t="shared" si="11"/>
        <v>32.432432432432435</v>
      </c>
    </row>
    <row r="18" spans="1:9" ht="15.75" thickBot="1" x14ac:dyDescent="0.3">
      <c r="A18" s="84" t="s">
        <v>61</v>
      </c>
      <c r="B18" s="85" t="s">
        <v>4</v>
      </c>
      <c r="C18" s="84">
        <v>1</v>
      </c>
      <c r="D18" s="161">
        <f t="shared" si="8"/>
        <v>2</v>
      </c>
      <c r="E18" s="162">
        <f t="shared" si="9"/>
        <v>74</v>
      </c>
      <c r="F18" s="163">
        <f t="shared" si="10"/>
        <v>0.81081081081081086</v>
      </c>
      <c r="G18" s="164">
        <f t="shared" si="0"/>
        <v>20</v>
      </c>
      <c r="H18" s="165">
        <f t="shared" ref="H18" si="17">D18*F18*G18</f>
        <v>32.432432432432435</v>
      </c>
    </row>
    <row r="19" spans="1:9" x14ac:dyDescent="0.25">
      <c r="A19" s="150" t="s">
        <v>67</v>
      </c>
      <c r="B19" s="151" t="s">
        <v>62</v>
      </c>
      <c r="C19" s="150">
        <v>1</v>
      </c>
      <c r="D19" s="152">
        <f t="shared" si="8"/>
        <v>1</v>
      </c>
      <c r="E19" s="153">
        <f t="shared" si="9"/>
        <v>70</v>
      </c>
      <c r="F19" s="154">
        <f t="shared" si="10"/>
        <v>0.8571428571428571</v>
      </c>
      <c r="G19" s="153">
        <f t="shared" si="0"/>
        <v>20</v>
      </c>
      <c r="H19" s="155">
        <f t="shared" ref="H19:H32" si="18">D19*F19*G19</f>
        <v>17.142857142857142</v>
      </c>
      <c r="I19" s="182"/>
    </row>
    <row r="20" spans="1:9" x14ac:dyDescent="0.25">
      <c r="A20" s="78" t="s">
        <v>67</v>
      </c>
      <c r="B20" s="79" t="s">
        <v>0</v>
      </c>
      <c r="C20" s="78">
        <v>1</v>
      </c>
      <c r="D20" s="120">
        <f t="shared" si="8"/>
        <v>1</v>
      </c>
      <c r="E20" s="104">
        <f t="shared" si="9"/>
        <v>70</v>
      </c>
      <c r="F20" s="105">
        <f t="shared" si="10"/>
        <v>0.8571428571428571</v>
      </c>
      <c r="G20" s="104">
        <f t="shared" si="0"/>
        <v>20</v>
      </c>
      <c r="H20" s="121">
        <f t="shared" si="18"/>
        <v>17.142857142857142</v>
      </c>
      <c r="I20" s="182"/>
    </row>
    <row r="21" spans="1:9" x14ac:dyDescent="0.25">
      <c r="A21" s="78" t="s">
        <v>67</v>
      </c>
      <c r="B21" s="79" t="s">
        <v>4</v>
      </c>
      <c r="C21" s="78">
        <v>1</v>
      </c>
      <c r="D21" s="120">
        <f t="shared" si="8"/>
        <v>1</v>
      </c>
      <c r="E21" s="104">
        <f t="shared" si="9"/>
        <v>70</v>
      </c>
      <c r="F21" s="105">
        <f t="shared" si="10"/>
        <v>0.8571428571428571</v>
      </c>
      <c r="G21" s="104">
        <f t="shared" si="0"/>
        <v>20</v>
      </c>
      <c r="H21" s="121">
        <f t="shared" si="18"/>
        <v>17.142857142857142</v>
      </c>
      <c r="I21" s="182"/>
    </row>
    <row r="22" spans="1:9" ht="15.75" thickBot="1" x14ac:dyDescent="0.3">
      <c r="A22" s="130" t="s">
        <v>67</v>
      </c>
      <c r="B22" s="131" t="s">
        <v>6</v>
      </c>
      <c r="C22" s="130">
        <v>1</v>
      </c>
      <c r="D22" s="132">
        <f t="shared" si="8"/>
        <v>1</v>
      </c>
      <c r="E22" s="133">
        <f t="shared" si="9"/>
        <v>70</v>
      </c>
      <c r="F22" s="134">
        <f t="shared" si="10"/>
        <v>0.8571428571428571</v>
      </c>
      <c r="G22" s="133">
        <f t="shared" si="0"/>
        <v>20</v>
      </c>
      <c r="H22" s="135">
        <f t="shared" si="18"/>
        <v>17.142857142857142</v>
      </c>
      <c r="I22" s="182"/>
    </row>
    <row r="23" spans="1:9" x14ac:dyDescent="0.25">
      <c r="A23" s="86" t="s">
        <v>66</v>
      </c>
      <c r="B23" s="87" t="s">
        <v>62</v>
      </c>
      <c r="C23" s="86">
        <v>1</v>
      </c>
      <c r="D23" s="142">
        <f t="shared" si="8"/>
        <v>2</v>
      </c>
      <c r="E23" s="143">
        <f t="shared" si="9"/>
        <v>80</v>
      </c>
      <c r="F23" s="144">
        <f t="shared" si="10"/>
        <v>0.75</v>
      </c>
      <c r="G23" s="143">
        <f t="shared" si="0"/>
        <v>20</v>
      </c>
      <c r="H23" s="145">
        <f t="shared" si="18"/>
        <v>30</v>
      </c>
      <c r="I23" s="182"/>
    </row>
    <row r="24" spans="1:9" x14ac:dyDescent="0.25">
      <c r="A24" s="88" t="s">
        <v>66</v>
      </c>
      <c r="B24" s="89" t="s">
        <v>0</v>
      </c>
      <c r="C24" s="88">
        <v>1</v>
      </c>
      <c r="D24" s="122">
        <f t="shared" ref="D24" si="19">VLOOKUP(A24,$M$1:$X$8,6,FALSE)</f>
        <v>2</v>
      </c>
      <c r="E24" s="106">
        <f t="shared" ref="E24" si="20">VLOOKUP(A24,$M$1:$X$8,5,FALSE)</f>
        <v>80</v>
      </c>
      <c r="F24" s="107">
        <f t="shared" ref="F24" si="21">60/E24*C24</f>
        <v>0.75</v>
      </c>
      <c r="G24" s="106">
        <f t="shared" ref="G24" si="22">VLOOKUP(A24,$M$1:$X$8,9,FALSE)</f>
        <v>20</v>
      </c>
      <c r="H24" s="123">
        <f t="shared" ref="H24" si="23">D24*F24*G24</f>
        <v>30</v>
      </c>
      <c r="I24" s="182"/>
    </row>
    <row r="25" spans="1:9" x14ac:dyDescent="0.25">
      <c r="A25" s="88" t="s">
        <v>66</v>
      </c>
      <c r="B25" s="89" t="s">
        <v>69</v>
      </c>
      <c r="C25" s="88">
        <v>1</v>
      </c>
      <c r="D25" s="122">
        <f t="shared" si="8"/>
        <v>2</v>
      </c>
      <c r="E25" s="106">
        <f t="shared" si="9"/>
        <v>80</v>
      </c>
      <c r="F25" s="107">
        <f t="shared" si="10"/>
        <v>0.75</v>
      </c>
      <c r="G25" s="106">
        <f t="shared" si="0"/>
        <v>20</v>
      </c>
      <c r="H25" s="123">
        <f t="shared" si="18"/>
        <v>30</v>
      </c>
      <c r="I25" s="182"/>
    </row>
    <row r="26" spans="1:9" x14ac:dyDescent="0.25">
      <c r="A26" s="88" t="s">
        <v>66</v>
      </c>
      <c r="B26" s="89" t="s">
        <v>11</v>
      </c>
      <c r="C26" s="88">
        <v>1</v>
      </c>
      <c r="D26" s="122">
        <f t="shared" si="8"/>
        <v>2</v>
      </c>
      <c r="E26" s="106">
        <f t="shared" si="9"/>
        <v>80</v>
      </c>
      <c r="F26" s="107">
        <f t="shared" si="10"/>
        <v>0.75</v>
      </c>
      <c r="G26" s="106">
        <f t="shared" si="0"/>
        <v>20</v>
      </c>
      <c r="H26" s="123">
        <f t="shared" si="18"/>
        <v>30</v>
      </c>
      <c r="I26" s="182"/>
    </row>
    <row r="27" spans="1:9" x14ac:dyDescent="0.25">
      <c r="A27" s="88" t="s">
        <v>66</v>
      </c>
      <c r="B27" s="89" t="s">
        <v>12</v>
      </c>
      <c r="C27" s="88">
        <v>1</v>
      </c>
      <c r="D27" s="122">
        <f t="shared" si="8"/>
        <v>2</v>
      </c>
      <c r="E27" s="106">
        <f t="shared" si="9"/>
        <v>80</v>
      </c>
      <c r="F27" s="107">
        <f t="shared" si="10"/>
        <v>0.75</v>
      </c>
      <c r="G27" s="106">
        <f t="shared" si="0"/>
        <v>20</v>
      </c>
      <c r="H27" s="123">
        <f t="shared" si="18"/>
        <v>30</v>
      </c>
      <c r="I27" s="182"/>
    </row>
    <row r="28" spans="1:9" ht="15.75" thickBot="1" x14ac:dyDescent="0.3">
      <c r="A28" s="90" t="s">
        <v>66</v>
      </c>
      <c r="B28" s="91" t="s">
        <v>6</v>
      </c>
      <c r="C28" s="90">
        <v>1</v>
      </c>
      <c r="D28" s="146">
        <f t="shared" si="8"/>
        <v>2</v>
      </c>
      <c r="E28" s="147">
        <f t="shared" si="9"/>
        <v>80</v>
      </c>
      <c r="F28" s="148">
        <f t="shared" si="10"/>
        <v>0.75</v>
      </c>
      <c r="G28" s="147">
        <f t="shared" si="0"/>
        <v>20</v>
      </c>
      <c r="H28" s="149">
        <f t="shared" si="18"/>
        <v>30</v>
      </c>
      <c r="I28" s="182"/>
    </row>
    <row r="29" spans="1:9" x14ac:dyDescent="0.25">
      <c r="A29" s="136" t="s">
        <v>10</v>
      </c>
      <c r="B29" s="137" t="s">
        <v>62</v>
      </c>
      <c r="C29" s="136">
        <v>1</v>
      </c>
      <c r="D29" s="138">
        <f t="shared" si="8"/>
        <v>1</v>
      </c>
      <c r="E29" s="139">
        <f t="shared" si="9"/>
        <v>71</v>
      </c>
      <c r="F29" s="140">
        <f t="shared" si="10"/>
        <v>0.84507042253521125</v>
      </c>
      <c r="G29" s="139">
        <f t="shared" si="0"/>
        <v>20</v>
      </c>
      <c r="H29" s="141">
        <f t="shared" si="18"/>
        <v>16.901408450704224</v>
      </c>
      <c r="I29" s="182"/>
    </row>
    <row r="30" spans="1:9" x14ac:dyDescent="0.25">
      <c r="A30" s="92" t="s">
        <v>10</v>
      </c>
      <c r="B30" s="93" t="s">
        <v>0</v>
      </c>
      <c r="C30" s="92">
        <v>1</v>
      </c>
      <c r="D30" s="124">
        <f t="shared" si="8"/>
        <v>1</v>
      </c>
      <c r="E30" s="108">
        <f t="shared" si="9"/>
        <v>71</v>
      </c>
      <c r="F30" s="109">
        <f t="shared" si="10"/>
        <v>0.84507042253521125</v>
      </c>
      <c r="G30" s="108">
        <f t="shared" si="0"/>
        <v>20</v>
      </c>
      <c r="H30" s="125">
        <f t="shared" si="18"/>
        <v>16.901408450704224</v>
      </c>
      <c r="I30" s="182"/>
    </row>
    <row r="31" spans="1:9" x14ac:dyDescent="0.25">
      <c r="A31" s="92" t="s">
        <v>10</v>
      </c>
      <c r="B31" s="93" t="s">
        <v>4</v>
      </c>
      <c r="C31" s="92">
        <v>1</v>
      </c>
      <c r="D31" s="124">
        <f t="shared" si="8"/>
        <v>1</v>
      </c>
      <c r="E31" s="108">
        <f t="shared" si="9"/>
        <v>71</v>
      </c>
      <c r="F31" s="109">
        <f t="shared" si="10"/>
        <v>0.84507042253521125</v>
      </c>
      <c r="G31" s="108">
        <f t="shared" si="0"/>
        <v>20</v>
      </c>
      <c r="H31" s="125">
        <f t="shared" si="18"/>
        <v>16.901408450704224</v>
      </c>
      <c r="I31" s="182"/>
    </row>
    <row r="32" spans="1:9" ht="15.75" thickBot="1" x14ac:dyDescent="0.3">
      <c r="A32" s="94" t="s">
        <v>10</v>
      </c>
      <c r="B32" s="95" t="s">
        <v>69</v>
      </c>
      <c r="C32" s="94">
        <v>1</v>
      </c>
      <c r="D32" s="126">
        <f t="shared" si="8"/>
        <v>1</v>
      </c>
      <c r="E32" s="127">
        <f t="shared" si="9"/>
        <v>71</v>
      </c>
      <c r="F32" s="128">
        <f t="shared" si="10"/>
        <v>0.84507042253521125</v>
      </c>
      <c r="G32" s="127">
        <f t="shared" si="0"/>
        <v>20</v>
      </c>
      <c r="H32" s="129">
        <f t="shared" si="18"/>
        <v>16.901408450704224</v>
      </c>
      <c r="I32" s="183"/>
    </row>
    <row r="35" spans="1:9" ht="15.75" thickBot="1" x14ac:dyDescent="0.3"/>
    <row r="36" spans="1:9" x14ac:dyDescent="0.25">
      <c r="A36" s="63" t="s">
        <v>71</v>
      </c>
      <c r="B36" s="64"/>
      <c r="C36" s="65" t="s">
        <v>84</v>
      </c>
      <c r="D36" s="66"/>
    </row>
    <row r="37" spans="1:9" ht="93.75" x14ac:dyDescent="0.3">
      <c r="A37" s="25" t="s">
        <v>70</v>
      </c>
      <c r="B37" s="53" t="s">
        <v>58</v>
      </c>
      <c r="C37" s="21" t="s">
        <v>56</v>
      </c>
      <c r="D37" s="21" t="s">
        <v>57</v>
      </c>
      <c r="E37" s="33"/>
      <c r="F37" s="57" t="s">
        <v>81</v>
      </c>
      <c r="G37" s="21" t="s">
        <v>55</v>
      </c>
      <c r="H37" s="21" t="s">
        <v>59</v>
      </c>
      <c r="I37" s="21" t="s">
        <v>60</v>
      </c>
    </row>
    <row r="38" spans="1:9" ht="37.5" x14ac:dyDescent="0.25">
      <c r="A38" s="25" t="s">
        <v>62</v>
      </c>
      <c r="B38" s="54">
        <v>520</v>
      </c>
      <c r="C38" s="37">
        <f>GETPIVOTDATA("Итого",$I$1,"transaction rq",A38)*3</f>
        <v>540.01832937209906</v>
      </c>
      <c r="D38" s="19">
        <f>1-B38/C38</f>
        <v>3.706972205068515E-2</v>
      </c>
      <c r="E38" s="32"/>
      <c r="F38" s="58" t="str">
        <f>VLOOKUP(A38,Соответствие!A:B,2,FALSE)</f>
        <v>go_to_WebTours</v>
      </c>
      <c r="G38" s="34">
        <f>C38/3</f>
        <v>180.0061097906997</v>
      </c>
      <c r="H38" s="22">
        <f>VLOOKUP(F38,SummaryReport!A:J,8,FALSE)</f>
        <v>190</v>
      </c>
      <c r="I38" s="20">
        <f t="shared" ref="I38:I49" si="24">1-G38/H38</f>
        <v>5.2599422154212094E-2</v>
      </c>
    </row>
    <row r="39" spans="1:9" ht="18.75" x14ac:dyDescent="0.25">
      <c r="A39" s="26" t="s">
        <v>0</v>
      </c>
      <c r="B39" s="54">
        <v>422</v>
      </c>
      <c r="C39" s="37">
        <f t="shared" ref="C39:C49" si="25">GETPIVOTDATA("Итого",$I$1,"transaction rq",A39)*3</f>
        <v>442.72103207480177</v>
      </c>
      <c r="D39" s="19">
        <f t="shared" ref="D39:D50" si="26">1-B39/C39</f>
        <v>4.6803812273596201E-2</v>
      </c>
      <c r="E39" s="32"/>
      <c r="F39" s="58" t="str">
        <f>VLOOKUP(A39,Соответствие!A:B,2,FALSE)</f>
        <v>Login</v>
      </c>
      <c r="G39" s="34">
        <f t="shared" ref="G39:G49" si="27">C39/3</f>
        <v>147.57367735826725</v>
      </c>
      <c r="H39" s="22">
        <f>VLOOKUP(F39,SummaryReport!A:J,8,FALSE)</f>
        <v>136</v>
      </c>
      <c r="I39" s="20">
        <f t="shared" si="24"/>
        <v>-8.5100568810788646E-2</v>
      </c>
    </row>
    <row r="40" spans="1:9" ht="37.5" x14ac:dyDescent="0.25">
      <c r="A40" s="27" t="s">
        <v>69</v>
      </c>
      <c r="B40" s="54">
        <v>305</v>
      </c>
      <c r="C40" s="37">
        <f t="shared" si="25"/>
        <v>320.70422535211264</v>
      </c>
      <c r="D40" s="19">
        <f t="shared" si="26"/>
        <v>4.8967940272288013E-2</v>
      </c>
      <c r="E40" s="32"/>
      <c r="F40" s="58" t="str">
        <f>VLOOKUP(A40,Соответствие!A:B,2,FALSE)</f>
        <v>go_to_FlightsPage</v>
      </c>
      <c r="G40" s="34">
        <f t="shared" si="27"/>
        <v>106.90140845070421</v>
      </c>
      <c r="H40" s="22">
        <f>VLOOKUP(F40,SummaryReport!A:J,8,FALSE)</f>
        <v>83</v>
      </c>
      <c r="I40" s="20">
        <f t="shared" si="24"/>
        <v>-0.28796877651450847</v>
      </c>
    </row>
    <row r="41" spans="1:9" ht="37.5" x14ac:dyDescent="0.25">
      <c r="A41" s="26" t="s">
        <v>11</v>
      </c>
      <c r="B41" s="54">
        <v>282</v>
      </c>
      <c r="C41" s="37">
        <f t="shared" si="25"/>
        <v>270</v>
      </c>
      <c r="D41" s="19">
        <f t="shared" si="26"/>
        <v>-4.4444444444444509E-2</v>
      </c>
      <c r="E41" s="32"/>
      <c r="F41" s="58" t="str">
        <f>VLOOKUP(A41,Соответствие!A:B,2,FALSE)</f>
        <v>ticket_Search</v>
      </c>
      <c r="G41" s="34">
        <f t="shared" si="27"/>
        <v>90</v>
      </c>
      <c r="H41" s="22">
        <f>VLOOKUP(F41,SummaryReport!A:J,8,FALSE)</f>
        <v>83</v>
      </c>
      <c r="I41" s="20">
        <f t="shared" si="24"/>
        <v>-8.43373493975903E-2</v>
      </c>
    </row>
    <row r="42" spans="1:9" ht="37.5" x14ac:dyDescent="0.25">
      <c r="A42" s="26" t="s">
        <v>12</v>
      </c>
      <c r="B42" s="54">
        <v>270</v>
      </c>
      <c r="C42" s="37">
        <f t="shared" si="25"/>
        <v>270</v>
      </c>
      <c r="D42" s="19">
        <f t="shared" si="26"/>
        <v>0</v>
      </c>
      <c r="E42" s="32"/>
      <c r="F42" s="58" t="str">
        <f>VLOOKUP(A42,Соответствие!A:B,2,FALSE)</f>
        <v>choose_Ticket</v>
      </c>
      <c r="G42" s="34">
        <f t="shared" si="27"/>
        <v>90</v>
      </c>
      <c r="H42" s="22">
        <f>VLOOKUP(F42,SummaryReport!A:J,8,FALSE)</f>
        <v>83</v>
      </c>
      <c r="I42" s="20">
        <f t="shared" si="24"/>
        <v>-8.43373493975903E-2</v>
      </c>
    </row>
    <row r="43" spans="1:9" ht="18.75" x14ac:dyDescent="0.25">
      <c r="A43" s="26" t="s">
        <v>3</v>
      </c>
      <c r="B43" s="54">
        <v>175</v>
      </c>
      <c r="C43" s="37">
        <f t="shared" si="25"/>
        <v>180</v>
      </c>
      <c r="D43" s="19">
        <f t="shared" si="26"/>
        <v>2.777777777777779E-2</v>
      </c>
      <c r="E43" s="32"/>
      <c r="F43" s="58" t="str">
        <f>VLOOKUP(A43,Соответствие!A:B,2,FALSE)</f>
        <v>payment_Details</v>
      </c>
      <c r="G43" s="34">
        <f t="shared" si="27"/>
        <v>60</v>
      </c>
      <c r="H43" s="22">
        <f>VLOOKUP(F43,SummaryReport!A:J,8,FALSE)</f>
        <v>54</v>
      </c>
      <c r="I43" s="20">
        <f t="shared" si="24"/>
        <v>-0.11111111111111116</v>
      </c>
    </row>
    <row r="44" spans="1:9" ht="18.75" x14ac:dyDescent="0.25">
      <c r="A44" s="26" t="s">
        <v>4</v>
      </c>
      <c r="B44" s="54">
        <v>280</v>
      </c>
      <c r="C44" s="37">
        <f t="shared" si="25"/>
        <v>270.01832937209906</v>
      </c>
      <c r="D44" s="19">
        <f t="shared" si="26"/>
        <v>-3.6966640935496287E-2</v>
      </c>
      <c r="E44" s="39"/>
      <c r="F44" s="58" t="str">
        <f>VLOOKUP(A44,Соответствие!A:B,2,FALSE)</f>
        <v>search_Itinerary</v>
      </c>
      <c r="G44" s="34">
        <f t="shared" si="27"/>
        <v>90.006109790699682</v>
      </c>
      <c r="H44" s="22">
        <f>VLOOKUP(F44,SummaryReport!A:J,8,FALSE)</f>
        <v>53</v>
      </c>
      <c r="I44" s="20">
        <f t="shared" si="24"/>
        <v>-0.69822848661697523</v>
      </c>
    </row>
    <row r="45" spans="1:9" ht="18.75" x14ac:dyDescent="0.25">
      <c r="A45" s="26" t="s">
        <v>13</v>
      </c>
      <c r="B45" s="54">
        <v>73</v>
      </c>
      <c r="C45" s="37">
        <f t="shared" si="25"/>
        <v>70.588235294117652</v>
      </c>
      <c r="D45" s="19">
        <f t="shared" si="26"/>
        <v>-3.4166666666666679E-2</v>
      </c>
      <c r="E45" s="32"/>
      <c r="F45" s="58" t="str">
        <f>VLOOKUP(A45,Соответствие!A:B,2,FALSE)</f>
        <v>delete_Itinerary</v>
      </c>
      <c r="G45" s="34">
        <f t="shared" si="27"/>
        <v>23.529411764705884</v>
      </c>
      <c r="H45" s="22">
        <f>VLOOKUP(F45,SummaryReport!A:J,8,FALSE)</f>
        <v>25</v>
      </c>
      <c r="I45" s="20">
        <f t="shared" si="24"/>
        <v>5.8823529411764608E-2</v>
      </c>
    </row>
    <row r="46" spans="1:9" ht="18.75" x14ac:dyDescent="0.25">
      <c r="A46" s="26" t="s">
        <v>6</v>
      </c>
      <c r="B46" s="54">
        <v>326</v>
      </c>
      <c r="C46" s="37">
        <f t="shared" si="25"/>
        <v>321.42857142857144</v>
      </c>
      <c r="D46" s="19">
        <f t="shared" si="26"/>
        <v>-1.4222222222222136E-2</v>
      </c>
      <c r="E46" s="32"/>
      <c r="F46" s="58" t="str">
        <f>VLOOKUP(A46,Соответствие!A:B,2,FALSE)</f>
        <v>Logout</v>
      </c>
      <c r="G46" s="34">
        <f t="shared" si="27"/>
        <v>107.14285714285715</v>
      </c>
      <c r="H46" s="22">
        <f>VLOOKUP(F46,SummaryReport!A:J,8,FALSE)</f>
        <v>69</v>
      </c>
      <c r="I46" s="20">
        <f t="shared" si="24"/>
        <v>-0.55279503105590067</v>
      </c>
    </row>
    <row r="47" spans="1:9" ht="37.5" x14ac:dyDescent="0.25">
      <c r="A47" s="26" t="s">
        <v>64</v>
      </c>
      <c r="B47" s="54">
        <v>97</v>
      </c>
      <c r="C47" s="37">
        <f t="shared" si="25"/>
        <v>97.297297297297305</v>
      </c>
      <c r="D47" s="19">
        <f t="shared" si="26"/>
        <v>3.0555555555555891E-3</v>
      </c>
      <c r="E47" s="32"/>
      <c r="F47" s="58" t="str">
        <f>VLOOKUP(A47,Соответствие!A:B,2,FALSE)</f>
        <v>RegPage</v>
      </c>
      <c r="G47" s="34">
        <f t="shared" si="27"/>
        <v>32.432432432432435</v>
      </c>
      <c r="H47" s="22">
        <f>VLOOKUP(F47,SummaryReport!A:J,8,FALSE)</f>
        <v>36</v>
      </c>
      <c r="I47" s="20">
        <f t="shared" si="24"/>
        <v>9.9099099099098975E-2</v>
      </c>
    </row>
    <row r="48" spans="1:9" ht="37.5" x14ac:dyDescent="0.25">
      <c r="A48" s="26" t="s">
        <v>63</v>
      </c>
      <c r="B48" s="54">
        <v>97</v>
      </c>
      <c r="C48" s="37">
        <f t="shared" si="25"/>
        <v>97.297297297297305</v>
      </c>
      <c r="D48" s="19">
        <f t="shared" si="26"/>
        <v>3.0555555555555891E-3</v>
      </c>
      <c r="E48" s="32"/>
      <c r="F48" s="58" t="str">
        <f>VLOOKUP(A48,Соответствие!A:B,2,FALSE)</f>
        <v>RegisterNewUser</v>
      </c>
      <c r="G48" s="34">
        <f t="shared" si="27"/>
        <v>32.432432432432435</v>
      </c>
      <c r="H48" s="22">
        <f>VLOOKUP(F48,SummaryReport!A:J,8,FALSE)</f>
        <v>34</v>
      </c>
      <c r="I48" s="20">
        <f t="shared" si="24"/>
        <v>4.610492845786951E-2</v>
      </c>
    </row>
    <row r="49" spans="1:9" ht="37.5" x14ac:dyDescent="0.25">
      <c r="A49" s="26" t="s">
        <v>65</v>
      </c>
      <c r="B49" s="54">
        <v>97</v>
      </c>
      <c r="C49" s="37">
        <f t="shared" si="25"/>
        <v>97.297297297297305</v>
      </c>
      <c r="D49" s="19">
        <f t="shared" si="26"/>
        <v>3.0555555555555891E-3</v>
      </c>
      <c r="E49" s="32"/>
      <c r="F49" s="58" t="str">
        <f>VLOOKUP(A49,Соответствие!A:B,2,FALSE)</f>
        <v>ContinueAfterReg</v>
      </c>
      <c r="G49" s="34">
        <f t="shared" si="27"/>
        <v>32.432432432432435</v>
      </c>
      <c r="H49" s="22">
        <f>VLOOKUP(F49,SummaryReport!A:J,8,FALSE)</f>
        <v>36</v>
      </c>
      <c r="I49" s="20">
        <f t="shared" si="24"/>
        <v>9.9099099099098975E-2</v>
      </c>
    </row>
    <row r="50" spans="1:9" ht="19.5" thickBot="1" x14ac:dyDescent="0.3">
      <c r="A50" s="28" t="s">
        <v>7</v>
      </c>
      <c r="B50" s="55">
        <f>SUM(B38:B49)</f>
        <v>2944</v>
      </c>
      <c r="C50" s="56">
        <f>SUM(C38:C49)</f>
        <v>2977.3706147856942</v>
      </c>
      <c r="D50" s="19">
        <f t="shared" si="26"/>
        <v>1.1208082265598662E-2</v>
      </c>
    </row>
    <row r="51" spans="1:9" ht="15.75" thickBot="1" x14ac:dyDescent="0.3">
      <c r="I51" s="23"/>
    </row>
    <row r="52" spans="1:9" x14ac:dyDescent="0.25">
      <c r="A52" s="40"/>
      <c r="B52" s="41"/>
      <c r="C52" s="42" t="s">
        <v>68</v>
      </c>
      <c r="D52" s="42"/>
      <c r="E52" s="42"/>
      <c r="F52" s="42"/>
      <c r="G52" s="42"/>
      <c r="H52" s="42"/>
      <c r="I52" s="31"/>
    </row>
  </sheetData>
  <mergeCells count="2">
    <mergeCell ref="A36:B36"/>
    <mergeCell ref="C36:D36"/>
  </mergeCells>
  <conditionalFormatting sqref="D38:D50">
    <cfRule type="expression" priority="1">
      <formula>"IF(AND(D36&gt;-5%, D36&lt;5%), ""Green"", ""Red"")"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E9" sqref="E9"/>
    </sheetView>
  </sheetViews>
  <sheetFormatPr defaultRowHeight="15" x14ac:dyDescent="0.25"/>
  <cols>
    <col min="1" max="1" width="47.42578125" bestFit="1" customWidth="1"/>
    <col min="2" max="2" width="17.42578125" bestFit="1" customWidth="1"/>
  </cols>
  <sheetData>
    <row r="1" spans="1:2" x14ac:dyDescent="0.25">
      <c r="A1" s="35" t="s">
        <v>72</v>
      </c>
      <c r="B1" s="35" t="s">
        <v>73</v>
      </c>
    </row>
    <row r="2" spans="1:2" x14ac:dyDescent="0.25">
      <c r="A2" s="58" t="str">
        <f>'Автоматизированный расчет'!A38</f>
        <v>Главная Welcome страница</v>
      </c>
      <c r="B2" s="58" t="s">
        <v>90</v>
      </c>
    </row>
    <row r="3" spans="1:2" x14ac:dyDescent="0.25">
      <c r="A3" s="58" t="str">
        <f>'Автоматизированный расчет'!A39</f>
        <v>Вход в систему</v>
      </c>
      <c r="B3" s="58" t="s">
        <v>91</v>
      </c>
    </row>
    <row r="4" spans="1:2" x14ac:dyDescent="0.25">
      <c r="A4" s="58" t="str">
        <f>'Автоматизированный расчет'!A40</f>
        <v>Переход на страницу поиска билетов</v>
      </c>
      <c r="B4" s="58" t="s">
        <v>89</v>
      </c>
    </row>
    <row r="5" spans="1:2" x14ac:dyDescent="0.25">
      <c r="A5" s="58" t="str">
        <f>'Автоматизированный расчет'!A41</f>
        <v xml:space="preserve">Заполнение полей для поиска билета </v>
      </c>
      <c r="B5" s="58" t="s">
        <v>97</v>
      </c>
    </row>
    <row r="6" spans="1:2" x14ac:dyDescent="0.25">
      <c r="A6" s="58" t="str">
        <f>'Автоматизированный расчет'!A42</f>
        <v xml:space="preserve">Выбор рейса из найденных </v>
      </c>
      <c r="B6" s="184" t="s">
        <v>86</v>
      </c>
    </row>
    <row r="7" spans="1:2" x14ac:dyDescent="0.25">
      <c r="A7" s="58" t="str">
        <f>'Автоматизированный расчет'!A43</f>
        <v>Оплата билета</v>
      </c>
      <c r="B7" s="58" t="s">
        <v>93</v>
      </c>
    </row>
    <row r="8" spans="1:2" x14ac:dyDescent="0.25">
      <c r="A8" s="58" t="str">
        <f>'Автоматизированный расчет'!A44</f>
        <v>Просмотр квитанций</v>
      </c>
      <c r="B8" s="58" t="s">
        <v>96</v>
      </c>
    </row>
    <row r="9" spans="1:2" x14ac:dyDescent="0.25">
      <c r="A9" s="58" t="str">
        <f>'Автоматизированный расчет'!A45</f>
        <v xml:space="preserve">Отмена бронирования </v>
      </c>
      <c r="B9" s="58" t="s">
        <v>88</v>
      </c>
    </row>
    <row r="10" spans="1:2" x14ac:dyDescent="0.25">
      <c r="A10" s="58" t="str">
        <f>'Автоматизированный расчет'!A46</f>
        <v>Выход из системы</v>
      </c>
      <c r="B10" s="58" t="s">
        <v>92</v>
      </c>
    </row>
    <row r="11" spans="1:2" x14ac:dyDescent="0.25">
      <c r="A11" s="58" t="str">
        <f>'Автоматизированный расчет'!A47</f>
        <v>Перход на страницу регистрации</v>
      </c>
      <c r="B11" s="58" t="s">
        <v>95</v>
      </c>
    </row>
    <row r="12" spans="1:2" x14ac:dyDescent="0.25">
      <c r="A12" s="58" t="str">
        <f>'Автоматизированный расчет'!A48</f>
        <v>Заполнение полей регистарции</v>
      </c>
      <c r="B12" s="184" t="s">
        <v>94</v>
      </c>
    </row>
    <row r="13" spans="1:2" x14ac:dyDescent="0.25">
      <c r="A13" s="58" t="str">
        <f>'Автоматизированный расчет'!A49</f>
        <v>Переход на следуюущий эран после регистарции</v>
      </c>
      <c r="B13" s="184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"/>
  <sheetViews>
    <sheetView workbookViewId="0">
      <selection activeCell="A3" sqref="A3:A14"/>
    </sheetView>
  </sheetViews>
  <sheetFormatPr defaultRowHeight="15" x14ac:dyDescent="0.25"/>
  <cols>
    <col min="1" max="1" width="36.42578125" bestFit="1" customWidth="1"/>
  </cols>
  <sheetData>
    <row r="1" spans="1:23" x14ac:dyDescent="0.25">
      <c r="A1" s="185" t="s">
        <v>27</v>
      </c>
      <c r="B1" s="185" t="s">
        <v>74</v>
      </c>
      <c r="C1" s="185" t="s">
        <v>75</v>
      </c>
      <c r="D1" s="185" t="s">
        <v>76</v>
      </c>
      <c r="E1" s="185" t="s">
        <v>77</v>
      </c>
      <c r="F1" s="185" t="s">
        <v>78</v>
      </c>
      <c r="G1" s="185" t="s">
        <v>79</v>
      </c>
      <c r="H1" s="185" t="s">
        <v>28</v>
      </c>
      <c r="I1" s="185" t="s">
        <v>29</v>
      </c>
      <c r="J1" s="185" t="s">
        <v>30</v>
      </c>
      <c r="N1" s="59"/>
      <c r="O1" s="59"/>
      <c r="P1" s="59"/>
      <c r="Q1" s="59"/>
      <c r="R1" s="59"/>
      <c r="S1" s="59"/>
      <c r="T1" s="59"/>
      <c r="U1" s="59"/>
      <c r="V1" s="59"/>
      <c r="W1" s="59"/>
    </row>
    <row r="2" spans="1:23" x14ac:dyDescent="0.25">
      <c r="A2" s="185" t="s">
        <v>83</v>
      </c>
      <c r="B2" s="185" t="s">
        <v>80</v>
      </c>
      <c r="C2" s="185">
        <v>0.222</v>
      </c>
      <c r="D2" s="185">
        <v>0.33700000000000002</v>
      </c>
      <c r="E2" s="185">
        <v>0.99</v>
      </c>
      <c r="F2" s="185">
        <v>0.105</v>
      </c>
      <c r="G2" s="185">
        <v>0.44500000000000001</v>
      </c>
      <c r="H2" s="185">
        <v>176</v>
      </c>
      <c r="I2" s="185">
        <v>20</v>
      </c>
      <c r="J2" s="185">
        <v>0</v>
      </c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1:23" x14ac:dyDescent="0.25">
      <c r="A3" s="185" t="s">
        <v>86</v>
      </c>
      <c r="B3" s="185" t="s">
        <v>80</v>
      </c>
      <c r="C3" s="185">
        <v>7.4999999999999997E-2</v>
      </c>
      <c r="D3" s="185">
        <v>7.8E-2</v>
      </c>
      <c r="E3" s="185">
        <v>8.3000000000000004E-2</v>
      </c>
      <c r="F3" s="185">
        <v>2E-3</v>
      </c>
      <c r="G3" s="185">
        <v>8.1000000000000003E-2</v>
      </c>
      <c r="H3" s="185">
        <v>83</v>
      </c>
      <c r="I3" s="185">
        <v>0</v>
      </c>
      <c r="J3" s="185">
        <v>0</v>
      </c>
      <c r="N3" s="59"/>
      <c r="O3" s="59"/>
      <c r="P3" s="59"/>
      <c r="Q3" s="59"/>
      <c r="R3" s="59"/>
      <c r="S3" s="59"/>
      <c r="T3" s="59"/>
      <c r="U3" s="59"/>
      <c r="V3" s="59"/>
      <c r="W3" s="59"/>
    </row>
    <row r="4" spans="1:23" x14ac:dyDescent="0.25">
      <c r="A4" s="185" t="s">
        <v>87</v>
      </c>
      <c r="B4" s="185" t="s">
        <v>80</v>
      </c>
      <c r="C4" s="185">
        <v>0.115</v>
      </c>
      <c r="D4" s="185">
        <v>0.123</v>
      </c>
      <c r="E4" s="185">
        <v>0.14699999999999999</v>
      </c>
      <c r="F4" s="185">
        <v>0.01</v>
      </c>
      <c r="G4" s="185">
        <v>0.14399999999999999</v>
      </c>
      <c r="H4" s="185">
        <v>36</v>
      </c>
      <c r="I4" s="185">
        <v>0</v>
      </c>
      <c r="J4" s="185">
        <v>0</v>
      </c>
      <c r="N4" s="59"/>
      <c r="O4" s="59"/>
      <c r="P4" s="59"/>
      <c r="Q4" s="59"/>
      <c r="R4" s="59"/>
      <c r="S4" s="59"/>
      <c r="T4" s="59"/>
      <c r="U4" s="59"/>
      <c r="V4" s="59"/>
      <c r="W4" s="59"/>
    </row>
    <row r="5" spans="1:23" x14ac:dyDescent="0.25">
      <c r="A5" s="185" t="s">
        <v>88</v>
      </c>
      <c r="B5" s="185" t="s">
        <v>80</v>
      </c>
      <c r="C5" s="185">
        <v>2.5000000000000001E-2</v>
      </c>
      <c r="D5" s="185">
        <v>2.7E-2</v>
      </c>
      <c r="E5" s="185">
        <v>3.2000000000000001E-2</v>
      </c>
      <c r="F5" s="185">
        <v>2E-3</v>
      </c>
      <c r="G5" s="185">
        <v>3.1E-2</v>
      </c>
      <c r="H5" s="185">
        <v>25</v>
      </c>
      <c r="I5" s="185">
        <v>0</v>
      </c>
      <c r="J5" s="185">
        <v>0</v>
      </c>
      <c r="N5" s="59"/>
      <c r="O5" s="59"/>
      <c r="P5" s="59"/>
      <c r="Q5" s="59"/>
      <c r="R5" s="59"/>
      <c r="S5" s="59"/>
      <c r="T5" s="59"/>
      <c r="U5" s="59"/>
      <c r="V5" s="59"/>
      <c r="W5" s="59"/>
    </row>
    <row r="6" spans="1:23" x14ac:dyDescent="0.25">
      <c r="A6" s="185" t="s">
        <v>89</v>
      </c>
      <c r="B6" s="185" t="s">
        <v>80</v>
      </c>
      <c r="C6" s="185">
        <v>7.1999999999999995E-2</v>
      </c>
      <c r="D6" s="185">
        <v>0.11</v>
      </c>
      <c r="E6" s="185">
        <v>0.45</v>
      </c>
      <c r="F6" s="185">
        <v>5.3999999999999999E-2</v>
      </c>
      <c r="G6" s="185">
        <v>0.109</v>
      </c>
      <c r="H6" s="185">
        <v>83</v>
      </c>
      <c r="I6" s="185">
        <v>0</v>
      </c>
      <c r="J6" s="185">
        <v>0</v>
      </c>
      <c r="N6" s="59"/>
      <c r="O6" s="59"/>
      <c r="P6" s="59"/>
      <c r="Q6" s="59"/>
      <c r="R6" s="59"/>
      <c r="S6" s="59"/>
      <c r="T6" s="59"/>
      <c r="U6" s="59"/>
      <c r="V6" s="59"/>
      <c r="W6" s="59"/>
    </row>
    <row r="7" spans="1:23" x14ac:dyDescent="0.25">
      <c r="A7" s="185" t="s">
        <v>90</v>
      </c>
      <c r="B7" s="185" t="s">
        <v>80</v>
      </c>
      <c r="C7" s="185">
        <v>4.9000000000000002E-2</v>
      </c>
      <c r="D7" s="185">
        <v>5.6000000000000001E-2</v>
      </c>
      <c r="E7" s="185">
        <v>6.7000000000000004E-2</v>
      </c>
      <c r="F7" s="185">
        <v>3.0000000000000001E-3</v>
      </c>
      <c r="G7" s="185">
        <v>0.06</v>
      </c>
      <c r="H7" s="185">
        <v>190</v>
      </c>
      <c r="I7" s="185">
        <v>0</v>
      </c>
      <c r="J7" s="185">
        <v>0</v>
      </c>
      <c r="N7" s="59"/>
      <c r="O7" s="59"/>
      <c r="P7" s="59"/>
      <c r="Q7" s="59"/>
      <c r="R7" s="59"/>
      <c r="S7" s="59"/>
      <c r="T7" s="59"/>
      <c r="U7" s="59"/>
      <c r="V7" s="59"/>
      <c r="W7" s="59"/>
    </row>
    <row r="8" spans="1:23" x14ac:dyDescent="0.25">
      <c r="A8" s="185" t="s">
        <v>91</v>
      </c>
      <c r="B8" s="185" t="s">
        <v>80</v>
      </c>
      <c r="C8" s="185">
        <v>5.6000000000000001E-2</v>
      </c>
      <c r="D8" s="185">
        <v>0.09</v>
      </c>
      <c r="E8" s="185">
        <v>0.81899999999999995</v>
      </c>
      <c r="F8" s="185">
        <v>6.6000000000000003E-2</v>
      </c>
      <c r="G8" s="185">
        <v>0.107</v>
      </c>
      <c r="H8" s="185">
        <v>136</v>
      </c>
      <c r="I8" s="185">
        <v>20</v>
      </c>
      <c r="J8" s="185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x14ac:dyDescent="0.25">
      <c r="A9" s="185" t="s">
        <v>92</v>
      </c>
      <c r="B9" s="185" t="s">
        <v>80</v>
      </c>
      <c r="C9" s="185">
        <v>4.5999999999999999E-2</v>
      </c>
      <c r="D9" s="185">
        <v>5.0999999999999997E-2</v>
      </c>
      <c r="E9" s="185">
        <v>6.2E-2</v>
      </c>
      <c r="F9" s="185">
        <v>3.0000000000000001E-3</v>
      </c>
      <c r="G9" s="185">
        <v>5.6000000000000001E-2</v>
      </c>
      <c r="H9" s="185">
        <v>69</v>
      </c>
      <c r="I9" s="185">
        <v>0</v>
      </c>
      <c r="J9" s="185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x14ac:dyDescent="0.25">
      <c r="A10" s="185" t="s">
        <v>93</v>
      </c>
      <c r="B10" s="185" t="s">
        <v>80</v>
      </c>
      <c r="C10" s="185">
        <v>0.03</v>
      </c>
      <c r="D10" s="185">
        <v>3.4000000000000002E-2</v>
      </c>
      <c r="E10" s="185">
        <v>5.5E-2</v>
      </c>
      <c r="F10" s="185">
        <v>4.0000000000000001E-3</v>
      </c>
      <c r="G10" s="185">
        <v>3.7999999999999999E-2</v>
      </c>
      <c r="H10" s="185">
        <v>54</v>
      </c>
      <c r="I10" s="185">
        <v>0</v>
      </c>
      <c r="J10" s="185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x14ac:dyDescent="0.25">
      <c r="A11" s="185" t="s">
        <v>94</v>
      </c>
      <c r="B11" s="185" t="s">
        <v>80</v>
      </c>
      <c r="C11" s="185">
        <v>0.03</v>
      </c>
      <c r="D11" s="185">
        <v>3.4000000000000002E-2</v>
      </c>
      <c r="E11" s="185">
        <v>3.9E-2</v>
      </c>
      <c r="F11" s="185">
        <v>3.0000000000000001E-3</v>
      </c>
      <c r="G11" s="185">
        <v>3.7999999999999999E-2</v>
      </c>
      <c r="H11" s="185">
        <v>34</v>
      </c>
      <c r="I11" s="185">
        <v>0</v>
      </c>
      <c r="J11" s="185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 x14ac:dyDescent="0.25">
      <c r="A12" s="185" t="s">
        <v>95</v>
      </c>
      <c r="B12" s="185" t="s">
        <v>80</v>
      </c>
      <c r="C12" s="185">
        <v>2.8000000000000001E-2</v>
      </c>
      <c r="D12" s="185">
        <v>3.1E-2</v>
      </c>
      <c r="E12" s="185">
        <v>3.5999999999999997E-2</v>
      </c>
      <c r="F12" s="185">
        <v>2E-3</v>
      </c>
      <c r="G12" s="185">
        <v>3.4000000000000002E-2</v>
      </c>
      <c r="H12" s="185">
        <v>36</v>
      </c>
      <c r="I12" s="185">
        <v>0</v>
      </c>
      <c r="J12" s="185">
        <v>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 x14ac:dyDescent="0.25">
      <c r="A13" s="185" t="s">
        <v>96</v>
      </c>
      <c r="B13" s="185" t="s">
        <v>80</v>
      </c>
      <c r="C13" s="185">
        <v>6.9000000000000006E-2</v>
      </c>
      <c r="D13" s="185">
        <v>9.2999999999999999E-2</v>
      </c>
      <c r="E13" s="185">
        <v>0.11600000000000001</v>
      </c>
      <c r="F13" s="185">
        <v>1.0999999999999999E-2</v>
      </c>
      <c r="G13" s="185">
        <v>0.1</v>
      </c>
      <c r="H13" s="185">
        <v>53</v>
      </c>
      <c r="I13" s="185">
        <v>0</v>
      </c>
      <c r="J13" s="185">
        <v>0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 x14ac:dyDescent="0.25">
      <c r="A14" s="185" t="s">
        <v>97</v>
      </c>
      <c r="B14" s="185" t="s">
        <v>80</v>
      </c>
      <c r="C14" s="185">
        <v>2.8000000000000001E-2</v>
      </c>
      <c r="D14" s="185">
        <v>3.1E-2</v>
      </c>
      <c r="E14" s="185">
        <v>3.7999999999999999E-2</v>
      </c>
      <c r="F14" s="185">
        <v>3.0000000000000001E-3</v>
      </c>
      <c r="G14" s="185">
        <v>3.5000000000000003E-2</v>
      </c>
      <c r="H14" s="185">
        <v>83</v>
      </c>
      <c r="I14" s="185">
        <v>0</v>
      </c>
      <c r="J14" s="185">
        <v>0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 x14ac:dyDescent="0.25">
      <c r="A15" s="185" t="s">
        <v>98</v>
      </c>
      <c r="B15" s="185" t="s">
        <v>80</v>
      </c>
      <c r="C15" s="185">
        <v>0.24399999999999999</v>
      </c>
      <c r="D15" s="185">
        <v>0.28799999999999998</v>
      </c>
      <c r="E15" s="185">
        <v>0.40300000000000002</v>
      </c>
      <c r="F15" s="185">
        <v>3.5999999999999997E-2</v>
      </c>
      <c r="G15" s="185">
        <v>0.313</v>
      </c>
      <c r="H15" s="185">
        <v>15</v>
      </c>
      <c r="I15" s="185">
        <v>4</v>
      </c>
      <c r="J15" s="185">
        <v>0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 x14ac:dyDescent="0.25">
      <c r="A16" s="185" t="s">
        <v>99</v>
      </c>
      <c r="B16" s="185" t="s">
        <v>80</v>
      </c>
      <c r="C16" s="185">
        <v>0.40400000000000003</v>
      </c>
      <c r="D16" s="185">
        <v>0.438</v>
      </c>
      <c r="E16" s="185">
        <v>0.48699999999999999</v>
      </c>
      <c r="F16" s="185">
        <v>1.4E-2</v>
      </c>
      <c r="G16" s="185">
        <v>0.45300000000000001</v>
      </c>
      <c r="H16" s="185">
        <v>54</v>
      </c>
      <c r="I16" s="185">
        <v>12</v>
      </c>
      <c r="J16" s="185">
        <v>0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1:23" x14ac:dyDescent="0.25">
      <c r="A17" s="185" t="s">
        <v>100</v>
      </c>
      <c r="B17" s="185" t="s">
        <v>80</v>
      </c>
      <c r="C17" s="185">
        <v>0.316</v>
      </c>
      <c r="D17" s="185">
        <v>0.373</v>
      </c>
      <c r="E17" s="185">
        <v>0.71299999999999997</v>
      </c>
      <c r="F17" s="185">
        <v>8.5999999999999993E-2</v>
      </c>
      <c r="G17" s="185">
        <v>0.40699999999999997</v>
      </c>
      <c r="H17" s="185">
        <v>32</v>
      </c>
      <c r="I17" s="185">
        <v>0</v>
      </c>
      <c r="J17" s="185">
        <v>0</v>
      </c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1:23" x14ac:dyDescent="0.25">
      <c r="A18" s="185" t="s">
        <v>101</v>
      </c>
      <c r="B18" s="185" t="s">
        <v>80</v>
      </c>
      <c r="C18" s="185">
        <v>0.222</v>
      </c>
      <c r="D18" s="185">
        <v>0.28499999999999998</v>
      </c>
      <c r="E18" s="185">
        <v>0.99</v>
      </c>
      <c r="F18" s="185">
        <v>0.14699999999999999</v>
      </c>
      <c r="G18" s="185">
        <v>0.28899999999999998</v>
      </c>
      <c r="H18" s="185">
        <v>25</v>
      </c>
      <c r="I18" s="185">
        <v>0</v>
      </c>
      <c r="J18" s="185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1:23" x14ac:dyDescent="0.25">
      <c r="A19" s="185" t="s">
        <v>102</v>
      </c>
      <c r="B19" s="185" t="s">
        <v>80</v>
      </c>
      <c r="C19" s="185">
        <v>0.22900000000000001</v>
      </c>
      <c r="D19" s="185">
        <v>0.25</v>
      </c>
      <c r="E19" s="185">
        <v>0.312</v>
      </c>
      <c r="F19" s="185">
        <v>1.9E-2</v>
      </c>
      <c r="G19" s="185">
        <v>0.27500000000000002</v>
      </c>
      <c r="H19" s="185">
        <v>36</v>
      </c>
      <c r="I19" s="185">
        <v>0</v>
      </c>
      <c r="J19" s="1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7" t="s">
        <v>33</v>
      </c>
      <c r="F9" s="67"/>
      <c r="G9" s="67"/>
      <c r="H9" s="67"/>
      <c r="I9" s="67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7" t="s">
        <v>31</v>
      </c>
      <c r="F23" s="67"/>
      <c r="G23" s="67"/>
      <c r="H23" s="67"/>
      <c r="I23" s="67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7" t="s">
        <v>32</v>
      </c>
      <c r="F35" s="67"/>
      <c r="G35" s="67"/>
      <c r="H35" s="67"/>
      <c r="I35" s="67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andrey karasev</cp:lastModifiedBy>
  <dcterms:created xsi:type="dcterms:W3CDTF">2015-06-05T18:19:34Z</dcterms:created>
  <dcterms:modified xsi:type="dcterms:W3CDTF">2024-02-09T16:10:46Z</dcterms:modified>
</cp:coreProperties>
</file>