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W:\LIBERTADOR 15840 S.A\Contabilidad\LIB - Armado de balances\LIB - Balance 2025\"/>
    </mc:Choice>
  </mc:AlternateContent>
  <xr:revisionPtr revIDLastSave="0" documentId="13_ncr:1_{474B52C4-32FB-41F2-9562-9A4B0CBD08E4}" xr6:coauthVersionLast="47" xr6:coauthVersionMax="47" xr10:uidLastSave="{00000000-0000-0000-0000-000000000000}"/>
  <bookViews>
    <workbookView xWindow="-110" yWindow="-110" windowWidth="19420" windowHeight="11500" tabRatio="862" activeTab="4" xr2:uid="{00000000-000D-0000-FFFF-FFFF00000000}"/>
  </bookViews>
  <sheets>
    <sheet name="Hoja Llave" sheetId="7" r:id="rId1"/>
    <sheet name="Acumulativo" sheetId="4" r:id="rId2"/>
    <sheet name="Asientos" sheetId="3" r:id="rId3"/>
    <sheet name="FC Ej. Ant." sheetId="5" r:id="rId4"/>
    <sheet name="Clasificación x Proveedor" sheetId="1" r:id="rId5"/>
    <sheet name="Asientos old" sheetId="2" state="hidden" r:id="rId6"/>
    <sheet name="LIC Post" sheetId="6" r:id="rId7"/>
  </sheets>
  <definedNames>
    <definedName name="_xlnm._FilterDatabase" localSheetId="1" hidden="1">Acumulativo!$A$6:$AD$408</definedName>
    <definedName name="_xlnm._FilterDatabase" localSheetId="2" hidden="1">Asientos!$B$35:$F$227</definedName>
    <definedName name="_xlnm._FilterDatabase" localSheetId="4" hidden="1">'Clasificación x Proveedor'!$B$4:$Q$120</definedName>
    <definedName name="_xlnm._FilterDatabase" localSheetId="3" hidden="1">'FC Ej. Ant.'!$B$6:$AB$96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3" i="4" l="1"/>
  <c r="U192" i="4"/>
  <c r="U191" i="4"/>
  <c r="U190" i="4"/>
  <c r="U189" i="4"/>
  <c r="U188" i="4"/>
  <c r="U187" i="4"/>
  <c r="U186" i="4"/>
  <c r="U185" i="4"/>
  <c r="U184" i="4"/>
  <c r="U183" i="4"/>
  <c r="U182" i="4"/>
  <c r="U179" i="4"/>
  <c r="U178" i="4"/>
  <c r="U177" i="4"/>
  <c r="U175" i="4"/>
  <c r="U170" i="4"/>
  <c r="U164" i="4"/>
  <c r="U163" i="4"/>
  <c r="U154" i="4"/>
  <c r="U153" i="4"/>
  <c r="U144" i="4"/>
  <c r="U142" i="4"/>
  <c r="U135" i="4"/>
  <c r="U132" i="4"/>
  <c r="U126" i="4"/>
  <c r="U123" i="4"/>
  <c r="U114" i="4"/>
  <c r="U111" i="4"/>
  <c r="U106" i="4"/>
  <c r="U100" i="4"/>
  <c r="U97" i="4"/>
  <c r="U88" i="4"/>
  <c r="U78" i="4"/>
  <c r="U76" i="4"/>
  <c r="U73" i="4"/>
  <c r="U72" i="4"/>
  <c r="U71" i="4"/>
  <c r="U70" i="4"/>
  <c r="U64" i="4"/>
  <c r="U56" i="4"/>
  <c r="U49" i="4"/>
  <c r="U46" i="4"/>
  <c r="U43" i="4"/>
  <c r="U41" i="4"/>
  <c r="U38" i="4"/>
  <c r="U37" i="4"/>
  <c r="U36" i="4"/>
  <c r="U35" i="4"/>
  <c r="U29" i="4"/>
  <c r="U27" i="4"/>
  <c r="U24" i="4"/>
  <c r="U22" i="4"/>
  <c r="U21" i="4"/>
  <c r="U18" i="4"/>
  <c r="U17" i="4"/>
  <c r="U15" i="4"/>
  <c r="U13" i="4"/>
  <c r="U11" i="4"/>
  <c r="U10" i="4"/>
  <c r="U9" i="4"/>
  <c r="W73" i="4"/>
  <c r="W72" i="4"/>
  <c r="W71" i="4"/>
  <c r="W70" i="4"/>
  <c r="W64" i="4"/>
  <c r="W56" i="4"/>
  <c r="W43" i="4"/>
  <c r="W10" i="4"/>
  <c r="W9" i="4"/>
  <c r="I178" i="4"/>
  <c r="I177" i="4"/>
  <c r="I170" i="4"/>
  <c r="I163" i="4"/>
  <c r="I154" i="4"/>
  <c r="I150" i="4"/>
  <c r="I143" i="4"/>
  <c r="I110" i="4"/>
  <c r="I39" i="4"/>
  <c r="W39" i="4" s="1"/>
  <c r="I38" i="4"/>
  <c r="W38" i="4" s="1"/>
  <c r="I28" i="4"/>
  <c r="W28" i="4" s="1"/>
  <c r="I22" i="4"/>
  <c r="W22" i="4" s="1"/>
  <c r="I21" i="4"/>
  <c r="W21" i="4" s="1"/>
  <c r="I18" i="4"/>
  <c r="W18" i="4" s="1"/>
  <c r="I17" i="4"/>
  <c r="W17" i="4" s="1"/>
  <c r="I15" i="4"/>
  <c r="W15" i="4" s="1"/>
  <c r="I14" i="4"/>
  <c r="W14" i="4" s="1"/>
  <c r="I13" i="4"/>
  <c r="W13" i="4" s="1"/>
  <c r="I12" i="4"/>
  <c r="W12" i="4" s="1"/>
  <c r="Z82" i="5"/>
  <c r="Z74" i="5"/>
  <c r="Z72" i="5"/>
  <c r="Z64" i="5"/>
  <c r="AA19" i="4" l="1"/>
  <c r="Y39" i="4"/>
  <c r="Y180" i="4" l="1"/>
  <c r="Y165" i="4"/>
  <c r="Y155" i="4"/>
  <c r="Y149" i="4"/>
  <c r="Y138" i="4"/>
  <c r="Y129" i="4"/>
  <c r="Y120" i="4"/>
  <c r="Y104" i="4"/>
  <c r="Y82" i="4"/>
  <c r="Y47" i="4"/>
  <c r="Y31" i="4"/>
  <c r="Y20" i="4"/>
  <c r="C20" i="7" s="1"/>
  <c r="Y1" i="4" l="1"/>
  <c r="AA86" i="5"/>
  <c r="Y86" i="5"/>
  <c r="AA85" i="5"/>
  <c r="AA87" i="5"/>
  <c r="AA171" i="4" l="1"/>
  <c r="AA172" i="4"/>
  <c r="AA176" i="4"/>
  <c r="AA173" i="4"/>
  <c r="AA161" i="4"/>
  <c r="AA160" i="4"/>
  <c r="AA152" i="4"/>
  <c r="AA151" i="4"/>
  <c r="AA141" i="4"/>
  <c r="AA140" i="4"/>
  <c r="AA134" i="4"/>
  <c r="AA133" i="4"/>
  <c r="AA127" i="4"/>
  <c r="AA125" i="4"/>
  <c r="AA113" i="4"/>
  <c r="AA102" i="4"/>
  <c r="C18" i="7"/>
  <c r="AA93" i="5"/>
  <c r="AA71" i="5"/>
  <c r="AA56" i="5"/>
  <c r="S4" i="4"/>
  <c r="R4" i="4"/>
  <c r="Q4" i="4"/>
  <c r="P4" i="4"/>
  <c r="O4" i="4"/>
  <c r="N4" i="4"/>
  <c r="M4" i="4"/>
  <c r="L4" i="4"/>
  <c r="K4" i="4"/>
  <c r="J4" i="4"/>
  <c r="I4" i="4"/>
  <c r="T100" i="5"/>
  <c r="T104" i="5" s="1"/>
  <c r="AA115" i="4"/>
  <c r="AA122" i="4"/>
  <c r="AA51" i="5" l="1"/>
  <c r="Y2" i="4"/>
  <c r="T193" i="4" l="1"/>
  <c r="T88" i="4"/>
  <c r="AA88" i="4" s="1"/>
  <c r="B88" i="4"/>
  <c r="I64" i="4"/>
  <c r="T64" i="4" s="1"/>
  <c r="AA64" i="4" s="1"/>
  <c r="B64" i="4"/>
  <c r="I56" i="4"/>
  <c r="T56" i="4" s="1"/>
  <c r="AA56" i="4" s="1"/>
  <c r="B56" i="4"/>
  <c r="W88" i="4" l="1"/>
  <c r="AA131" i="4"/>
  <c r="AA96" i="5"/>
  <c r="I43" i="4"/>
  <c r="T43" i="4" s="1"/>
  <c r="AA43" i="4" s="1"/>
  <c r="B43" i="4"/>
  <c r="I10" i="4"/>
  <c r="T10" i="4" s="1"/>
  <c r="AA10" i="4" s="1"/>
  <c r="I9" i="4"/>
  <c r="T9" i="4" s="1"/>
  <c r="B10" i="4"/>
  <c r="B9" i="4"/>
  <c r="AA82" i="5"/>
  <c r="AA74" i="5"/>
  <c r="AA72" i="5"/>
  <c r="AA66" i="5"/>
  <c r="AA9" i="4" l="1"/>
  <c r="T4" i="4"/>
  <c r="AA53" i="5"/>
  <c r="AA94" i="5" l="1"/>
  <c r="Z4" i="4"/>
  <c r="W124" i="4"/>
  <c r="D8" i="3" l="1"/>
  <c r="AC2" i="4"/>
  <c r="Y4" i="4" l="1"/>
  <c r="C22" i="7"/>
  <c r="AA186" i="4"/>
  <c r="AA153" i="4"/>
  <c r="AA146" i="4"/>
  <c r="AA145" i="4"/>
  <c r="AA144" i="4"/>
  <c r="AA143" i="4"/>
  <c r="AA139" i="4"/>
  <c r="AA137" i="4"/>
  <c r="AA136" i="4"/>
  <c r="AA135" i="4"/>
  <c r="AA130" i="4"/>
  <c r="AA119" i="4"/>
  <c r="AA117" i="4"/>
  <c r="AA116" i="4"/>
  <c r="AA112" i="4"/>
  <c r="AA111" i="4"/>
  <c r="AA104" i="4"/>
  <c r="AA93" i="4"/>
  <c r="AA84" i="4"/>
  <c r="AA79" i="4"/>
  <c r="AA78" i="4"/>
  <c r="AA75" i="4"/>
  <c r="AA74" i="4"/>
  <c r="AA70" i="4"/>
  <c r="AA66" i="4"/>
  <c r="AA61" i="4"/>
  <c r="AA60" i="4"/>
  <c r="AA55" i="4"/>
  <c r="AA51" i="4"/>
  <c r="AA44" i="4"/>
  <c r="AA39" i="4"/>
  <c r="AA35" i="4"/>
  <c r="AA32" i="4"/>
  <c r="AA31" i="4"/>
  <c r="AA30" i="4"/>
  <c r="AA29" i="4"/>
  <c r="AA28" i="4"/>
  <c r="AA18" i="4"/>
  <c r="AA15" i="4"/>
  <c r="AA387" i="4"/>
  <c r="AA385" i="4"/>
  <c r="AA381" i="4"/>
  <c r="AA380" i="4"/>
  <c r="AA377" i="4"/>
  <c r="AA376" i="4"/>
  <c r="AA375" i="4"/>
  <c r="AA373" i="4"/>
  <c r="AA371" i="4"/>
  <c r="AA364" i="4"/>
  <c r="AA363" i="4"/>
  <c r="AA362" i="4"/>
  <c r="AA361" i="4"/>
  <c r="AA355" i="4"/>
  <c r="AA352" i="4"/>
  <c r="AA351" i="4"/>
  <c r="AA349" i="4"/>
  <c r="AA347" i="4"/>
  <c r="AA343" i="4"/>
  <c r="AA341" i="4"/>
  <c r="AA340" i="4"/>
  <c r="AA338" i="4"/>
  <c r="AA326" i="4"/>
  <c r="AA325" i="4"/>
  <c r="AA324" i="4"/>
  <c r="AA320" i="4"/>
  <c r="AA307" i="4"/>
  <c r="AA304" i="4"/>
  <c r="AA303" i="4"/>
  <c r="AA302" i="4"/>
  <c r="AA296" i="4"/>
  <c r="AA295" i="4"/>
  <c r="AA294" i="4"/>
  <c r="AA291" i="4"/>
  <c r="AA284" i="4"/>
  <c r="AA283" i="4"/>
  <c r="AA278" i="4"/>
  <c r="AA277" i="4"/>
  <c r="AA276" i="4"/>
  <c r="AA275" i="4"/>
  <c r="AA270" i="4"/>
  <c r="AA269" i="4"/>
  <c r="AA268" i="4"/>
  <c r="AA262" i="4"/>
  <c r="AA260" i="4"/>
  <c r="AA250" i="4"/>
  <c r="AA240" i="4"/>
  <c r="AA229" i="4"/>
  <c r="AA228" i="4"/>
  <c r="AA227" i="4"/>
  <c r="AA226" i="4"/>
  <c r="AA225" i="4"/>
  <c r="AA224" i="4"/>
  <c r="AA223" i="4"/>
  <c r="AA221" i="4"/>
  <c r="AA220" i="4"/>
  <c r="AA212" i="4"/>
  <c r="AA209" i="4"/>
  <c r="AA208" i="4"/>
  <c r="AA207" i="4"/>
  <c r="AA203" i="4"/>
  <c r="AA181" i="4"/>
  <c r="AA180" i="4"/>
  <c r="AA175" i="4"/>
  <c r="AA168" i="4"/>
  <c r="AA167" i="4"/>
  <c r="AA162" i="4"/>
  <c r="AA14" i="4"/>
  <c r="AA356" i="4"/>
  <c r="AA344" i="4"/>
  <c r="AA315" i="4"/>
  <c r="AA300" i="4"/>
  <c r="AA298" i="4"/>
  <c r="AA288" i="4"/>
  <c r="AA281" i="4"/>
  <c r="AA258" i="4"/>
  <c r="AA249" i="4"/>
  <c r="AA218" i="4"/>
  <c r="AA216" i="4"/>
  <c r="AA214" i="4"/>
  <c r="AA206" i="4"/>
  <c r="AA205" i="4"/>
  <c r="AA204" i="4"/>
  <c r="AA198" i="4"/>
  <c r="AA97" i="4"/>
  <c r="AA330" i="4"/>
  <c r="AA345" i="4"/>
  <c r="AA342" i="4"/>
  <c r="AA346" i="4"/>
  <c r="AA254" i="4"/>
  <c r="AA274" i="4"/>
  <c r="AA314" i="4"/>
  <c r="AA293" i="4"/>
  <c r="AA246" i="4"/>
  <c r="AA235" i="4"/>
  <c r="AA219" i="4"/>
  <c r="AA192" i="4"/>
  <c r="AA308" i="4"/>
  <c r="AA305" i="4"/>
  <c r="AA331" i="4"/>
  <c r="AA329" i="4"/>
  <c r="AA322" i="4"/>
  <c r="AA317" i="4"/>
  <c r="AA287" i="4"/>
  <c r="AA286" i="4"/>
  <c r="AA266" i="4"/>
  <c r="AA239" i="4"/>
  <c r="AA236" i="4"/>
  <c r="AA259" i="4"/>
  <c r="AA211" i="4"/>
  <c r="AA215" i="4"/>
  <c r="AA217" i="4"/>
  <c r="AA182" i="4"/>
  <c r="AA169" i="4"/>
  <c r="AA348" i="4"/>
  <c r="AA247" i="4"/>
  <c r="AA178" i="4"/>
  <c r="AA248" i="4"/>
  <c r="AA154" i="4"/>
  <c r="AA319" i="4"/>
  <c r="AA257" i="4"/>
  <c r="AA233" i="4"/>
  <c r="AA170" i="4"/>
  <c r="AA118" i="4"/>
  <c r="AA382" i="4"/>
  <c r="AA369" i="4"/>
  <c r="AA368" i="4"/>
  <c r="AA292" i="4"/>
  <c r="AA279" i="4"/>
  <c r="AA271" i="4"/>
  <c r="AA202" i="4"/>
  <c r="AA189" i="4"/>
  <c r="AA109" i="4"/>
  <c r="AA177" i="4"/>
  <c r="AA230" i="4"/>
  <c r="AA350" i="4"/>
  <c r="AA318" i="4"/>
  <c r="AA312" i="4"/>
  <c r="AA306" i="4"/>
  <c r="AA289" i="4"/>
  <c r="AA282" i="4"/>
  <c r="AA280" i="4"/>
  <c r="AA261" i="4"/>
  <c r="AA114" i="4"/>
  <c r="AA354" i="4"/>
  <c r="AA264" i="4"/>
  <c r="AA156" i="4"/>
  <c r="AA237" i="4"/>
  <c r="AA213" i="4"/>
  <c r="AA195" i="4"/>
  <c r="AA124" i="4"/>
  <c r="AA105" i="4"/>
  <c r="AA98" i="4"/>
  <c r="AA91" i="4"/>
  <c r="AA63" i="4"/>
  <c r="AA62" i="4"/>
  <c r="AA58" i="4"/>
  <c r="AA388" i="4"/>
  <c r="AA389" i="4"/>
  <c r="AA386" i="4"/>
  <c r="AA316" i="4"/>
  <c r="AA310" i="4"/>
  <c r="AA199" i="4"/>
  <c r="AA163" i="4"/>
  <c r="AA158" i="4"/>
  <c r="AA47" i="4"/>
  <c r="AA42" i="4"/>
  <c r="AA256" i="4"/>
  <c r="AA255" i="4"/>
  <c r="AA251" i="4"/>
  <c r="AA238" i="4"/>
  <c r="AA69" i="4"/>
  <c r="AA36" i="4"/>
  <c r="AA138" i="4"/>
  <c r="AA148" i="4"/>
  <c r="AA83" i="4"/>
  <c r="AA90" i="4"/>
  <c r="AA95" i="4"/>
  <c r="AA107" i="4"/>
  <c r="AA68" i="4"/>
  <c r="AA54" i="4"/>
  <c r="AA52" i="4"/>
  <c r="AA41" i="4"/>
  <c r="AA37" i="4"/>
  <c r="AA25" i="4"/>
  <c r="AA21" i="4"/>
  <c r="AA11" i="4"/>
  <c r="AA26" i="4"/>
  <c r="AA17" i="4"/>
  <c r="AA194" i="4"/>
  <c r="AA191" i="4"/>
  <c r="AA190" i="4"/>
  <c r="AA187" i="4"/>
  <c r="AA185" i="4"/>
  <c r="AA184" i="4"/>
  <c r="AA183" i="4"/>
  <c r="AA165" i="4"/>
  <c r="AA164" i="4"/>
  <c r="AA157" i="4"/>
  <c r="AA150" i="4"/>
  <c r="AA142" i="4"/>
  <c r="AA121" i="4"/>
  <c r="AA120" i="4"/>
  <c r="AA103" i="4"/>
  <c r="AA101" i="4"/>
  <c r="AA89" i="4"/>
  <c r="AA86" i="4"/>
  <c r="AA85" i="4"/>
  <c r="AA80" i="4"/>
  <c r="AA71" i="4"/>
  <c r="AA53" i="4"/>
  <c r="AA49" i="4"/>
  <c r="AA48" i="4"/>
  <c r="AA33" i="4"/>
  <c r="AA321" i="4"/>
  <c r="AA299" i="4"/>
  <c r="AA290" i="4"/>
  <c r="AA285" i="4"/>
  <c r="AA263" i="4"/>
  <c r="AA253" i="4"/>
  <c r="AA252" i="4"/>
  <c r="AA243" i="4"/>
  <c r="AA242" i="4"/>
  <c r="AA241" i="4"/>
  <c r="AA200" i="4"/>
  <c r="AA193" i="4"/>
  <c r="AA123" i="4"/>
  <c r="AA110" i="4"/>
  <c r="AA106" i="4"/>
  <c r="AA100" i="4"/>
  <c r="AA94" i="4"/>
  <c r="AA82" i="4"/>
  <c r="AA81" i="4"/>
  <c r="AA65" i="4"/>
  <c r="AA59" i="4"/>
  <c r="AA57" i="4"/>
  <c r="AA50" i="4"/>
  <c r="AA45" i="4"/>
  <c r="AA34" i="4"/>
  <c r="AA27" i="4"/>
  <c r="AA22" i="4"/>
  <c r="AA12" i="4"/>
  <c r="AA8" i="4"/>
  <c r="AA394" i="4"/>
  <c r="AA392" i="4"/>
  <c r="AA390" i="4"/>
  <c r="AA391" i="4" l="1"/>
  <c r="AA393" i="4"/>
  <c r="AA379" i="4" l="1"/>
  <c r="AA367" i="4"/>
  <c r="AA335" i="4"/>
  <c r="AA309" i="4"/>
  <c r="AA273" i="4"/>
  <c r="AA232" i="4"/>
  <c r="AA197" i="4"/>
  <c r="AA196" i="4"/>
  <c r="AA174" i="4"/>
  <c r="AA129" i="4"/>
  <c r="AA77" i="4"/>
  <c r="AA76" i="4"/>
  <c r="AA40" i="4"/>
  <c r="AA38" i="4"/>
  <c r="AA13" i="4"/>
  <c r="AA7" i="4" l="1"/>
  <c r="AA372" i="4"/>
  <c r="AA353" i="4"/>
  <c r="AA358" i="4"/>
  <c r="AA337" i="4"/>
  <c r="AA334" i="4"/>
  <c r="AA272" i="4"/>
  <c r="AA222" i="4"/>
  <c r="AA244" i="4"/>
  <c r="AA231" i="4"/>
  <c r="AA201" i="4"/>
  <c r="AA210" i="4"/>
  <c r="AA179" i="4"/>
  <c r="AA147" i="4"/>
  <c r="AA132" i="4"/>
  <c r="AA126" i="4"/>
  <c r="AA149" i="4"/>
  <c r="AA72" i="4"/>
  <c r="AA87" i="4"/>
  <c r="AA46" i="4"/>
  <c r="AA16" i="4"/>
  <c r="AA23" i="4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AA336" i="4"/>
  <c r="AA360" i="4"/>
  <c r="AA332" i="4"/>
  <c r="AA323" i="4"/>
  <c r="AA359" i="4" l="1"/>
  <c r="AA383" i="4"/>
  <c r="AA365" i="4"/>
  <c r="AA339" i="4"/>
  <c r="AA328" i="4"/>
  <c r="AA155" i="4"/>
  <c r="AA301" i="4"/>
  <c r="AA378" i="4"/>
  <c r="AA366" i="4"/>
  <c r="AA333" i="4"/>
  <c r="AA297" i="4"/>
  <c r="AA313" i="4"/>
  <c r="AA265" i="4"/>
  <c r="AA384" i="4"/>
  <c r="AA374" i="4"/>
  <c r="AA370" i="4"/>
  <c r="AA311" i="4" l="1"/>
  <c r="AA267" i="4"/>
  <c r="AA188" i="4"/>
  <c r="AA166" i="4"/>
  <c r="AA99" i="4"/>
  <c r="AA108" i="4"/>
  <c r="AA67" i="4"/>
  <c r="AA92" i="4"/>
  <c r="AA357" i="4"/>
  <c r="AA96" i="4"/>
  <c r="AA159" i="4"/>
  <c r="AA327" i="4"/>
  <c r="AA128" i="4"/>
  <c r="AA20" i="4"/>
  <c r="AA24" i="4"/>
  <c r="AA245" i="4"/>
  <c r="AA234" i="4"/>
  <c r="AA73" i="4" l="1"/>
  <c r="AA4" i="4" s="1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89" i="4" l="1"/>
  <c r="W89" i="4"/>
  <c r="B90" i="4"/>
  <c r="W90" i="4"/>
  <c r="B91" i="4"/>
  <c r="W91" i="4"/>
  <c r="B92" i="4"/>
  <c r="W92" i="4"/>
  <c r="B93" i="4"/>
  <c r="W93" i="4"/>
  <c r="B94" i="4"/>
  <c r="W94" i="4"/>
  <c r="B95" i="4"/>
  <c r="W95" i="4"/>
  <c r="B96" i="4"/>
  <c r="W96" i="4"/>
  <c r="B97" i="4"/>
  <c r="W97" i="4"/>
  <c r="B98" i="4"/>
  <c r="W98" i="4"/>
  <c r="B99" i="4"/>
  <c r="W99" i="4"/>
  <c r="B100" i="4"/>
  <c r="W100" i="4"/>
  <c r="B101" i="4"/>
  <c r="W101" i="4"/>
  <c r="B102" i="4"/>
  <c r="W102" i="4"/>
  <c r="B103" i="4"/>
  <c r="W103" i="4"/>
  <c r="B104" i="4"/>
  <c r="W104" i="4"/>
  <c r="B105" i="4"/>
  <c r="W105" i="4"/>
  <c r="B106" i="4"/>
  <c r="W106" i="4"/>
  <c r="B107" i="4"/>
  <c r="W107" i="4"/>
  <c r="B108" i="4"/>
  <c r="W108" i="4"/>
  <c r="B109" i="4"/>
  <c r="W109" i="4"/>
  <c r="B110" i="4"/>
  <c r="W110" i="4"/>
  <c r="B111" i="4"/>
  <c r="W111" i="4"/>
  <c r="B112" i="4"/>
  <c r="W112" i="4"/>
  <c r="B113" i="4"/>
  <c r="W113" i="4"/>
  <c r="B114" i="4"/>
  <c r="W114" i="4"/>
  <c r="B115" i="4"/>
  <c r="W115" i="4"/>
  <c r="B116" i="4"/>
  <c r="W116" i="4"/>
  <c r="B117" i="4"/>
  <c r="W117" i="4"/>
  <c r="B118" i="4"/>
  <c r="W118" i="4"/>
  <c r="B119" i="4"/>
  <c r="W119" i="4"/>
  <c r="B120" i="4"/>
  <c r="W120" i="4"/>
  <c r="B121" i="4"/>
  <c r="W121" i="4"/>
  <c r="B122" i="4"/>
  <c r="W122" i="4"/>
  <c r="B123" i="4"/>
  <c r="W123" i="4"/>
  <c r="B124" i="4"/>
  <c r="B125" i="4"/>
  <c r="W125" i="4"/>
  <c r="B126" i="4"/>
  <c r="W126" i="4"/>
  <c r="B127" i="4"/>
  <c r="W127" i="4"/>
  <c r="B128" i="4"/>
  <c r="W128" i="4"/>
  <c r="B129" i="4"/>
  <c r="W129" i="4"/>
  <c r="B130" i="4"/>
  <c r="W130" i="4"/>
  <c r="B131" i="4"/>
  <c r="W131" i="4"/>
  <c r="B132" i="4"/>
  <c r="W132" i="4"/>
  <c r="B133" i="4"/>
  <c r="W133" i="4"/>
  <c r="B134" i="4"/>
  <c r="W134" i="4"/>
  <c r="B135" i="4"/>
  <c r="W135" i="4"/>
  <c r="B136" i="4"/>
  <c r="W136" i="4"/>
  <c r="B137" i="4"/>
  <c r="W137" i="4"/>
  <c r="B138" i="4"/>
  <c r="W138" i="4"/>
  <c r="B139" i="4"/>
  <c r="W139" i="4"/>
  <c r="B140" i="4"/>
  <c r="W140" i="4"/>
  <c r="B141" i="4"/>
  <c r="W141" i="4"/>
  <c r="B142" i="4"/>
  <c r="W142" i="4"/>
  <c r="B143" i="4"/>
  <c r="W143" i="4"/>
  <c r="B144" i="4"/>
  <c r="W144" i="4"/>
  <c r="B145" i="4"/>
  <c r="W145" i="4"/>
  <c r="B146" i="4"/>
  <c r="W146" i="4"/>
  <c r="B147" i="4"/>
  <c r="W147" i="4"/>
  <c r="B148" i="4"/>
  <c r="W148" i="4"/>
  <c r="B149" i="4"/>
  <c r="W149" i="4"/>
  <c r="B150" i="4"/>
  <c r="W150" i="4"/>
  <c r="B151" i="4"/>
  <c r="W151" i="4"/>
  <c r="B152" i="4"/>
  <c r="W152" i="4"/>
  <c r="B153" i="4"/>
  <c r="W153" i="4"/>
  <c r="B154" i="4"/>
  <c r="W154" i="4"/>
  <c r="B155" i="4"/>
  <c r="W155" i="4"/>
  <c r="B156" i="4"/>
  <c r="W156" i="4"/>
  <c r="B157" i="4"/>
  <c r="W157" i="4"/>
  <c r="B158" i="4"/>
  <c r="W158" i="4"/>
  <c r="B159" i="4"/>
  <c r="W159" i="4"/>
  <c r="B160" i="4"/>
  <c r="W160" i="4"/>
  <c r="B161" i="4"/>
  <c r="W161" i="4"/>
  <c r="B162" i="4"/>
  <c r="W162" i="4"/>
  <c r="B163" i="4"/>
  <c r="W163" i="4"/>
  <c r="B164" i="4"/>
  <c r="W164" i="4"/>
  <c r="B165" i="4"/>
  <c r="W165" i="4"/>
  <c r="B166" i="4"/>
  <c r="W166" i="4"/>
  <c r="B167" i="4"/>
  <c r="W167" i="4"/>
  <c r="B168" i="4"/>
  <c r="W168" i="4"/>
  <c r="B169" i="4"/>
  <c r="W169" i="4"/>
  <c r="B170" i="4"/>
  <c r="W170" i="4"/>
  <c r="B171" i="4"/>
  <c r="W171" i="4"/>
  <c r="B172" i="4"/>
  <c r="W172" i="4"/>
  <c r="B173" i="4"/>
  <c r="W173" i="4"/>
  <c r="B174" i="4"/>
  <c r="W174" i="4"/>
  <c r="B175" i="4"/>
  <c r="W175" i="4"/>
  <c r="B176" i="4"/>
  <c r="W176" i="4"/>
  <c r="B177" i="4"/>
  <c r="W177" i="4"/>
  <c r="B178" i="4"/>
  <c r="W178" i="4"/>
  <c r="B179" i="4"/>
  <c r="W179" i="4"/>
  <c r="B180" i="4"/>
  <c r="W180" i="4"/>
  <c r="B181" i="4"/>
  <c r="W181" i="4"/>
  <c r="B182" i="4"/>
  <c r="W182" i="4"/>
  <c r="B183" i="4"/>
  <c r="W183" i="4"/>
  <c r="B184" i="4"/>
  <c r="W184" i="4"/>
  <c r="B185" i="4"/>
  <c r="W185" i="4"/>
  <c r="B186" i="4"/>
  <c r="W186" i="4"/>
  <c r="B187" i="4"/>
  <c r="W187" i="4"/>
  <c r="B188" i="4"/>
  <c r="W188" i="4"/>
  <c r="B189" i="4"/>
  <c r="W189" i="4"/>
  <c r="B190" i="4"/>
  <c r="W190" i="4"/>
  <c r="B191" i="4"/>
  <c r="W191" i="4"/>
  <c r="B192" i="4"/>
  <c r="W192" i="4"/>
  <c r="B193" i="4"/>
  <c r="W193" i="4"/>
  <c r="B194" i="4"/>
  <c r="W194" i="4"/>
  <c r="B373" i="4"/>
  <c r="W373" i="4"/>
  <c r="B374" i="4"/>
  <c r="W374" i="4"/>
  <c r="B375" i="4"/>
  <c r="W375" i="4"/>
  <c r="B376" i="4"/>
  <c r="W376" i="4"/>
  <c r="B377" i="4"/>
  <c r="W377" i="4"/>
  <c r="B378" i="4"/>
  <c r="W378" i="4"/>
  <c r="B379" i="4"/>
  <c r="W379" i="4"/>
  <c r="W7" i="4" l="1"/>
  <c r="V13" i="6" l="1"/>
  <c r="V14" i="6"/>
  <c r="V15" i="6"/>
  <c r="V8" i="6" l="1"/>
  <c r="V9" i="6"/>
  <c r="V10" i="6"/>
  <c r="V11" i="6"/>
  <c r="V12" i="6"/>
  <c r="V7" i="6" l="1"/>
  <c r="U3" i="6"/>
  <c r="T3" i="6"/>
  <c r="S3" i="6"/>
  <c r="R3" i="6"/>
  <c r="Q3" i="6"/>
  <c r="P3" i="6"/>
  <c r="O3" i="6"/>
  <c r="N3" i="6"/>
  <c r="M3" i="6"/>
  <c r="L3" i="6"/>
  <c r="K3" i="6"/>
  <c r="J3" i="6"/>
  <c r="I3" i="6"/>
  <c r="V4" i="5"/>
  <c r="U4" i="5"/>
  <c r="T4" i="5"/>
  <c r="K1" i="6" l="1"/>
  <c r="V3" i="6"/>
  <c r="B68" i="3"/>
  <c r="G68" i="3" s="1"/>
  <c r="B52" i="3"/>
  <c r="G52" i="3" s="1"/>
  <c r="C16" i="7"/>
  <c r="C24" i="7" s="1"/>
  <c r="B7" i="4"/>
  <c r="B8" i="4"/>
  <c r="W8" i="4"/>
  <c r="B11" i="4"/>
  <c r="W11" i="4"/>
  <c r="B12" i="4"/>
  <c r="B13" i="4"/>
  <c r="B14" i="4"/>
  <c r="B15" i="4"/>
  <c r="B16" i="4"/>
  <c r="W16" i="4"/>
  <c r="B17" i="4"/>
  <c r="B18" i="4"/>
  <c r="B19" i="4"/>
  <c r="W19" i="4"/>
  <c r="B20" i="4"/>
  <c r="W20" i="4"/>
  <c r="B21" i="4"/>
  <c r="B22" i="4"/>
  <c r="B23" i="4"/>
  <c r="W23" i="4"/>
  <c r="B24" i="4"/>
  <c r="W24" i="4"/>
  <c r="B25" i="4"/>
  <c r="W25" i="4"/>
  <c r="B26" i="4"/>
  <c r="W26" i="4"/>
  <c r="B27" i="4"/>
  <c r="W27" i="4"/>
  <c r="B28" i="4"/>
  <c r="B29" i="4"/>
  <c r="W29" i="4"/>
  <c r="B30" i="4"/>
  <c r="W30" i="4"/>
  <c r="B31" i="4"/>
  <c r="W31" i="4"/>
  <c r="B32" i="4"/>
  <c r="W32" i="4"/>
  <c r="B33" i="4"/>
  <c r="W33" i="4"/>
  <c r="B34" i="4"/>
  <c r="W34" i="4"/>
  <c r="B35" i="4"/>
  <c r="W35" i="4"/>
  <c r="B36" i="4"/>
  <c r="W36" i="4"/>
  <c r="B37" i="4"/>
  <c r="W37" i="4"/>
  <c r="B38" i="4"/>
  <c r="B39" i="4"/>
  <c r="B40" i="4"/>
  <c r="W40" i="4"/>
  <c r="B41" i="4"/>
  <c r="W41" i="4"/>
  <c r="B42" i="4"/>
  <c r="W42" i="4"/>
  <c r="B44" i="4"/>
  <c r="W44" i="4"/>
  <c r="B45" i="4"/>
  <c r="W45" i="4"/>
  <c r="B46" i="4"/>
  <c r="W46" i="4"/>
  <c r="B47" i="4"/>
  <c r="W47" i="4"/>
  <c r="B48" i="4"/>
  <c r="W48" i="4"/>
  <c r="B49" i="4"/>
  <c r="W49" i="4"/>
  <c r="B50" i="4"/>
  <c r="W50" i="4"/>
  <c r="B51" i="4"/>
  <c r="W51" i="4"/>
  <c r="B52" i="4"/>
  <c r="W52" i="4"/>
  <c r="B53" i="4"/>
  <c r="W53" i="4"/>
  <c r="B54" i="4"/>
  <c r="W54" i="4"/>
  <c r="B55" i="4"/>
  <c r="W55" i="4"/>
  <c r="B57" i="4"/>
  <c r="W57" i="4"/>
  <c r="B58" i="4"/>
  <c r="W58" i="4"/>
  <c r="B59" i="4"/>
  <c r="W59" i="4"/>
  <c r="B60" i="4"/>
  <c r="W60" i="4"/>
  <c r="B61" i="4"/>
  <c r="W61" i="4"/>
  <c r="B62" i="4"/>
  <c r="W62" i="4"/>
  <c r="B63" i="4"/>
  <c r="W63" i="4"/>
  <c r="B65" i="4"/>
  <c r="W65" i="4"/>
  <c r="B66" i="4"/>
  <c r="W66" i="4"/>
  <c r="B67" i="4"/>
  <c r="W67" i="4"/>
  <c r="B68" i="4"/>
  <c r="W68" i="4"/>
  <c r="B69" i="4"/>
  <c r="W69" i="4"/>
  <c r="B74" i="4"/>
  <c r="W74" i="4"/>
  <c r="B75" i="4"/>
  <c r="W75" i="4"/>
  <c r="B76" i="4"/>
  <c r="W76" i="4"/>
  <c r="B77" i="4"/>
  <c r="W77" i="4"/>
  <c r="B78" i="4"/>
  <c r="W78" i="4"/>
  <c r="B79" i="4"/>
  <c r="W79" i="4"/>
  <c r="B80" i="4"/>
  <c r="W80" i="4"/>
  <c r="B81" i="4"/>
  <c r="W81" i="4"/>
  <c r="B82" i="4"/>
  <c r="W82" i="4"/>
  <c r="B83" i="4"/>
  <c r="W83" i="4"/>
  <c r="B84" i="4"/>
  <c r="W84" i="4"/>
  <c r="B85" i="4"/>
  <c r="W85" i="4"/>
  <c r="B86" i="4"/>
  <c r="W86" i="4"/>
  <c r="B87" i="4"/>
  <c r="W87" i="4"/>
  <c r="B380" i="4"/>
  <c r="W380" i="4"/>
  <c r="B401" i="4"/>
  <c r="W401" i="4"/>
  <c r="B402" i="4"/>
  <c r="W402" i="4"/>
  <c r="B403" i="4"/>
  <c r="W403" i="4"/>
  <c r="B404" i="4"/>
  <c r="W404" i="4"/>
  <c r="B405" i="4"/>
  <c r="W405" i="4"/>
  <c r="B406" i="4"/>
  <c r="W406" i="4"/>
  <c r="B407" i="4"/>
  <c r="W407" i="4"/>
  <c r="B408" i="4"/>
  <c r="W408" i="4"/>
  <c r="F16" i="3" l="1"/>
  <c r="D16" i="3"/>
  <c r="X16" i="3"/>
  <c r="V16" i="3"/>
  <c r="T16" i="3"/>
  <c r="R16" i="3"/>
  <c r="P16" i="3"/>
  <c r="N16" i="3"/>
  <c r="L16" i="3"/>
  <c r="J16" i="3"/>
  <c r="H16" i="3"/>
  <c r="Z16" i="3"/>
  <c r="V18" i="3"/>
  <c r="X18" i="3"/>
  <c r="T18" i="3"/>
  <c r="R18" i="3"/>
  <c r="P18" i="3"/>
  <c r="N18" i="3"/>
  <c r="L18" i="3"/>
  <c r="J18" i="3"/>
  <c r="Z18" i="3"/>
  <c r="H18" i="3"/>
  <c r="F18" i="3"/>
  <c r="D18" i="3"/>
  <c r="Z17" i="3"/>
  <c r="X17" i="3"/>
  <c r="N17" i="3"/>
  <c r="V17" i="3"/>
  <c r="T17" i="3"/>
  <c r="R17" i="3"/>
  <c r="P17" i="3"/>
  <c r="J17" i="3"/>
  <c r="H17" i="3"/>
  <c r="F17" i="3"/>
  <c r="D17" i="3"/>
  <c r="L17" i="3"/>
  <c r="AA23" i="3"/>
  <c r="F226" i="3" s="1"/>
  <c r="S23" i="3"/>
  <c r="F162" i="3" s="1"/>
  <c r="K23" i="3"/>
  <c r="F98" i="3" s="1"/>
  <c r="I23" i="3"/>
  <c r="F82" i="3" s="1"/>
  <c r="Y23" i="3"/>
  <c r="F210" i="3" s="1"/>
  <c r="W23" i="3"/>
  <c r="F194" i="3" s="1"/>
  <c r="O23" i="3"/>
  <c r="F130" i="3" s="1"/>
  <c r="G23" i="3"/>
  <c r="F66" i="3" s="1"/>
  <c r="U23" i="3"/>
  <c r="F178" i="3" s="1"/>
  <c r="M23" i="3"/>
  <c r="F114" i="3" s="1"/>
  <c r="E23" i="3"/>
  <c r="F50" i="3" s="1"/>
  <c r="Q23" i="3"/>
  <c r="F146" i="3" s="1"/>
  <c r="Z19" i="3"/>
  <c r="R19" i="3"/>
  <c r="J19" i="3"/>
  <c r="N19" i="3"/>
  <c r="T19" i="3"/>
  <c r="L19" i="3"/>
  <c r="X19" i="3"/>
  <c r="P19" i="3"/>
  <c r="H19" i="3"/>
  <c r="V19" i="3"/>
  <c r="F19" i="3"/>
  <c r="D19" i="3"/>
  <c r="Z20" i="3"/>
  <c r="J20" i="3"/>
  <c r="V20" i="3"/>
  <c r="T20" i="3"/>
  <c r="R20" i="3"/>
  <c r="N20" i="3"/>
  <c r="X20" i="3"/>
  <c r="H20" i="3"/>
  <c r="F20" i="3"/>
  <c r="D20" i="3"/>
  <c r="P20" i="3"/>
  <c r="L20" i="3"/>
  <c r="B69" i="3"/>
  <c r="G69" i="3" s="1"/>
  <c r="AC16" i="3" l="1"/>
  <c r="E110" i="3"/>
  <c r="E223" i="3"/>
  <c r="E222" i="3"/>
  <c r="E206" i="3"/>
  <c r="E207" i="3"/>
  <c r="E190" i="3"/>
  <c r="E191" i="3"/>
  <c r="E174" i="3"/>
  <c r="E175" i="3"/>
  <c r="E158" i="3"/>
  <c r="E159" i="3"/>
  <c r="E142" i="3"/>
  <c r="E143" i="3"/>
  <c r="E127" i="3"/>
  <c r="E126" i="3"/>
  <c r="E111" i="3"/>
  <c r="E94" i="3"/>
  <c r="E95" i="3"/>
  <c r="E79" i="3"/>
  <c r="E78" i="3"/>
  <c r="E63" i="3"/>
  <c r="E62" i="3"/>
  <c r="E46" i="3"/>
  <c r="E47" i="3"/>
  <c r="E36" i="3"/>
  <c r="AC18" i="3"/>
  <c r="AC17" i="3"/>
  <c r="B70" i="3"/>
  <c r="G70" i="3" s="1"/>
  <c r="B71" i="3" l="1"/>
  <c r="G71" i="3" s="1"/>
  <c r="B72" i="3" l="1"/>
  <c r="G72" i="3" s="1"/>
  <c r="B73" i="3" l="1"/>
  <c r="G73" i="3" s="1"/>
  <c r="Q21" i="1" l="1"/>
  <c r="Q18" i="1"/>
  <c r="Q14" i="1"/>
  <c r="AD30" i="3" l="1"/>
  <c r="J21" i="3" l="1"/>
  <c r="R21" i="3"/>
  <c r="T21" i="3"/>
  <c r="H22" i="3"/>
  <c r="P22" i="3"/>
  <c r="V22" i="3"/>
  <c r="H21" i="3"/>
  <c r="P21" i="3"/>
  <c r="V21" i="3"/>
  <c r="F22" i="3"/>
  <c r="N22" i="3"/>
  <c r="X22" i="3"/>
  <c r="F21" i="3"/>
  <c r="N21" i="3"/>
  <c r="X21" i="3"/>
  <c r="D22" i="3"/>
  <c r="E49" i="3" s="1"/>
  <c r="L22" i="3"/>
  <c r="Z22" i="3"/>
  <c r="D21" i="3"/>
  <c r="E48" i="3" s="1"/>
  <c r="L21" i="3"/>
  <c r="Z21" i="3"/>
  <c r="J22" i="3"/>
  <c r="R22" i="3"/>
  <c r="T22" i="3"/>
  <c r="L30" i="3"/>
  <c r="Z30" i="3"/>
  <c r="J30" i="3"/>
  <c r="X30" i="3"/>
  <c r="H30" i="3"/>
  <c r="V30" i="3"/>
  <c r="F30" i="3"/>
  <c r="T30" i="3"/>
  <c r="D30" i="3"/>
  <c r="R30" i="3"/>
  <c r="P30" i="3"/>
  <c r="N30" i="3"/>
  <c r="E226" i="3" l="1"/>
  <c r="E224" i="3"/>
  <c r="E227" i="3"/>
  <c r="E225" i="3"/>
  <c r="E211" i="3"/>
  <c r="E209" i="3"/>
  <c r="E210" i="3"/>
  <c r="E208" i="3"/>
  <c r="E194" i="3"/>
  <c r="E192" i="3"/>
  <c r="E195" i="3"/>
  <c r="E193" i="3"/>
  <c r="E179" i="3"/>
  <c r="E177" i="3"/>
  <c r="E178" i="3"/>
  <c r="E176" i="3"/>
  <c r="E163" i="3"/>
  <c r="E161" i="3"/>
  <c r="E162" i="3"/>
  <c r="E160" i="3"/>
  <c r="E146" i="3"/>
  <c r="E144" i="3"/>
  <c r="E147" i="3"/>
  <c r="E145" i="3"/>
  <c r="E131" i="3"/>
  <c r="E129" i="3"/>
  <c r="E130" i="3"/>
  <c r="E128" i="3"/>
  <c r="E114" i="3"/>
  <c r="E112" i="3"/>
  <c r="E115" i="3"/>
  <c r="E113" i="3"/>
  <c r="E99" i="3"/>
  <c r="E97" i="3"/>
  <c r="E98" i="3"/>
  <c r="E96" i="3"/>
  <c r="E82" i="3"/>
  <c r="E80" i="3"/>
  <c r="E83" i="3"/>
  <c r="E81" i="3"/>
  <c r="E67" i="3"/>
  <c r="E65" i="3"/>
  <c r="E66" i="3"/>
  <c r="E64" i="3"/>
  <c r="E50" i="3"/>
  <c r="E51" i="3"/>
  <c r="AC19" i="3"/>
  <c r="AC21" i="3"/>
  <c r="AC22" i="3"/>
  <c r="AC20" i="3"/>
  <c r="AH13" i="3" l="1"/>
  <c r="AH12" i="3"/>
  <c r="Z12" i="3"/>
  <c r="E216" i="3" s="1"/>
  <c r="V12" i="3"/>
  <c r="E184" i="3" s="1"/>
  <c r="R12" i="3"/>
  <c r="E152" i="3" s="1"/>
  <c r="N12" i="3"/>
  <c r="E120" i="3" s="1"/>
  <c r="J12" i="3"/>
  <c r="E88" i="3" s="1"/>
  <c r="F12" i="3"/>
  <c r="E56" i="3" s="1"/>
  <c r="X10" i="3"/>
  <c r="F13" i="3"/>
  <c r="Z11" i="3"/>
  <c r="X15" i="3"/>
  <c r="E205" i="3" s="1"/>
  <c r="X9" i="3"/>
  <c r="E197" i="3" s="1"/>
  <c r="V11" i="3"/>
  <c r="T15" i="3"/>
  <c r="E173" i="3" s="1"/>
  <c r="T9" i="3"/>
  <c r="E165" i="3" s="1"/>
  <c r="R11" i="3"/>
  <c r="P15" i="3"/>
  <c r="E141" i="3" s="1"/>
  <c r="P9" i="3"/>
  <c r="E133" i="3" s="1"/>
  <c r="N11" i="3"/>
  <c r="L15" i="3"/>
  <c r="E109" i="3" s="1"/>
  <c r="L9" i="3"/>
  <c r="E101" i="3" s="1"/>
  <c r="J11" i="3"/>
  <c r="H15" i="3"/>
  <c r="E77" i="3" s="1"/>
  <c r="H9" i="3"/>
  <c r="E69" i="3" s="1"/>
  <c r="F11" i="3"/>
  <c r="D15" i="3"/>
  <c r="D9" i="3"/>
  <c r="T10" i="3"/>
  <c r="R13" i="3"/>
  <c r="P10" i="3"/>
  <c r="X14" i="3"/>
  <c r="E204" i="3" s="1"/>
  <c r="X8" i="3"/>
  <c r="E196" i="3" s="1"/>
  <c r="T14" i="3"/>
  <c r="E172" i="3" s="1"/>
  <c r="T8" i="3"/>
  <c r="E164" i="3" s="1"/>
  <c r="P14" i="3"/>
  <c r="E140" i="3" s="1"/>
  <c r="P8" i="3"/>
  <c r="E132" i="3" s="1"/>
  <c r="L14" i="3"/>
  <c r="E108" i="3" s="1"/>
  <c r="L8" i="3"/>
  <c r="E100" i="3" s="1"/>
  <c r="H14" i="3"/>
  <c r="E76" i="3" s="1"/>
  <c r="H8" i="3"/>
  <c r="E68" i="3" s="1"/>
  <c r="D14" i="3"/>
  <c r="J10" i="3"/>
  <c r="D13" i="3"/>
  <c r="D10" i="3"/>
  <c r="Z10" i="3"/>
  <c r="X13" i="3"/>
  <c r="V10" i="3"/>
  <c r="T13" i="3"/>
  <c r="R10" i="3"/>
  <c r="P13" i="3"/>
  <c r="N10" i="3"/>
  <c r="L13" i="3"/>
  <c r="H13" i="3"/>
  <c r="F10" i="3"/>
  <c r="X12" i="3"/>
  <c r="E200" i="3" s="1"/>
  <c r="T12" i="3"/>
  <c r="E168" i="3" s="1"/>
  <c r="P12" i="3"/>
  <c r="L12" i="3"/>
  <c r="H12" i="3"/>
  <c r="E72" i="3" s="1"/>
  <c r="D12" i="3"/>
  <c r="E40" i="3" s="1"/>
  <c r="V13" i="3"/>
  <c r="Z15" i="3"/>
  <c r="E221" i="3" s="1"/>
  <c r="Z9" i="3"/>
  <c r="E213" i="3" s="1"/>
  <c r="X11" i="3"/>
  <c r="V15" i="3"/>
  <c r="E189" i="3" s="1"/>
  <c r="V9" i="3"/>
  <c r="E181" i="3" s="1"/>
  <c r="T11" i="3"/>
  <c r="R15" i="3"/>
  <c r="E157" i="3" s="1"/>
  <c r="R9" i="3"/>
  <c r="E149" i="3" s="1"/>
  <c r="P11" i="3"/>
  <c r="N15" i="3"/>
  <c r="E125" i="3" s="1"/>
  <c r="N9" i="3"/>
  <c r="E117" i="3" s="1"/>
  <c r="L11" i="3"/>
  <c r="J15" i="3"/>
  <c r="E93" i="3" s="1"/>
  <c r="J9" i="3"/>
  <c r="E85" i="3" s="1"/>
  <c r="H11" i="3"/>
  <c r="F15" i="3"/>
  <c r="E61" i="3" s="1"/>
  <c r="F9" i="3"/>
  <c r="E53" i="3" s="1"/>
  <c r="D11" i="3"/>
  <c r="J13" i="3"/>
  <c r="Z14" i="3"/>
  <c r="E220" i="3" s="1"/>
  <c r="Z8" i="3"/>
  <c r="E212" i="3" s="1"/>
  <c r="V14" i="3"/>
  <c r="E188" i="3" s="1"/>
  <c r="V8" i="3"/>
  <c r="E180" i="3" s="1"/>
  <c r="R14" i="3"/>
  <c r="E156" i="3" s="1"/>
  <c r="R8" i="3"/>
  <c r="E148" i="3" s="1"/>
  <c r="N14" i="3"/>
  <c r="E124" i="3" s="1"/>
  <c r="N8" i="3"/>
  <c r="E116" i="3" s="1"/>
  <c r="J14" i="3"/>
  <c r="E92" i="3" s="1"/>
  <c r="J8" i="3"/>
  <c r="E84" i="3" s="1"/>
  <c r="F14" i="3"/>
  <c r="E60" i="3" s="1"/>
  <c r="F8" i="3"/>
  <c r="E52" i="3" s="1"/>
  <c r="Z13" i="3"/>
  <c r="N13" i="3"/>
  <c r="L10" i="3"/>
  <c r="H10" i="3"/>
  <c r="E138" i="3" l="1"/>
  <c r="E55" i="3"/>
  <c r="E169" i="3"/>
  <c r="E183" i="3"/>
  <c r="E201" i="3"/>
  <c r="E171" i="3"/>
  <c r="E151" i="3"/>
  <c r="E119" i="3"/>
  <c r="E139" i="3"/>
  <c r="E73" i="3"/>
  <c r="E215" i="3"/>
  <c r="E137" i="3"/>
  <c r="E106" i="3"/>
  <c r="E217" i="3"/>
  <c r="E219" i="3"/>
  <c r="E203" i="3"/>
  <c r="E218" i="3"/>
  <c r="E170" i="3"/>
  <c r="E214" i="3"/>
  <c r="E199" i="3"/>
  <c r="E187" i="3"/>
  <c r="E198" i="3"/>
  <c r="E202" i="3"/>
  <c r="E71" i="3"/>
  <c r="E186" i="3"/>
  <c r="E182" i="3"/>
  <c r="E185" i="3"/>
  <c r="E87" i="3"/>
  <c r="E105" i="3"/>
  <c r="E167" i="3"/>
  <c r="E166" i="3"/>
  <c r="E136" i="3"/>
  <c r="E155" i="3"/>
  <c r="E150" i="3"/>
  <c r="E153" i="3"/>
  <c r="E154" i="3"/>
  <c r="E57" i="3"/>
  <c r="E103" i="3"/>
  <c r="E135" i="3"/>
  <c r="E134" i="3"/>
  <c r="E121" i="3"/>
  <c r="E118" i="3"/>
  <c r="E122" i="3"/>
  <c r="E123" i="3"/>
  <c r="E75" i="3"/>
  <c r="E104" i="3"/>
  <c r="E91" i="3"/>
  <c r="E102" i="3"/>
  <c r="E107" i="3"/>
  <c r="E90" i="3"/>
  <c r="E89" i="3"/>
  <c r="E86" i="3"/>
  <c r="E70" i="3"/>
  <c r="E74" i="3"/>
  <c r="E54" i="3"/>
  <c r="E59" i="3"/>
  <c r="E58" i="3"/>
  <c r="E42" i="3"/>
  <c r="E37" i="3"/>
  <c r="E39" i="3"/>
  <c r="E45" i="3"/>
  <c r="E43" i="3"/>
  <c r="E44" i="3"/>
  <c r="E38" i="3"/>
  <c r="E41" i="3"/>
  <c r="F25" i="3"/>
  <c r="D25" i="3"/>
  <c r="G24" i="3"/>
  <c r="F67" i="3" s="1"/>
  <c r="U24" i="3"/>
  <c r="F179" i="3" s="1"/>
  <c r="W24" i="3"/>
  <c r="F195" i="3" s="1"/>
  <c r="S24" i="3"/>
  <c r="F163" i="3" s="1"/>
  <c r="I24" i="3"/>
  <c r="F83" i="3" s="1"/>
  <c r="Q24" i="3"/>
  <c r="F147" i="3" s="1"/>
  <c r="K24" i="3"/>
  <c r="F99" i="3" s="1"/>
  <c r="Y24" i="3"/>
  <c r="F211" i="3" s="1"/>
  <c r="AA24" i="3"/>
  <c r="F227" i="3" s="1"/>
  <c r="M24" i="3"/>
  <c r="F115" i="3" s="1"/>
  <c r="O24" i="3"/>
  <c r="F131" i="3" s="1"/>
  <c r="E24" i="3"/>
  <c r="F51" i="3" s="1"/>
  <c r="L25" i="3"/>
  <c r="L29" i="3"/>
  <c r="D29" i="3"/>
  <c r="R29" i="3"/>
  <c r="R25" i="3"/>
  <c r="J29" i="3"/>
  <c r="J25" i="3"/>
  <c r="H25" i="3"/>
  <c r="H29" i="3"/>
  <c r="X25" i="3"/>
  <c r="X29" i="3"/>
  <c r="T25" i="3"/>
  <c r="T29" i="3"/>
  <c r="N25" i="3"/>
  <c r="N29" i="3"/>
  <c r="Z29" i="3"/>
  <c r="Z25" i="3"/>
  <c r="P29" i="3"/>
  <c r="P25" i="3"/>
  <c r="F29" i="3"/>
  <c r="V25" i="3"/>
  <c r="V29" i="3"/>
  <c r="I227" i="3" l="1"/>
  <c r="I211" i="3"/>
  <c r="I195" i="3"/>
  <c r="I163" i="3"/>
  <c r="I179" i="3"/>
  <c r="I147" i="3"/>
  <c r="I131" i="3"/>
  <c r="I115" i="3"/>
  <c r="I99" i="3"/>
  <c r="I83" i="3"/>
  <c r="I67" i="3"/>
  <c r="I51" i="3"/>
  <c r="G25" i="3"/>
  <c r="E229" i="3"/>
  <c r="E25" i="3"/>
  <c r="F229" i="3" l="1"/>
  <c r="B212" i="3" l="1"/>
  <c r="G212" i="3" s="1"/>
  <c r="B196" i="3"/>
  <c r="G196" i="3" s="1"/>
  <c r="B195" i="3"/>
  <c r="G195" i="3" s="1"/>
  <c r="B194" i="3"/>
  <c r="G194" i="3" s="1"/>
  <c r="B193" i="3"/>
  <c r="G193" i="3" s="1"/>
  <c r="B192" i="3"/>
  <c r="G192" i="3" s="1"/>
  <c r="B191" i="3"/>
  <c r="G191" i="3" s="1"/>
  <c r="B190" i="3"/>
  <c r="G190" i="3" s="1"/>
  <c r="B189" i="3"/>
  <c r="G189" i="3" s="1"/>
  <c r="B188" i="3"/>
  <c r="G188" i="3" s="1"/>
  <c r="B187" i="3"/>
  <c r="G187" i="3" s="1"/>
  <c r="B186" i="3"/>
  <c r="G186" i="3" s="1"/>
  <c r="B185" i="3"/>
  <c r="G185" i="3" s="1"/>
  <c r="B184" i="3"/>
  <c r="G184" i="3" s="1"/>
  <c r="B183" i="3"/>
  <c r="G183" i="3" s="1"/>
  <c r="B182" i="3"/>
  <c r="G182" i="3" s="1"/>
  <c r="B181" i="3"/>
  <c r="G181" i="3" s="1"/>
  <c r="B164" i="3"/>
  <c r="G164" i="3" s="1"/>
  <c r="B148" i="3"/>
  <c r="G148" i="3" s="1"/>
  <c r="B132" i="3"/>
  <c r="G132" i="3" s="1"/>
  <c r="B116" i="3"/>
  <c r="G116" i="3" s="1"/>
  <c r="B100" i="3"/>
  <c r="G100" i="3" s="1"/>
  <c r="B84" i="3"/>
  <c r="G84" i="3" s="1"/>
  <c r="B67" i="3"/>
  <c r="G67" i="3" s="1"/>
  <c r="B66" i="3"/>
  <c r="G66" i="3" s="1"/>
  <c r="B65" i="3"/>
  <c r="G65" i="3" s="1"/>
  <c r="B64" i="3"/>
  <c r="G64" i="3" s="1"/>
  <c r="B63" i="3"/>
  <c r="G63" i="3" s="1"/>
  <c r="B62" i="3"/>
  <c r="G62" i="3" s="1"/>
  <c r="B61" i="3"/>
  <c r="G61" i="3" s="1"/>
  <c r="B60" i="3"/>
  <c r="G60" i="3" s="1"/>
  <c r="B59" i="3"/>
  <c r="G59" i="3" s="1"/>
  <c r="B58" i="3"/>
  <c r="G58" i="3" s="1"/>
  <c r="B57" i="3"/>
  <c r="G57" i="3" s="1"/>
  <c r="B56" i="3"/>
  <c r="G56" i="3" s="1"/>
  <c r="B55" i="3"/>
  <c r="G55" i="3" s="1"/>
  <c r="B54" i="3"/>
  <c r="G54" i="3" s="1"/>
  <c r="B53" i="3"/>
  <c r="G53" i="3" s="1"/>
  <c r="B51" i="3"/>
  <c r="G51" i="3" s="1"/>
  <c r="B50" i="3"/>
  <c r="G50" i="3" s="1"/>
  <c r="B49" i="3"/>
  <c r="G49" i="3" s="1"/>
  <c r="B48" i="3"/>
  <c r="G48" i="3" s="1"/>
  <c r="B47" i="3"/>
  <c r="G47" i="3" s="1"/>
  <c r="B46" i="3"/>
  <c r="G46" i="3" s="1"/>
  <c r="B45" i="3"/>
  <c r="G45" i="3" s="1"/>
  <c r="B44" i="3"/>
  <c r="G44" i="3" s="1"/>
  <c r="B43" i="3"/>
  <c r="G43" i="3" s="1"/>
  <c r="B42" i="3"/>
  <c r="G42" i="3" s="1"/>
  <c r="B41" i="3"/>
  <c r="G41" i="3" s="1"/>
  <c r="B40" i="3"/>
  <c r="G40" i="3" s="1"/>
  <c r="B39" i="3"/>
  <c r="G39" i="3" s="1"/>
  <c r="B38" i="3"/>
  <c r="G38" i="3" s="1"/>
  <c r="B37" i="3"/>
  <c r="G37" i="3" s="1"/>
  <c r="B36" i="3"/>
  <c r="G36" i="3" s="1"/>
  <c r="AA35" i="2"/>
  <c r="Y35" i="2"/>
  <c r="W35" i="2"/>
  <c r="U35" i="2"/>
  <c r="S35" i="2"/>
  <c r="Q35" i="2"/>
  <c r="AA33" i="2"/>
  <c r="Z33" i="2"/>
  <c r="Y33" i="2"/>
  <c r="X33" i="2"/>
  <c r="W33" i="2"/>
  <c r="V33" i="2"/>
  <c r="U33" i="2"/>
  <c r="T33" i="2"/>
  <c r="S33" i="2"/>
  <c r="R33" i="2"/>
  <c r="Q33" i="2"/>
  <c r="P33" i="2"/>
  <c r="O31" i="2"/>
  <c r="O33" i="2" s="1"/>
  <c r="M31" i="2"/>
  <c r="M33" i="2" s="1"/>
  <c r="K31" i="2"/>
  <c r="I31" i="2"/>
  <c r="I33" i="2" s="1"/>
  <c r="G31" i="2"/>
  <c r="G33" i="2" s="1"/>
  <c r="E31" i="2"/>
  <c r="AF31" i="2" s="1"/>
  <c r="AF33" i="2" s="1"/>
  <c r="N30" i="2"/>
  <c r="L30" i="2"/>
  <c r="J30" i="2"/>
  <c r="H30" i="2"/>
  <c r="F30" i="2"/>
  <c r="D30" i="2"/>
  <c r="AE30" i="2" s="1"/>
  <c r="AE29" i="2"/>
  <c r="N29" i="2"/>
  <c r="L29" i="2"/>
  <c r="J29" i="2"/>
  <c r="H29" i="2"/>
  <c r="F29" i="2"/>
  <c r="D29" i="2"/>
  <c r="N28" i="2"/>
  <c r="L28" i="2"/>
  <c r="J28" i="2"/>
  <c r="H28" i="2"/>
  <c r="F28" i="2"/>
  <c r="D28" i="2"/>
  <c r="AE28" i="2" s="1"/>
  <c r="N27" i="2"/>
  <c r="L27" i="2"/>
  <c r="J27" i="2"/>
  <c r="H27" i="2"/>
  <c r="F27" i="2"/>
  <c r="D27" i="2"/>
  <c r="AE27" i="2" s="1"/>
  <c r="N26" i="2"/>
  <c r="L26" i="2"/>
  <c r="J26" i="2"/>
  <c r="H26" i="2"/>
  <c r="F26" i="2"/>
  <c r="D26" i="2"/>
  <c r="AE26" i="2" s="1"/>
  <c r="N25" i="2"/>
  <c r="L25" i="2"/>
  <c r="J25" i="2"/>
  <c r="H25" i="2"/>
  <c r="F25" i="2"/>
  <c r="D25" i="2"/>
  <c r="AE25" i="2" s="1"/>
  <c r="N24" i="2"/>
  <c r="L24" i="2"/>
  <c r="J24" i="2"/>
  <c r="H24" i="2"/>
  <c r="F24" i="2"/>
  <c r="D24" i="2"/>
  <c r="AE24" i="2" s="1"/>
  <c r="N23" i="2"/>
  <c r="L23" i="2"/>
  <c r="J23" i="2"/>
  <c r="H23" i="2"/>
  <c r="F23" i="2"/>
  <c r="D23" i="2"/>
  <c r="AE23" i="2" s="1"/>
  <c r="N22" i="2"/>
  <c r="L22" i="2"/>
  <c r="J22" i="2"/>
  <c r="H22" i="2"/>
  <c r="F22" i="2"/>
  <c r="D22" i="2"/>
  <c r="AE22" i="2" s="1"/>
  <c r="N21" i="2"/>
  <c r="L21" i="2"/>
  <c r="J21" i="2"/>
  <c r="H21" i="2"/>
  <c r="F21" i="2"/>
  <c r="D21" i="2"/>
  <c r="AE21" i="2" s="1"/>
  <c r="N20" i="2"/>
  <c r="L20" i="2"/>
  <c r="J20" i="2"/>
  <c r="H20" i="2"/>
  <c r="F20" i="2"/>
  <c r="D20" i="2"/>
  <c r="AE20" i="2" s="1"/>
  <c r="N19" i="2"/>
  <c r="L19" i="2"/>
  <c r="J19" i="2"/>
  <c r="H19" i="2"/>
  <c r="F19" i="2"/>
  <c r="D19" i="2"/>
  <c r="AE19" i="2" s="1"/>
  <c r="N18" i="2"/>
  <c r="L18" i="2"/>
  <c r="J18" i="2"/>
  <c r="H18" i="2"/>
  <c r="F18" i="2"/>
  <c r="D18" i="2"/>
  <c r="AE18" i="2" s="1"/>
  <c r="N17" i="2"/>
  <c r="L17" i="2"/>
  <c r="J17" i="2"/>
  <c r="H17" i="2"/>
  <c r="F17" i="2"/>
  <c r="D17" i="2"/>
  <c r="AE17" i="2" s="1"/>
  <c r="N16" i="2"/>
  <c r="L16" i="2"/>
  <c r="J16" i="2"/>
  <c r="H16" i="2"/>
  <c r="F16" i="2"/>
  <c r="D16" i="2"/>
  <c r="AE16" i="2" s="1"/>
  <c r="N15" i="2"/>
  <c r="L15" i="2"/>
  <c r="J15" i="2"/>
  <c r="H15" i="2"/>
  <c r="F15" i="2"/>
  <c r="D15" i="2"/>
  <c r="AE15" i="2" s="1"/>
  <c r="N14" i="2"/>
  <c r="L14" i="2"/>
  <c r="J14" i="2"/>
  <c r="H14" i="2"/>
  <c r="F14" i="2"/>
  <c r="D14" i="2"/>
  <c r="AE14" i="2" s="1"/>
  <c r="N13" i="2"/>
  <c r="L13" i="2"/>
  <c r="J13" i="2"/>
  <c r="H13" i="2"/>
  <c r="F13" i="2"/>
  <c r="D13" i="2"/>
  <c r="AE13" i="2" s="1"/>
  <c r="N12" i="2"/>
  <c r="L12" i="2"/>
  <c r="J12" i="2"/>
  <c r="H12" i="2"/>
  <c r="F12" i="2"/>
  <c r="D12" i="2"/>
  <c r="AE12" i="2" s="1"/>
  <c r="N11" i="2"/>
  <c r="L11" i="2"/>
  <c r="J11" i="2"/>
  <c r="H11" i="2"/>
  <c r="F11" i="2"/>
  <c r="D11" i="2"/>
  <c r="AE11" i="2" s="1"/>
  <c r="N10" i="2"/>
  <c r="L10" i="2"/>
  <c r="J10" i="2"/>
  <c r="H10" i="2"/>
  <c r="F10" i="2"/>
  <c r="D10" i="2"/>
  <c r="AE10" i="2" s="1"/>
  <c r="N9" i="2"/>
  <c r="L9" i="2"/>
  <c r="J9" i="2"/>
  <c r="H9" i="2"/>
  <c r="F9" i="2"/>
  <c r="D9" i="2"/>
  <c r="AE9" i="2" s="1"/>
  <c r="N8" i="2"/>
  <c r="N33" i="2" s="1"/>
  <c r="L8" i="2"/>
  <c r="L33" i="2" s="1"/>
  <c r="J8" i="2"/>
  <c r="J33" i="2" s="1"/>
  <c r="H8" i="2"/>
  <c r="F8" i="2"/>
  <c r="F33" i="2" s="1"/>
  <c r="D8" i="2"/>
  <c r="Q29" i="1"/>
  <c r="Q28" i="1"/>
  <c r="Q26" i="1"/>
  <c r="Q25" i="1"/>
  <c r="Q24" i="1"/>
  <c r="Q23" i="1"/>
  <c r="Q22" i="1"/>
  <c r="Q20" i="1"/>
  <c r="Q19" i="1"/>
  <c r="Q17" i="1"/>
  <c r="Q16" i="1"/>
  <c r="Q15" i="1"/>
  <c r="Q13" i="1"/>
  <c r="Q12" i="1"/>
  <c r="Q11" i="1"/>
  <c r="Q6" i="1"/>
  <c r="Q5" i="1"/>
  <c r="O36" i="2" l="1"/>
  <c r="I32" i="2"/>
  <c r="I35" i="2" s="1"/>
  <c r="Q36" i="2"/>
  <c r="U36" i="2"/>
  <c r="S36" i="2"/>
  <c r="AA36" i="2"/>
  <c r="W36" i="2"/>
  <c r="M36" i="2"/>
  <c r="Y36" i="2"/>
  <c r="G36" i="2"/>
  <c r="B117" i="3"/>
  <c r="G117" i="3" s="1"/>
  <c r="B149" i="3"/>
  <c r="G149" i="3" s="1"/>
  <c r="E33" i="2"/>
  <c r="B165" i="3"/>
  <c r="G165" i="3" s="1"/>
  <c r="B180" i="3"/>
  <c r="G180" i="3" s="1"/>
  <c r="B197" i="3"/>
  <c r="G197" i="3" s="1"/>
  <c r="B85" i="3"/>
  <c r="G85" i="3" s="1"/>
  <c r="B101" i="3"/>
  <c r="G101" i="3" s="1"/>
  <c r="B213" i="3"/>
  <c r="G213" i="3" s="1"/>
  <c r="B133" i="3"/>
  <c r="G133" i="3" s="1"/>
  <c r="AE8" i="2"/>
  <c r="AE33" i="2" s="1"/>
  <c r="AF35" i="2" s="1"/>
  <c r="D33" i="2"/>
  <c r="E32" i="2"/>
  <c r="K33" i="2"/>
  <c r="K36" i="2" s="1"/>
  <c r="K32" i="2"/>
  <c r="K35" i="2" s="1"/>
  <c r="M32" i="2"/>
  <c r="M35" i="2" s="1"/>
  <c r="G32" i="2"/>
  <c r="G35" i="2" s="1"/>
  <c r="O32" i="2"/>
  <c r="O35" i="2" s="1"/>
  <c r="H33" i="2"/>
  <c r="I36" i="2" s="1"/>
  <c r="E36" i="2" l="1"/>
  <c r="B118" i="3"/>
  <c r="G118" i="3" s="1"/>
  <c r="B86" i="3"/>
  <c r="G86" i="3" s="1"/>
  <c r="B102" i="3"/>
  <c r="G102" i="3" s="1"/>
  <c r="B150" i="3"/>
  <c r="G150" i="3" s="1"/>
  <c r="B166" i="3"/>
  <c r="G166" i="3" s="1"/>
  <c r="B198" i="3"/>
  <c r="G198" i="3" s="1"/>
  <c r="B214" i="3"/>
  <c r="G214" i="3" s="1"/>
  <c r="T31" i="3"/>
  <c r="AC12" i="3"/>
  <c r="R31" i="3"/>
  <c r="V31" i="3"/>
  <c r="AC9" i="3"/>
  <c r="AD23" i="3"/>
  <c r="AC13" i="3"/>
  <c r="AC10" i="3"/>
  <c r="L31" i="3"/>
  <c r="N31" i="3"/>
  <c r="Z31" i="3"/>
  <c r="AC15" i="3"/>
  <c r="AC8" i="3"/>
  <c r="AC14" i="3"/>
  <c r="F31" i="3"/>
  <c r="J31" i="3"/>
  <c r="X31" i="3"/>
  <c r="P31" i="3"/>
  <c r="AD20" i="3"/>
  <c r="AF32" i="2"/>
  <c r="E35" i="2"/>
  <c r="B134" i="3"/>
  <c r="G134" i="3" s="1"/>
  <c r="H31" i="3"/>
  <c r="AC11" i="3"/>
  <c r="B119" i="3" l="1"/>
  <c r="G119" i="3" s="1"/>
  <c r="B167" i="3"/>
  <c r="G167" i="3" s="1"/>
  <c r="B103" i="3"/>
  <c r="G103" i="3" s="1"/>
  <c r="AC25" i="3"/>
  <c r="AH11" i="3"/>
  <c r="AC33" i="3"/>
  <c r="B151" i="3"/>
  <c r="G151" i="3" s="1"/>
  <c r="B199" i="3"/>
  <c r="G199" i="3" s="1"/>
  <c r="B87" i="3"/>
  <c r="G87" i="3" s="1"/>
  <c r="B215" i="3"/>
  <c r="G215" i="3" s="1"/>
  <c r="I25" i="3"/>
  <c r="I27" i="3" s="1"/>
  <c r="G27" i="3"/>
  <c r="W25" i="3"/>
  <c r="W27" i="3" s="1"/>
  <c r="E27" i="3"/>
  <c r="K25" i="3"/>
  <c r="K27" i="3" s="1"/>
  <c r="Y25" i="3"/>
  <c r="Y27" i="3" s="1"/>
  <c r="S25" i="3"/>
  <c r="S27" i="3" s="1"/>
  <c r="Q25" i="3"/>
  <c r="Q27" i="3" s="1"/>
  <c r="D31" i="3"/>
  <c r="AD29" i="3"/>
  <c r="AD31" i="3" s="1"/>
  <c r="B135" i="3"/>
  <c r="G135" i="3" s="1"/>
  <c r="U25" i="3"/>
  <c r="U27" i="3" s="1"/>
  <c r="AD24" i="3"/>
  <c r="O25" i="3"/>
  <c r="O27" i="3" s="1"/>
  <c r="M25" i="3"/>
  <c r="M27" i="3" s="1"/>
  <c r="AA25" i="3"/>
  <c r="AA27" i="3" s="1"/>
  <c r="AE24" i="3" l="1"/>
  <c r="B120" i="3"/>
  <c r="G120" i="3" s="1"/>
  <c r="B168" i="3"/>
  <c r="G168" i="3" s="1"/>
  <c r="B104" i="3"/>
  <c r="G104" i="3" s="1"/>
  <c r="AH14" i="3"/>
  <c r="B88" i="3"/>
  <c r="G88" i="3" s="1"/>
  <c r="B200" i="3"/>
  <c r="G200" i="3" s="1"/>
  <c r="B152" i="3"/>
  <c r="G152" i="3" s="1"/>
  <c r="B216" i="3"/>
  <c r="G216" i="3" s="1"/>
  <c r="AD25" i="3"/>
  <c r="G229" i="3"/>
  <c r="B136" i="3"/>
  <c r="G136" i="3" s="1"/>
  <c r="F9" i="7" l="1"/>
  <c r="G9" i="7" s="1"/>
  <c r="B121" i="3"/>
  <c r="G121" i="3" s="1"/>
  <c r="B105" i="3"/>
  <c r="G105" i="3" s="1"/>
  <c r="B169" i="3"/>
  <c r="G169" i="3" s="1"/>
  <c r="AD27" i="3"/>
  <c r="B153" i="3"/>
  <c r="G153" i="3" s="1"/>
  <c r="B201" i="3"/>
  <c r="G201" i="3" s="1"/>
  <c r="B89" i="3"/>
  <c r="G89" i="3" s="1"/>
  <c r="B217" i="3"/>
  <c r="G217" i="3" s="1"/>
  <c r="G230" i="3"/>
  <c r="B137" i="3"/>
  <c r="G137" i="3" s="1"/>
  <c r="B122" i="3" l="1"/>
  <c r="G122" i="3" s="1"/>
  <c r="B170" i="3"/>
  <c r="G170" i="3" s="1"/>
  <c r="B106" i="3"/>
  <c r="G106" i="3" s="1"/>
  <c r="B74" i="3"/>
  <c r="G74" i="3" s="1"/>
  <c r="B90" i="3"/>
  <c r="G90" i="3" s="1"/>
  <c r="B202" i="3"/>
  <c r="G202" i="3" s="1"/>
  <c r="B154" i="3"/>
  <c r="G154" i="3" s="1"/>
  <c r="B218" i="3"/>
  <c r="G218" i="3" s="1"/>
  <c r="B138" i="3"/>
  <c r="G138" i="3" s="1"/>
  <c r="B123" i="3" l="1"/>
  <c r="G123" i="3" s="1"/>
  <c r="B171" i="3"/>
  <c r="G171" i="3" s="1"/>
  <c r="B107" i="3"/>
  <c r="G107" i="3" s="1"/>
  <c r="B75" i="3"/>
  <c r="G75" i="3" s="1"/>
  <c r="B155" i="3"/>
  <c r="G155" i="3" s="1"/>
  <c r="B203" i="3"/>
  <c r="G203" i="3" s="1"/>
  <c r="B91" i="3"/>
  <c r="G91" i="3" s="1"/>
  <c r="B219" i="3"/>
  <c r="G219" i="3" s="1"/>
  <c r="B139" i="3"/>
  <c r="G139" i="3" s="1"/>
  <c r="B76" i="3" l="1"/>
  <c r="G76" i="3" s="1"/>
  <c r="B124" i="3"/>
  <c r="G124" i="3" s="1"/>
  <c r="B172" i="3"/>
  <c r="G172" i="3" s="1"/>
  <c r="B108" i="3"/>
  <c r="G108" i="3" s="1"/>
  <c r="B92" i="3"/>
  <c r="G92" i="3" s="1"/>
  <c r="B204" i="3"/>
  <c r="G204" i="3" s="1"/>
  <c r="B156" i="3"/>
  <c r="G156" i="3" s="1"/>
  <c r="B220" i="3"/>
  <c r="G220" i="3" s="1"/>
  <c r="B140" i="3"/>
  <c r="G140" i="3" s="1"/>
  <c r="B109" i="3" l="1"/>
  <c r="G109" i="3" s="1"/>
  <c r="B77" i="3"/>
  <c r="G77" i="3" s="1"/>
  <c r="B125" i="3"/>
  <c r="G125" i="3" s="1"/>
  <c r="B173" i="3"/>
  <c r="G173" i="3" s="1"/>
  <c r="B157" i="3"/>
  <c r="G157" i="3" s="1"/>
  <c r="B205" i="3"/>
  <c r="G205" i="3" s="1"/>
  <c r="B93" i="3"/>
  <c r="G93" i="3" s="1"/>
  <c r="B221" i="3"/>
  <c r="G221" i="3" s="1"/>
  <c r="B141" i="3"/>
  <c r="G141" i="3" s="1"/>
  <c r="B78" i="3" l="1"/>
  <c r="G78" i="3" s="1"/>
  <c r="B110" i="3"/>
  <c r="G110" i="3" s="1"/>
  <c r="B79" i="3"/>
  <c r="G79" i="3" s="1"/>
  <c r="B126" i="3"/>
  <c r="G126" i="3" s="1"/>
  <c r="B127" i="3"/>
  <c r="G127" i="3" s="1"/>
  <c r="B174" i="3"/>
  <c r="G174" i="3" s="1"/>
  <c r="B94" i="3"/>
  <c r="G94" i="3" s="1"/>
  <c r="B206" i="3"/>
  <c r="G206" i="3" s="1"/>
  <c r="B158" i="3"/>
  <c r="G158" i="3" s="1"/>
  <c r="B222" i="3"/>
  <c r="G222" i="3" s="1"/>
  <c r="B142" i="3"/>
  <c r="G142" i="3" s="1"/>
  <c r="B111" i="3" l="1"/>
  <c r="G111" i="3" s="1"/>
  <c r="B80" i="3"/>
  <c r="G80" i="3" s="1"/>
  <c r="B128" i="3"/>
  <c r="G128" i="3" s="1"/>
  <c r="B175" i="3"/>
  <c r="G175" i="3" s="1"/>
  <c r="B159" i="3"/>
  <c r="G159" i="3" s="1"/>
  <c r="B207" i="3"/>
  <c r="G207" i="3" s="1"/>
  <c r="B95" i="3"/>
  <c r="G95" i="3" s="1"/>
  <c r="B223" i="3"/>
  <c r="G223" i="3" s="1"/>
  <c r="B143" i="3"/>
  <c r="G143" i="3" s="1"/>
  <c r="B81" i="3"/>
  <c r="G81" i="3" s="1"/>
  <c r="B112" i="3" l="1"/>
  <c r="G112" i="3" s="1"/>
  <c r="B129" i="3"/>
  <c r="G129" i="3" s="1"/>
  <c r="B176" i="3"/>
  <c r="G176" i="3" s="1"/>
  <c r="B96" i="3"/>
  <c r="G96" i="3" s="1"/>
  <c r="B208" i="3"/>
  <c r="G208" i="3" s="1"/>
  <c r="B160" i="3"/>
  <c r="G160" i="3" s="1"/>
  <c r="B224" i="3"/>
  <c r="G224" i="3" s="1"/>
  <c r="B82" i="3"/>
  <c r="G82" i="3" s="1"/>
  <c r="B144" i="3"/>
  <c r="G144" i="3" s="1"/>
  <c r="B113" i="3" l="1"/>
  <c r="G113" i="3" s="1"/>
  <c r="B130" i="3"/>
  <c r="G130" i="3" s="1"/>
  <c r="B177" i="3"/>
  <c r="G177" i="3" s="1"/>
  <c r="B161" i="3"/>
  <c r="G161" i="3" s="1"/>
  <c r="B209" i="3"/>
  <c r="G209" i="3" s="1"/>
  <c r="B97" i="3"/>
  <c r="G97" i="3" s="1"/>
  <c r="B225" i="3"/>
  <c r="G225" i="3" s="1"/>
  <c r="B145" i="3"/>
  <c r="G145" i="3" s="1"/>
  <c r="B83" i="3"/>
  <c r="G83" i="3" s="1"/>
  <c r="B114" i="3" l="1"/>
  <c r="G114" i="3" s="1"/>
  <c r="B131" i="3"/>
  <c r="G131" i="3" s="1"/>
  <c r="B178" i="3"/>
  <c r="G178" i="3" s="1"/>
  <c r="B98" i="3"/>
  <c r="G98" i="3" s="1"/>
  <c r="B210" i="3"/>
  <c r="G210" i="3" s="1"/>
  <c r="B162" i="3"/>
  <c r="G162" i="3" s="1"/>
  <c r="B226" i="3"/>
  <c r="G226" i="3" s="1"/>
  <c r="B146" i="3"/>
  <c r="G146" i="3" s="1"/>
  <c r="B179" i="3"/>
  <c r="G179" i="3" s="1"/>
  <c r="B115" i="3" l="1"/>
  <c r="G115" i="3" s="1"/>
  <c r="B163" i="3"/>
  <c r="G163" i="3" s="1"/>
  <c r="B211" i="3"/>
  <c r="G211" i="3" s="1"/>
  <c r="B99" i="3"/>
  <c r="G99" i="3" s="1"/>
  <c r="B227" i="3"/>
  <c r="G227" i="3" s="1"/>
  <c r="B147" i="3"/>
  <c r="G147" i="3" s="1"/>
  <c r="M4" i="5" l="1"/>
  <c r="N4" i="5"/>
  <c r="O4" i="5"/>
  <c r="P4" i="5"/>
  <c r="Q4" i="5"/>
  <c r="J4" i="5"/>
  <c r="R4" i="5"/>
  <c r="K4" i="5"/>
  <c r="S4" i="5"/>
  <c r="L4" i="5"/>
  <c r="I4" i="5"/>
  <c r="AA64" i="5" l="1"/>
</calcChain>
</file>

<file path=xl/sharedStrings.xml><?xml version="1.0" encoding="utf-8"?>
<sst xmlns="http://schemas.openxmlformats.org/spreadsheetml/2006/main" count="1844" uniqueCount="350">
  <si>
    <t>Proveedor</t>
  </si>
  <si>
    <t>CUIT</t>
  </si>
  <si>
    <t>Clasificación Contable</t>
  </si>
  <si>
    <t>Codigo</t>
  </si>
  <si>
    <t>Cuenta</t>
  </si>
  <si>
    <t>Compras de mercadería</t>
  </si>
  <si>
    <t>Honorarios Profesionales</t>
  </si>
  <si>
    <t>Gastos de Publicidad</t>
  </si>
  <si>
    <t>Seguros</t>
  </si>
  <si>
    <t>Asientos Mensuales por Compras y Gastos</t>
  </si>
  <si>
    <t>No se consideran las facturas que tienen fecha del EJ 2013, porque se hizo un asiento para devengarlas en ese ejercicio.</t>
  </si>
  <si>
    <t>Total EJ 2014</t>
  </si>
  <si>
    <t>Descripción</t>
  </si>
  <si>
    <t>Debe</t>
  </si>
  <si>
    <t>Haber</t>
  </si>
  <si>
    <t>520006</t>
  </si>
  <si>
    <t>Alquileres</t>
  </si>
  <si>
    <t>520007</t>
  </si>
  <si>
    <t>Expensas</t>
  </si>
  <si>
    <t>520008</t>
  </si>
  <si>
    <t>Fondo de Publicidad</t>
  </si>
  <si>
    <t>520009</t>
  </si>
  <si>
    <t>520010</t>
  </si>
  <si>
    <t>Gastos de Movilidad</t>
  </si>
  <si>
    <t>520011</t>
  </si>
  <si>
    <t>Gastos generales</t>
  </si>
  <si>
    <t>520012</t>
  </si>
  <si>
    <t>Paquetería y fletes</t>
  </si>
  <si>
    <t>520014</t>
  </si>
  <si>
    <t>520015</t>
  </si>
  <si>
    <t>Gastos de automóvil</t>
  </si>
  <si>
    <t>520017</t>
  </si>
  <si>
    <t>520021</t>
  </si>
  <si>
    <t>Impuesto a las Ganancias</t>
  </si>
  <si>
    <t>520022</t>
  </si>
  <si>
    <t>Reparaciones y mantenimientos</t>
  </si>
  <si>
    <t>520024</t>
  </si>
  <si>
    <t>Servicios Públicos</t>
  </si>
  <si>
    <t>520025</t>
  </si>
  <si>
    <t>Capacitación y Cursos</t>
  </si>
  <si>
    <t>520026</t>
  </si>
  <si>
    <t>Intereses Perdidos</t>
  </si>
  <si>
    <t>520027</t>
  </si>
  <si>
    <t>Gastos de Oficina y Papelería</t>
  </si>
  <si>
    <t>520030</t>
  </si>
  <si>
    <t>Impuesto Inmobiliario</t>
  </si>
  <si>
    <t>520031</t>
  </si>
  <si>
    <t>Impuesto Automotor</t>
  </si>
  <si>
    <t>121003</t>
  </si>
  <si>
    <t xml:space="preserve">Muebles y Útiles </t>
  </si>
  <si>
    <t>IVA Crédito Fiscal</t>
  </si>
  <si>
    <t>Retenciones y Percepciones de IVA</t>
  </si>
  <si>
    <t>Retenciones y Percepciones IIBB</t>
  </si>
  <si>
    <t>212002</t>
  </si>
  <si>
    <t>IVA Débito Fiscal</t>
  </si>
  <si>
    <t>Proveedores Varios a Pagar</t>
  </si>
  <si>
    <t>Total</t>
  </si>
  <si>
    <t>Control 1</t>
  </si>
  <si>
    <t>Control 2</t>
  </si>
  <si>
    <t>Gasto</t>
  </si>
  <si>
    <t>IVA</t>
  </si>
  <si>
    <t>Perc. IIBB</t>
  </si>
  <si>
    <t>Total LIC</t>
  </si>
  <si>
    <t>ok compra no clasificada</t>
  </si>
  <si>
    <t>Fecha</t>
  </si>
  <si>
    <t>Comprobante</t>
  </si>
  <si>
    <t>Número</t>
  </si>
  <si>
    <t>Clasif. Cont.</t>
  </si>
  <si>
    <t>TIPO</t>
  </si>
  <si>
    <t>IVA 10,5%</t>
  </si>
  <si>
    <t>IVA 21%</t>
  </si>
  <si>
    <t>IVA 27%</t>
  </si>
  <si>
    <t>No Gravado</t>
  </si>
  <si>
    <t>Impuesto</t>
  </si>
  <si>
    <t xml:space="preserve"> Per. IVA </t>
  </si>
  <si>
    <t>Mes LIC</t>
  </si>
  <si>
    <t>Neto</t>
  </si>
  <si>
    <t>ok</t>
  </si>
  <si>
    <t>Ret./Per. IVA</t>
  </si>
  <si>
    <t>FC del Ejercicio 2022 que entraron en Liquidaciones de IVA LUEGO del CIERRE</t>
  </si>
  <si>
    <t>Per. IB CBA</t>
  </si>
  <si>
    <t>Per. IB Bs As</t>
  </si>
  <si>
    <t>Per. IB La Pampa</t>
  </si>
  <si>
    <t>Per. Muni CBA</t>
  </si>
  <si>
    <t>Per. Muni Bs As</t>
  </si>
  <si>
    <t>Per. Muni La Pampa</t>
  </si>
  <si>
    <t>Detalle</t>
  </si>
  <si>
    <t>Control Acumulativo</t>
  </si>
  <si>
    <t>Control Debe/Haber</t>
  </si>
  <si>
    <t>Perc. Muni</t>
  </si>
  <si>
    <t>Control Asiento vs Acum.</t>
  </si>
  <si>
    <t>Clasificación de Comprobantes en función del Proveedor</t>
  </si>
  <si>
    <t>Control de Columnas</t>
  </si>
  <si>
    <t>Comprobantes en Ejercicio Anterior</t>
  </si>
  <si>
    <t>Mes</t>
  </si>
  <si>
    <t>Pto. Vta.</t>
  </si>
  <si>
    <t>OPERADORA DE ESTACIONES DE SERVICIOS SA</t>
  </si>
  <si>
    <t>CENCOSUD S A</t>
  </si>
  <si>
    <t>Per. IB CABA</t>
  </si>
  <si>
    <t>Servicios de Obra</t>
  </si>
  <si>
    <t>Acumulado de Compras Ejercicio 2024</t>
  </si>
  <si>
    <t>Total EJ 2024</t>
  </si>
  <si>
    <t>4.2.3.01.000</t>
  </si>
  <si>
    <t>TELECENTRO S A</t>
  </si>
  <si>
    <t>PALERMO MATERIALES S.A.</t>
  </si>
  <si>
    <t>EL JUMILLANO S A</t>
  </si>
  <si>
    <t>SOMARFER S A</t>
  </si>
  <si>
    <t>L J  M SRL</t>
  </si>
  <si>
    <t>NATERO CRISTIAN URIEL</t>
  </si>
  <si>
    <t>GUANACO S CORP S.R.L.</t>
  </si>
  <si>
    <t>TELECOM ARGENTINA SOCIEDAD ANONIMA</t>
  </si>
  <si>
    <t>KNAVS BERNARDO</t>
  </si>
  <si>
    <t>MORENO LUIS DEL VALLE</t>
  </si>
  <si>
    <t>MOORE EDMUNDO TOMAS KIRK</t>
  </si>
  <si>
    <t>J.M.O. S.A.</t>
  </si>
  <si>
    <t>BARROS ROBERTO HECTOR</t>
  </si>
  <si>
    <t>DESIRELLO JUAN FRANCO EMMANUEL</t>
  </si>
  <si>
    <t>BANCO DE GALICIA Y BUENOS AIRES S A U</t>
  </si>
  <si>
    <t>MATERIALES MELIAN DE RAUL O CANULLAN RAFAEL COLLAZO Y MIGUEL A HERNANDEZ S DE H</t>
  </si>
  <si>
    <t>DARTIGUELONGUE ASOCIADOS S.R.L.</t>
  </si>
  <si>
    <t>COSTA MATERIALES S.A.</t>
  </si>
  <si>
    <t>MARANON SILVIA ZUNILDA</t>
  </si>
  <si>
    <t>JUF SRL</t>
  </si>
  <si>
    <t>MONACO GABRIEL EDGARDO Y MONACO UZAL JUAN RODRIGO SOC. DE HECHO</t>
  </si>
  <si>
    <t>CORNAZZANI PEDRO GABRIEL</t>
  </si>
  <si>
    <t>PAMBOSIAN CARLOS</t>
  </si>
  <si>
    <t>GRUPO RIDIGAS S.R.L.</t>
  </si>
  <si>
    <t>TECNOPALERMO OBRAS S.R.L.</t>
  </si>
  <si>
    <t>PANA ILUMINACION S.A.</t>
  </si>
  <si>
    <t>MAJO LUCAS</t>
  </si>
  <si>
    <t>OJEDA CHRISTIAN ARIEL</t>
  </si>
  <si>
    <t>COPPES NESTOR ENRIQUE</t>
  </si>
  <si>
    <t>DE GRACIA ADOLFO LUIS</t>
  </si>
  <si>
    <t>MARTINEZ REYES SIXTA CAROLINA</t>
  </si>
  <si>
    <t>DISTRIBUIDORA HERRAFE SA</t>
  </si>
  <si>
    <t>POLITTI SEBASTIAN</t>
  </si>
  <si>
    <t>ROMERO MARIA LAURA</t>
  </si>
  <si>
    <t>SALUDAS RAMIRO</t>
  </si>
  <si>
    <t>FORESTIER JUAN CARLOS</t>
  </si>
  <si>
    <t>ARMOR S R L</t>
  </si>
  <si>
    <t>PACHECO CLAUDIA</t>
  </si>
  <si>
    <t>SEÑORANS EUGENIO</t>
  </si>
  <si>
    <t>SAI PAULA VALERIA</t>
  </si>
  <si>
    <t>DI LILLO DIEGO FERNANDO</t>
  </si>
  <si>
    <t>BAUMEISTER SA</t>
  </si>
  <si>
    <t>RUIZ EUSTAQUIO EUGENIO</t>
  </si>
  <si>
    <t>SOMMER OSCAR LUIS</t>
  </si>
  <si>
    <t>SITE DESARROLLO SA</t>
  </si>
  <si>
    <t>SEÑORANS CHRISTIAN ADRIAN</t>
  </si>
  <si>
    <t>TARPINIAN GABRIEL ALEJANDRO</t>
  </si>
  <si>
    <t>FINANCAUCION S.A.</t>
  </si>
  <si>
    <t>BERTSCH NICOLAS MARCELO</t>
  </si>
  <si>
    <t>IRIARTE MARIA CRISTINA</t>
  </si>
  <si>
    <t>ACEVEDO FEDERICO HERNAN</t>
  </si>
  <si>
    <t>CENTRO-SEC SRL</t>
  </si>
  <si>
    <t>SANITARIOS HIDRO GAS DE SYROTIUK MIGUEL ANGEL MILOBICHI MARIO ALBERTO Y LOPEZ GO</t>
  </si>
  <si>
    <t>UPEKSA S.R.L.</t>
  </si>
  <si>
    <t>LATEULADE DORADO ADRIAN HUGO</t>
  </si>
  <si>
    <t>PINTOS ALEJANDRO ALFREDO</t>
  </si>
  <si>
    <t>DECO TURNER</t>
  </si>
  <si>
    <t>SARAVI MARIA INES</t>
  </si>
  <si>
    <t>GEG SERVICES GROUP  SRL</t>
  </si>
  <si>
    <t>NATERO &amp; ASOCIADOS S. CAP I SECC IV</t>
  </si>
  <si>
    <t>ASCENSORES CONDOR S R L</t>
  </si>
  <si>
    <t>CAPANI DIEGO</t>
  </si>
  <si>
    <t>R. M. PARQUE S.R.L.</t>
  </si>
  <si>
    <t>ROJO ADRIAN D</t>
  </si>
  <si>
    <t>ROLAN MAXIMILIANO</t>
  </si>
  <si>
    <t>VACA MAURO CARLOS</t>
  </si>
  <si>
    <t>PROSHOP GROUP SRL S. R. L.</t>
  </si>
  <si>
    <t>PASINI PAULA LORENA</t>
  </si>
  <si>
    <t>RODIS ASCENSORES S A C I F E I</t>
  </si>
  <si>
    <t>SANITARIOS GIARDINA SRL</t>
  </si>
  <si>
    <t>CHOULET DIEGO JULIAN</t>
  </si>
  <si>
    <t>ALVARADO FABIO EDUARDO</t>
  </si>
  <si>
    <t>MARTINZ VENANCIO GUSTAVO</t>
  </si>
  <si>
    <t>PAPARELLO ROCIO SOLEDAD</t>
  </si>
  <si>
    <t>THOMAS JOAQUIN ANDRES</t>
  </si>
  <si>
    <t>PINTURERIAS REX S A</t>
  </si>
  <si>
    <t>4.2.3.21.000</t>
  </si>
  <si>
    <t>Gastos de refrigerio</t>
  </si>
  <si>
    <t>Servicios Financieros</t>
  </si>
  <si>
    <t>4.2.4.01.000</t>
  </si>
  <si>
    <t>Materiales de Obra</t>
  </si>
  <si>
    <t>4.2.3.04.000</t>
  </si>
  <si>
    <t>Importe</t>
  </si>
  <si>
    <t>Medio de Pago</t>
  </si>
  <si>
    <t>Saldo</t>
  </si>
  <si>
    <t>Observaciones</t>
  </si>
  <si>
    <t>OBRA</t>
  </si>
  <si>
    <t>1.1.6.01.004</t>
  </si>
  <si>
    <t>Inmuebles en construcción JA</t>
  </si>
  <si>
    <t>Imputación</t>
  </si>
  <si>
    <t>1.1.6.01.003</t>
  </si>
  <si>
    <t>Inmuebles en construcción PY</t>
  </si>
  <si>
    <t>Inmuebles en construcción RH</t>
  </si>
  <si>
    <t>1.1.6.01.002</t>
  </si>
  <si>
    <t>4.2.4.05.000</t>
  </si>
  <si>
    <t>4.2.1.08.000</t>
  </si>
  <si>
    <t>Servicio por Mano de Obra</t>
  </si>
  <si>
    <t>4.2.2.11.000</t>
  </si>
  <si>
    <t>Servicios Varios</t>
  </si>
  <si>
    <t>Intereses y Gastos Bancarios</t>
  </si>
  <si>
    <t>4.2.2.04.000</t>
  </si>
  <si>
    <t>Movilidad y Viaticos</t>
  </si>
  <si>
    <t>Gastos de Libreria y Papeleria</t>
  </si>
  <si>
    <t>1.1.3.01.001</t>
  </si>
  <si>
    <t>IVA Credito Fiscal 21%</t>
  </si>
  <si>
    <t>1.1.3.12.000</t>
  </si>
  <si>
    <t>Percepciones de IVA</t>
  </si>
  <si>
    <t>1.1.3.13.000</t>
  </si>
  <si>
    <t>Percepciones IIBB CABA</t>
  </si>
  <si>
    <t>1.1.3.16.000</t>
  </si>
  <si>
    <t>Percepciones IIBB BSAS</t>
  </si>
  <si>
    <t>2.1.3.09.000</t>
  </si>
  <si>
    <t>IVA Debito Fiscal 21%</t>
  </si>
  <si>
    <t>2.1.1.01.001</t>
  </si>
  <si>
    <t>Proveedores</t>
  </si>
  <si>
    <t>Libertador S.A</t>
  </si>
  <si>
    <t>Ejercicio Abr 23 - Mar 24</t>
  </si>
  <si>
    <t>Ventas Lerma</t>
  </si>
  <si>
    <t xml:space="preserve">SyS  </t>
  </si>
  <si>
    <t>WP</t>
  </si>
  <si>
    <t>Check</t>
  </si>
  <si>
    <t>Compras</t>
  </si>
  <si>
    <t>Pagos por banco</t>
  </si>
  <si>
    <t>Saldo de proveedores</t>
  </si>
  <si>
    <t>nm</t>
  </si>
  <si>
    <t>Saldo Inicial</t>
  </si>
  <si>
    <t>SICORE</t>
  </si>
  <si>
    <t>EDESUR S.A.</t>
  </si>
  <si>
    <t>AGUA Y SANEAMIENTOS ARGENTINOS SOCIEDAD ANONIMA</t>
  </si>
  <si>
    <t>SMG COMPANIA ARGENTINA DE SEGUROS SOCIEDAD ANONIMA</t>
  </si>
  <si>
    <t>LA HOLANDO SUDAMERICANA COMPAÑIA DE SEGUROS S A</t>
  </si>
  <si>
    <t>4.2.5.01.000</t>
  </si>
  <si>
    <t>PRESTIGIO SOCIEDAD ANONIMA</t>
  </si>
  <si>
    <t>Retenciones</t>
  </si>
  <si>
    <t>DATTILO TRINIDAD MARIA</t>
  </si>
  <si>
    <t>BAJLEC PABLO DANIEL</t>
  </si>
  <si>
    <t>RYMAR DIEGO DAMIAN</t>
  </si>
  <si>
    <t>RODRIGUEZ JOSE LUIS Y RODRIGUEZ RAFAEL S.H.</t>
  </si>
  <si>
    <t>ZAPICO FACUNDO ALCIDES ROVER</t>
  </si>
  <si>
    <t>06/2024</t>
  </si>
  <si>
    <t>ABASTECIMIENTOS  PLASTICOS S.R.L.</t>
  </si>
  <si>
    <t>MEDRANO CONSTRUCCIONES SA</t>
  </si>
  <si>
    <t>GLOBALCAUCION</t>
  </si>
  <si>
    <t>SCALESE AGUSTINA</t>
  </si>
  <si>
    <t>JUAN IGNACIO LABATO Y MAURICIO EDUARDO COLOMBO ASOCIACION SIMPLE</t>
  </si>
  <si>
    <t>ESIMET SOCIEDAD DE RESPONSABILIDAD LIMITADA</t>
  </si>
  <si>
    <t>LOPEZ NANCY VIVIANA</t>
  </si>
  <si>
    <t>DARTIGUELONGUE TOMAS MARIA</t>
  </si>
  <si>
    <t>MORENO FEDERICO RAUL</t>
  </si>
  <si>
    <t>TODODESTAPACIONES S.R.L.</t>
  </si>
  <si>
    <t>SALUDAS GABRIEL ROBERTO</t>
  </si>
  <si>
    <t>Ganancias</t>
  </si>
  <si>
    <t>TC</t>
  </si>
  <si>
    <t>BCO</t>
  </si>
  <si>
    <t>Per. Muni CABA</t>
  </si>
  <si>
    <t>04/2023</t>
  </si>
  <si>
    <t>11/04/2023</t>
  </si>
  <si>
    <t>1 - Factura A</t>
  </si>
  <si>
    <t>3 - Nota de Crédito A</t>
  </si>
  <si>
    <t>15/04/2023</t>
  </si>
  <si>
    <t>Gastos de telefonia e internet</t>
  </si>
  <si>
    <t>17/04/2023</t>
  </si>
  <si>
    <t>24/04/2023</t>
  </si>
  <si>
    <t>27/04/2023</t>
  </si>
  <si>
    <t>Viaticos y movilidad</t>
  </si>
  <si>
    <t>05/2023</t>
  </si>
  <si>
    <t>04/05/2023</t>
  </si>
  <si>
    <t>Honorarios</t>
  </si>
  <si>
    <t>14/05/2023</t>
  </si>
  <si>
    <t>16/05/2023</t>
  </si>
  <si>
    <t>17/05/2023</t>
  </si>
  <si>
    <t>23/05/2023</t>
  </si>
  <si>
    <t>24/05/2023</t>
  </si>
  <si>
    <t>06/2023</t>
  </si>
  <si>
    <t>14/06/2023</t>
  </si>
  <si>
    <t>15/06/2023</t>
  </si>
  <si>
    <t>07/2023</t>
  </si>
  <si>
    <t>06/07/2023</t>
  </si>
  <si>
    <t>Servicios prestados por 3ros</t>
  </si>
  <si>
    <t>07/07/2023</t>
  </si>
  <si>
    <t>11/07/2023</t>
  </si>
  <si>
    <t>12/07/2023</t>
  </si>
  <si>
    <t>14/07/2023</t>
  </si>
  <si>
    <t>13 - Nota de Crédito C</t>
  </si>
  <si>
    <t>15/07/2023</t>
  </si>
  <si>
    <t>20/07/2023</t>
  </si>
  <si>
    <t>24/07/2023</t>
  </si>
  <si>
    <t>11 - Factura C</t>
  </si>
  <si>
    <t>27/07/2023</t>
  </si>
  <si>
    <t>31/07/2023</t>
  </si>
  <si>
    <t>08/2023</t>
  </si>
  <si>
    <t>16/08/2023</t>
  </si>
  <si>
    <t>09/2023</t>
  </si>
  <si>
    <t>08/09/2023</t>
  </si>
  <si>
    <t>12/09/2023</t>
  </si>
  <si>
    <t>18/09/2023</t>
  </si>
  <si>
    <t>28/09/2023</t>
  </si>
  <si>
    <t>29/09/2023</t>
  </si>
  <si>
    <t>10/2023</t>
  </si>
  <si>
    <t>Gastos bancarios</t>
  </si>
  <si>
    <t>01/10/2023</t>
  </si>
  <si>
    <t>17/10/2023</t>
  </si>
  <si>
    <t>23/10/2023</t>
  </si>
  <si>
    <t>26/10/2023</t>
  </si>
  <si>
    <t>28/10/2023</t>
  </si>
  <si>
    <t>11/2023</t>
  </si>
  <si>
    <t>01/11/2023</t>
  </si>
  <si>
    <t>07/11/2023</t>
  </si>
  <si>
    <t>14/11/2023</t>
  </si>
  <si>
    <t>21/11/2023</t>
  </si>
  <si>
    <t>22/11/2023</t>
  </si>
  <si>
    <t>24/11/2023</t>
  </si>
  <si>
    <t>29/11/2023</t>
  </si>
  <si>
    <t>30/11/2023</t>
  </si>
  <si>
    <t>12/2023</t>
  </si>
  <si>
    <t>01/12/2023</t>
  </si>
  <si>
    <t>19/12/2023</t>
  </si>
  <si>
    <t>21/12/2023</t>
  </si>
  <si>
    <t>22/12/2023</t>
  </si>
  <si>
    <t>01/2024</t>
  </si>
  <si>
    <t>10/01/2024</t>
  </si>
  <si>
    <t>11/01/2024</t>
  </si>
  <si>
    <t>12/01/2024</t>
  </si>
  <si>
    <t>16/01/2024</t>
  </si>
  <si>
    <t>18/01/2024</t>
  </si>
  <si>
    <t>22/01/2024</t>
  </si>
  <si>
    <t>25/01/2024</t>
  </si>
  <si>
    <t>30/01/2024</t>
  </si>
  <si>
    <t>02/2024</t>
  </si>
  <si>
    <t>01/02/2024</t>
  </si>
  <si>
    <t>08/02/2024</t>
  </si>
  <si>
    <t>09/02/2024</t>
  </si>
  <si>
    <t>21/02/2024</t>
  </si>
  <si>
    <t>03/2024</t>
  </si>
  <si>
    <t>08/03/2024</t>
  </si>
  <si>
    <t>21/03/2024</t>
  </si>
  <si>
    <t>Medio de pago</t>
  </si>
  <si>
    <t>NC</t>
  </si>
  <si>
    <t>ICBC 2025</t>
  </si>
  <si>
    <t>Pagos 2025</t>
  </si>
  <si>
    <t>Debería estar cancelada</t>
  </si>
  <si>
    <t>PINTURERIAS PRESTIGIO S.A.</t>
  </si>
  <si>
    <t>tc</t>
  </si>
  <si>
    <t>Tarjetas de crédito</t>
  </si>
  <si>
    <t>TC 2025</t>
  </si>
  <si>
    <t>db</t>
  </si>
  <si>
    <t>Intereses perdidos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</si>
</sst>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mm/yyyy"/>
    <numFmt numFmtId="166" formatCode="_-* #,##0.00\ _€_-;\-* #,##0.00\ _€_-;_-* &quot;-&quot;??\ _€_-;_-@"/>
    <numFmt numFmtId="167" formatCode="dd\/mm\/yyyy"/>
    <numFmt numFmtId="168" formatCode="_-* #,##0_-;\-* #,##0_-;_-* &quot;-&quot;??_-;_-@_-"/>
  </numFmts>
  <fonts count="37" x14ac:knownFonts="1">
    <font>
      <sz val="10"/>
      <color theme="1"/>
      <name val="Arial"/>
    </font>
    <font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sz val="15"/>
      <color rgb="FF1F497D"/>
      <name val="Calibri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i/>
      <sz val="10"/>
      <color rgb="FFFF0000"/>
      <name val="Arial"/>
      <family val="2"/>
    </font>
    <font>
      <sz val="10"/>
      <color theme="1"/>
      <name val="Calibri"/>
      <family val="2"/>
      <scheme val="major"/>
    </font>
    <font>
      <b/>
      <sz val="10"/>
      <color rgb="FF000000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name val="Calibri"/>
      <family val="2"/>
      <scheme val="major"/>
    </font>
    <font>
      <b/>
      <sz val="10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ajor"/>
    </font>
    <font>
      <b/>
      <sz val="15"/>
      <color rgb="FF1F497D"/>
      <name val="Calibri"/>
      <family val="2"/>
      <scheme val="major"/>
    </font>
    <font>
      <b/>
      <sz val="15"/>
      <color rgb="FFFF0000"/>
      <name val="Calibri"/>
      <family val="2"/>
      <scheme val="major"/>
    </font>
    <font>
      <b/>
      <i/>
      <sz val="10"/>
      <color theme="1"/>
      <name val="Calibri"/>
      <family val="2"/>
      <scheme val="major"/>
    </font>
    <font>
      <b/>
      <sz val="10"/>
      <color theme="0"/>
      <name val="Calibri"/>
      <family val="2"/>
      <scheme val="major"/>
    </font>
    <font>
      <b/>
      <sz val="10"/>
      <color theme="2"/>
      <name val="Calibri"/>
      <family val="2"/>
      <scheme val="major"/>
    </font>
    <font>
      <b/>
      <i/>
      <sz val="10"/>
      <color rgb="FFFF0000"/>
      <name val="Calibri"/>
      <family val="2"/>
      <scheme val="major"/>
    </font>
    <font>
      <b/>
      <i/>
      <sz val="10"/>
      <color theme="0"/>
      <name val="Calibri"/>
      <family val="2"/>
      <scheme val="major"/>
    </font>
    <font>
      <b/>
      <sz val="10"/>
      <name val="Calibri"/>
      <family val="2"/>
      <scheme val="major"/>
    </font>
    <font>
      <sz val="10"/>
      <color theme="1"/>
      <name val="Arial"/>
      <family val="2"/>
    </font>
    <font>
      <b/>
      <sz val="8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b/>
      <u/>
      <sz val="8"/>
      <color theme="1"/>
      <name val="Calibri"/>
      <family val="2"/>
      <scheme val="major"/>
    </font>
    <font>
      <b/>
      <sz val="8"/>
      <color rgb="FFFF0000"/>
      <name val="Calibri"/>
      <family val="2"/>
      <scheme val="major"/>
    </font>
    <font>
      <b/>
      <sz val="8"/>
      <color rgb="FF1F497D"/>
      <name val="Calibri"/>
      <family val="2"/>
      <scheme val="major"/>
    </font>
    <font>
      <b/>
      <sz val="8"/>
      <color rgb="FF000000"/>
      <name val="Calibri"/>
      <family val="2"/>
      <scheme val="major"/>
    </font>
    <font>
      <b/>
      <sz val="8"/>
      <color theme="0"/>
      <name val="Calibri"/>
      <family val="2"/>
      <scheme val="major"/>
    </font>
    <font>
      <sz val="8"/>
      <name val="Calibri"/>
      <family val="2"/>
      <scheme val="major"/>
    </font>
    <font>
      <sz val="8"/>
      <color rgb="FF231F20"/>
      <name val="Calibri"/>
      <family val="2"/>
      <scheme val="major"/>
    </font>
    <font>
      <sz val="8"/>
      <color rgb="FF111111"/>
      <name val="Calibri"/>
      <family val="2"/>
      <scheme val="major"/>
    </font>
    <font>
      <sz val="8"/>
      <color rgb="FF000000"/>
      <name val="Calibri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4" tint="-0.499984740745262"/>
        <bgColor rgb="FFD8D8D8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4" tint="-0.249977111117893"/>
        <bgColor rgb="FF59595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C0C0C0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000000"/>
      </right>
      <top style="thin">
        <color rgb="FF000000"/>
      </top>
      <bottom/>
      <diagonal/>
    </border>
    <border>
      <left style="thin">
        <color rgb="FFD8D8D8"/>
      </left>
      <right style="thin">
        <color rgb="FF000000"/>
      </right>
      <top/>
      <bottom/>
      <diagonal/>
    </border>
    <border>
      <left style="thin">
        <color rgb="FFD8D8D8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D8D8D8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F3F4F4"/>
      </top>
      <bottom style="thin">
        <color rgb="FFF3F4F4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249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5" xfId="0" applyFont="1" applyBorder="1"/>
    <xf numFmtId="0" fontId="2" fillId="0" borderId="0" xfId="0" applyFont="1"/>
    <xf numFmtId="0" fontId="1" fillId="0" borderId="7" xfId="0" applyFont="1" applyBorder="1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10" xfId="0" applyFont="1" applyBorder="1"/>
    <xf numFmtId="0" fontId="4" fillId="0" borderId="0" xfId="0" applyFont="1"/>
    <xf numFmtId="0" fontId="5" fillId="3" borderId="1" xfId="0" applyFont="1" applyFill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  <xf numFmtId="164" fontId="5" fillId="3" borderId="14" xfId="0" applyNumberFormat="1" applyFont="1" applyFill="1" applyBorder="1" applyAlignment="1">
      <alignment horizontal="center"/>
    </xf>
    <xf numFmtId="164" fontId="7" fillId="4" borderId="13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5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/>
    <xf numFmtId="164" fontId="4" fillId="3" borderId="18" xfId="0" applyNumberFormat="1" applyFont="1" applyFill="1" applyBorder="1"/>
    <xf numFmtId="164" fontId="4" fillId="3" borderId="19" xfId="0" applyNumberFormat="1" applyFont="1" applyFill="1" applyBorder="1"/>
    <xf numFmtId="4" fontId="8" fillId="0" borderId="0" xfId="0" applyNumberFormat="1" applyFont="1"/>
    <xf numFmtId="0" fontId="9" fillId="0" borderId="0" xfId="0" applyFont="1"/>
    <xf numFmtId="4" fontId="9" fillId="0" borderId="0" xfId="0" applyNumberFormat="1" applyFont="1"/>
    <xf numFmtId="0" fontId="9" fillId="0" borderId="0" xfId="0" applyFont="1" applyAlignment="1">
      <alignment horizontal="center"/>
    </xf>
    <xf numFmtId="0" fontId="13" fillId="7" borderId="27" xfId="0" applyFont="1" applyFill="1" applyBorder="1" applyAlignment="1">
      <alignment horizontal="center" vertical="center"/>
    </xf>
    <xf numFmtId="0" fontId="1" fillId="0" borderId="27" xfId="0" applyFont="1" applyBorder="1"/>
    <xf numFmtId="0" fontId="12" fillId="0" borderId="1" xfId="0" applyFont="1" applyBorder="1" applyAlignment="1">
      <alignment vertical="top"/>
    </xf>
    <xf numFmtId="43" fontId="9" fillId="0" borderId="0" xfId="0" applyNumberFormat="1" applyFont="1"/>
    <xf numFmtId="44" fontId="12" fillId="0" borderId="1" xfId="1" applyFont="1" applyFill="1" applyBorder="1" applyAlignment="1">
      <alignment vertical="top"/>
    </xf>
    <xf numFmtId="44" fontId="12" fillId="0" borderId="1" xfId="1" applyFont="1" applyFill="1" applyBorder="1" applyAlignment="1">
      <alignment horizontal="right" vertical="top"/>
    </xf>
    <xf numFmtId="0" fontId="12" fillId="0" borderId="14" xfId="0" applyFont="1" applyBorder="1" applyAlignment="1">
      <alignment vertical="top"/>
    </xf>
    <xf numFmtId="14" fontId="9" fillId="0" borderId="0" xfId="0" applyNumberFormat="1" applyFont="1"/>
    <xf numFmtId="44" fontId="9" fillId="0" borderId="0" xfId="1" applyFont="1" applyFill="1" applyAlignment="1"/>
    <xf numFmtId="44" fontId="9" fillId="0" borderId="0" xfId="1" applyFont="1" applyFill="1"/>
    <xf numFmtId="0" fontId="9" fillId="0" borderId="27" xfId="0" applyFont="1" applyBorder="1"/>
    <xf numFmtId="0" fontId="12" fillId="0" borderId="26" xfId="0" applyFont="1" applyBorder="1" applyAlignment="1">
      <alignment vertical="top"/>
    </xf>
    <xf numFmtId="0" fontId="12" fillId="0" borderId="25" xfId="0" applyFont="1" applyBorder="1" applyAlignment="1">
      <alignment vertical="top"/>
    </xf>
    <xf numFmtId="44" fontId="12" fillId="0" borderId="26" xfId="1" applyFont="1" applyFill="1" applyBorder="1" applyAlignment="1">
      <alignment horizontal="right" vertical="top"/>
    </xf>
    <xf numFmtId="44" fontId="12" fillId="0" borderId="26" xfId="1" applyFont="1" applyFill="1" applyBorder="1" applyAlignment="1">
      <alignment vertical="top"/>
    </xf>
    <xf numFmtId="0" fontId="1" fillId="0" borderId="31" xfId="0" applyFont="1" applyBorder="1"/>
    <xf numFmtId="0" fontId="12" fillId="0" borderId="27" xfId="0" applyFont="1" applyBorder="1" applyAlignment="1">
      <alignment vertical="top"/>
    </xf>
    <xf numFmtId="0" fontId="0" fillId="0" borderId="23" xfId="0" applyBorder="1"/>
    <xf numFmtId="0" fontId="1" fillId="0" borderId="23" xfId="0" applyFont="1" applyBorder="1"/>
    <xf numFmtId="0" fontId="9" fillId="6" borderId="0" xfId="0" applyFont="1" applyFill="1"/>
    <xf numFmtId="0" fontId="1" fillId="0" borderId="3" xfId="0" applyFont="1" applyBorder="1"/>
    <xf numFmtId="0" fontId="15" fillId="0" borderId="4" xfId="0" applyFont="1" applyBorder="1"/>
    <xf numFmtId="0" fontId="15" fillId="0" borderId="6" xfId="0" applyFont="1" applyBorder="1"/>
    <xf numFmtId="0" fontId="1" fillId="0" borderId="22" xfId="0" applyFont="1" applyBorder="1"/>
    <xf numFmtId="0" fontId="15" fillId="0" borderId="21" xfId="0" applyFont="1" applyBorder="1"/>
    <xf numFmtId="0" fontId="15" fillId="0" borderId="8" xfId="0" applyFont="1" applyBorder="1"/>
    <xf numFmtId="14" fontId="12" fillId="0" borderId="31" xfId="0" applyNumberFormat="1" applyFont="1" applyBorder="1" applyAlignment="1">
      <alignment horizontal="right" vertical="top"/>
    </xf>
    <xf numFmtId="164" fontId="9" fillId="0" borderId="0" xfId="0" applyNumberFormat="1" applyFont="1"/>
    <xf numFmtId="0" fontId="17" fillId="0" borderId="10" xfId="0" applyFont="1" applyBorder="1"/>
    <xf numFmtId="0" fontId="18" fillId="0" borderId="10" xfId="0" applyFont="1" applyBorder="1"/>
    <xf numFmtId="0" fontId="19" fillId="0" borderId="0" xfId="0" applyFont="1"/>
    <xf numFmtId="0" fontId="16" fillId="10" borderId="1" xfId="0" applyFont="1" applyFill="1" applyBorder="1" applyAlignment="1">
      <alignment horizontal="center"/>
    </xf>
    <xf numFmtId="164" fontId="16" fillId="10" borderId="13" xfId="0" applyNumberFormat="1" applyFont="1" applyFill="1" applyBorder="1" applyAlignment="1">
      <alignment horizontal="center"/>
    </xf>
    <xf numFmtId="164" fontId="16" fillId="10" borderId="14" xfId="0" applyNumberFormat="1" applyFont="1" applyFill="1" applyBorder="1" applyAlignment="1">
      <alignment horizontal="center"/>
    </xf>
    <xf numFmtId="164" fontId="20" fillId="14" borderId="13" xfId="0" applyNumberFormat="1" applyFont="1" applyFill="1" applyBorder="1" applyAlignment="1">
      <alignment horizontal="center"/>
    </xf>
    <xf numFmtId="164" fontId="20" fillId="14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164" fontId="9" fillId="0" borderId="5" xfId="0" applyNumberFormat="1" applyFont="1" applyBorder="1"/>
    <xf numFmtId="166" fontId="9" fillId="0" borderId="0" xfId="0" applyNumberFormat="1" applyFont="1"/>
    <xf numFmtId="164" fontId="9" fillId="0" borderId="16" xfId="0" applyNumberFormat="1" applyFont="1" applyBorder="1"/>
    <xf numFmtId="164" fontId="9" fillId="0" borderId="20" xfId="0" applyNumberFormat="1" applyFont="1" applyBorder="1"/>
    <xf numFmtId="0" fontId="9" fillId="0" borderId="9" xfId="0" applyFont="1" applyBorder="1"/>
    <xf numFmtId="4" fontId="19" fillId="10" borderId="58" xfId="0" applyNumberFormat="1" applyFont="1" applyFill="1" applyBorder="1"/>
    <xf numFmtId="4" fontId="9" fillId="10" borderId="23" xfId="0" applyNumberFormat="1" applyFont="1" applyFill="1" applyBorder="1"/>
    <xf numFmtId="4" fontId="19" fillId="10" borderId="59" xfId="0" applyNumberFormat="1" applyFont="1" applyFill="1" applyBorder="1"/>
    <xf numFmtId="0" fontId="9" fillId="7" borderId="23" xfId="0" applyFont="1" applyFill="1" applyBorder="1"/>
    <xf numFmtId="44" fontId="9" fillId="7" borderId="59" xfId="0" applyNumberFormat="1" applyFont="1" applyFill="1" applyBorder="1"/>
    <xf numFmtId="4" fontId="19" fillId="10" borderId="55" xfId="0" applyNumberFormat="1" applyFont="1" applyFill="1" applyBorder="1"/>
    <xf numFmtId="4" fontId="9" fillId="10" borderId="30" xfId="0" applyNumberFormat="1" applyFont="1" applyFill="1" applyBorder="1"/>
    <xf numFmtId="4" fontId="19" fillId="10" borderId="60" xfId="0" applyNumberFormat="1" applyFont="1" applyFill="1" applyBorder="1"/>
    <xf numFmtId="0" fontId="19" fillId="13" borderId="18" xfId="0" applyFont="1" applyFill="1" applyBorder="1" applyAlignment="1">
      <alignment horizontal="center"/>
    </xf>
    <xf numFmtId="0" fontId="19" fillId="13" borderId="19" xfId="0" applyFont="1" applyFill="1" applyBorder="1"/>
    <xf numFmtId="164" fontId="19" fillId="13" borderId="18" xfId="0" applyNumberFormat="1" applyFont="1" applyFill="1" applyBorder="1"/>
    <xf numFmtId="164" fontId="19" fillId="13" borderId="19" xfId="0" applyNumberFormat="1" applyFont="1" applyFill="1" applyBorder="1"/>
    <xf numFmtId="4" fontId="22" fillId="0" borderId="0" xfId="0" applyNumberFormat="1" applyFont="1"/>
    <xf numFmtId="4" fontId="9" fillId="7" borderId="54" xfId="0" applyNumberFormat="1" applyFont="1" applyFill="1" applyBorder="1"/>
    <xf numFmtId="164" fontId="9" fillId="7" borderId="56" xfId="0" applyNumberFormat="1" applyFont="1" applyFill="1" applyBorder="1"/>
    <xf numFmtId="4" fontId="9" fillId="7" borderId="56" xfId="0" applyNumberFormat="1" applyFont="1" applyFill="1" applyBorder="1"/>
    <xf numFmtId="0" fontId="9" fillId="7" borderId="56" xfId="0" applyFont="1" applyFill="1" applyBorder="1"/>
    <xf numFmtId="4" fontId="9" fillId="7" borderId="57" xfId="0" applyNumberFormat="1" applyFont="1" applyFill="1" applyBorder="1"/>
    <xf numFmtId="4" fontId="9" fillId="7" borderId="58" xfId="0" applyNumberFormat="1" applyFont="1" applyFill="1" applyBorder="1"/>
    <xf numFmtId="164" fontId="9" fillId="7" borderId="23" xfId="0" applyNumberFormat="1" applyFont="1" applyFill="1" applyBorder="1"/>
    <xf numFmtId="4" fontId="9" fillId="7" borderId="23" xfId="0" applyNumberFormat="1" applyFont="1" applyFill="1" applyBorder="1"/>
    <xf numFmtId="4" fontId="9" fillId="7" borderId="59" xfId="0" applyNumberFormat="1" applyFont="1" applyFill="1" applyBorder="1"/>
    <xf numFmtId="164" fontId="9" fillId="7" borderId="55" xfId="0" applyNumberFormat="1" applyFont="1" applyFill="1" applyBorder="1"/>
    <xf numFmtId="164" fontId="9" fillId="7" borderId="30" xfId="0" applyNumberFormat="1" applyFont="1" applyFill="1" applyBorder="1"/>
    <xf numFmtId="164" fontId="9" fillId="7" borderId="60" xfId="0" applyNumberFormat="1" applyFont="1" applyFill="1" applyBorder="1"/>
    <xf numFmtId="43" fontId="9" fillId="8" borderId="0" xfId="0" applyNumberFormat="1" applyFont="1" applyFill="1"/>
    <xf numFmtId="164" fontId="9" fillId="8" borderId="0" xfId="0" applyNumberFormat="1" applyFont="1" applyFill="1"/>
    <xf numFmtId="0" fontId="10" fillId="9" borderId="46" xfId="0" applyFont="1" applyFill="1" applyBorder="1" applyAlignment="1">
      <alignment horizontal="center"/>
    </xf>
    <xf numFmtId="0" fontId="10" fillId="9" borderId="47" xfId="0" applyFont="1" applyFill="1" applyBorder="1" applyAlignment="1">
      <alignment horizontal="center"/>
    </xf>
    <xf numFmtId="0" fontId="16" fillId="10" borderId="48" xfId="0" applyFont="1" applyFill="1" applyBorder="1" applyAlignment="1">
      <alignment horizontal="center"/>
    </xf>
    <xf numFmtId="0" fontId="10" fillId="9" borderId="48" xfId="0" applyFont="1" applyFill="1" applyBorder="1" applyAlignment="1">
      <alignment horizontal="center"/>
    </xf>
    <xf numFmtId="0" fontId="10" fillId="7" borderId="49" xfId="0" applyFont="1" applyFill="1" applyBorder="1" applyAlignment="1">
      <alignment horizontal="center"/>
    </xf>
    <xf numFmtId="0" fontId="16" fillId="7" borderId="31" xfId="0" applyFont="1" applyFill="1" applyBorder="1"/>
    <xf numFmtId="165" fontId="9" fillId="0" borderId="35" xfId="0" applyNumberFormat="1" applyFont="1" applyBorder="1" applyAlignment="1">
      <alignment horizontal="center"/>
    </xf>
    <xf numFmtId="164" fontId="9" fillId="0" borderId="37" xfId="0" applyNumberFormat="1" applyFont="1" applyBorder="1"/>
    <xf numFmtId="4" fontId="9" fillId="0" borderId="38" xfId="0" applyNumberFormat="1" applyFont="1" applyBorder="1"/>
    <xf numFmtId="0" fontId="9" fillId="0" borderId="39" xfId="0" applyFont="1" applyBorder="1"/>
    <xf numFmtId="165" fontId="9" fillId="0" borderId="40" xfId="0" applyNumberFormat="1" applyFont="1" applyBorder="1" applyAlignment="1">
      <alignment horizontal="center"/>
    </xf>
    <xf numFmtId="164" fontId="9" fillId="0" borderId="23" xfId="0" applyNumberFormat="1" applyFont="1" applyBorder="1"/>
    <xf numFmtId="4" fontId="9" fillId="0" borderId="21" xfId="0" applyNumberFormat="1" applyFont="1" applyBorder="1"/>
    <xf numFmtId="0" fontId="9" fillId="0" borderId="41" xfId="0" applyFont="1" applyBorder="1"/>
    <xf numFmtId="165" fontId="9" fillId="0" borderId="42" xfId="0" applyNumberFormat="1" applyFont="1" applyBorder="1" applyAlignment="1">
      <alignment horizontal="center"/>
    </xf>
    <xf numFmtId="164" fontId="9" fillId="0" borderId="33" xfId="0" applyNumberFormat="1" applyFont="1" applyBorder="1"/>
    <xf numFmtId="4" fontId="9" fillId="0" borderId="44" xfId="0" applyNumberFormat="1" applyFont="1" applyBorder="1"/>
    <xf numFmtId="0" fontId="9" fillId="0" borderId="45" xfId="0" applyFont="1" applyBorder="1"/>
    <xf numFmtId="164" fontId="16" fillId="7" borderId="51" xfId="0" applyNumberFormat="1" applyFont="1" applyFill="1" applyBorder="1"/>
    <xf numFmtId="164" fontId="16" fillId="7" borderId="62" xfId="0" applyNumberFormat="1" applyFont="1" applyFill="1" applyBorder="1"/>
    <xf numFmtId="164" fontId="16" fillId="7" borderId="63" xfId="0" applyNumberFormat="1" applyFont="1" applyFill="1" applyBorder="1"/>
    <xf numFmtId="0" fontId="10" fillId="16" borderId="34" xfId="0" applyFont="1" applyFill="1" applyBorder="1" applyAlignment="1">
      <alignment horizontal="center" vertical="center"/>
    </xf>
    <xf numFmtId="14" fontId="10" fillId="17" borderId="32" xfId="0" applyNumberFormat="1" applyFont="1" applyFill="1" applyBorder="1" applyAlignment="1">
      <alignment horizontal="center" vertical="center"/>
    </xf>
    <xf numFmtId="0" fontId="10" fillId="17" borderId="32" xfId="0" applyFont="1" applyFill="1" applyBorder="1" applyAlignment="1">
      <alignment horizontal="center" vertical="center"/>
    </xf>
    <xf numFmtId="0" fontId="10" fillId="17" borderId="29" xfId="0" applyFont="1" applyFill="1" applyBorder="1" applyAlignment="1">
      <alignment horizontal="center" vertical="center"/>
    </xf>
    <xf numFmtId="44" fontId="10" fillId="17" borderId="29" xfId="1" applyFont="1" applyFill="1" applyBorder="1" applyAlignment="1">
      <alignment horizontal="center" vertical="center"/>
    </xf>
    <xf numFmtId="44" fontId="16" fillId="0" borderId="28" xfId="1" applyFont="1" applyFill="1" applyBorder="1" applyAlignment="1"/>
    <xf numFmtId="44" fontId="17" fillId="0" borderId="10" xfId="0" applyNumberFormat="1" applyFont="1" applyBorder="1"/>
    <xf numFmtId="167" fontId="24" fillId="18" borderId="2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164" fontId="9" fillId="0" borderId="17" xfId="0" applyNumberFormat="1" applyFont="1" applyBorder="1"/>
    <xf numFmtId="165" fontId="9" fillId="0" borderId="65" xfId="0" applyNumberFormat="1" applyFont="1" applyBorder="1" applyAlignment="1">
      <alignment horizontal="center"/>
    </xf>
    <xf numFmtId="165" fontId="9" fillId="0" borderId="66" xfId="0" applyNumberFormat="1" applyFont="1" applyBorder="1" applyAlignment="1">
      <alignment horizontal="center"/>
    </xf>
    <xf numFmtId="165" fontId="9" fillId="0" borderId="67" xfId="0" applyNumberFormat="1" applyFont="1" applyBorder="1" applyAlignment="1">
      <alignment horizontal="center"/>
    </xf>
    <xf numFmtId="4" fontId="9" fillId="0" borderId="36" xfId="0" applyNumberFormat="1" applyFont="1" applyBorder="1"/>
    <xf numFmtId="4" fontId="9" fillId="0" borderId="24" xfId="0" applyNumberFormat="1" applyFont="1" applyBorder="1"/>
    <xf numFmtId="4" fontId="9" fillId="0" borderId="43" xfId="0" applyNumberFormat="1" applyFont="1" applyBorder="1"/>
    <xf numFmtId="0" fontId="9" fillId="0" borderId="35" xfId="0" applyFont="1" applyBorder="1" applyAlignment="1">
      <alignment horizontal="center"/>
    </xf>
    <xf numFmtId="0" fontId="9" fillId="0" borderId="68" xfId="0" applyFont="1" applyBorder="1"/>
    <xf numFmtId="0" fontId="9" fillId="0" borderId="40" xfId="0" applyFont="1" applyBorder="1" applyAlignment="1">
      <alignment horizontal="center"/>
    </xf>
    <xf numFmtId="0" fontId="9" fillId="0" borderId="69" xfId="0" applyFont="1" applyBorder="1"/>
    <xf numFmtId="0" fontId="11" fillId="5" borderId="66" xfId="0" applyFont="1" applyFill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70" xfId="0" applyFont="1" applyBorder="1"/>
    <xf numFmtId="0" fontId="11" fillId="0" borderId="22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1" xfId="0" applyFont="1" applyBorder="1"/>
    <xf numFmtId="0" fontId="26" fillId="0" borderId="0" xfId="0" applyFont="1"/>
    <xf numFmtId="0" fontId="27" fillId="0" borderId="0" xfId="0" applyFont="1"/>
    <xf numFmtId="0" fontId="26" fillId="22" borderId="28" xfId="0" applyFont="1" applyFill="1" applyBorder="1" applyAlignment="1">
      <alignment horizontal="center"/>
    </xf>
    <xf numFmtId="0" fontId="28" fillId="0" borderId="0" xfId="0" applyFont="1"/>
    <xf numFmtId="168" fontId="27" fillId="0" borderId="0" xfId="2" applyNumberFormat="1" applyFont="1"/>
    <xf numFmtId="0" fontId="27" fillId="0" borderId="28" xfId="0" applyFont="1" applyBorder="1"/>
    <xf numFmtId="168" fontId="27" fillId="0" borderId="28" xfId="0" applyNumberFormat="1" applyFont="1" applyBorder="1"/>
    <xf numFmtId="0" fontId="29" fillId="0" borderId="0" xfId="0" applyFont="1"/>
    <xf numFmtId="43" fontId="27" fillId="0" borderId="0" xfId="2" applyFont="1"/>
    <xf numFmtId="14" fontId="27" fillId="0" borderId="0" xfId="0" applyNumberFormat="1" applyFont="1"/>
    <xf numFmtId="44" fontId="27" fillId="0" borderId="0" xfId="1" applyFont="1" applyFill="1" applyAlignment="1"/>
    <xf numFmtId="0" fontId="30" fillId="0" borderId="10" xfId="0" applyFont="1" applyBorder="1"/>
    <xf numFmtId="43" fontId="30" fillId="0" borderId="10" xfId="2" applyFont="1" applyBorder="1"/>
    <xf numFmtId="168" fontId="27" fillId="0" borderId="0" xfId="0" applyNumberFormat="1" applyFont="1"/>
    <xf numFmtId="0" fontId="27" fillId="6" borderId="0" xfId="0" applyFont="1" applyFill="1"/>
    <xf numFmtId="168" fontId="27" fillId="8" borderId="0" xfId="2" applyNumberFormat="1" applyFont="1" applyFill="1"/>
    <xf numFmtId="44" fontId="26" fillId="0" borderId="28" xfId="1" applyFont="1" applyFill="1" applyBorder="1" applyAlignment="1"/>
    <xf numFmtId="4" fontId="27" fillId="0" borderId="0" xfId="0" applyNumberFormat="1" applyFont="1"/>
    <xf numFmtId="44" fontId="27" fillId="0" borderId="0" xfId="1" applyFont="1" applyFill="1"/>
    <xf numFmtId="0" fontId="31" fillId="20" borderId="34" xfId="0" applyFont="1" applyFill="1" applyBorder="1" applyAlignment="1">
      <alignment horizontal="center" vertical="center"/>
    </xf>
    <xf numFmtId="14" fontId="31" fillId="17" borderId="32" xfId="0" applyNumberFormat="1" applyFont="1" applyFill="1" applyBorder="1" applyAlignment="1">
      <alignment horizontal="center" vertical="center"/>
    </xf>
    <xf numFmtId="0" fontId="31" fillId="17" borderId="32" xfId="0" applyFont="1" applyFill="1" applyBorder="1" applyAlignment="1">
      <alignment horizontal="center" vertical="center"/>
    </xf>
    <xf numFmtId="0" fontId="31" fillId="17" borderId="29" xfId="0" applyFont="1" applyFill="1" applyBorder="1" applyAlignment="1">
      <alignment horizontal="center" vertical="center"/>
    </xf>
    <xf numFmtId="44" fontId="31" fillId="19" borderId="29" xfId="1" applyFont="1" applyFill="1" applyBorder="1" applyAlignment="1">
      <alignment horizontal="center" vertical="center"/>
    </xf>
    <xf numFmtId="168" fontId="32" fillId="21" borderId="49" xfId="2" applyNumberFormat="1" applyFont="1" applyFill="1" applyBorder="1" applyAlignment="1">
      <alignment horizontal="center"/>
    </xf>
    <xf numFmtId="0" fontId="32" fillId="21" borderId="49" xfId="0" applyFont="1" applyFill="1" applyBorder="1" applyAlignment="1">
      <alignment horizontal="center"/>
    </xf>
    <xf numFmtId="167" fontId="33" fillId="0" borderId="27" xfId="0" applyNumberFormat="1" applyFont="1" applyBorder="1" applyAlignment="1">
      <alignment horizontal="center" vertical="center"/>
    </xf>
    <xf numFmtId="14" fontId="33" fillId="0" borderId="31" xfId="0" applyNumberFormat="1" applyFont="1" applyBorder="1" applyAlignment="1">
      <alignment horizontal="right" vertical="top"/>
    </xf>
    <xf numFmtId="0" fontId="33" fillId="0" borderId="27" xfId="0" applyFont="1" applyBorder="1" applyAlignment="1">
      <alignment vertical="top"/>
    </xf>
    <xf numFmtId="0" fontId="27" fillId="0" borderId="27" xfId="0" applyFont="1" applyBorder="1"/>
    <xf numFmtId="0" fontId="33" fillId="0" borderId="25" xfId="0" applyFont="1" applyBorder="1" applyAlignment="1">
      <alignment vertical="top"/>
    </xf>
    <xf numFmtId="0" fontId="33" fillId="0" borderId="26" xfId="0" applyFont="1" applyBorder="1" applyAlignment="1">
      <alignment vertical="top"/>
    </xf>
    <xf numFmtId="44" fontId="33" fillId="0" borderId="26" xfId="1" applyFont="1" applyFill="1" applyBorder="1" applyAlignment="1">
      <alignment horizontal="right" vertical="top"/>
    </xf>
    <xf numFmtId="44" fontId="33" fillId="0" borderId="26" xfId="1" applyFont="1" applyFill="1" applyBorder="1" applyAlignment="1">
      <alignment vertical="top"/>
    </xf>
    <xf numFmtId="0" fontId="27" fillId="7" borderId="26" xfId="0" applyFont="1" applyFill="1" applyBorder="1" applyAlignment="1">
      <alignment horizontal="center"/>
    </xf>
    <xf numFmtId="0" fontId="33" fillId="0" borderId="14" xfId="0" applyFont="1" applyBorder="1" applyAlignment="1">
      <alignment vertical="top"/>
    </xf>
    <xf numFmtId="0" fontId="33" fillId="0" borderId="1" xfId="0" applyFont="1" applyBorder="1" applyAlignment="1">
      <alignment vertical="top"/>
    </xf>
    <xf numFmtId="44" fontId="33" fillId="0" borderId="1" xfId="1" applyFont="1" applyFill="1" applyBorder="1" applyAlignment="1">
      <alignment horizontal="right" vertical="top"/>
    </xf>
    <xf numFmtId="44" fontId="33" fillId="0" borderId="1" xfId="1" applyFont="1" applyFill="1" applyBorder="1" applyAlignment="1">
      <alignment vertical="top"/>
    </xf>
    <xf numFmtId="0" fontId="27" fillId="0" borderId="31" xfId="0" applyFont="1" applyBorder="1"/>
    <xf numFmtId="168" fontId="33" fillId="0" borderId="1" xfId="2" applyNumberFormat="1" applyFont="1" applyFill="1" applyBorder="1" applyAlignment="1">
      <alignment horizontal="right" vertical="top"/>
    </xf>
    <xf numFmtId="168" fontId="33" fillId="0" borderId="71" xfId="2" applyNumberFormat="1" applyFont="1" applyFill="1" applyBorder="1" applyAlignment="1">
      <alignment horizontal="center" vertical="center"/>
    </xf>
    <xf numFmtId="168" fontId="34" fillId="0" borderId="23" xfId="2" applyNumberFormat="1" applyFont="1" applyFill="1" applyBorder="1" applyAlignment="1">
      <alignment vertical="center" shrinkToFit="1"/>
    </xf>
    <xf numFmtId="168" fontId="33" fillId="0" borderId="23" xfId="2" applyNumberFormat="1" applyFont="1" applyFill="1" applyBorder="1" applyAlignment="1">
      <alignment horizontal="right" vertical="top"/>
    </xf>
    <xf numFmtId="44" fontId="27" fillId="0" borderId="0" xfId="1" applyFont="1"/>
    <xf numFmtId="43" fontId="9" fillId="0" borderId="0" xfId="2" applyFont="1"/>
    <xf numFmtId="168" fontId="27" fillId="0" borderId="0" xfId="2" applyNumberFormat="1" applyFont="1" applyFill="1"/>
    <xf numFmtId="167" fontId="33" fillId="23" borderId="27" xfId="0" applyNumberFormat="1" applyFont="1" applyFill="1" applyBorder="1" applyAlignment="1">
      <alignment horizontal="center" vertical="center"/>
    </xf>
    <xf numFmtId="14" fontId="33" fillId="23" borderId="31" xfId="0" applyNumberFormat="1" applyFont="1" applyFill="1" applyBorder="1" applyAlignment="1">
      <alignment horizontal="right" vertical="top"/>
    </xf>
    <xf numFmtId="0" fontId="27" fillId="23" borderId="27" xfId="0" applyFont="1" applyFill="1" applyBorder="1"/>
    <xf numFmtId="0" fontId="33" fillId="23" borderId="14" xfId="0" applyFont="1" applyFill="1" applyBorder="1" applyAlignment="1">
      <alignment vertical="top"/>
    </xf>
    <xf numFmtId="0" fontId="33" fillId="23" borderId="1" xfId="0" applyFont="1" applyFill="1" applyBorder="1" applyAlignment="1">
      <alignment vertical="top"/>
    </xf>
    <xf numFmtId="44" fontId="33" fillId="23" borderId="1" xfId="1" applyFont="1" applyFill="1" applyBorder="1" applyAlignment="1">
      <alignment horizontal="right" vertical="top"/>
    </xf>
    <xf numFmtId="44" fontId="33" fillId="23" borderId="1" xfId="1" applyFont="1" applyFill="1" applyBorder="1" applyAlignment="1">
      <alignment vertical="top"/>
    </xf>
    <xf numFmtId="44" fontId="33" fillId="23" borderId="26" xfId="1" applyFont="1" applyFill="1" applyBorder="1" applyAlignment="1">
      <alignment vertical="top"/>
    </xf>
    <xf numFmtId="0" fontId="27" fillId="23" borderId="26" xfId="0" applyFont="1" applyFill="1" applyBorder="1" applyAlignment="1">
      <alignment horizontal="center"/>
    </xf>
    <xf numFmtId="4" fontId="27" fillId="23" borderId="0" xfId="0" applyNumberFormat="1" applyFont="1" applyFill="1"/>
    <xf numFmtId="168" fontId="27" fillId="23" borderId="0" xfId="2" applyNumberFormat="1" applyFont="1" applyFill="1"/>
    <xf numFmtId="0" fontId="0" fillId="23" borderId="0" xfId="0" applyFill="1"/>
    <xf numFmtId="0" fontId="14" fillId="0" borderId="0" xfId="0" applyFont="1"/>
    <xf numFmtId="44" fontId="0" fillId="0" borderId="0" xfId="0" applyNumberFormat="1"/>
    <xf numFmtId="44" fontId="33" fillId="0" borderId="1" xfId="1" quotePrefix="1" applyFont="1" applyFill="1" applyBorder="1" applyAlignment="1">
      <alignment horizontal="right" vertical="top"/>
    </xf>
    <xf numFmtId="44" fontId="27" fillId="0" borderId="23" xfId="1" applyFont="1" applyFill="1" applyBorder="1" applyAlignment="1"/>
    <xf numFmtId="0" fontId="27" fillId="0" borderId="23" xfId="0" applyFont="1" applyBorder="1"/>
    <xf numFmtId="168" fontId="35" fillId="0" borderId="23" xfId="2" applyNumberFormat="1" applyFont="1" applyFill="1" applyBorder="1"/>
    <xf numFmtId="4" fontId="35" fillId="0" borderId="23" xfId="0" applyNumberFormat="1" applyFont="1" applyBorder="1" applyAlignment="1">
      <alignment horizontal="right" vertical="top" wrapText="1"/>
    </xf>
    <xf numFmtId="168" fontId="35" fillId="0" borderId="23" xfId="0" applyNumberFormat="1" applyFont="1" applyBorder="1" applyAlignment="1">
      <alignment horizontal="right" vertical="top" wrapText="1"/>
    </xf>
    <xf numFmtId="4" fontId="35" fillId="0" borderId="23" xfId="0" applyNumberFormat="1" applyFont="1" applyBorder="1"/>
    <xf numFmtId="168" fontId="27" fillId="0" borderId="23" xfId="2" applyNumberFormat="1" applyFont="1" applyFill="1" applyBorder="1"/>
    <xf numFmtId="43" fontId="0" fillId="0" borderId="0" xfId="2" applyFont="1"/>
    <xf numFmtId="168" fontId="27" fillId="24" borderId="0" xfId="2" applyNumberFormat="1" applyFont="1" applyFill="1"/>
    <xf numFmtId="43" fontId="0" fillId="0" borderId="0" xfId="0" applyNumberFormat="1"/>
    <xf numFmtId="43" fontId="36" fillId="0" borderId="23" xfId="2" applyFont="1" applyFill="1" applyBorder="1" applyAlignment="1"/>
    <xf numFmtId="167" fontId="33" fillId="22" borderId="27" xfId="0" applyNumberFormat="1" applyFont="1" applyFill="1" applyBorder="1" applyAlignment="1">
      <alignment horizontal="center" vertical="center"/>
    </xf>
    <xf numFmtId="14" fontId="33" fillId="22" borderId="31" xfId="0" applyNumberFormat="1" applyFont="1" applyFill="1" applyBorder="1" applyAlignment="1">
      <alignment horizontal="right" vertical="top"/>
    </xf>
    <xf numFmtId="0" fontId="27" fillId="22" borderId="27" xfId="0" applyFont="1" applyFill="1" applyBorder="1"/>
    <xf numFmtId="0" fontId="33" fillId="22" borderId="14" xfId="0" applyFont="1" applyFill="1" applyBorder="1" applyAlignment="1">
      <alignment vertical="top"/>
    </xf>
    <xf numFmtId="0" fontId="33" fillId="22" borderId="1" xfId="0" applyFont="1" applyFill="1" applyBorder="1" applyAlignment="1">
      <alignment vertical="top"/>
    </xf>
    <xf numFmtId="44" fontId="33" fillId="22" borderId="1" xfId="1" applyFont="1" applyFill="1" applyBorder="1" applyAlignment="1">
      <alignment horizontal="right" vertical="top"/>
    </xf>
    <xf numFmtId="44" fontId="33" fillId="22" borderId="1" xfId="1" applyFont="1" applyFill="1" applyBorder="1" applyAlignment="1">
      <alignment vertical="top"/>
    </xf>
    <xf numFmtId="44" fontId="33" fillId="22" borderId="26" xfId="1" applyFont="1" applyFill="1" applyBorder="1" applyAlignment="1">
      <alignment vertical="top"/>
    </xf>
    <xf numFmtId="0" fontId="27" fillId="22" borderId="26" xfId="0" applyFont="1" applyFill="1" applyBorder="1" applyAlignment="1">
      <alignment horizontal="center"/>
    </xf>
    <xf numFmtId="4" fontId="27" fillId="22" borderId="0" xfId="0" applyNumberFormat="1" applyFont="1" applyFill="1"/>
    <xf numFmtId="43" fontId="27" fillId="22" borderId="0" xfId="2" applyFont="1" applyFill="1"/>
    <xf numFmtId="168" fontId="27" fillId="22" borderId="0" xfId="2" applyNumberFormat="1" applyFont="1" applyFill="1"/>
    <xf numFmtId="0" fontId="27" fillId="22" borderId="0" xfId="0" applyFont="1" applyFill="1"/>
    <xf numFmtId="0" fontId="23" fillId="11" borderId="50" xfId="0" applyFont="1" applyFill="1" applyBorder="1" applyAlignment="1">
      <alignment horizontal="center"/>
    </xf>
    <xf numFmtId="0" fontId="23" fillId="11" borderId="33" xfId="0" applyFont="1" applyFill="1" applyBorder="1" applyAlignment="1">
      <alignment horizontal="center"/>
    </xf>
    <xf numFmtId="0" fontId="16" fillId="7" borderId="52" xfId="0" applyFont="1" applyFill="1" applyBorder="1" applyAlignment="1">
      <alignment horizontal="center" vertical="center"/>
    </xf>
    <xf numFmtId="0" fontId="16" fillId="7" borderId="61" xfId="0" applyFont="1" applyFill="1" applyBorder="1" applyAlignment="1">
      <alignment horizontal="center" vertical="center"/>
    </xf>
    <xf numFmtId="0" fontId="16" fillId="7" borderId="53" xfId="0" applyFont="1" applyFill="1" applyBorder="1" applyAlignment="1">
      <alignment horizontal="center" vertical="center"/>
    </xf>
    <xf numFmtId="4" fontId="21" fillId="12" borderId="64" xfId="0" applyNumberFormat="1" applyFont="1" applyFill="1" applyBorder="1" applyAlignment="1">
      <alignment horizontal="center"/>
    </xf>
    <xf numFmtId="4" fontId="21" fillId="12" borderId="62" xfId="0" applyNumberFormat="1" applyFont="1" applyFill="1" applyBorder="1" applyAlignment="1">
      <alignment horizontal="center"/>
    </xf>
    <xf numFmtId="4" fontId="21" fillId="12" borderId="63" xfId="0" applyNumberFormat="1" applyFont="1" applyFill="1" applyBorder="1" applyAlignment="1">
      <alignment horizontal="center"/>
    </xf>
    <xf numFmtId="165" fontId="20" fillId="14" borderId="11" xfId="0" applyNumberFormat="1" applyFont="1" applyFill="1" applyBorder="1" applyAlignment="1">
      <alignment horizontal="center"/>
    </xf>
    <xf numFmtId="0" fontId="12" fillId="15" borderId="12" xfId="0" applyFont="1" applyFill="1" applyBorder="1"/>
    <xf numFmtId="165" fontId="16" fillId="10" borderId="11" xfId="0" applyNumberFormat="1" applyFont="1" applyFill="1" applyBorder="1" applyAlignment="1">
      <alignment horizontal="center"/>
    </xf>
    <xf numFmtId="0" fontId="12" fillId="7" borderId="12" xfId="0" applyFont="1" applyFill="1" applyBorder="1"/>
    <xf numFmtId="165" fontId="16" fillId="10" borderId="14" xfId="0" applyNumberFormat="1" applyFont="1" applyFill="1" applyBorder="1" applyAlignment="1">
      <alignment horizontal="center"/>
    </xf>
    <xf numFmtId="165" fontId="7" fillId="4" borderId="11" xfId="0" applyNumberFormat="1" applyFont="1" applyFill="1" applyBorder="1" applyAlignment="1">
      <alignment horizontal="center"/>
    </xf>
    <xf numFmtId="0" fontId="6" fillId="0" borderId="12" xfId="0" applyFont="1" applyBorder="1"/>
    <xf numFmtId="165" fontId="5" fillId="3" borderId="11" xfId="0" applyNumberFormat="1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C5C9-94BF-418C-9600-4B7C7F3FE05E}">
  <dimension ref="A1:H24"/>
  <sheetViews>
    <sheetView workbookViewId="0">
      <selection activeCell="C24" sqref="C24"/>
    </sheetView>
  </sheetViews>
  <sheetFormatPr baseColWidth="10" defaultRowHeight="10.5" x14ac:dyDescent="0.25"/>
  <cols>
    <col min="1" max="1" width="2.6328125" style="148" customWidth="1"/>
    <col min="2" max="2" width="13.26953125" style="148" bestFit="1" customWidth="1"/>
    <col min="3" max="4" width="10.90625" style="148"/>
    <col min="5" max="5" width="2.6328125" style="148" customWidth="1"/>
    <col min="6" max="16384" width="10.90625" style="148"/>
  </cols>
  <sheetData>
    <row r="1" spans="1:8" x14ac:dyDescent="0.25">
      <c r="A1" s="147" t="s">
        <v>218</v>
      </c>
    </row>
    <row r="2" spans="1:8" x14ac:dyDescent="0.25">
      <c r="A2" s="147" t="s">
        <v>219</v>
      </c>
    </row>
    <row r="3" spans="1:8" x14ac:dyDescent="0.25">
      <c r="A3" s="147" t="s">
        <v>220</v>
      </c>
    </row>
    <row r="5" spans="1:8" x14ac:dyDescent="0.25">
      <c r="B5" s="150" t="s">
        <v>217</v>
      </c>
    </row>
    <row r="7" spans="1:8" ht="11" thickBot="1" x14ac:dyDescent="0.3">
      <c r="B7" s="149" t="s">
        <v>4</v>
      </c>
      <c r="C7" s="149" t="s">
        <v>86</v>
      </c>
      <c r="D7" s="149" t="s">
        <v>221</v>
      </c>
      <c r="F7" s="149" t="s">
        <v>222</v>
      </c>
      <c r="G7" s="149" t="s">
        <v>223</v>
      </c>
    </row>
    <row r="9" spans="1:8" x14ac:dyDescent="0.25">
      <c r="B9" s="148" t="s">
        <v>216</v>
      </c>
      <c r="C9" s="148" t="s">
        <v>217</v>
      </c>
      <c r="D9" s="151">
        <v>31898573.149999999</v>
      </c>
      <c r="E9" s="151"/>
      <c r="F9" s="151">
        <f>+C24</f>
        <v>25383142.260200009</v>
      </c>
      <c r="G9" s="151">
        <f>+D9-F9</f>
        <v>6515430.8897999898</v>
      </c>
      <c r="H9" s="154" t="s">
        <v>227</v>
      </c>
    </row>
    <row r="14" spans="1:8" x14ac:dyDescent="0.25">
      <c r="B14" s="148" t="s">
        <v>228</v>
      </c>
      <c r="C14" s="151">
        <v>31898573</v>
      </c>
    </row>
    <row r="15" spans="1:8" x14ac:dyDescent="0.25">
      <c r="C15" s="151"/>
    </row>
    <row r="16" spans="1:8" x14ac:dyDescent="0.25">
      <c r="B16" s="148" t="s">
        <v>224</v>
      </c>
      <c r="C16" s="151">
        <f>+Acumulativo!T4</f>
        <v>19005894.480000004</v>
      </c>
    </row>
    <row r="17" spans="2:6" x14ac:dyDescent="0.25">
      <c r="C17" s="151"/>
    </row>
    <row r="18" spans="2:6" x14ac:dyDescent="0.25">
      <c r="B18" s="148" t="s">
        <v>225</v>
      </c>
      <c r="C18" s="151">
        <f>+SUMIF(Acumulativo!AB:AB,"BCO",Acumulativo!Y:Y)+SUMIF('FC Ej. Ant.'!AB:AB,"ICBC 2025",'FC Ej. Ant.'!Z:Z)</f>
        <v>19937003.409999996</v>
      </c>
      <c r="D18" s="155"/>
      <c r="F18" s="160"/>
    </row>
    <row r="19" spans="2:6" x14ac:dyDescent="0.25">
      <c r="C19" s="151"/>
    </row>
    <row r="20" spans="2:6" x14ac:dyDescent="0.25">
      <c r="B20" s="148" t="s">
        <v>346</v>
      </c>
      <c r="C20" s="151">
        <f>+SUMIF(Acumulativo!AB:AB,"tc",Acumulativo!Y:Y)+SUMIF('FC Ej. Ant.'!AB:AB,"TC 2025",'FC Ej. Ant.'!Z:Z)</f>
        <v>5509694.6097999997</v>
      </c>
    </row>
    <row r="21" spans="2:6" x14ac:dyDescent="0.25">
      <c r="C21" s="151"/>
    </row>
    <row r="22" spans="2:6" x14ac:dyDescent="0.25">
      <c r="B22" s="148" t="s">
        <v>236</v>
      </c>
      <c r="C22" s="151">
        <f>+SUM(Acumulativo!Z7:Z394)</f>
        <v>74627.200000000026</v>
      </c>
    </row>
    <row r="24" spans="2:6" ht="11" thickBot="1" x14ac:dyDescent="0.3">
      <c r="B24" s="152" t="s">
        <v>226</v>
      </c>
      <c r="C24" s="153">
        <f>+C14+C16-C18-C20-C22</f>
        <v>25383142.260200009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AD427"/>
  <sheetViews>
    <sheetView showGridLines="0" zoomScaleNormal="100" workbookViewId="0">
      <pane xSplit="1" ySplit="6" topLeftCell="B15" activePane="bottomRight" state="frozen"/>
      <selection pane="topRight" activeCell="B1" sqref="B1"/>
      <selection pane="bottomLeft" activeCell="A7" sqref="A7"/>
      <selection pane="bottomRight" activeCell="G15" sqref="G15 G35:G36 G41 G97 G144 G170"/>
    </sheetView>
  </sheetViews>
  <sheetFormatPr baseColWidth="10" defaultColWidth="14.453125" defaultRowHeight="15" customHeight="1" x14ac:dyDescent="0.25"/>
  <cols>
    <col min="1" max="1" width="2.7265625" style="148" customWidth="1"/>
    <col min="2" max="2" width="24.36328125" style="148" bestFit="1" customWidth="1"/>
    <col min="3" max="3" width="8.7265625" style="156" bestFit="1" customWidth="1"/>
    <col min="4" max="4" width="6.08984375" style="148" customWidth="1"/>
    <col min="5" max="5" width="10.54296875" style="148" bestFit="1" customWidth="1"/>
    <col min="6" max="6" width="10.26953125" style="148" bestFit="1" customWidth="1"/>
    <col min="7" max="7" width="24.7265625" style="148" customWidth="1"/>
    <col min="8" max="8" width="9.54296875" style="148" bestFit="1" customWidth="1"/>
    <col min="9" max="9" width="12.6328125" style="157" bestFit="1" customWidth="1"/>
    <col min="10" max="10" width="13.6328125" style="157" bestFit="1" customWidth="1"/>
    <col min="11" max="11" width="11.08984375" style="157" bestFit="1" customWidth="1"/>
    <col min="12" max="12" width="12.453125" style="157" bestFit="1" customWidth="1"/>
    <col min="13" max="13" width="13.54296875" style="157" bestFit="1" customWidth="1"/>
    <col min="14" max="14" width="13.26953125" style="157" bestFit="1" customWidth="1"/>
    <col min="15" max="15" width="14.08984375" style="157" bestFit="1" customWidth="1"/>
    <col min="16" max="16" width="13.81640625" style="157" bestFit="1" customWidth="1"/>
    <col min="17" max="17" width="13.6328125" style="157" bestFit="1" customWidth="1"/>
    <col min="18" max="18" width="17.1796875" style="157" bestFit="1" customWidth="1"/>
    <col min="19" max="19" width="5.36328125" style="157" customWidth="1"/>
    <col min="20" max="20" width="12.6328125" style="157" bestFit="1" customWidth="1"/>
    <col min="21" max="21" width="18.54296875" style="148" bestFit="1" customWidth="1"/>
    <col min="22" max="22" width="4.08984375" style="148" customWidth="1"/>
    <col min="23" max="23" width="11.54296875" style="155" customWidth="1"/>
    <col min="24" max="24" width="18.36328125" style="148" bestFit="1" customWidth="1"/>
    <col min="25" max="25" width="11.08984375" style="151" bestFit="1" customWidth="1"/>
    <col min="26" max="26" width="10.453125" style="151" bestFit="1" customWidth="1"/>
    <col min="27" max="27" width="9.54296875" style="151" bestFit="1" customWidth="1"/>
    <col min="28" max="28" width="18.1796875" style="148" bestFit="1" customWidth="1"/>
    <col min="29" max="29" width="22.54296875" style="148" bestFit="1" customWidth="1"/>
    <col min="30" max="30" width="8.7265625" style="148" bestFit="1" customWidth="1"/>
    <col min="31" max="16384" width="14.453125" style="148"/>
  </cols>
  <sheetData>
    <row r="1" spans="1:30" ht="15" customHeight="1" x14ac:dyDescent="0.25">
      <c r="Y1" s="219">
        <f>21767003.31-Z1</f>
        <v>19937003.309999999</v>
      </c>
      <c r="Z1" s="151">
        <v>1830000</v>
      </c>
      <c r="AB1" s="151"/>
    </row>
    <row r="2" spans="1:30" ht="22.5" customHeight="1" thickBot="1" x14ac:dyDescent="0.3">
      <c r="B2" s="158" t="s">
        <v>100</v>
      </c>
      <c r="C2" s="158"/>
      <c r="D2" s="158"/>
      <c r="E2" s="158"/>
      <c r="F2" s="158"/>
      <c r="G2" s="158"/>
      <c r="H2" s="158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8"/>
      <c r="V2" s="158"/>
      <c r="W2" s="159"/>
      <c r="Y2" s="151">
        <f>+'FC Ej. Ant.'!Z51+'FC Ej. Ant.'!Z56+'FC Ej. Ant.'!Z71+'FC Ej. Ant.'!Z86+'FC Ej. Ant.'!Z87+'FC Ej. Ant.'!Z93</f>
        <v>4324580.5</v>
      </c>
      <c r="AB2" s="151"/>
      <c r="AC2" s="160">
        <f>+AB2-AB1</f>
        <v>0</v>
      </c>
    </row>
    <row r="3" spans="1:30" ht="3" customHeight="1" thickTop="1" x14ac:dyDescent="0.25">
      <c r="A3" s="161"/>
      <c r="Z3" s="162"/>
    </row>
    <row r="4" spans="1:30" ht="15" customHeight="1" thickBot="1" x14ac:dyDescent="0.3">
      <c r="A4" s="161"/>
      <c r="I4" s="163">
        <f>+SUBTOTAL(9,I7:I193)</f>
        <v>2198885.6</v>
      </c>
      <c r="J4" s="163">
        <f t="shared" ref="J4:T4" si="0">+SUBTOTAL(9,J7:J193)</f>
        <v>0</v>
      </c>
      <c r="K4" s="163">
        <f t="shared" si="0"/>
        <v>270196.84000000003</v>
      </c>
      <c r="L4" s="163">
        <f t="shared" si="0"/>
        <v>0</v>
      </c>
      <c r="M4" s="163">
        <f t="shared" si="0"/>
        <v>16536812</v>
      </c>
      <c r="N4" s="163">
        <f t="shared" si="0"/>
        <v>0</v>
      </c>
      <c r="O4" s="163">
        <f t="shared" si="0"/>
        <v>0</v>
      </c>
      <c r="P4" s="163">
        <f t="shared" si="0"/>
        <v>0</v>
      </c>
      <c r="Q4" s="163">
        <f t="shared" si="0"/>
        <v>0</v>
      </c>
      <c r="R4" s="163">
        <f t="shared" si="0"/>
        <v>0</v>
      </c>
      <c r="S4" s="163">
        <f t="shared" si="0"/>
        <v>0</v>
      </c>
      <c r="T4" s="163">
        <f t="shared" si="0"/>
        <v>19005894.480000004</v>
      </c>
      <c r="Y4" s="151">
        <f>+SUBTOTAL(9,Y7:Y192)</f>
        <v>999233.98</v>
      </c>
      <c r="Z4" s="151">
        <f>+SUBTOTAL(9,Z7:Z192)</f>
        <v>0</v>
      </c>
      <c r="AA4" s="151">
        <f>+SUBTOTAL(9,AA7:AA192)</f>
        <v>18006660.5</v>
      </c>
    </row>
    <row r="5" spans="1:30" ht="2.5" customHeight="1" thickBot="1" x14ac:dyDescent="0.3">
      <c r="A5" s="161"/>
      <c r="H5" s="164"/>
      <c r="I5" s="165"/>
      <c r="K5" s="165"/>
      <c r="M5" s="165"/>
      <c r="N5" s="157" t="s">
        <v>73</v>
      </c>
      <c r="O5" s="165" t="s">
        <v>74</v>
      </c>
    </row>
    <row r="6" spans="1:30" ht="14.25" customHeight="1" thickBot="1" x14ac:dyDescent="0.3">
      <c r="A6" s="161"/>
      <c r="B6" s="166" t="s">
        <v>94</v>
      </c>
      <c r="C6" s="167" t="s">
        <v>64</v>
      </c>
      <c r="D6" s="168" t="s">
        <v>65</v>
      </c>
      <c r="E6" s="168" t="s">
        <v>95</v>
      </c>
      <c r="F6" s="168" t="s">
        <v>66</v>
      </c>
      <c r="G6" s="169" t="s">
        <v>348</v>
      </c>
      <c r="H6" s="169" t="s">
        <v>1</v>
      </c>
      <c r="I6" s="170" t="s">
        <v>76</v>
      </c>
      <c r="J6" s="170" t="s">
        <v>69</v>
      </c>
      <c r="K6" s="170" t="s">
        <v>70</v>
      </c>
      <c r="L6" s="170" t="s">
        <v>71</v>
      </c>
      <c r="M6" s="170" t="s">
        <v>72</v>
      </c>
      <c r="N6" s="170" t="s">
        <v>73</v>
      </c>
      <c r="O6" s="170" t="s">
        <v>78</v>
      </c>
      <c r="P6" s="170" t="s">
        <v>98</v>
      </c>
      <c r="Q6" s="170" t="s">
        <v>81</v>
      </c>
      <c r="R6" s="170" t="s">
        <v>254</v>
      </c>
      <c r="S6" s="170" t="s">
        <v>84</v>
      </c>
      <c r="T6" s="170" t="s">
        <v>56</v>
      </c>
      <c r="U6" s="170" t="s">
        <v>192</v>
      </c>
      <c r="W6" s="155" t="s">
        <v>59</v>
      </c>
      <c r="X6" s="170" t="s">
        <v>67</v>
      </c>
      <c r="Y6" s="171" t="s">
        <v>185</v>
      </c>
      <c r="Z6" s="171" t="s">
        <v>229</v>
      </c>
      <c r="AA6" s="171" t="s">
        <v>187</v>
      </c>
      <c r="AB6" s="172" t="s">
        <v>186</v>
      </c>
      <c r="AC6" s="172" t="s">
        <v>188</v>
      </c>
      <c r="AD6" s="172" t="s">
        <v>189</v>
      </c>
    </row>
    <row r="7" spans="1:30" ht="12.75" hidden="1" customHeight="1" x14ac:dyDescent="0.25">
      <c r="A7" s="161"/>
      <c r="B7" s="173" t="str">
        <f>TEXT(C7,"mm/yyyy")</f>
        <v>04/2024</v>
      </c>
      <c r="C7" s="174">
        <v>45383</v>
      </c>
      <c r="D7" s="175">
        <v>1</v>
      </c>
      <c r="E7" s="176">
        <v>1</v>
      </c>
      <c r="F7" s="176">
        <v>1187</v>
      </c>
      <c r="G7" s="177" t="s">
        <v>161</v>
      </c>
      <c r="H7" s="178">
        <v>30716710358</v>
      </c>
      <c r="I7" s="179">
        <v>29900</v>
      </c>
      <c r="J7" s="180"/>
      <c r="K7" s="179">
        <v>6279</v>
      </c>
      <c r="L7" s="180"/>
      <c r="M7" s="179">
        <v>0</v>
      </c>
      <c r="N7" s="180"/>
      <c r="O7" s="180">
        <v>0</v>
      </c>
      <c r="P7" s="180">
        <v>0</v>
      </c>
      <c r="Q7" s="180"/>
      <c r="R7" s="180"/>
      <c r="S7" s="180"/>
      <c r="T7" s="179">
        <v>36179</v>
      </c>
      <c r="U7" s="181" t="s">
        <v>191</v>
      </c>
      <c r="V7" s="164"/>
      <c r="W7" s="155">
        <f>+I7+M7+N7</f>
        <v>29900</v>
      </c>
      <c r="X7" s="181"/>
      <c r="Y7" s="151">
        <v>36179</v>
      </c>
      <c r="AA7" s="151">
        <f>+T7-Y7-Z7</f>
        <v>0</v>
      </c>
      <c r="AB7" s="148" t="s">
        <v>256</v>
      </c>
    </row>
    <row r="8" spans="1:30" ht="12.75" hidden="1" customHeight="1" x14ac:dyDescent="0.25">
      <c r="A8" s="161"/>
      <c r="B8" s="173" t="str">
        <f t="shared" ref="B8:B69" si="1">TEXT(C8,"mm/yyyy")</f>
        <v>04/2024</v>
      </c>
      <c r="C8" s="174">
        <v>45383</v>
      </c>
      <c r="D8" s="175">
        <v>1</v>
      </c>
      <c r="E8" s="176">
        <v>1</v>
      </c>
      <c r="F8" s="176">
        <v>1194</v>
      </c>
      <c r="G8" s="182" t="s">
        <v>161</v>
      </c>
      <c r="H8" s="183">
        <v>30716710358</v>
      </c>
      <c r="I8" s="184">
        <v>29900</v>
      </c>
      <c r="J8" s="180"/>
      <c r="K8" s="184">
        <v>6279</v>
      </c>
      <c r="L8" s="185"/>
      <c r="M8" s="184">
        <v>0</v>
      </c>
      <c r="N8" s="180"/>
      <c r="O8" s="185">
        <v>0</v>
      </c>
      <c r="P8" s="185">
        <v>0</v>
      </c>
      <c r="Q8" s="185"/>
      <c r="R8" s="185"/>
      <c r="S8" s="185"/>
      <c r="T8" s="184">
        <v>36179</v>
      </c>
      <c r="U8" s="181" t="s">
        <v>194</v>
      </c>
      <c r="V8" s="164"/>
      <c r="W8" s="155">
        <f t="shared" ref="W8:W71" si="2">+I8+M8+N8</f>
        <v>29900</v>
      </c>
      <c r="X8" s="181"/>
      <c r="Y8" s="151">
        <v>36179</v>
      </c>
      <c r="AA8" s="151">
        <f>+T8-Y8</f>
        <v>0</v>
      </c>
      <c r="AB8" s="148" t="s">
        <v>256</v>
      </c>
    </row>
    <row r="9" spans="1:30" ht="12.75" hidden="1" customHeight="1" x14ac:dyDescent="0.25">
      <c r="A9" s="161"/>
      <c r="B9" s="173" t="str">
        <f t="shared" si="1"/>
        <v>04/2024</v>
      </c>
      <c r="C9" s="174">
        <v>45383</v>
      </c>
      <c r="D9" s="175"/>
      <c r="E9" s="175">
        <v>7041</v>
      </c>
      <c r="F9" s="176">
        <v>30413</v>
      </c>
      <c r="G9" s="182" t="s">
        <v>344</v>
      </c>
      <c r="H9" s="183">
        <v>30577428618</v>
      </c>
      <c r="I9" s="184">
        <f>45441.38*1.21</f>
        <v>54984.069799999997</v>
      </c>
      <c r="J9" s="180"/>
      <c r="K9" s="184">
        <v>0</v>
      </c>
      <c r="L9" s="185"/>
      <c r="M9" s="184"/>
      <c r="N9" s="180"/>
      <c r="O9" s="185">
        <v>1363.24</v>
      </c>
      <c r="P9" s="185">
        <v>454.41</v>
      </c>
      <c r="Q9" s="185"/>
      <c r="R9" s="185"/>
      <c r="S9" s="185"/>
      <c r="T9" s="184">
        <f>+I9+O9+P9</f>
        <v>56801.719799999999</v>
      </c>
      <c r="U9" s="181" t="str">
        <f>+VLOOKUP(H9,'Clasificación x Proveedor'!C:D,2,0)</f>
        <v>Materiales de Obra</v>
      </c>
      <c r="V9" s="164"/>
      <c r="W9" s="155">
        <f t="shared" si="2"/>
        <v>54984.069799999997</v>
      </c>
      <c r="X9" s="181"/>
      <c r="Y9" s="151">
        <v>56801.719799999999</v>
      </c>
      <c r="AA9" s="151">
        <f>+T9-Y9</f>
        <v>0</v>
      </c>
      <c r="AB9" s="148" t="s">
        <v>255</v>
      </c>
    </row>
    <row r="10" spans="1:30" ht="12.75" hidden="1" customHeight="1" x14ac:dyDescent="0.25">
      <c r="A10" s="161"/>
      <c r="B10" s="173" t="str">
        <f t="shared" si="1"/>
        <v>04/2024</v>
      </c>
      <c r="C10" s="174">
        <v>45383</v>
      </c>
      <c r="D10" s="175"/>
      <c r="E10" s="175">
        <v>7041</v>
      </c>
      <c r="F10" s="176">
        <v>30613</v>
      </c>
      <c r="G10" s="182" t="s">
        <v>344</v>
      </c>
      <c r="H10" s="183">
        <v>30577428618</v>
      </c>
      <c r="I10" s="184">
        <f>307597.41*1.21</f>
        <v>372192.86609999998</v>
      </c>
      <c r="J10" s="180"/>
      <c r="K10" s="184">
        <v>0</v>
      </c>
      <c r="L10" s="185"/>
      <c r="M10" s="184"/>
      <c r="N10" s="180"/>
      <c r="O10" s="185">
        <v>9227.92</v>
      </c>
      <c r="P10" s="185">
        <v>3075.97</v>
      </c>
      <c r="Q10" s="185"/>
      <c r="R10" s="185"/>
      <c r="S10" s="185"/>
      <c r="T10" s="184">
        <f>+I10+O10+P10</f>
        <v>384496.75609999994</v>
      </c>
      <c r="U10" s="181" t="str">
        <f>+VLOOKUP(H10,'Clasificación x Proveedor'!C:D,2,0)</f>
        <v>Materiales de Obra</v>
      </c>
      <c r="V10" s="164"/>
      <c r="W10" s="155">
        <f t="shared" si="2"/>
        <v>372192.86609999998</v>
      </c>
      <c r="X10" s="181"/>
      <c r="Y10" s="151">
        <v>384496.77</v>
      </c>
      <c r="AA10" s="151">
        <f>+T10-Y10</f>
        <v>-1.3900000078137964E-2</v>
      </c>
      <c r="AB10" s="148" t="s">
        <v>255</v>
      </c>
    </row>
    <row r="11" spans="1:30" ht="12.75" hidden="1" customHeight="1" x14ac:dyDescent="0.25">
      <c r="A11" s="161"/>
      <c r="B11" s="173" t="str">
        <f t="shared" si="1"/>
        <v>04/2024</v>
      </c>
      <c r="C11" s="174">
        <v>45385</v>
      </c>
      <c r="D11" s="175">
        <v>1</v>
      </c>
      <c r="E11" s="176">
        <v>1</v>
      </c>
      <c r="F11" s="176">
        <v>399</v>
      </c>
      <c r="G11" s="182" t="s">
        <v>162</v>
      </c>
      <c r="H11" s="183">
        <v>30718209966</v>
      </c>
      <c r="I11" s="184">
        <v>366390</v>
      </c>
      <c r="J11" s="180"/>
      <c r="K11" s="184">
        <v>76941.899999999994</v>
      </c>
      <c r="L11" s="185"/>
      <c r="M11" s="184">
        <v>0</v>
      </c>
      <c r="N11" s="180"/>
      <c r="O11" s="185">
        <v>0</v>
      </c>
      <c r="P11" s="185">
        <v>0</v>
      </c>
      <c r="Q11" s="185"/>
      <c r="R11" s="185"/>
      <c r="S11" s="185"/>
      <c r="T11" s="184">
        <v>443331.9</v>
      </c>
      <c r="U11" s="181" t="str">
        <f>+VLOOKUP(H11,'Clasificación x Proveedor'!C:D,2,0)</f>
        <v>Honorarios Profesionales</v>
      </c>
      <c r="V11" s="164"/>
      <c r="W11" s="155">
        <f t="shared" si="2"/>
        <v>366390</v>
      </c>
      <c r="X11" s="181"/>
      <c r="Y11" s="151">
        <v>443331.9</v>
      </c>
      <c r="AA11" s="151">
        <f>+T11-Y11</f>
        <v>0</v>
      </c>
      <c r="AB11" s="148" t="s">
        <v>256</v>
      </c>
    </row>
    <row r="12" spans="1:30" ht="12.75" hidden="1" customHeight="1" x14ac:dyDescent="0.25">
      <c r="A12" s="161"/>
      <c r="B12" s="173" t="str">
        <f t="shared" si="1"/>
        <v>04/2024</v>
      </c>
      <c r="C12" s="174">
        <v>45407</v>
      </c>
      <c r="D12" s="175">
        <v>11</v>
      </c>
      <c r="E12" s="176">
        <v>3</v>
      </c>
      <c r="F12" s="176">
        <v>3325</v>
      </c>
      <c r="G12" s="182" t="s">
        <v>121</v>
      </c>
      <c r="H12" s="183">
        <v>27052744968</v>
      </c>
      <c r="I12" s="184">
        <f>+T12</f>
        <v>34760</v>
      </c>
      <c r="J12" s="180"/>
      <c r="K12" s="184">
        <v>0</v>
      </c>
      <c r="L12" s="185"/>
      <c r="M12" s="184">
        <v>0</v>
      </c>
      <c r="N12" s="180"/>
      <c r="O12" s="185">
        <v>0</v>
      </c>
      <c r="P12" s="185">
        <v>0</v>
      </c>
      <c r="Q12" s="185"/>
      <c r="R12" s="185"/>
      <c r="S12" s="185"/>
      <c r="T12" s="184">
        <v>34760</v>
      </c>
      <c r="U12" s="181" t="s">
        <v>191</v>
      </c>
      <c r="V12" s="164"/>
      <c r="W12" s="155">
        <f t="shared" si="2"/>
        <v>34760</v>
      </c>
      <c r="X12" s="181"/>
      <c r="Y12" s="193">
        <v>34760</v>
      </c>
      <c r="AA12" s="151">
        <f>+T12-Y12</f>
        <v>0</v>
      </c>
      <c r="AB12" s="148" t="s">
        <v>345</v>
      </c>
    </row>
    <row r="13" spans="1:30" ht="12.75" hidden="1" customHeight="1" x14ac:dyDescent="0.25">
      <c r="A13" s="161"/>
      <c r="B13" s="173" t="str">
        <f t="shared" si="1"/>
        <v>04/2024</v>
      </c>
      <c r="C13" s="174">
        <v>45385</v>
      </c>
      <c r="D13" s="175">
        <v>11</v>
      </c>
      <c r="E13" s="176">
        <v>1</v>
      </c>
      <c r="F13" s="176">
        <v>45</v>
      </c>
      <c r="G13" s="182" t="s">
        <v>137</v>
      </c>
      <c r="H13" s="183">
        <v>20381575684</v>
      </c>
      <c r="I13" s="184">
        <f t="shared" ref="I13:I15" si="3">+T13</f>
        <v>1000000</v>
      </c>
      <c r="J13" s="180"/>
      <c r="K13" s="184">
        <v>0</v>
      </c>
      <c r="L13" s="184"/>
      <c r="M13" s="184">
        <v>0</v>
      </c>
      <c r="N13" s="180"/>
      <c r="O13" s="185">
        <v>0</v>
      </c>
      <c r="P13" s="180">
        <v>0</v>
      </c>
      <c r="Q13" s="185"/>
      <c r="R13" s="185"/>
      <c r="S13" s="185"/>
      <c r="T13" s="184">
        <v>1000000</v>
      </c>
      <c r="U13" s="181" t="str">
        <f>+VLOOKUP(H13,'Clasificación x Proveedor'!C:D,2,0)</f>
        <v>Honorarios Profesionales</v>
      </c>
      <c r="V13" s="164"/>
      <c r="W13" s="155">
        <f t="shared" si="2"/>
        <v>1000000</v>
      </c>
      <c r="X13" s="181"/>
      <c r="Y13" s="193"/>
      <c r="AA13" s="151">
        <f>+T13-Y13-Z13</f>
        <v>1000000</v>
      </c>
    </row>
    <row r="14" spans="1:30" ht="12.75" hidden="1" customHeight="1" x14ac:dyDescent="0.25">
      <c r="A14" s="161"/>
      <c r="B14" s="173" t="str">
        <f t="shared" si="1"/>
        <v>04/2024</v>
      </c>
      <c r="C14" s="174">
        <v>45385</v>
      </c>
      <c r="D14" s="175">
        <v>11</v>
      </c>
      <c r="E14" s="176">
        <v>2</v>
      </c>
      <c r="F14" s="176">
        <v>188</v>
      </c>
      <c r="G14" s="182" t="s">
        <v>135</v>
      </c>
      <c r="H14" s="183">
        <v>20250484152</v>
      </c>
      <c r="I14" s="184">
        <f t="shared" si="3"/>
        <v>1200000</v>
      </c>
      <c r="J14" s="180"/>
      <c r="K14" s="184">
        <v>0</v>
      </c>
      <c r="L14" s="185"/>
      <c r="M14" s="184">
        <v>0</v>
      </c>
      <c r="N14" s="180"/>
      <c r="O14" s="184">
        <v>0</v>
      </c>
      <c r="P14" s="185">
        <v>0</v>
      </c>
      <c r="Q14" s="185"/>
      <c r="R14" s="185"/>
      <c r="S14" s="185"/>
      <c r="T14" s="184">
        <v>1200000</v>
      </c>
      <c r="U14" s="181" t="s">
        <v>192</v>
      </c>
      <c r="V14" s="164"/>
      <c r="W14" s="155">
        <f t="shared" si="2"/>
        <v>1200000</v>
      </c>
      <c r="X14" s="181"/>
      <c r="Y14" s="193"/>
      <c r="AA14" s="151">
        <f>+T14-Y14</f>
        <v>1200000</v>
      </c>
      <c r="AB14" s="148" t="s">
        <v>340</v>
      </c>
    </row>
    <row r="15" spans="1:30" ht="12.75" customHeight="1" x14ac:dyDescent="0.25">
      <c r="A15" s="161"/>
      <c r="B15" s="173" t="str">
        <f t="shared" si="1"/>
        <v>04/2024</v>
      </c>
      <c r="C15" s="174">
        <v>45385</v>
      </c>
      <c r="D15" s="175">
        <v>11</v>
      </c>
      <c r="E15" s="176">
        <v>1</v>
      </c>
      <c r="F15" s="176">
        <v>34</v>
      </c>
      <c r="G15" s="182" t="s">
        <v>237</v>
      </c>
      <c r="H15" s="183">
        <v>27416165012</v>
      </c>
      <c r="I15" s="184">
        <f t="shared" si="3"/>
        <v>259733.98</v>
      </c>
      <c r="J15" s="180"/>
      <c r="K15" s="184">
        <v>0</v>
      </c>
      <c r="L15" s="185"/>
      <c r="M15" s="184">
        <v>0</v>
      </c>
      <c r="N15" s="180"/>
      <c r="O15" s="185">
        <v>0</v>
      </c>
      <c r="P15" s="185">
        <v>0</v>
      </c>
      <c r="Q15" s="185"/>
      <c r="R15" s="185"/>
      <c r="S15" s="185"/>
      <c r="T15" s="184">
        <v>259733.98</v>
      </c>
      <c r="U15" s="181" t="str">
        <f>+VLOOKUP(H15,'Clasificación x Proveedor'!C:D,2,0)</f>
        <v>Honorarios Profesionales</v>
      </c>
      <c r="V15" s="164"/>
      <c r="W15" s="155">
        <f t="shared" si="2"/>
        <v>259733.98</v>
      </c>
      <c r="X15" s="181"/>
      <c r="Y15" s="193">
        <v>259733.98</v>
      </c>
      <c r="AA15" s="151">
        <f t="shared" ref="AA15" si="4">+T15-Y15</f>
        <v>0</v>
      </c>
      <c r="AB15" s="148" t="s">
        <v>256</v>
      </c>
    </row>
    <row r="16" spans="1:30" ht="12.75" hidden="1" customHeight="1" x14ac:dyDescent="0.25">
      <c r="A16" s="161"/>
      <c r="B16" s="173" t="str">
        <f t="shared" si="1"/>
        <v>04/2024</v>
      </c>
      <c r="C16" s="174">
        <v>45386</v>
      </c>
      <c r="D16" s="175">
        <v>1</v>
      </c>
      <c r="E16" s="176">
        <v>9</v>
      </c>
      <c r="F16" s="176">
        <v>66022</v>
      </c>
      <c r="G16" s="182" t="s">
        <v>163</v>
      </c>
      <c r="H16" s="183">
        <v>33519516239</v>
      </c>
      <c r="I16" s="184">
        <v>59928.37</v>
      </c>
      <c r="J16" s="180"/>
      <c r="K16" s="184">
        <v>12584.96</v>
      </c>
      <c r="L16" s="185"/>
      <c r="M16" s="184">
        <v>0</v>
      </c>
      <c r="N16" s="180"/>
      <c r="O16" s="184">
        <v>0</v>
      </c>
      <c r="P16" s="185">
        <v>599.28</v>
      </c>
      <c r="Q16" s="185"/>
      <c r="R16" s="185"/>
      <c r="S16" s="185"/>
      <c r="T16" s="184">
        <v>73112.61</v>
      </c>
      <c r="U16" s="181" t="s">
        <v>191</v>
      </c>
      <c r="V16" s="164"/>
      <c r="W16" s="155">
        <f t="shared" si="2"/>
        <v>59928.37</v>
      </c>
      <c r="X16" s="181"/>
      <c r="Y16" s="193">
        <v>73112.61</v>
      </c>
      <c r="AA16" s="151">
        <f>+T16-Y16-Z16</f>
        <v>0</v>
      </c>
      <c r="AB16" s="148" t="s">
        <v>256</v>
      </c>
    </row>
    <row r="17" spans="1:28" ht="12.75" hidden="1" customHeight="1" x14ac:dyDescent="0.25">
      <c r="A17" s="161"/>
      <c r="B17" s="173" t="str">
        <f t="shared" si="1"/>
        <v>04/2024</v>
      </c>
      <c r="C17" s="174">
        <v>45386</v>
      </c>
      <c r="D17" s="175">
        <v>11</v>
      </c>
      <c r="E17" s="176">
        <v>1</v>
      </c>
      <c r="F17" s="176">
        <v>46</v>
      </c>
      <c r="G17" s="186" t="s">
        <v>137</v>
      </c>
      <c r="H17" s="176">
        <v>20381575684</v>
      </c>
      <c r="I17" s="184">
        <f t="shared" ref="I17:I18" si="5">+T17</f>
        <v>500000</v>
      </c>
      <c r="J17" s="180"/>
      <c r="K17" s="184">
        <v>0</v>
      </c>
      <c r="L17" s="185"/>
      <c r="M17" s="184">
        <v>0</v>
      </c>
      <c r="N17" s="180"/>
      <c r="O17" s="184">
        <v>0</v>
      </c>
      <c r="P17" s="185">
        <v>0</v>
      </c>
      <c r="Q17" s="185"/>
      <c r="R17" s="185"/>
      <c r="S17" s="185"/>
      <c r="T17" s="184">
        <v>500000</v>
      </c>
      <c r="U17" s="181" t="str">
        <f>+VLOOKUP(H17,'Clasificación x Proveedor'!C:D,2,0)</f>
        <v>Honorarios Profesionales</v>
      </c>
      <c r="V17" s="164"/>
      <c r="W17" s="155">
        <f t="shared" si="2"/>
        <v>500000</v>
      </c>
      <c r="X17" s="181"/>
      <c r="Y17" s="193">
        <v>500000</v>
      </c>
      <c r="AA17" s="151">
        <f>+T17-Y17</f>
        <v>0</v>
      </c>
      <c r="AB17" s="148" t="s">
        <v>256</v>
      </c>
    </row>
    <row r="18" spans="1:28" ht="12.75" hidden="1" customHeight="1" x14ac:dyDescent="0.25">
      <c r="A18" s="161"/>
      <c r="B18" s="173" t="str">
        <f t="shared" si="1"/>
        <v>04/2024</v>
      </c>
      <c r="C18" s="174">
        <v>45386</v>
      </c>
      <c r="D18" s="175">
        <v>13</v>
      </c>
      <c r="E18" s="176">
        <v>1</v>
      </c>
      <c r="F18" s="176">
        <v>1</v>
      </c>
      <c r="G18" s="186" t="s">
        <v>137</v>
      </c>
      <c r="H18" s="176">
        <v>20381575684</v>
      </c>
      <c r="I18" s="184">
        <f t="shared" si="5"/>
        <v>-1000000</v>
      </c>
      <c r="J18" s="180"/>
      <c r="K18" s="184">
        <v>0</v>
      </c>
      <c r="L18" s="185"/>
      <c r="M18" s="184">
        <v>0</v>
      </c>
      <c r="N18" s="180"/>
      <c r="O18" s="184">
        <v>0</v>
      </c>
      <c r="P18" s="185">
        <v>0</v>
      </c>
      <c r="Q18" s="185"/>
      <c r="R18" s="185"/>
      <c r="S18" s="185"/>
      <c r="T18" s="184">
        <v>-1000000</v>
      </c>
      <c r="U18" s="181" t="str">
        <f>+VLOOKUP(H18,'Clasificación x Proveedor'!C:D,2,0)</f>
        <v>Honorarios Profesionales</v>
      </c>
      <c r="V18" s="164"/>
      <c r="W18" s="155">
        <f t="shared" si="2"/>
        <v>-1000000</v>
      </c>
      <c r="X18" s="181"/>
      <c r="Y18" s="193"/>
      <c r="AA18" s="151">
        <f>+T18-Y18</f>
        <v>-1000000</v>
      </c>
    </row>
    <row r="19" spans="1:28" ht="12.75" hidden="1" customHeight="1" x14ac:dyDescent="0.25">
      <c r="A19" s="161"/>
      <c r="B19" s="173" t="str">
        <f t="shared" si="1"/>
        <v>04/2024</v>
      </c>
      <c r="C19" s="174">
        <v>45386</v>
      </c>
      <c r="D19" s="175">
        <v>51</v>
      </c>
      <c r="E19" s="176">
        <v>4</v>
      </c>
      <c r="F19" s="176">
        <v>340</v>
      </c>
      <c r="G19" s="182" t="s">
        <v>170</v>
      </c>
      <c r="H19" s="183">
        <v>27316556790</v>
      </c>
      <c r="I19" s="184">
        <v>584628.1</v>
      </c>
      <c r="J19" s="185"/>
      <c r="K19" s="184">
        <v>122771.9</v>
      </c>
      <c r="L19" s="185"/>
      <c r="M19" s="184">
        <v>0</v>
      </c>
      <c r="N19" s="180"/>
      <c r="O19" s="184">
        <v>0</v>
      </c>
      <c r="P19" s="185">
        <v>0</v>
      </c>
      <c r="Q19" s="185"/>
      <c r="R19" s="185"/>
      <c r="S19" s="185"/>
      <c r="T19" s="184">
        <v>707400</v>
      </c>
      <c r="U19" s="181" t="s">
        <v>191</v>
      </c>
      <c r="V19" s="164"/>
      <c r="W19" s="155">
        <f t="shared" si="2"/>
        <v>584628.1</v>
      </c>
      <c r="X19" s="181"/>
      <c r="Y19" s="193">
        <v>707400</v>
      </c>
      <c r="AA19" s="151">
        <f>+T19-Y19-Z19</f>
        <v>0</v>
      </c>
      <c r="AB19" s="148" t="s">
        <v>255</v>
      </c>
    </row>
    <row r="20" spans="1:28" ht="12.75" hidden="1" customHeight="1" x14ac:dyDescent="0.25">
      <c r="A20" s="161"/>
      <c r="B20" s="173" t="str">
        <f t="shared" si="1"/>
        <v>04/2024</v>
      </c>
      <c r="C20" s="174">
        <v>45387</v>
      </c>
      <c r="D20" s="175">
        <v>1</v>
      </c>
      <c r="E20" s="176">
        <v>63</v>
      </c>
      <c r="F20" s="176">
        <v>2790162</v>
      </c>
      <c r="G20" s="182" t="s">
        <v>103</v>
      </c>
      <c r="H20" s="183">
        <v>30640897267</v>
      </c>
      <c r="I20" s="184">
        <v>37900</v>
      </c>
      <c r="J20" s="185"/>
      <c r="K20" s="184">
        <v>7959</v>
      </c>
      <c r="L20" s="185"/>
      <c r="M20" s="184">
        <v>0</v>
      </c>
      <c r="N20" s="180"/>
      <c r="O20" s="184">
        <v>1137</v>
      </c>
      <c r="P20" s="185">
        <v>379</v>
      </c>
      <c r="Q20" s="185"/>
      <c r="R20" s="185"/>
      <c r="S20" s="185"/>
      <c r="T20" s="184">
        <v>47375</v>
      </c>
      <c r="U20" s="181" t="s">
        <v>191</v>
      </c>
      <c r="V20" s="164"/>
      <c r="W20" s="155">
        <f t="shared" si="2"/>
        <v>37900</v>
      </c>
      <c r="X20" s="181"/>
      <c r="Y20" s="193">
        <f>+T20</f>
        <v>47375</v>
      </c>
      <c r="AA20" s="151">
        <f>+T20-Y20-Z20</f>
        <v>0</v>
      </c>
      <c r="AB20" s="148" t="s">
        <v>255</v>
      </c>
    </row>
    <row r="21" spans="1:28" ht="12.75" hidden="1" customHeight="1" x14ac:dyDescent="0.25">
      <c r="A21" s="161"/>
      <c r="B21" s="173" t="str">
        <f t="shared" si="1"/>
        <v>04/2024</v>
      </c>
      <c r="C21" s="174">
        <v>45388</v>
      </c>
      <c r="D21" s="175">
        <v>11</v>
      </c>
      <c r="E21" s="176">
        <v>2</v>
      </c>
      <c r="F21" s="176">
        <v>189</v>
      </c>
      <c r="G21" s="186" t="s">
        <v>135</v>
      </c>
      <c r="H21" s="176">
        <v>20250484152</v>
      </c>
      <c r="I21" s="184">
        <f t="shared" ref="I21:I22" si="6">+T21</f>
        <v>700000</v>
      </c>
      <c r="J21" s="185"/>
      <c r="K21" s="184">
        <v>0</v>
      </c>
      <c r="L21" s="185"/>
      <c r="M21" s="184">
        <v>0</v>
      </c>
      <c r="N21" s="180"/>
      <c r="O21" s="184">
        <v>0</v>
      </c>
      <c r="P21" s="180">
        <v>0</v>
      </c>
      <c r="Q21" s="185"/>
      <c r="R21" s="185"/>
      <c r="S21" s="185"/>
      <c r="T21" s="184">
        <v>700000</v>
      </c>
      <c r="U21" s="181" t="str">
        <f>+VLOOKUP(H21,'Clasificación x Proveedor'!C:D,2,0)</f>
        <v>Honorarios Profesionales</v>
      </c>
      <c r="V21" s="164"/>
      <c r="W21" s="155">
        <f t="shared" si="2"/>
        <v>700000</v>
      </c>
      <c r="X21" s="181"/>
      <c r="Y21" s="193"/>
      <c r="AA21" s="151">
        <f>+T21-Y21</f>
        <v>700000</v>
      </c>
    </row>
    <row r="22" spans="1:28" ht="12.75" hidden="1" customHeight="1" x14ac:dyDescent="0.25">
      <c r="A22" s="161"/>
      <c r="B22" s="173" t="str">
        <f t="shared" si="1"/>
        <v>04/2024</v>
      </c>
      <c r="C22" s="174">
        <v>45388</v>
      </c>
      <c r="D22" s="175">
        <v>13</v>
      </c>
      <c r="E22" s="176">
        <v>2</v>
      </c>
      <c r="F22" s="176">
        <v>8</v>
      </c>
      <c r="G22" s="186" t="s">
        <v>135</v>
      </c>
      <c r="H22" s="176">
        <v>20250484152</v>
      </c>
      <c r="I22" s="184">
        <f t="shared" si="6"/>
        <v>-1200000</v>
      </c>
      <c r="J22" s="185"/>
      <c r="K22" s="184">
        <v>0</v>
      </c>
      <c r="L22" s="185"/>
      <c r="M22" s="184">
        <v>0</v>
      </c>
      <c r="N22" s="180"/>
      <c r="O22" s="184">
        <v>0</v>
      </c>
      <c r="P22" s="185">
        <v>0</v>
      </c>
      <c r="Q22" s="185"/>
      <c r="R22" s="185"/>
      <c r="S22" s="185"/>
      <c r="T22" s="184">
        <v>-1200000</v>
      </c>
      <c r="U22" s="181" t="str">
        <f>+VLOOKUP(H22,'Clasificación x Proveedor'!C:D,2,0)</f>
        <v>Honorarios Profesionales</v>
      </c>
      <c r="V22" s="164"/>
      <c r="W22" s="155">
        <f t="shared" si="2"/>
        <v>-1200000</v>
      </c>
      <c r="X22" s="181"/>
      <c r="Y22" s="193"/>
      <c r="AA22" s="151">
        <f>+T22-Y22</f>
        <v>-1200000</v>
      </c>
      <c r="AB22" s="148" t="s">
        <v>340</v>
      </c>
    </row>
    <row r="23" spans="1:28" ht="12.75" hidden="1" customHeight="1" x14ac:dyDescent="0.25">
      <c r="A23" s="161"/>
      <c r="B23" s="173" t="str">
        <f t="shared" si="1"/>
        <v>04/2024</v>
      </c>
      <c r="C23" s="174">
        <v>45392</v>
      </c>
      <c r="D23" s="175">
        <v>1</v>
      </c>
      <c r="E23" s="176">
        <v>2</v>
      </c>
      <c r="F23" s="176">
        <v>15419</v>
      </c>
      <c r="G23" s="186" t="s">
        <v>171</v>
      </c>
      <c r="H23" s="183">
        <v>30541472874</v>
      </c>
      <c r="I23" s="184">
        <v>36776.86</v>
      </c>
      <c r="J23" s="185"/>
      <c r="K23" s="184">
        <v>7723.14</v>
      </c>
      <c r="L23" s="185"/>
      <c r="M23" s="184">
        <v>0</v>
      </c>
      <c r="N23" s="180"/>
      <c r="O23" s="185">
        <v>0</v>
      </c>
      <c r="P23" s="185">
        <v>0</v>
      </c>
      <c r="Q23" s="185"/>
      <c r="R23" s="185"/>
      <c r="S23" s="185"/>
      <c r="T23" s="184">
        <v>44500</v>
      </c>
      <c r="U23" s="181" t="s">
        <v>194</v>
      </c>
      <c r="V23" s="164"/>
      <c r="W23" s="155">
        <f t="shared" si="2"/>
        <v>36776.86</v>
      </c>
      <c r="X23" s="181"/>
      <c r="Y23" s="193">
        <v>44500</v>
      </c>
      <c r="AA23" s="151">
        <f>+T23-Y23-Z23</f>
        <v>0</v>
      </c>
      <c r="AB23" s="148" t="s">
        <v>256</v>
      </c>
    </row>
    <row r="24" spans="1:28" ht="12.75" hidden="1" customHeight="1" x14ac:dyDescent="0.25">
      <c r="A24" s="161"/>
      <c r="B24" s="173" t="str">
        <f t="shared" si="1"/>
        <v>04/2024</v>
      </c>
      <c r="C24" s="174">
        <v>45399</v>
      </c>
      <c r="D24" s="175">
        <v>1</v>
      </c>
      <c r="E24" s="176">
        <v>3</v>
      </c>
      <c r="F24" s="176">
        <v>1523</v>
      </c>
      <c r="G24" s="182" t="s">
        <v>138</v>
      </c>
      <c r="H24" s="183">
        <v>20140622533</v>
      </c>
      <c r="I24" s="184">
        <v>17250</v>
      </c>
      <c r="J24" s="185"/>
      <c r="K24" s="184">
        <v>3622.5</v>
      </c>
      <c r="L24" s="185"/>
      <c r="M24" s="184">
        <v>3960</v>
      </c>
      <c r="N24" s="180"/>
      <c r="O24" s="184">
        <v>0</v>
      </c>
      <c r="P24" s="185">
        <v>0</v>
      </c>
      <c r="Q24" s="185"/>
      <c r="R24" s="185"/>
      <c r="S24" s="185"/>
      <c r="T24" s="184">
        <v>24832.5</v>
      </c>
      <c r="U24" s="181" t="str">
        <f>+VLOOKUP(H24,'Clasificación x Proveedor'!C:D,2,0)</f>
        <v>Honorarios Profesionales</v>
      </c>
      <c r="V24" s="164"/>
      <c r="W24" s="155">
        <f t="shared" si="2"/>
        <v>21210</v>
      </c>
      <c r="X24" s="181"/>
      <c r="Y24" s="193"/>
      <c r="AA24" s="151">
        <f>+T24-Y24</f>
        <v>24832.5</v>
      </c>
    </row>
    <row r="25" spans="1:28" ht="12.75" hidden="1" customHeight="1" x14ac:dyDescent="0.25">
      <c r="A25" s="161"/>
      <c r="B25" s="173" t="str">
        <f t="shared" si="1"/>
        <v>05/2024</v>
      </c>
      <c r="C25" s="174">
        <v>45413</v>
      </c>
      <c r="D25" s="175">
        <v>1</v>
      </c>
      <c r="E25" s="176">
        <v>1</v>
      </c>
      <c r="F25" s="176">
        <v>1234</v>
      </c>
      <c r="G25" s="182" t="s">
        <v>161</v>
      </c>
      <c r="H25" s="183">
        <v>30716710358</v>
      </c>
      <c r="I25" s="184">
        <v>29900</v>
      </c>
      <c r="J25" s="185"/>
      <c r="K25" s="184">
        <v>6279</v>
      </c>
      <c r="L25" s="185"/>
      <c r="M25" s="184">
        <v>0</v>
      </c>
      <c r="N25" s="180"/>
      <c r="O25" s="184">
        <v>0</v>
      </c>
      <c r="P25" s="185">
        <v>0</v>
      </c>
      <c r="Q25" s="185"/>
      <c r="R25" s="185"/>
      <c r="S25" s="185"/>
      <c r="T25" s="184">
        <v>36179</v>
      </c>
      <c r="U25" s="181" t="s">
        <v>191</v>
      </c>
      <c r="V25" s="164"/>
      <c r="W25" s="155">
        <f t="shared" si="2"/>
        <v>29900</v>
      </c>
      <c r="X25" s="181"/>
      <c r="Y25" s="151">
        <v>36179</v>
      </c>
      <c r="AA25" s="151">
        <f>+T25-Y25</f>
        <v>0</v>
      </c>
      <c r="AB25" s="148" t="s">
        <v>256</v>
      </c>
    </row>
    <row r="26" spans="1:28" ht="12.75" hidden="1" customHeight="1" x14ac:dyDescent="0.25">
      <c r="B26" s="173" t="str">
        <f t="shared" si="1"/>
        <v>05/2024</v>
      </c>
      <c r="C26" s="174">
        <v>45413</v>
      </c>
      <c r="D26" s="175">
        <v>1</v>
      </c>
      <c r="E26" s="176">
        <v>1</v>
      </c>
      <c r="F26" s="176">
        <v>1223</v>
      </c>
      <c r="G26" s="182" t="s">
        <v>161</v>
      </c>
      <c r="H26" s="183">
        <v>30716710358</v>
      </c>
      <c r="I26" s="184">
        <v>37590</v>
      </c>
      <c r="J26" s="185"/>
      <c r="K26" s="184">
        <v>7893.9</v>
      </c>
      <c r="L26" s="185"/>
      <c r="M26" s="184">
        <v>0</v>
      </c>
      <c r="N26" s="180"/>
      <c r="O26" s="184">
        <v>0</v>
      </c>
      <c r="P26" s="185">
        <v>0</v>
      </c>
      <c r="Q26" s="185"/>
      <c r="R26" s="185"/>
      <c r="S26" s="185"/>
      <c r="T26" s="184">
        <v>45483.9</v>
      </c>
      <c r="U26" s="181" t="s">
        <v>194</v>
      </c>
      <c r="V26" s="164"/>
      <c r="W26" s="155">
        <f t="shared" si="2"/>
        <v>37590</v>
      </c>
      <c r="X26" s="181"/>
      <c r="Y26" s="151">
        <v>45483.9</v>
      </c>
      <c r="AA26" s="151">
        <f>+T26-Y26</f>
        <v>0</v>
      </c>
      <c r="AB26" s="148" t="s">
        <v>256</v>
      </c>
    </row>
    <row r="27" spans="1:28" ht="12.75" hidden="1" customHeight="1" x14ac:dyDescent="0.25">
      <c r="B27" s="173" t="str">
        <f t="shared" si="1"/>
        <v>05/2024</v>
      </c>
      <c r="C27" s="174">
        <v>45414</v>
      </c>
      <c r="D27" s="175">
        <v>1</v>
      </c>
      <c r="E27" s="176">
        <v>1</v>
      </c>
      <c r="F27" s="176">
        <v>466</v>
      </c>
      <c r="G27" s="182" t="s">
        <v>162</v>
      </c>
      <c r="H27" s="183">
        <v>30718209966</v>
      </c>
      <c r="I27" s="184">
        <v>366390</v>
      </c>
      <c r="J27" s="185"/>
      <c r="K27" s="184">
        <v>76941.899999999994</v>
      </c>
      <c r="L27" s="185"/>
      <c r="M27" s="184">
        <v>0</v>
      </c>
      <c r="N27" s="180"/>
      <c r="O27" s="184">
        <v>0</v>
      </c>
      <c r="P27" s="185">
        <v>0</v>
      </c>
      <c r="Q27" s="185"/>
      <c r="R27" s="185"/>
      <c r="S27" s="185"/>
      <c r="T27" s="184">
        <v>443331.9</v>
      </c>
      <c r="U27" s="181" t="str">
        <f>+VLOOKUP(H27,'Clasificación x Proveedor'!C:D,2,0)</f>
        <v>Honorarios Profesionales</v>
      </c>
      <c r="V27" s="164"/>
      <c r="W27" s="155">
        <f t="shared" si="2"/>
        <v>366390</v>
      </c>
      <c r="X27" s="181"/>
      <c r="Y27" s="151">
        <v>443331.9</v>
      </c>
      <c r="AA27" s="151">
        <f>+T27-Y27</f>
        <v>0</v>
      </c>
      <c r="AB27" s="148" t="s">
        <v>256</v>
      </c>
    </row>
    <row r="28" spans="1:28" ht="12.75" hidden="1" customHeight="1" x14ac:dyDescent="0.25">
      <c r="A28" s="161"/>
      <c r="B28" s="173" t="str">
        <f t="shared" si="1"/>
        <v>05/2024</v>
      </c>
      <c r="C28" s="174">
        <v>45443</v>
      </c>
      <c r="D28" s="175">
        <v>11</v>
      </c>
      <c r="E28" s="176">
        <v>2</v>
      </c>
      <c r="F28" s="176">
        <v>61</v>
      </c>
      <c r="G28" s="182" t="s">
        <v>238</v>
      </c>
      <c r="H28" s="183">
        <v>20160554178</v>
      </c>
      <c r="I28" s="184">
        <f>+T28</f>
        <v>2057143</v>
      </c>
      <c r="J28" s="185"/>
      <c r="K28" s="184">
        <v>0</v>
      </c>
      <c r="L28" s="185"/>
      <c r="M28" s="184">
        <v>0</v>
      </c>
      <c r="N28" s="180"/>
      <c r="O28" s="184">
        <v>0</v>
      </c>
      <c r="P28" s="185">
        <v>0</v>
      </c>
      <c r="Q28" s="185"/>
      <c r="R28" s="185"/>
      <c r="S28" s="185"/>
      <c r="T28" s="184">
        <v>2057143</v>
      </c>
      <c r="U28" s="181" t="s">
        <v>191</v>
      </c>
      <c r="V28" s="164"/>
      <c r="W28" s="155">
        <f t="shared" si="2"/>
        <v>2057143</v>
      </c>
      <c r="X28" s="181"/>
      <c r="Y28" s="193"/>
      <c r="AA28" s="151">
        <f t="shared" ref="AA28:AA32" si="7">+T28-Y28</f>
        <v>2057143</v>
      </c>
    </row>
    <row r="29" spans="1:28" ht="12.75" hidden="1" customHeight="1" x14ac:dyDescent="0.25">
      <c r="A29" s="161"/>
      <c r="B29" s="173" t="str">
        <f t="shared" si="1"/>
        <v>05/2024</v>
      </c>
      <c r="C29" s="174">
        <v>45414</v>
      </c>
      <c r="D29" s="175">
        <v>1</v>
      </c>
      <c r="E29" s="176">
        <v>9</v>
      </c>
      <c r="F29" s="176">
        <v>66597</v>
      </c>
      <c r="G29" s="182" t="s">
        <v>163</v>
      </c>
      <c r="H29" s="183">
        <v>33519516239</v>
      </c>
      <c r="I29" s="184">
        <v>63524.07</v>
      </c>
      <c r="J29" s="185"/>
      <c r="K29" s="184">
        <v>13340.05</v>
      </c>
      <c r="L29" s="185"/>
      <c r="M29" s="184">
        <v>0</v>
      </c>
      <c r="N29" s="180"/>
      <c r="O29" s="184">
        <v>0</v>
      </c>
      <c r="P29" s="185">
        <v>635.24</v>
      </c>
      <c r="Q29" s="185"/>
      <c r="R29" s="185"/>
      <c r="S29" s="185"/>
      <c r="T29" s="184">
        <v>77499.360000000001</v>
      </c>
      <c r="U29" s="181" t="str">
        <f>+VLOOKUP(H29,'Clasificación x Proveedor'!C:D,2,0)</f>
        <v>Servicio por Mano de Obra</v>
      </c>
      <c r="V29" s="164"/>
      <c r="W29" s="155">
        <f t="shared" si="2"/>
        <v>63524.07</v>
      </c>
      <c r="X29" s="181"/>
      <c r="Y29" s="193">
        <v>77499.360000000001</v>
      </c>
      <c r="AA29" s="151">
        <f t="shared" si="7"/>
        <v>0</v>
      </c>
      <c r="AB29" s="148" t="s">
        <v>256</v>
      </c>
    </row>
    <row r="30" spans="1:28" ht="12.75" hidden="1" customHeight="1" x14ac:dyDescent="0.25">
      <c r="A30" s="161"/>
      <c r="B30" s="173" t="str">
        <f t="shared" si="1"/>
        <v>05/2024</v>
      </c>
      <c r="C30" s="174">
        <v>45418</v>
      </c>
      <c r="D30" s="175">
        <v>1</v>
      </c>
      <c r="E30" s="176">
        <v>2</v>
      </c>
      <c r="F30" s="176">
        <v>15873</v>
      </c>
      <c r="G30" s="182" t="s">
        <v>171</v>
      </c>
      <c r="H30" s="183">
        <v>30541472874</v>
      </c>
      <c r="I30" s="184">
        <v>41322.31</v>
      </c>
      <c r="J30" s="185"/>
      <c r="K30" s="184">
        <v>8677.69</v>
      </c>
      <c r="L30" s="185"/>
      <c r="M30" s="184">
        <v>0</v>
      </c>
      <c r="N30" s="180"/>
      <c r="O30" s="184">
        <v>0</v>
      </c>
      <c r="P30" s="185">
        <v>0</v>
      </c>
      <c r="Q30" s="185"/>
      <c r="R30" s="185"/>
      <c r="S30" s="185"/>
      <c r="T30" s="184">
        <v>50000</v>
      </c>
      <c r="U30" s="181" t="s">
        <v>191</v>
      </c>
      <c r="V30" s="164"/>
      <c r="W30" s="155">
        <f t="shared" si="2"/>
        <v>41322.31</v>
      </c>
      <c r="X30" s="181"/>
      <c r="Y30" s="193">
        <v>50000</v>
      </c>
      <c r="AA30" s="151">
        <f t="shared" si="7"/>
        <v>0</v>
      </c>
      <c r="AB30" s="148" t="s">
        <v>256</v>
      </c>
    </row>
    <row r="31" spans="1:28" ht="12.75" hidden="1" customHeight="1" x14ac:dyDescent="0.25">
      <c r="A31" s="161"/>
      <c r="B31" s="173" t="str">
        <f t="shared" si="1"/>
        <v>05/2024</v>
      </c>
      <c r="C31" s="174">
        <v>45418</v>
      </c>
      <c r="D31" s="175">
        <v>1</v>
      </c>
      <c r="E31" s="176">
        <v>63</v>
      </c>
      <c r="F31" s="176">
        <v>2827353</v>
      </c>
      <c r="G31" s="182" t="s">
        <v>103</v>
      </c>
      <c r="H31" s="183">
        <v>30640897267</v>
      </c>
      <c r="I31" s="184">
        <v>41700</v>
      </c>
      <c r="J31" s="185"/>
      <c r="K31" s="184">
        <v>8757</v>
      </c>
      <c r="L31" s="185"/>
      <c r="M31" s="184">
        <v>0</v>
      </c>
      <c r="N31" s="180"/>
      <c r="O31" s="184">
        <v>1251</v>
      </c>
      <c r="P31" s="185">
        <v>417</v>
      </c>
      <c r="Q31" s="185"/>
      <c r="R31" s="185"/>
      <c r="S31" s="185"/>
      <c r="T31" s="184">
        <v>52125</v>
      </c>
      <c r="U31" s="181" t="s">
        <v>191</v>
      </c>
      <c r="V31" s="164"/>
      <c r="W31" s="155">
        <f t="shared" si="2"/>
        <v>41700</v>
      </c>
      <c r="X31" s="181"/>
      <c r="Y31" s="193">
        <f>+T31</f>
        <v>52125</v>
      </c>
      <c r="AA31" s="151">
        <f t="shared" si="7"/>
        <v>0</v>
      </c>
      <c r="AB31" s="148" t="s">
        <v>255</v>
      </c>
    </row>
    <row r="32" spans="1:28" ht="12.75" hidden="1" customHeight="1" x14ac:dyDescent="0.25">
      <c r="A32" s="161"/>
      <c r="B32" s="173" t="str">
        <f t="shared" si="1"/>
        <v>05/2024</v>
      </c>
      <c r="C32" s="174">
        <v>45425</v>
      </c>
      <c r="D32" s="175">
        <v>51</v>
      </c>
      <c r="E32" s="176">
        <v>4</v>
      </c>
      <c r="F32" s="176">
        <v>469</v>
      </c>
      <c r="G32" s="186" t="s">
        <v>170</v>
      </c>
      <c r="H32" s="183">
        <v>27316556790</v>
      </c>
      <c r="I32" s="184">
        <v>364958.68</v>
      </c>
      <c r="J32" s="185"/>
      <c r="K32" s="184">
        <v>76641.320000000007</v>
      </c>
      <c r="L32" s="185"/>
      <c r="M32" s="184">
        <v>0</v>
      </c>
      <c r="N32" s="180"/>
      <c r="O32" s="184">
        <v>0</v>
      </c>
      <c r="P32" s="185">
        <v>0</v>
      </c>
      <c r="Q32" s="185"/>
      <c r="R32" s="185"/>
      <c r="S32" s="185"/>
      <c r="T32" s="184">
        <v>441600</v>
      </c>
      <c r="U32" s="181" t="s">
        <v>191</v>
      </c>
      <c r="V32" s="164"/>
      <c r="W32" s="155">
        <f t="shared" si="2"/>
        <v>364958.68</v>
      </c>
      <c r="X32" s="181"/>
      <c r="Y32" s="193">
        <v>441600</v>
      </c>
      <c r="AA32" s="151">
        <f t="shared" si="7"/>
        <v>0</v>
      </c>
      <c r="AB32" s="148" t="s">
        <v>255</v>
      </c>
    </row>
    <row r="33" spans="1:28" ht="12.75" hidden="1" customHeight="1" x14ac:dyDescent="0.25">
      <c r="A33" s="161"/>
      <c r="B33" s="173" t="str">
        <f t="shared" si="1"/>
        <v>05/2024</v>
      </c>
      <c r="C33" s="174">
        <v>45425</v>
      </c>
      <c r="D33" s="175">
        <v>51</v>
      </c>
      <c r="E33" s="176">
        <v>4</v>
      </c>
      <c r="F33" s="176">
        <v>468</v>
      </c>
      <c r="G33" s="186" t="s">
        <v>170</v>
      </c>
      <c r="H33" s="183">
        <v>27316556790</v>
      </c>
      <c r="I33" s="184">
        <v>757685.95</v>
      </c>
      <c r="J33" s="185"/>
      <c r="K33" s="184">
        <v>159114.04999999999</v>
      </c>
      <c r="L33" s="185"/>
      <c r="M33" s="184">
        <v>0</v>
      </c>
      <c r="N33" s="180"/>
      <c r="O33" s="184">
        <v>0</v>
      </c>
      <c r="P33" s="185">
        <v>0</v>
      </c>
      <c r="Q33" s="185"/>
      <c r="R33" s="185"/>
      <c r="S33" s="185"/>
      <c r="T33" s="184">
        <v>916800</v>
      </c>
      <c r="U33" s="181" t="s">
        <v>191</v>
      </c>
      <c r="V33" s="164"/>
      <c r="W33" s="155">
        <f t="shared" si="2"/>
        <v>757685.95</v>
      </c>
      <c r="X33" s="181"/>
      <c r="Y33" s="193">
        <v>916800</v>
      </c>
      <c r="AA33" s="151">
        <f>+T33-Y33</f>
        <v>0</v>
      </c>
      <c r="AB33" s="148" t="s">
        <v>255</v>
      </c>
    </row>
    <row r="34" spans="1:28" ht="12.75" hidden="1" customHeight="1" x14ac:dyDescent="0.25">
      <c r="A34" s="161"/>
      <c r="B34" s="173" t="str">
        <f t="shared" si="1"/>
        <v>05/2024</v>
      </c>
      <c r="C34" s="174">
        <v>45434</v>
      </c>
      <c r="D34" s="175">
        <v>1</v>
      </c>
      <c r="E34" s="176">
        <v>2</v>
      </c>
      <c r="F34" s="176">
        <v>2180</v>
      </c>
      <c r="G34" s="182" t="s">
        <v>165</v>
      </c>
      <c r="H34" s="183">
        <v>30709787477</v>
      </c>
      <c r="I34" s="184">
        <v>2514286</v>
      </c>
      <c r="J34" s="185"/>
      <c r="K34" s="184">
        <v>528000.06000000006</v>
      </c>
      <c r="L34" s="185"/>
      <c r="M34" s="184">
        <v>0</v>
      </c>
      <c r="N34" s="180"/>
      <c r="O34" s="184">
        <v>0</v>
      </c>
      <c r="P34" s="185">
        <v>0</v>
      </c>
      <c r="Q34" s="185"/>
      <c r="R34" s="185"/>
      <c r="S34" s="185"/>
      <c r="T34" s="184">
        <v>3042286.06</v>
      </c>
      <c r="U34" s="181" t="s">
        <v>191</v>
      </c>
      <c r="V34" s="164"/>
      <c r="W34" s="155">
        <f t="shared" si="2"/>
        <v>2514286</v>
      </c>
      <c r="X34" s="181"/>
      <c r="Y34" s="193"/>
      <c r="AA34" s="151">
        <f>+T34-Y34</f>
        <v>3042286.06</v>
      </c>
    </row>
    <row r="35" spans="1:28" ht="12.75" customHeight="1" x14ac:dyDescent="0.25">
      <c r="A35" s="161"/>
      <c r="B35" s="173" t="str">
        <f t="shared" si="1"/>
        <v>05/2024</v>
      </c>
      <c r="C35" s="174">
        <v>45435</v>
      </c>
      <c r="D35" s="175">
        <v>1</v>
      </c>
      <c r="E35" s="176">
        <v>2</v>
      </c>
      <c r="F35" s="176">
        <v>1972</v>
      </c>
      <c r="G35" s="182" t="s">
        <v>239</v>
      </c>
      <c r="H35" s="183">
        <v>20238045372</v>
      </c>
      <c r="I35" s="184">
        <v>1142850</v>
      </c>
      <c r="J35" s="185"/>
      <c r="K35" s="184">
        <v>239998.5</v>
      </c>
      <c r="L35" s="185"/>
      <c r="M35" s="184">
        <v>15734000</v>
      </c>
      <c r="N35" s="180"/>
      <c r="O35" s="184">
        <v>0</v>
      </c>
      <c r="P35" s="185">
        <v>0</v>
      </c>
      <c r="Q35" s="185"/>
      <c r="R35" s="185"/>
      <c r="S35" s="185"/>
      <c r="T35" s="184">
        <v>17116848.5</v>
      </c>
      <c r="U35" s="181" t="str">
        <f>+VLOOKUP(H35,'Clasificación x Proveedor'!C:D,2,0)</f>
        <v>Honorarios Profesionales</v>
      </c>
      <c r="V35" s="164"/>
      <c r="W35" s="155">
        <f t="shared" si="2"/>
        <v>16876850</v>
      </c>
      <c r="X35" s="181"/>
      <c r="Y35" s="193"/>
      <c r="AA35" s="151">
        <f>+T35-Y35</f>
        <v>17116848.5</v>
      </c>
    </row>
    <row r="36" spans="1:28" ht="12.75" customHeight="1" x14ac:dyDescent="0.25">
      <c r="A36" s="161"/>
      <c r="B36" s="173" t="str">
        <f t="shared" si="1"/>
        <v>05/2024</v>
      </c>
      <c r="C36" s="174">
        <v>45435</v>
      </c>
      <c r="D36" s="175">
        <v>1</v>
      </c>
      <c r="E36" s="176">
        <v>2</v>
      </c>
      <c r="F36" s="176">
        <v>1973</v>
      </c>
      <c r="G36" s="182" t="s">
        <v>239</v>
      </c>
      <c r="H36" s="183">
        <v>20238045372</v>
      </c>
      <c r="I36" s="184">
        <v>1142850</v>
      </c>
      <c r="J36" s="185"/>
      <c r="K36" s="184">
        <v>239998.5</v>
      </c>
      <c r="L36" s="185"/>
      <c r="M36" s="184">
        <v>16536812</v>
      </c>
      <c r="N36" s="180"/>
      <c r="O36" s="184">
        <v>0</v>
      </c>
      <c r="P36" s="185">
        <v>0</v>
      </c>
      <c r="Q36" s="185"/>
      <c r="R36" s="185"/>
      <c r="S36" s="185"/>
      <c r="T36" s="184">
        <v>17919660.5</v>
      </c>
      <c r="U36" s="181" t="str">
        <f>+VLOOKUP(H36,'Clasificación x Proveedor'!C:D,2,0)</f>
        <v>Honorarios Profesionales</v>
      </c>
      <c r="V36" s="164"/>
      <c r="W36" s="155">
        <f t="shared" si="2"/>
        <v>17679662</v>
      </c>
      <c r="X36" s="181"/>
      <c r="Y36" s="193"/>
      <c r="AA36" s="151">
        <f>+T36-Y36</f>
        <v>17919660.5</v>
      </c>
    </row>
    <row r="37" spans="1:28" ht="12.75" hidden="1" customHeight="1" x14ac:dyDescent="0.25">
      <c r="A37" s="161"/>
      <c r="B37" s="173" t="str">
        <f t="shared" si="1"/>
        <v>05/2024</v>
      </c>
      <c r="C37" s="174">
        <v>45436</v>
      </c>
      <c r="D37" s="175">
        <v>1</v>
      </c>
      <c r="E37" s="176">
        <v>3</v>
      </c>
      <c r="F37" s="176">
        <v>1541</v>
      </c>
      <c r="G37" s="182" t="s">
        <v>138</v>
      </c>
      <c r="H37" s="183">
        <v>20140622533</v>
      </c>
      <c r="I37" s="184">
        <v>192556</v>
      </c>
      <c r="J37" s="185"/>
      <c r="K37" s="184">
        <v>40436.76</v>
      </c>
      <c r="L37" s="185"/>
      <c r="M37" s="184">
        <v>115227.73</v>
      </c>
      <c r="N37" s="180"/>
      <c r="O37" s="184"/>
      <c r="P37" s="185">
        <v>0</v>
      </c>
      <c r="Q37" s="185"/>
      <c r="R37" s="184">
        <v>32310.06</v>
      </c>
      <c r="S37" s="185"/>
      <c r="T37" s="184">
        <v>380530.55</v>
      </c>
      <c r="U37" s="181" t="str">
        <f>+VLOOKUP(H37,'Clasificación x Proveedor'!C:D,2,0)</f>
        <v>Honorarios Profesionales</v>
      </c>
      <c r="V37" s="164"/>
      <c r="W37" s="155">
        <f t="shared" si="2"/>
        <v>307783.73</v>
      </c>
      <c r="X37" s="181"/>
      <c r="Y37" s="193">
        <v>380530.55</v>
      </c>
      <c r="AA37" s="151">
        <f>+T37-Y37</f>
        <v>0</v>
      </c>
      <c r="AB37" s="148" t="s">
        <v>256</v>
      </c>
    </row>
    <row r="38" spans="1:28" ht="12.75" hidden="1" customHeight="1" x14ac:dyDescent="0.25">
      <c r="A38" s="161"/>
      <c r="B38" s="173" t="str">
        <f t="shared" si="1"/>
        <v>05/2024</v>
      </c>
      <c r="C38" s="174">
        <v>45440</v>
      </c>
      <c r="D38" s="175">
        <v>11</v>
      </c>
      <c r="E38" s="176">
        <v>1</v>
      </c>
      <c r="F38" s="176">
        <v>106</v>
      </c>
      <c r="G38" s="182" t="s">
        <v>136</v>
      </c>
      <c r="H38" s="183">
        <v>27202032112</v>
      </c>
      <c r="I38" s="184">
        <f t="shared" ref="I38:I39" si="8">+T38</f>
        <v>755974.08</v>
      </c>
      <c r="J38" s="185"/>
      <c r="K38" s="184">
        <v>0</v>
      </c>
      <c r="L38" s="185"/>
      <c r="M38" s="184">
        <v>0</v>
      </c>
      <c r="N38" s="180"/>
      <c r="O38" s="184">
        <v>0</v>
      </c>
      <c r="P38" s="185">
        <v>0</v>
      </c>
      <c r="Q38" s="185"/>
      <c r="R38" s="185"/>
      <c r="S38" s="185"/>
      <c r="T38" s="184">
        <v>755974.08</v>
      </c>
      <c r="U38" s="181" t="str">
        <f>+VLOOKUP(H38,'Clasificación x Proveedor'!C:D,2,0)</f>
        <v>Honorarios Profesionales</v>
      </c>
      <c r="V38" s="164"/>
      <c r="W38" s="155">
        <f t="shared" si="2"/>
        <v>755974.08</v>
      </c>
      <c r="X38" s="181"/>
      <c r="Y38" s="193">
        <v>755974.08</v>
      </c>
      <c r="AA38" s="151">
        <f>+T38-Y38-Z38</f>
        <v>0</v>
      </c>
      <c r="AB38" s="148" t="s">
        <v>256</v>
      </c>
    </row>
    <row r="39" spans="1:28" ht="12.75" hidden="1" customHeight="1" x14ac:dyDescent="0.25">
      <c r="A39" s="161"/>
      <c r="B39" s="173" t="str">
        <f t="shared" si="1"/>
        <v>05/2024</v>
      </c>
      <c r="C39" s="174">
        <v>45440</v>
      </c>
      <c r="D39" s="175">
        <v>11</v>
      </c>
      <c r="E39" s="176">
        <v>3</v>
      </c>
      <c r="F39" s="176">
        <v>3404</v>
      </c>
      <c r="G39" s="182" t="s">
        <v>121</v>
      </c>
      <c r="H39" s="183">
        <v>27052744968</v>
      </c>
      <c r="I39" s="184">
        <f t="shared" si="8"/>
        <v>31200</v>
      </c>
      <c r="J39" s="185"/>
      <c r="K39" s="184">
        <v>0</v>
      </c>
      <c r="L39" s="185"/>
      <c r="M39" s="184">
        <v>0</v>
      </c>
      <c r="N39" s="180"/>
      <c r="O39" s="184">
        <v>0</v>
      </c>
      <c r="P39" s="185">
        <v>0</v>
      </c>
      <c r="Q39" s="185"/>
      <c r="R39" s="185"/>
      <c r="S39" s="185"/>
      <c r="T39" s="184">
        <v>31200</v>
      </c>
      <c r="U39" s="181" t="s">
        <v>191</v>
      </c>
      <c r="V39" s="164"/>
      <c r="W39" s="155">
        <f t="shared" si="2"/>
        <v>31200</v>
      </c>
      <c r="X39" s="181"/>
      <c r="Y39" s="193">
        <f>29700+1500</f>
        <v>31200</v>
      </c>
      <c r="AA39" s="151">
        <f>+T39-Y39</f>
        <v>0</v>
      </c>
      <c r="AB39" s="148" t="s">
        <v>345</v>
      </c>
    </row>
    <row r="40" spans="1:28" ht="12.75" hidden="1" customHeight="1" x14ac:dyDescent="0.25">
      <c r="A40" s="161"/>
      <c r="B40" s="173" t="str">
        <f t="shared" si="1"/>
        <v>05/2024</v>
      </c>
      <c r="C40" s="174">
        <v>45441</v>
      </c>
      <c r="D40" s="175">
        <v>1</v>
      </c>
      <c r="E40" s="176">
        <v>7</v>
      </c>
      <c r="F40" s="176">
        <v>64049</v>
      </c>
      <c r="G40" s="182" t="s">
        <v>240</v>
      </c>
      <c r="H40" s="183">
        <v>30576393381</v>
      </c>
      <c r="I40" s="184">
        <v>226905.24</v>
      </c>
      <c r="J40" s="185"/>
      <c r="K40" s="184">
        <v>47650.1</v>
      </c>
      <c r="L40" s="184"/>
      <c r="M40" s="184">
        <v>0</v>
      </c>
      <c r="N40" s="180"/>
      <c r="O40" s="184">
        <v>0</v>
      </c>
      <c r="P40" s="185">
        <v>0</v>
      </c>
      <c r="Q40" s="185"/>
      <c r="R40" s="185"/>
      <c r="S40" s="185"/>
      <c r="T40" s="184">
        <v>274555.34000000003</v>
      </c>
      <c r="U40" s="181" t="s">
        <v>191</v>
      </c>
      <c r="V40" s="164"/>
      <c r="W40" s="155">
        <f t="shared" si="2"/>
        <v>226905.24</v>
      </c>
      <c r="X40" s="181"/>
      <c r="Y40" s="193"/>
      <c r="AA40" s="151">
        <f>+T40-Y40-Z40</f>
        <v>274555.34000000003</v>
      </c>
    </row>
    <row r="41" spans="1:28" ht="12.75" customHeight="1" x14ac:dyDescent="0.25">
      <c r="A41" s="161"/>
      <c r="B41" s="173" t="str">
        <f t="shared" si="1"/>
        <v>05/2024</v>
      </c>
      <c r="C41" s="174">
        <v>45442</v>
      </c>
      <c r="D41" s="175">
        <v>3</v>
      </c>
      <c r="E41" s="176">
        <v>2</v>
      </c>
      <c r="F41" s="176">
        <v>87</v>
      </c>
      <c r="G41" s="182" t="s">
        <v>239</v>
      </c>
      <c r="H41" s="183">
        <v>20238045372</v>
      </c>
      <c r="I41" s="184">
        <v>-1142850</v>
      </c>
      <c r="J41" s="185"/>
      <c r="K41" s="184">
        <v>-239998.5</v>
      </c>
      <c r="L41" s="185"/>
      <c r="M41" s="184">
        <v>-15734000</v>
      </c>
      <c r="N41" s="180"/>
      <c r="O41" s="184">
        <v>0</v>
      </c>
      <c r="P41" s="185">
        <v>0</v>
      </c>
      <c r="Q41" s="185"/>
      <c r="R41" s="185"/>
      <c r="S41" s="185"/>
      <c r="T41" s="184">
        <v>-17116848.5</v>
      </c>
      <c r="U41" s="181" t="str">
        <f>+VLOOKUP(H41,'Clasificación x Proveedor'!C:D,2,0)</f>
        <v>Honorarios Profesionales</v>
      </c>
      <c r="V41" s="164"/>
      <c r="W41" s="155">
        <f t="shared" si="2"/>
        <v>-16876850</v>
      </c>
      <c r="X41" s="181"/>
      <c r="Y41" s="193"/>
      <c r="AA41" s="151">
        <f>+T41-Y41</f>
        <v>-17116848.5</v>
      </c>
    </row>
    <row r="42" spans="1:28" ht="12.75" hidden="1" customHeight="1" x14ac:dyDescent="0.25">
      <c r="A42" s="161"/>
      <c r="B42" s="173" t="str">
        <f t="shared" si="1"/>
        <v>05/2024</v>
      </c>
      <c r="C42" s="174">
        <v>45443</v>
      </c>
      <c r="D42" s="175">
        <v>1</v>
      </c>
      <c r="E42" s="176">
        <v>14</v>
      </c>
      <c r="F42" s="176">
        <v>4592</v>
      </c>
      <c r="G42" s="182" t="s">
        <v>122</v>
      </c>
      <c r="H42" s="183">
        <v>30715053140</v>
      </c>
      <c r="I42" s="184">
        <v>14305.79</v>
      </c>
      <c r="J42" s="185"/>
      <c r="K42" s="184">
        <v>3004.21</v>
      </c>
      <c r="L42" s="185"/>
      <c r="M42" s="184">
        <v>0</v>
      </c>
      <c r="N42" s="180"/>
      <c r="O42" s="184">
        <v>0</v>
      </c>
      <c r="P42" s="185">
        <v>0</v>
      </c>
      <c r="Q42" s="185"/>
      <c r="R42" s="185"/>
      <c r="S42" s="185"/>
      <c r="T42" s="184">
        <v>17310</v>
      </c>
      <c r="U42" s="181" t="s">
        <v>191</v>
      </c>
      <c r="V42" s="164"/>
      <c r="W42" s="155">
        <f t="shared" si="2"/>
        <v>14305.79</v>
      </c>
      <c r="X42" s="181"/>
      <c r="Y42" s="193">
        <v>17310</v>
      </c>
      <c r="AA42" s="151">
        <f>+T42-Y42</f>
        <v>0</v>
      </c>
      <c r="AB42" s="148" t="s">
        <v>345</v>
      </c>
    </row>
    <row r="43" spans="1:28" ht="12.75" hidden="1" customHeight="1" x14ac:dyDescent="0.25">
      <c r="A43" s="161"/>
      <c r="B43" s="173" t="str">
        <f t="shared" si="1"/>
        <v>05/2024</v>
      </c>
      <c r="C43" s="174">
        <v>45443</v>
      </c>
      <c r="D43" s="175">
        <v>1</v>
      </c>
      <c r="E43" s="176">
        <v>7041</v>
      </c>
      <c r="F43" s="176">
        <v>30569</v>
      </c>
      <c r="G43" s="182" t="s">
        <v>344</v>
      </c>
      <c r="H43" s="183">
        <v>30577428618</v>
      </c>
      <c r="I43" s="184">
        <f>305249.86*1.21</f>
        <v>369352.33059999999</v>
      </c>
      <c r="J43" s="185"/>
      <c r="K43" s="184"/>
      <c r="L43" s="185"/>
      <c r="M43" s="184"/>
      <c r="N43" s="180"/>
      <c r="O43" s="184">
        <v>9157</v>
      </c>
      <c r="P43" s="185">
        <v>3052.5</v>
      </c>
      <c r="Q43" s="185"/>
      <c r="R43" s="185"/>
      <c r="S43" s="185"/>
      <c r="T43" s="184">
        <f>+I43+O43+P43</f>
        <v>381561.83059999999</v>
      </c>
      <c r="U43" s="181" t="str">
        <f>+VLOOKUP(H43,'Clasificación x Proveedor'!C:D,2,0)</f>
        <v>Materiales de Obra</v>
      </c>
      <c r="V43" s="164"/>
      <c r="W43" s="155">
        <f t="shared" si="2"/>
        <v>369352.33059999999</v>
      </c>
      <c r="X43" s="181"/>
      <c r="Y43" s="193">
        <v>381562.38</v>
      </c>
      <c r="AA43" s="151">
        <f>+T43-Y43</f>
        <v>-0.54940000001806766</v>
      </c>
      <c r="AB43" s="148" t="s">
        <v>255</v>
      </c>
    </row>
    <row r="44" spans="1:28" ht="12.75" hidden="1" customHeight="1" x14ac:dyDescent="0.25">
      <c r="A44" s="161"/>
      <c r="B44" s="173" t="str">
        <f t="shared" si="1"/>
        <v>06/2024</v>
      </c>
      <c r="C44" s="174">
        <v>45444</v>
      </c>
      <c r="D44" s="175">
        <v>1</v>
      </c>
      <c r="E44" s="176">
        <v>1</v>
      </c>
      <c r="F44" s="176">
        <v>1267</v>
      </c>
      <c r="G44" s="182" t="s">
        <v>161</v>
      </c>
      <c r="H44" s="183">
        <v>30716710358</v>
      </c>
      <c r="I44" s="184">
        <v>37590</v>
      </c>
      <c r="J44" s="185"/>
      <c r="K44" s="184">
        <v>7893.9</v>
      </c>
      <c r="L44" s="185"/>
      <c r="M44" s="184">
        <v>0</v>
      </c>
      <c r="N44" s="180"/>
      <c r="O44" s="184">
        <v>0</v>
      </c>
      <c r="P44" s="185">
        <v>0</v>
      </c>
      <c r="Q44" s="185"/>
      <c r="R44" s="185"/>
      <c r="S44" s="185"/>
      <c r="T44" s="184">
        <v>45483.9</v>
      </c>
      <c r="U44" s="181" t="s">
        <v>191</v>
      </c>
      <c r="V44" s="164"/>
      <c r="W44" s="155">
        <f t="shared" si="2"/>
        <v>37590</v>
      </c>
      <c r="X44" s="181"/>
      <c r="Y44" s="151">
        <v>45483.9</v>
      </c>
      <c r="AA44" s="151">
        <f>+T44-Y44</f>
        <v>0</v>
      </c>
      <c r="AB44" s="148" t="s">
        <v>256</v>
      </c>
    </row>
    <row r="45" spans="1:28" ht="12.75" hidden="1" customHeight="1" x14ac:dyDescent="0.25">
      <c r="A45" s="161"/>
      <c r="B45" s="173" t="str">
        <f t="shared" si="1"/>
        <v>06/2024</v>
      </c>
      <c r="C45" s="174">
        <v>45444</v>
      </c>
      <c r="D45" s="175">
        <v>1</v>
      </c>
      <c r="E45" s="176">
        <v>1</v>
      </c>
      <c r="F45" s="176">
        <v>1277</v>
      </c>
      <c r="G45" s="182" t="s">
        <v>161</v>
      </c>
      <c r="H45" s="183">
        <v>30716710358</v>
      </c>
      <c r="I45" s="184">
        <v>29900</v>
      </c>
      <c r="J45" s="185"/>
      <c r="K45" s="184">
        <v>6279</v>
      </c>
      <c r="L45" s="185"/>
      <c r="M45" s="184">
        <v>0</v>
      </c>
      <c r="N45" s="180"/>
      <c r="O45" s="184">
        <v>0</v>
      </c>
      <c r="P45" s="185">
        <v>0</v>
      </c>
      <c r="Q45" s="185"/>
      <c r="R45" s="185"/>
      <c r="S45" s="185"/>
      <c r="T45" s="184">
        <v>36179</v>
      </c>
      <c r="U45" s="181" t="s">
        <v>194</v>
      </c>
      <c r="V45" s="164"/>
      <c r="W45" s="155">
        <f t="shared" si="2"/>
        <v>29900</v>
      </c>
      <c r="X45" s="181"/>
      <c r="Y45" s="151">
        <v>36179</v>
      </c>
      <c r="AA45" s="151">
        <f>+T45-Y45</f>
        <v>0</v>
      </c>
      <c r="AB45" s="148" t="s">
        <v>256</v>
      </c>
    </row>
    <row r="46" spans="1:28" ht="12.75" hidden="1" customHeight="1" x14ac:dyDescent="0.25">
      <c r="A46" s="161"/>
      <c r="B46" s="173" t="str">
        <f t="shared" si="1"/>
        <v>06/2024</v>
      </c>
      <c r="C46" s="174">
        <v>45446</v>
      </c>
      <c r="D46" s="175">
        <v>1</v>
      </c>
      <c r="E46" s="176">
        <v>1</v>
      </c>
      <c r="F46" s="176">
        <v>531</v>
      </c>
      <c r="G46" s="182" t="s">
        <v>162</v>
      </c>
      <c r="H46" s="183">
        <v>30718209966</v>
      </c>
      <c r="I46" s="184">
        <v>366390</v>
      </c>
      <c r="J46" s="185"/>
      <c r="K46" s="184">
        <v>76941.899999999994</v>
      </c>
      <c r="L46" s="185"/>
      <c r="M46" s="184">
        <v>0</v>
      </c>
      <c r="N46" s="180"/>
      <c r="O46" s="184">
        <v>0</v>
      </c>
      <c r="P46" s="185">
        <v>0</v>
      </c>
      <c r="Q46" s="185"/>
      <c r="R46" s="185"/>
      <c r="S46" s="185"/>
      <c r="T46" s="184">
        <v>443331.9</v>
      </c>
      <c r="U46" s="181" t="str">
        <f>+VLOOKUP(H46,'Clasificación x Proveedor'!C:D,2,0)</f>
        <v>Honorarios Profesionales</v>
      </c>
      <c r="V46" s="164"/>
      <c r="W46" s="155">
        <f t="shared" si="2"/>
        <v>366390</v>
      </c>
      <c r="X46" s="181"/>
      <c r="Y46" s="151">
        <v>443331.9</v>
      </c>
      <c r="AA46" s="151">
        <f>+T46-Y46-Z46</f>
        <v>0</v>
      </c>
      <c r="AB46" s="148" t="s">
        <v>256</v>
      </c>
    </row>
    <row r="47" spans="1:28" ht="12.75" hidden="1" customHeight="1" x14ac:dyDescent="0.25">
      <c r="A47" s="161"/>
      <c r="B47" s="173" t="str">
        <f t="shared" si="1"/>
        <v>06/2024</v>
      </c>
      <c r="C47" s="174">
        <v>45447</v>
      </c>
      <c r="D47" s="175">
        <v>1</v>
      </c>
      <c r="E47" s="176">
        <v>63</v>
      </c>
      <c r="F47" s="176">
        <v>2864892</v>
      </c>
      <c r="G47" s="182" t="s">
        <v>103</v>
      </c>
      <c r="H47" s="183">
        <v>30640897267</v>
      </c>
      <c r="I47" s="184">
        <v>43800</v>
      </c>
      <c r="J47" s="185"/>
      <c r="K47" s="184">
        <v>9198</v>
      </c>
      <c r="L47" s="185"/>
      <c r="M47" s="184">
        <v>0</v>
      </c>
      <c r="N47" s="180"/>
      <c r="O47" s="184">
        <v>1314</v>
      </c>
      <c r="P47" s="185">
        <v>438</v>
      </c>
      <c r="Q47" s="185"/>
      <c r="R47" s="185"/>
      <c r="S47" s="185"/>
      <c r="T47" s="184">
        <v>54750</v>
      </c>
      <c r="U47" s="181" t="s">
        <v>191</v>
      </c>
      <c r="V47" s="164"/>
      <c r="W47" s="155">
        <f t="shared" si="2"/>
        <v>43800</v>
      </c>
      <c r="X47" s="181"/>
      <c r="Y47" s="193">
        <f>+T47</f>
        <v>54750</v>
      </c>
      <c r="AA47" s="151">
        <f t="shared" ref="AA47:AA59" si="9">+T47-Y47</f>
        <v>0</v>
      </c>
      <c r="AB47" s="148" t="s">
        <v>255</v>
      </c>
    </row>
    <row r="48" spans="1:28" ht="12.75" hidden="1" customHeight="1" x14ac:dyDescent="0.25">
      <c r="A48" s="161"/>
      <c r="B48" s="173" t="str">
        <f t="shared" si="1"/>
        <v>06/2024</v>
      </c>
      <c r="C48" s="174">
        <v>45449</v>
      </c>
      <c r="D48" s="175">
        <v>1</v>
      </c>
      <c r="E48" s="176">
        <v>2</v>
      </c>
      <c r="F48" s="176">
        <v>16149</v>
      </c>
      <c r="G48" s="182" t="s">
        <v>171</v>
      </c>
      <c r="H48" s="183">
        <v>30541472874</v>
      </c>
      <c r="I48" s="184">
        <v>45454.55</v>
      </c>
      <c r="J48" s="185"/>
      <c r="K48" s="184">
        <v>9545.4500000000007</v>
      </c>
      <c r="L48" s="185"/>
      <c r="M48" s="184">
        <v>0</v>
      </c>
      <c r="N48" s="180"/>
      <c r="O48" s="184">
        <v>0</v>
      </c>
      <c r="P48" s="185">
        <v>0</v>
      </c>
      <c r="Q48" s="185"/>
      <c r="R48" s="185"/>
      <c r="S48" s="185"/>
      <c r="T48" s="184">
        <v>55000</v>
      </c>
      <c r="U48" s="181" t="s">
        <v>191</v>
      </c>
      <c r="V48" s="164"/>
      <c r="W48" s="155">
        <f t="shared" si="2"/>
        <v>45454.55</v>
      </c>
      <c r="X48" s="181"/>
      <c r="Y48" s="193">
        <v>55000</v>
      </c>
      <c r="AA48" s="151">
        <f t="shared" si="9"/>
        <v>0</v>
      </c>
      <c r="AB48" s="148" t="s">
        <v>256</v>
      </c>
    </row>
    <row r="49" spans="1:28" ht="12.75" hidden="1" customHeight="1" x14ac:dyDescent="0.25">
      <c r="A49" s="161"/>
      <c r="B49" s="173" t="str">
        <f t="shared" si="1"/>
        <v>06/2024</v>
      </c>
      <c r="C49" s="174">
        <v>45449</v>
      </c>
      <c r="D49" s="175">
        <v>1</v>
      </c>
      <c r="E49" s="176">
        <v>3</v>
      </c>
      <c r="F49" s="176">
        <v>1545</v>
      </c>
      <c r="G49" s="182" t="s">
        <v>138</v>
      </c>
      <c r="H49" s="183">
        <v>20140622533</v>
      </c>
      <c r="I49" s="184">
        <v>22000</v>
      </c>
      <c r="J49" s="185"/>
      <c r="K49" s="184">
        <v>4620</v>
      </c>
      <c r="L49" s="185"/>
      <c r="M49" s="184">
        <v>22460</v>
      </c>
      <c r="N49" s="180"/>
      <c r="O49" s="184">
        <v>0</v>
      </c>
      <c r="P49" s="185">
        <v>0</v>
      </c>
      <c r="Q49" s="185"/>
      <c r="R49" s="185"/>
      <c r="S49" s="185"/>
      <c r="T49" s="184">
        <v>49080</v>
      </c>
      <c r="U49" s="181" t="str">
        <f>+VLOOKUP(H49,'Clasificación x Proveedor'!C:D,2,0)</f>
        <v>Honorarios Profesionales</v>
      </c>
      <c r="V49" s="164"/>
      <c r="W49" s="155">
        <f t="shared" si="2"/>
        <v>44460</v>
      </c>
      <c r="X49" s="181"/>
      <c r="Y49" s="193">
        <v>46352.1</v>
      </c>
      <c r="AA49" s="151">
        <f t="shared" si="9"/>
        <v>2727.9000000000015</v>
      </c>
      <c r="AB49" s="148" t="s">
        <v>256</v>
      </c>
    </row>
    <row r="50" spans="1:28" ht="12.75" hidden="1" customHeight="1" x14ac:dyDescent="0.25">
      <c r="A50" s="161"/>
      <c r="B50" s="173" t="str">
        <f t="shared" si="1"/>
        <v>06/2024</v>
      </c>
      <c r="C50" s="174">
        <v>45453</v>
      </c>
      <c r="D50" s="175">
        <v>1</v>
      </c>
      <c r="E50" s="176">
        <v>375</v>
      </c>
      <c r="F50" s="176">
        <v>22918</v>
      </c>
      <c r="G50" s="182" t="s">
        <v>178</v>
      </c>
      <c r="H50" s="183">
        <v>30646512952</v>
      </c>
      <c r="I50" s="184">
        <v>1587061.18</v>
      </c>
      <c r="J50" s="185"/>
      <c r="K50" s="184">
        <v>333282.83</v>
      </c>
      <c r="L50" s="185"/>
      <c r="M50" s="184">
        <v>0</v>
      </c>
      <c r="N50" s="180"/>
      <c r="O50" s="184">
        <v>0</v>
      </c>
      <c r="P50" s="185"/>
      <c r="Q50" s="185">
        <v>15870.61</v>
      </c>
      <c r="R50" s="185"/>
      <c r="S50" s="185"/>
      <c r="T50" s="184">
        <v>1936214.62</v>
      </c>
      <c r="U50" s="181" t="s">
        <v>191</v>
      </c>
      <c r="V50" s="164"/>
      <c r="W50" s="155">
        <f t="shared" si="2"/>
        <v>1587061.18</v>
      </c>
      <c r="X50" s="181"/>
      <c r="Y50" s="193"/>
      <c r="AA50" s="151">
        <f t="shared" si="9"/>
        <v>1936214.62</v>
      </c>
      <c r="AB50" s="148" t="s">
        <v>255</v>
      </c>
    </row>
    <row r="51" spans="1:28" ht="12.75" hidden="1" customHeight="1" x14ac:dyDescent="0.25">
      <c r="A51" s="161"/>
      <c r="B51" s="173" t="str">
        <f t="shared" si="1"/>
        <v>06/2024</v>
      </c>
      <c r="C51" s="174">
        <v>45453</v>
      </c>
      <c r="D51" s="175">
        <v>1</v>
      </c>
      <c r="E51" s="176">
        <v>375</v>
      </c>
      <c r="F51" s="176">
        <v>22919</v>
      </c>
      <c r="G51" s="182" t="s">
        <v>178</v>
      </c>
      <c r="H51" s="183">
        <v>30646512952</v>
      </c>
      <c r="I51" s="184">
        <v>461489.67</v>
      </c>
      <c r="J51" s="185"/>
      <c r="K51" s="184">
        <v>96912.82</v>
      </c>
      <c r="L51" s="185"/>
      <c r="M51" s="184">
        <v>0</v>
      </c>
      <c r="N51" s="180"/>
      <c r="O51" s="184">
        <v>0</v>
      </c>
      <c r="P51" s="185"/>
      <c r="Q51" s="185">
        <v>4614.8999999999996</v>
      </c>
      <c r="R51" s="185"/>
      <c r="S51" s="185"/>
      <c r="T51" s="184">
        <v>563017.39</v>
      </c>
      <c r="U51" s="181" t="s">
        <v>191</v>
      </c>
      <c r="V51" s="164"/>
      <c r="W51" s="155">
        <f t="shared" si="2"/>
        <v>461489.67</v>
      </c>
      <c r="X51" s="181"/>
      <c r="Y51" s="193"/>
      <c r="AA51" s="151">
        <f t="shared" si="9"/>
        <v>563017.39</v>
      </c>
      <c r="AB51" s="148" t="s">
        <v>255</v>
      </c>
    </row>
    <row r="52" spans="1:28" ht="12.75" hidden="1" customHeight="1" x14ac:dyDescent="0.25">
      <c r="A52" s="161"/>
      <c r="B52" s="173" t="str">
        <f t="shared" si="1"/>
        <v>06/2024</v>
      </c>
      <c r="C52" s="174">
        <v>45453</v>
      </c>
      <c r="D52" s="175">
        <v>1</v>
      </c>
      <c r="E52" s="176">
        <v>10</v>
      </c>
      <c r="F52" s="176">
        <v>19047</v>
      </c>
      <c r="G52" s="182" t="s">
        <v>104</v>
      </c>
      <c r="H52" s="183">
        <v>30714543357</v>
      </c>
      <c r="I52" s="184">
        <v>150479.62</v>
      </c>
      <c r="J52" s="185"/>
      <c r="K52" s="184">
        <v>31600.720000000001</v>
      </c>
      <c r="L52" s="185"/>
      <c r="M52" s="184">
        <v>0</v>
      </c>
      <c r="N52" s="180"/>
      <c r="O52" s="184">
        <v>0</v>
      </c>
      <c r="P52" s="185">
        <v>0</v>
      </c>
      <c r="Q52" s="185"/>
      <c r="R52" s="185"/>
      <c r="S52" s="185"/>
      <c r="T52" s="184">
        <v>182080.34</v>
      </c>
      <c r="U52" s="181" t="s">
        <v>191</v>
      </c>
      <c r="V52" s="164"/>
      <c r="W52" s="155">
        <f t="shared" si="2"/>
        <v>150479.62</v>
      </c>
      <c r="X52" s="181"/>
      <c r="Y52" s="193">
        <v>182080.34</v>
      </c>
      <c r="AA52" s="151">
        <f t="shared" si="9"/>
        <v>0</v>
      </c>
      <c r="AB52" s="148" t="s">
        <v>345</v>
      </c>
    </row>
    <row r="53" spans="1:28" ht="12.75" hidden="1" customHeight="1" x14ac:dyDescent="0.25">
      <c r="A53" s="161"/>
      <c r="B53" s="173" t="str">
        <f t="shared" si="1"/>
        <v>06/2024</v>
      </c>
      <c r="C53" s="174">
        <v>45453</v>
      </c>
      <c r="D53" s="175">
        <v>3</v>
      </c>
      <c r="E53" s="176">
        <v>375</v>
      </c>
      <c r="F53" s="176">
        <v>9900</v>
      </c>
      <c r="G53" s="182" t="s">
        <v>178</v>
      </c>
      <c r="H53" s="183">
        <v>30646512952</v>
      </c>
      <c r="I53" s="184">
        <v>-317412.24</v>
      </c>
      <c r="J53" s="185"/>
      <c r="K53" s="184">
        <v>-66656.570000000007</v>
      </c>
      <c r="L53" s="185"/>
      <c r="M53" s="184">
        <v>0</v>
      </c>
      <c r="N53" s="180"/>
      <c r="O53" s="184">
        <v>0</v>
      </c>
      <c r="P53" s="185">
        <v>0</v>
      </c>
      <c r="Q53" s="185"/>
      <c r="R53" s="185"/>
      <c r="S53" s="185"/>
      <c r="T53" s="184">
        <v>-384068.81</v>
      </c>
      <c r="U53" s="181" t="s">
        <v>191</v>
      </c>
      <c r="V53" s="164"/>
      <c r="W53" s="155">
        <f t="shared" si="2"/>
        <v>-317412.24</v>
      </c>
      <c r="X53" s="181"/>
      <c r="Y53" s="188"/>
      <c r="AA53" s="151">
        <f t="shared" si="9"/>
        <v>-384068.81</v>
      </c>
      <c r="AB53" s="148" t="s">
        <v>255</v>
      </c>
    </row>
    <row r="54" spans="1:28" ht="12.75" hidden="1" customHeight="1" x14ac:dyDescent="0.25">
      <c r="A54" s="161"/>
      <c r="B54" s="173" t="str">
        <f t="shared" si="1"/>
        <v>06/2024</v>
      </c>
      <c r="C54" s="174">
        <v>45453</v>
      </c>
      <c r="D54" s="175">
        <v>3</v>
      </c>
      <c r="E54" s="176">
        <v>375</v>
      </c>
      <c r="F54" s="176">
        <v>9901</v>
      </c>
      <c r="G54" s="182" t="s">
        <v>178</v>
      </c>
      <c r="H54" s="183">
        <v>30646512952</v>
      </c>
      <c r="I54" s="184">
        <v>-92297.93</v>
      </c>
      <c r="J54" s="185"/>
      <c r="K54" s="184">
        <v>-19382.57</v>
      </c>
      <c r="L54" s="185"/>
      <c r="M54" s="184">
        <v>0</v>
      </c>
      <c r="N54" s="180"/>
      <c r="O54" s="184">
        <v>0</v>
      </c>
      <c r="P54" s="185">
        <v>0</v>
      </c>
      <c r="Q54" s="185"/>
      <c r="R54" s="185"/>
      <c r="S54" s="185"/>
      <c r="T54" s="184">
        <v>-111680.5</v>
      </c>
      <c r="U54" s="181" t="s">
        <v>194</v>
      </c>
      <c r="V54" s="164"/>
      <c r="W54" s="155">
        <f t="shared" si="2"/>
        <v>-92297.93</v>
      </c>
      <c r="X54" s="181"/>
      <c r="Y54" s="193"/>
      <c r="AA54" s="151">
        <f t="shared" si="9"/>
        <v>-111680.5</v>
      </c>
      <c r="AB54" s="148" t="s">
        <v>255</v>
      </c>
    </row>
    <row r="55" spans="1:28" ht="12.75" hidden="1" customHeight="1" x14ac:dyDescent="0.25">
      <c r="A55" s="161"/>
      <c r="B55" s="173" t="str">
        <f t="shared" si="1"/>
        <v>06/2024</v>
      </c>
      <c r="C55" s="174">
        <v>45453</v>
      </c>
      <c r="D55" s="175">
        <v>3</v>
      </c>
      <c r="E55" s="176">
        <v>375</v>
      </c>
      <c r="F55" s="176">
        <v>9902</v>
      </c>
      <c r="G55" s="182" t="s">
        <v>178</v>
      </c>
      <c r="H55" s="183">
        <v>30646512952</v>
      </c>
      <c r="I55" s="184">
        <v>-3386.03</v>
      </c>
      <c r="J55" s="185"/>
      <c r="K55" s="184">
        <v>-711.07</v>
      </c>
      <c r="L55" s="185"/>
      <c r="M55" s="184">
        <v>0</v>
      </c>
      <c r="N55" s="180"/>
      <c r="O55" s="184">
        <v>0</v>
      </c>
      <c r="P55" s="185">
        <v>0</v>
      </c>
      <c r="Q55" s="185"/>
      <c r="R55" s="185"/>
      <c r="S55" s="185"/>
      <c r="T55" s="184">
        <v>-4097.1000000000004</v>
      </c>
      <c r="U55" s="181" t="s">
        <v>194</v>
      </c>
      <c r="V55" s="164"/>
      <c r="W55" s="155">
        <f t="shared" si="2"/>
        <v>-3386.03</v>
      </c>
      <c r="X55" s="181"/>
      <c r="Y55" s="193"/>
      <c r="AA55" s="151">
        <f t="shared" si="9"/>
        <v>-4097.1000000000004</v>
      </c>
      <c r="AB55" s="148" t="s">
        <v>255</v>
      </c>
    </row>
    <row r="56" spans="1:28" ht="12.75" hidden="1" customHeight="1" x14ac:dyDescent="0.25">
      <c r="A56" s="161"/>
      <c r="B56" s="173" t="str">
        <f t="shared" si="1"/>
        <v>06/2024</v>
      </c>
      <c r="C56" s="174">
        <v>45453</v>
      </c>
      <c r="D56" s="175">
        <v>1</v>
      </c>
      <c r="E56" s="175">
        <v>7041</v>
      </c>
      <c r="F56" s="176">
        <v>31118</v>
      </c>
      <c r="G56" s="182" t="s">
        <v>344</v>
      </c>
      <c r="H56" s="183">
        <v>30577428618</v>
      </c>
      <c r="I56" s="184">
        <f>131913.15*1.21</f>
        <v>159614.91149999999</v>
      </c>
      <c r="J56" s="185"/>
      <c r="K56" s="208">
        <v>0</v>
      </c>
      <c r="L56" s="185"/>
      <c r="M56" s="184"/>
      <c r="N56" s="180"/>
      <c r="O56" s="184">
        <v>3957.39</v>
      </c>
      <c r="P56" s="185">
        <v>1319.13</v>
      </c>
      <c r="Q56" s="185"/>
      <c r="R56" s="185"/>
      <c r="S56" s="185"/>
      <c r="T56" s="184">
        <f>+I56+O56+P56</f>
        <v>164891.43150000001</v>
      </c>
      <c r="U56" s="181" t="str">
        <f>+VLOOKUP(H56,'Clasificación x Proveedor'!C:D,2,0)</f>
        <v>Materiales de Obra</v>
      </c>
      <c r="V56" s="164"/>
      <c r="W56" s="155">
        <f t="shared" si="2"/>
        <v>159614.91149999999</v>
      </c>
      <c r="X56" s="181"/>
      <c r="Y56" s="193">
        <v>164891.58000000002</v>
      </c>
      <c r="AA56" s="151">
        <f>+T56-Y56</f>
        <v>-0.14850000001024455</v>
      </c>
      <c r="AB56" s="148" t="s">
        <v>255</v>
      </c>
    </row>
    <row r="57" spans="1:28" ht="12.75" hidden="1" customHeight="1" x14ac:dyDescent="0.25">
      <c r="A57" s="161"/>
      <c r="B57" s="173" t="str">
        <f t="shared" si="1"/>
        <v>06/2024</v>
      </c>
      <c r="C57" s="174">
        <v>45454</v>
      </c>
      <c r="D57" s="175">
        <v>1</v>
      </c>
      <c r="E57" s="176">
        <v>10</v>
      </c>
      <c r="F57" s="176">
        <v>19073</v>
      </c>
      <c r="G57" s="182" t="s">
        <v>104</v>
      </c>
      <c r="H57" s="183">
        <v>30714543357</v>
      </c>
      <c r="I57" s="184">
        <v>2256.1999999999998</v>
      </c>
      <c r="J57" s="185"/>
      <c r="K57" s="184">
        <v>473.8</v>
      </c>
      <c r="L57" s="185"/>
      <c r="M57" s="184">
        <v>0</v>
      </c>
      <c r="N57" s="180"/>
      <c r="O57" s="184">
        <v>0</v>
      </c>
      <c r="P57" s="185">
        <v>0</v>
      </c>
      <c r="Q57" s="185"/>
      <c r="R57" s="185"/>
      <c r="S57" s="185"/>
      <c r="T57" s="184">
        <v>2730</v>
      </c>
      <c r="U57" s="181" t="s">
        <v>191</v>
      </c>
      <c r="V57" s="164"/>
      <c r="W57" s="155">
        <f t="shared" si="2"/>
        <v>2256.1999999999998</v>
      </c>
      <c r="X57" s="181"/>
      <c r="Y57" s="193"/>
      <c r="AA57" s="151">
        <f t="shared" si="9"/>
        <v>2730</v>
      </c>
    </row>
    <row r="58" spans="1:28" ht="12.75" hidden="1" customHeight="1" x14ac:dyDescent="0.25">
      <c r="A58" s="161"/>
      <c r="B58" s="173" t="str">
        <f t="shared" si="1"/>
        <v>06/2024</v>
      </c>
      <c r="C58" s="174">
        <v>45455</v>
      </c>
      <c r="D58" s="175">
        <v>1</v>
      </c>
      <c r="E58" s="176">
        <v>6</v>
      </c>
      <c r="F58" s="176">
        <v>9544</v>
      </c>
      <c r="G58" s="182" t="s">
        <v>241</v>
      </c>
      <c r="H58" s="183">
        <v>20261040035</v>
      </c>
      <c r="I58" s="184">
        <v>1446.66</v>
      </c>
      <c r="J58" s="185"/>
      <c r="K58" s="184">
        <v>303.8</v>
      </c>
      <c r="L58" s="185"/>
      <c r="M58" s="184">
        <v>0</v>
      </c>
      <c r="N58" s="180"/>
      <c r="O58" s="184">
        <v>0</v>
      </c>
      <c r="P58" s="185">
        <v>0</v>
      </c>
      <c r="Q58" s="185"/>
      <c r="R58" s="185"/>
      <c r="S58" s="185"/>
      <c r="T58" s="184">
        <v>1750.46</v>
      </c>
      <c r="U58" s="181" t="s">
        <v>191</v>
      </c>
      <c r="V58" s="164"/>
      <c r="W58" s="155">
        <f t="shared" si="2"/>
        <v>1446.66</v>
      </c>
      <c r="X58" s="181"/>
      <c r="Y58" s="193">
        <v>1750.46</v>
      </c>
      <c r="AA58" s="151">
        <f t="shared" si="9"/>
        <v>0</v>
      </c>
      <c r="AB58" s="148" t="s">
        <v>345</v>
      </c>
    </row>
    <row r="59" spans="1:28" ht="12.75" hidden="1" customHeight="1" x14ac:dyDescent="0.25">
      <c r="A59" s="161"/>
      <c r="B59" s="173" t="str">
        <f t="shared" si="1"/>
        <v>06/2024</v>
      </c>
      <c r="C59" s="174">
        <v>45455</v>
      </c>
      <c r="D59" s="175">
        <v>1</v>
      </c>
      <c r="E59" s="176">
        <v>10</v>
      </c>
      <c r="F59" s="176">
        <v>19102</v>
      </c>
      <c r="G59" s="182" t="s">
        <v>104</v>
      </c>
      <c r="H59" s="183">
        <v>30714543357</v>
      </c>
      <c r="I59" s="184">
        <v>6611.57</v>
      </c>
      <c r="J59" s="185"/>
      <c r="K59" s="184">
        <v>1388.43</v>
      </c>
      <c r="L59" s="185"/>
      <c r="M59" s="184">
        <v>0</v>
      </c>
      <c r="N59" s="180"/>
      <c r="O59" s="184">
        <v>0</v>
      </c>
      <c r="P59" s="185">
        <v>0</v>
      </c>
      <c r="Q59" s="185"/>
      <c r="R59" s="185"/>
      <c r="S59" s="185"/>
      <c r="T59" s="184">
        <v>8000</v>
      </c>
      <c r="U59" s="181" t="s">
        <v>191</v>
      </c>
      <c r="V59" s="164"/>
      <c r="W59" s="155">
        <f t="shared" si="2"/>
        <v>6611.57</v>
      </c>
      <c r="X59" s="181"/>
      <c r="Y59" s="193"/>
      <c r="AA59" s="151">
        <f t="shared" si="9"/>
        <v>8000</v>
      </c>
    </row>
    <row r="60" spans="1:28" ht="12.75" hidden="1" customHeight="1" x14ac:dyDescent="0.25">
      <c r="A60" s="161"/>
      <c r="B60" s="173" t="str">
        <f t="shared" si="1"/>
        <v>06/2024</v>
      </c>
      <c r="C60" s="174">
        <v>45455</v>
      </c>
      <c r="D60" s="175">
        <v>3</v>
      </c>
      <c r="E60" s="176">
        <v>375</v>
      </c>
      <c r="F60" s="176">
        <v>9915</v>
      </c>
      <c r="G60" s="182" t="s">
        <v>178</v>
      </c>
      <c r="H60" s="183">
        <v>30646512952</v>
      </c>
      <c r="I60" s="184">
        <v>-1587061.18</v>
      </c>
      <c r="J60" s="185"/>
      <c r="K60" s="184">
        <v>-333282.83</v>
      </c>
      <c r="L60" s="185"/>
      <c r="M60" s="184">
        <v>0</v>
      </c>
      <c r="N60" s="180"/>
      <c r="O60" s="184">
        <v>0</v>
      </c>
      <c r="P60" s="185"/>
      <c r="Q60" s="185">
        <v>-15870.61</v>
      </c>
      <c r="R60" s="185"/>
      <c r="S60" s="185"/>
      <c r="T60" s="184">
        <v>-1936214.62</v>
      </c>
      <c r="U60" s="181" t="s">
        <v>191</v>
      </c>
      <c r="V60" s="164"/>
      <c r="W60" s="155">
        <f t="shared" si="2"/>
        <v>-1587061.18</v>
      </c>
      <c r="X60" s="181"/>
      <c r="Y60" s="193"/>
      <c r="AA60" s="151">
        <f t="shared" ref="AA60:AA61" si="10">+T60-Y60</f>
        <v>-1936214.62</v>
      </c>
      <c r="AB60" s="148" t="s">
        <v>255</v>
      </c>
    </row>
    <row r="61" spans="1:28" ht="12.75" hidden="1" customHeight="1" x14ac:dyDescent="0.25">
      <c r="B61" s="173" t="str">
        <f t="shared" si="1"/>
        <v>06/2024</v>
      </c>
      <c r="C61" s="174">
        <v>45455</v>
      </c>
      <c r="D61" s="175">
        <v>3</v>
      </c>
      <c r="E61" s="176">
        <v>375</v>
      </c>
      <c r="F61" s="176">
        <v>9916</v>
      </c>
      <c r="G61" s="182" t="s">
        <v>178</v>
      </c>
      <c r="H61" s="183">
        <v>30646512952</v>
      </c>
      <c r="I61" s="184">
        <v>-461489.67</v>
      </c>
      <c r="J61" s="185"/>
      <c r="K61" s="184">
        <v>-96912.82</v>
      </c>
      <c r="L61" s="185"/>
      <c r="M61" s="184">
        <v>0</v>
      </c>
      <c r="N61" s="180"/>
      <c r="O61" s="184">
        <v>0</v>
      </c>
      <c r="P61" s="185"/>
      <c r="Q61" s="185">
        <v>-4614.8999999999996</v>
      </c>
      <c r="R61" s="185"/>
      <c r="S61" s="185"/>
      <c r="T61" s="184">
        <v>-563017.39</v>
      </c>
      <c r="U61" s="181" t="s">
        <v>191</v>
      </c>
      <c r="V61" s="164"/>
      <c r="W61" s="155">
        <f t="shared" si="2"/>
        <v>-461489.67</v>
      </c>
      <c r="X61" s="181"/>
      <c r="Y61" s="193"/>
      <c r="AA61" s="151">
        <f t="shared" si="10"/>
        <v>-563017.39</v>
      </c>
      <c r="AB61" s="148" t="s">
        <v>255</v>
      </c>
    </row>
    <row r="62" spans="1:28" ht="12.75" hidden="1" customHeight="1" x14ac:dyDescent="0.25">
      <c r="A62" s="161"/>
      <c r="B62" s="173" t="str">
        <f t="shared" si="1"/>
        <v>06/2024</v>
      </c>
      <c r="C62" s="174">
        <v>45457</v>
      </c>
      <c r="D62" s="175">
        <v>1</v>
      </c>
      <c r="E62" s="176">
        <v>14</v>
      </c>
      <c r="F62" s="176">
        <v>4665</v>
      </c>
      <c r="G62" s="182" t="s">
        <v>122</v>
      </c>
      <c r="H62" s="183">
        <v>30715053140</v>
      </c>
      <c r="I62" s="184">
        <v>7661.16</v>
      </c>
      <c r="J62" s="185"/>
      <c r="K62" s="184">
        <v>1608.84</v>
      </c>
      <c r="L62" s="185"/>
      <c r="M62" s="184">
        <v>0</v>
      </c>
      <c r="N62" s="180"/>
      <c r="O62" s="184">
        <v>0</v>
      </c>
      <c r="P62" s="185">
        <v>0</v>
      </c>
      <c r="Q62" s="185"/>
      <c r="R62" s="185"/>
      <c r="S62" s="185"/>
      <c r="T62" s="184">
        <v>9270</v>
      </c>
      <c r="U62" s="181" t="s">
        <v>191</v>
      </c>
      <c r="V62" s="164"/>
      <c r="W62" s="155">
        <f t="shared" si="2"/>
        <v>7661.16</v>
      </c>
      <c r="X62" s="181"/>
      <c r="Y62" s="193">
        <v>9270</v>
      </c>
      <c r="AA62" s="151">
        <f t="shared" ref="AA62:AA71" si="11">+T62-Y62</f>
        <v>0</v>
      </c>
      <c r="AB62" s="148" t="s">
        <v>345</v>
      </c>
    </row>
    <row r="63" spans="1:28" ht="12.75" hidden="1" customHeight="1" x14ac:dyDescent="0.25">
      <c r="A63" s="161"/>
      <c r="B63" s="173" t="str">
        <f t="shared" si="1"/>
        <v>06/2024</v>
      </c>
      <c r="C63" s="174">
        <v>45457</v>
      </c>
      <c r="D63" s="175">
        <v>1</v>
      </c>
      <c r="E63" s="176">
        <v>5</v>
      </c>
      <c r="F63" s="176">
        <v>3460</v>
      </c>
      <c r="G63" s="182" t="s">
        <v>142</v>
      </c>
      <c r="H63" s="183">
        <v>27242680176</v>
      </c>
      <c r="I63" s="184">
        <v>17818.189999999999</v>
      </c>
      <c r="J63" s="185"/>
      <c r="K63" s="184">
        <v>3741.82</v>
      </c>
      <c r="L63" s="185"/>
      <c r="M63" s="184">
        <v>0</v>
      </c>
      <c r="N63" s="180"/>
      <c r="O63" s="184">
        <v>0</v>
      </c>
      <c r="P63" s="185">
        <v>0</v>
      </c>
      <c r="Q63" s="185"/>
      <c r="R63" s="185"/>
      <c r="S63" s="185"/>
      <c r="T63" s="184">
        <v>21560.02</v>
      </c>
      <c r="U63" s="181" t="s">
        <v>191</v>
      </c>
      <c r="V63" s="164"/>
      <c r="W63" s="155">
        <f t="shared" si="2"/>
        <v>17818.189999999999</v>
      </c>
      <c r="X63" s="181"/>
      <c r="Y63" s="193">
        <v>21560.02</v>
      </c>
      <c r="AA63" s="151">
        <f t="shared" si="11"/>
        <v>0</v>
      </c>
      <c r="AB63" s="148" t="s">
        <v>345</v>
      </c>
    </row>
    <row r="64" spans="1:28" ht="12.75" hidden="1" customHeight="1" x14ac:dyDescent="0.25">
      <c r="A64" s="161"/>
      <c r="B64" s="173" t="str">
        <f t="shared" ref="B64" si="12">TEXT(C64,"mm/yyyy")</f>
        <v>06/2024</v>
      </c>
      <c r="C64" s="174">
        <v>45457</v>
      </c>
      <c r="D64" s="175">
        <v>1</v>
      </c>
      <c r="E64" s="175">
        <v>7041</v>
      </c>
      <c r="F64" s="182">
        <v>311172</v>
      </c>
      <c r="G64" s="182" t="s">
        <v>344</v>
      </c>
      <c r="H64" s="183">
        <v>30577428618</v>
      </c>
      <c r="I64" s="184">
        <f>170975.4*1.21</f>
        <v>206880.234</v>
      </c>
      <c r="J64" s="185"/>
      <c r="K64" s="208">
        <v>0</v>
      </c>
      <c r="L64" s="185"/>
      <c r="M64" s="184"/>
      <c r="N64" s="180"/>
      <c r="O64" s="184">
        <v>5129.26</v>
      </c>
      <c r="P64" s="185">
        <v>1709.75</v>
      </c>
      <c r="Q64" s="185"/>
      <c r="R64" s="185"/>
      <c r="S64" s="185"/>
      <c r="T64" s="184">
        <f>+I64+O64+P64</f>
        <v>213719.24400000001</v>
      </c>
      <c r="U64" s="181" t="str">
        <f>+VLOOKUP(H64,'Clasificación x Proveedor'!C:D,2,0)</f>
        <v>Materiales de Obra</v>
      </c>
      <c r="V64" s="164"/>
      <c r="W64" s="155">
        <f t="shared" si="2"/>
        <v>206880.234</v>
      </c>
      <c r="X64" s="181"/>
      <c r="Y64" s="193">
        <v>213719.34</v>
      </c>
      <c r="AA64" s="151">
        <f t="shared" ref="AA64" si="13">+T64-Y64</f>
        <v>-9.5999999990453944E-2</v>
      </c>
      <c r="AB64" s="148" t="s">
        <v>345</v>
      </c>
    </row>
    <row r="65" spans="1:28" ht="12.75" hidden="1" customHeight="1" x14ac:dyDescent="0.25">
      <c r="A65" s="161"/>
      <c r="B65" s="173" t="str">
        <f t="shared" si="1"/>
        <v>06/2024</v>
      </c>
      <c r="C65" s="174">
        <v>45461</v>
      </c>
      <c r="D65" s="175">
        <v>1</v>
      </c>
      <c r="E65" s="176">
        <v>9</v>
      </c>
      <c r="F65" s="176">
        <v>67176</v>
      </c>
      <c r="G65" s="182" t="s">
        <v>163</v>
      </c>
      <c r="H65" s="183">
        <v>33519516239</v>
      </c>
      <c r="I65" s="184">
        <v>66065.03</v>
      </c>
      <c r="J65" s="185"/>
      <c r="K65" s="184">
        <v>13873.66</v>
      </c>
      <c r="L65" s="185"/>
      <c r="M65" s="184">
        <v>0</v>
      </c>
      <c r="N65" s="180"/>
      <c r="O65" s="184">
        <v>0</v>
      </c>
      <c r="P65" s="185">
        <v>660.65</v>
      </c>
      <c r="Q65" s="185"/>
      <c r="R65" s="185"/>
      <c r="S65" s="185"/>
      <c r="T65" s="184">
        <v>80599.34</v>
      </c>
      <c r="U65" s="181" t="s">
        <v>191</v>
      </c>
      <c r="V65" s="164"/>
      <c r="W65" s="155">
        <f t="shared" si="2"/>
        <v>66065.03</v>
      </c>
      <c r="X65" s="181"/>
      <c r="Y65" s="193">
        <v>80599.34</v>
      </c>
      <c r="AA65" s="151">
        <f t="shared" si="11"/>
        <v>0</v>
      </c>
      <c r="AB65" s="148" t="s">
        <v>256</v>
      </c>
    </row>
    <row r="66" spans="1:28" ht="12.75" hidden="1" customHeight="1" x14ac:dyDescent="0.25">
      <c r="A66" s="161"/>
      <c r="B66" s="173" t="str">
        <f t="shared" si="1"/>
        <v>06/2024</v>
      </c>
      <c r="C66" s="174">
        <v>45467</v>
      </c>
      <c r="D66" s="175">
        <v>1</v>
      </c>
      <c r="E66" s="176">
        <v>14</v>
      </c>
      <c r="F66" s="176">
        <v>4701</v>
      </c>
      <c r="G66" s="182" t="s">
        <v>122</v>
      </c>
      <c r="H66" s="183">
        <v>30715053140</v>
      </c>
      <c r="I66" s="184">
        <v>4016.53</v>
      </c>
      <c r="J66" s="185"/>
      <c r="K66" s="184">
        <v>843.47</v>
      </c>
      <c r="L66" s="185"/>
      <c r="M66" s="184">
        <v>0</v>
      </c>
      <c r="N66" s="180"/>
      <c r="O66" s="185">
        <v>0</v>
      </c>
      <c r="P66" s="185">
        <v>0</v>
      </c>
      <c r="Q66" s="185"/>
      <c r="R66" s="185"/>
      <c r="S66" s="185"/>
      <c r="T66" s="184">
        <v>4860</v>
      </c>
      <c r="U66" s="181" t="s">
        <v>194</v>
      </c>
      <c r="V66" s="164"/>
      <c r="W66" s="155">
        <f t="shared" si="2"/>
        <v>4016.53</v>
      </c>
      <c r="X66" s="181"/>
      <c r="Y66" s="193">
        <v>4860</v>
      </c>
      <c r="AA66" s="151">
        <f t="shared" si="11"/>
        <v>0</v>
      </c>
      <c r="AB66" s="148" t="s">
        <v>345</v>
      </c>
    </row>
    <row r="67" spans="1:28" ht="12.75" hidden="1" customHeight="1" x14ac:dyDescent="0.25">
      <c r="A67" s="161"/>
      <c r="B67" s="173" t="str">
        <f t="shared" si="1"/>
        <v>06/2024</v>
      </c>
      <c r="C67" s="174">
        <v>45467</v>
      </c>
      <c r="D67" s="175">
        <v>1</v>
      </c>
      <c r="E67" s="176">
        <v>14</v>
      </c>
      <c r="F67" s="176">
        <v>4700</v>
      </c>
      <c r="G67" s="182" t="s">
        <v>122</v>
      </c>
      <c r="H67" s="183">
        <v>30715053140</v>
      </c>
      <c r="I67" s="184">
        <v>27363.64</v>
      </c>
      <c r="J67" s="185"/>
      <c r="K67" s="184">
        <v>5746.36</v>
      </c>
      <c r="L67" s="185"/>
      <c r="M67" s="184">
        <v>0</v>
      </c>
      <c r="N67" s="180"/>
      <c r="O67" s="184">
        <v>0</v>
      </c>
      <c r="P67" s="185">
        <v>0</v>
      </c>
      <c r="Q67" s="185"/>
      <c r="R67" s="185"/>
      <c r="S67" s="185"/>
      <c r="T67" s="184">
        <v>33110</v>
      </c>
      <c r="U67" s="181" t="s">
        <v>194</v>
      </c>
      <c r="V67" s="164"/>
      <c r="W67" s="155">
        <f t="shared" si="2"/>
        <v>27363.64</v>
      </c>
      <c r="X67" s="181"/>
      <c r="Y67" s="193">
        <v>33110</v>
      </c>
      <c r="AA67" s="151">
        <f t="shared" si="11"/>
        <v>0</v>
      </c>
      <c r="AB67" s="148" t="s">
        <v>345</v>
      </c>
    </row>
    <row r="68" spans="1:28" ht="12.75" hidden="1" customHeight="1" x14ac:dyDescent="0.25">
      <c r="A68" s="161"/>
      <c r="B68" s="173" t="str">
        <f t="shared" si="1"/>
        <v>06/2024</v>
      </c>
      <c r="C68" s="174">
        <v>45467</v>
      </c>
      <c r="D68" s="175">
        <v>1</v>
      </c>
      <c r="E68" s="176">
        <v>5</v>
      </c>
      <c r="F68" s="176">
        <v>3476</v>
      </c>
      <c r="G68" s="182" t="s">
        <v>142</v>
      </c>
      <c r="H68" s="183">
        <v>27242680176</v>
      </c>
      <c r="I68" s="184">
        <v>8132.24</v>
      </c>
      <c r="J68" s="185"/>
      <c r="K68" s="184">
        <v>1707.77</v>
      </c>
      <c r="L68" s="185"/>
      <c r="M68" s="184">
        <v>0</v>
      </c>
      <c r="N68" s="180"/>
      <c r="O68" s="184">
        <v>0</v>
      </c>
      <c r="P68" s="185">
        <v>0</v>
      </c>
      <c r="Q68" s="185"/>
      <c r="R68" s="185"/>
      <c r="S68" s="185"/>
      <c r="T68" s="184">
        <v>9840.01</v>
      </c>
      <c r="U68" s="181" t="s">
        <v>191</v>
      </c>
      <c r="V68" s="164"/>
      <c r="W68" s="155">
        <f t="shared" si="2"/>
        <v>8132.24</v>
      </c>
      <c r="X68" s="181"/>
      <c r="Y68" s="193">
        <v>9840.01</v>
      </c>
      <c r="AA68" s="151">
        <f t="shared" si="11"/>
        <v>0</v>
      </c>
      <c r="AB68" s="148" t="s">
        <v>345</v>
      </c>
    </row>
    <row r="69" spans="1:28" ht="12.75" hidden="1" customHeight="1" x14ac:dyDescent="0.25">
      <c r="A69" s="161"/>
      <c r="B69" s="173" t="str">
        <f t="shared" si="1"/>
        <v>06/2024</v>
      </c>
      <c r="C69" s="174">
        <v>45469</v>
      </c>
      <c r="D69" s="175">
        <v>1</v>
      </c>
      <c r="E69" s="176">
        <v>10</v>
      </c>
      <c r="F69" s="176">
        <v>19344</v>
      </c>
      <c r="G69" s="182" t="s">
        <v>104</v>
      </c>
      <c r="H69" s="183">
        <v>30714543357</v>
      </c>
      <c r="I69" s="184">
        <v>5470.22</v>
      </c>
      <c r="J69" s="185"/>
      <c r="K69" s="184">
        <v>1148.75</v>
      </c>
      <c r="L69" s="185"/>
      <c r="M69" s="184">
        <v>0</v>
      </c>
      <c r="N69" s="180"/>
      <c r="O69" s="184">
        <v>0</v>
      </c>
      <c r="P69" s="185">
        <v>0</v>
      </c>
      <c r="Q69" s="185"/>
      <c r="R69" s="185"/>
      <c r="S69" s="185"/>
      <c r="T69" s="184">
        <v>6618.97</v>
      </c>
      <c r="U69" s="181" t="s">
        <v>191</v>
      </c>
      <c r="V69" s="164"/>
      <c r="W69" s="155">
        <f t="shared" si="2"/>
        <v>5470.22</v>
      </c>
      <c r="X69" s="181"/>
      <c r="Y69" s="193">
        <v>6618.97</v>
      </c>
      <c r="AA69" s="151">
        <f t="shared" si="11"/>
        <v>0</v>
      </c>
      <c r="AB69" s="148" t="s">
        <v>345</v>
      </c>
    </row>
    <row r="70" spans="1:28" ht="12.75" hidden="1" customHeight="1" x14ac:dyDescent="0.25">
      <c r="A70" s="161"/>
      <c r="B70" s="173" t="s">
        <v>242</v>
      </c>
      <c r="C70" s="174">
        <v>45292</v>
      </c>
      <c r="D70" s="175">
        <v>1</v>
      </c>
      <c r="E70" s="176">
        <v>1</v>
      </c>
      <c r="F70" s="176">
        <v>1012024</v>
      </c>
      <c r="G70" s="182" t="s">
        <v>117</v>
      </c>
      <c r="H70" s="183">
        <v>30500001735</v>
      </c>
      <c r="I70" s="184">
        <v>72460</v>
      </c>
      <c r="J70" s="185"/>
      <c r="K70" s="184">
        <v>15216.6</v>
      </c>
      <c r="L70" s="185"/>
      <c r="M70" s="184">
        <v>432476.38</v>
      </c>
      <c r="N70" s="185">
        <v>717.6</v>
      </c>
      <c r="O70" s="184">
        <v>2152.8000000000002</v>
      </c>
      <c r="P70" s="185"/>
      <c r="Q70" s="185"/>
      <c r="R70" s="185"/>
      <c r="S70" s="185"/>
      <c r="T70" s="184">
        <v>523023.38</v>
      </c>
      <c r="U70" s="181" t="str">
        <f>+VLOOKUP(H70,'Clasificación x Proveedor'!C:D,2,0)</f>
        <v>Intereses y Gastos Bancarios</v>
      </c>
      <c r="V70" s="164"/>
      <c r="W70" s="155">
        <f t="shared" si="2"/>
        <v>505653.98</v>
      </c>
      <c r="X70" s="181"/>
      <c r="Y70" s="193"/>
      <c r="AA70" s="151">
        <f t="shared" si="11"/>
        <v>523023.38</v>
      </c>
    </row>
    <row r="71" spans="1:28" ht="12.75" hidden="1" customHeight="1" x14ac:dyDescent="0.25">
      <c r="A71" s="161"/>
      <c r="B71" s="173" t="s">
        <v>242</v>
      </c>
      <c r="C71" s="174">
        <v>45323</v>
      </c>
      <c r="D71" s="175">
        <v>1</v>
      </c>
      <c r="E71" s="176">
        <v>1</v>
      </c>
      <c r="F71" s="176">
        <v>1022024</v>
      </c>
      <c r="G71" s="182" t="s">
        <v>117</v>
      </c>
      <c r="H71" s="183">
        <v>30500001735</v>
      </c>
      <c r="I71" s="184">
        <v>15925</v>
      </c>
      <c r="J71" s="185"/>
      <c r="K71" s="184">
        <v>3344.25</v>
      </c>
      <c r="L71" s="185"/>
      <c r="M71" s="184">
        <v>140867.24</v>
      </c>
      <c r="N71" s="185">
        <v>131.25</v>
      </c>
      <c r="O71" s="184">
        <v>393.75</v>
      </c>
      <c r="P71" s="185"/>
      <c r="Q71" s="185"/>
      <c r="R71" s="185"/>
      <c r="S71" s="185"/>
      <c r="T71" s="184">
        <v>160661.49</v>
      </c>
      <c r="U71" s="181" t="str">
        <f>+VLOOKUP(H71,'Clasificación x Proveedor'!C:D,2,0)</f>
        <v>Intereses y Gastos Bancarios</v>
      </c>
      <c r="V71" s="164"/>
      <c r="W71" s="155">
        <f t="shared" si="2"/>
        <v>156923.49</v>
      </c>
      <c r="X71" s="181"/>
      <c r="Y71" s="193"/>
      <c r="AA71" s="151">
        <f t="shared" si="11"/>
        <v>160661.49</v>
      </c>
    </row>
    <row r="72" spans="1:28" ht="12.75" hidden="1" customHeight="1" x14ac:dyDescent="0.25">
      <c r="A72" s="161"/>
      <c r="B72" s="173" t="s">
        <v>242</v>
      </c>
      <c r="C72" s="174">
        <v>45352</v>
      </c>
      <c r="D72" s="175">
        <v>1</v>
      </c>
      <c r="E72" s="176">
        <v>1</v>
      </c>
      <c r="F72" s="176">
        <v>1032024</v>
      </c>
      <c r="G72" s="182" t="s">
        <v>117</v>
      </c>
      <c r="H72" s="183">
        <v>30500001735</v>
      </c>
      <c r="I72" s="184">
        <v>13125</v>
      </c>
      <c r="J72" s="185"/>
      <c r="K72" s="184">
        <v>2756.25</v>
      </c>
      <c r="L72" s="185"/>
      <c r="M72" s="184">
        <v>29726.6</v>
      </c>
      <c r="N72" s="185">
        <v>131.25</v>
      </c>
      <c r="O72" s="184">
        <v>393.75</v>
      </c>
      <c r="P72" s="185"/>
      <c r="Q72" s="185"/>
      <c r="R72" s="185"/>
      <c r="S72" s="185"/>
      <c r="T72" s="184">
        <v>46132.85</v>
      </c>
      <c r="U72" s="181" t="str">
        <f>+VLOOKUP(H72,'Clasificación x Proveedor'!C:D,2,0)</f>
        <v>Intereses y Gastos Bancarios</v>
      </c>
      <c r="V72" s="164"/>
      <c r="W72" s="155">
        <f t="shared" ref="W72:W73" si="14">+I72+M72+N72</f>
        <v>42982.85</v>
      </c>
      <c r="X72" s="181"/>
      <c r="Y72" s="193"/>
      <c r="AA72" s="151">
        <f>+T72-Y72-Z72</f>
        <v>46132.85</v>
      </c>
    </row>
    <row r="73" spans="1:28" ht="12.75" hidden="1" customHeight="1" x14ac:dyDescent="0.25">
      <c r="A73" s="161"/>
      <c r="B73" s="173" t="s">
        <v>242</v>
      </c>
      <c r="C73" s="174">
        <v>45383</v>
      </c>
      <c r="D73" s="175">
        <v>1</v>
      </c>
      <c r="E73" s="176">
        <v>1</v>
      </c>
      <c r="F73" s="176">
        <v>1042024</v>
      </c>
      <c r="G73" s="182" t="s">
        <v>117</v>
      </c>
      <c r="H73" s="183">
        <v>30500001735</v>
      </c>
      <c r="I73" s="184">
        <v>138515.4</v>
      </c>
      <c r="J73" s="185"/>
      <c r="K73" s="184">
        <v>29088.23</v>
      </c>
      <c r="L73" s="185"/>
      <c r="M73" s="184">
        <v>56464.27</v>
      </c>
      <c r="N73" s="185">
        <v>1385.15</v>
      </c>
      <c r="O73" s="184">
        <v>4155.46</v>
      </c>
      <c r="P73" s="185"/>
      <c r="Q73" s="185"/>
      <c r="R73" s="185"/>
      <c r="S73" s="185"/>
      <c r="T73" s="184">
        <v>229608.51</v>
      </c>
      <c r="U73" s="181" t="str">
        <f>+VLOOKUP(H73,'Clasificación x Proveedor'!C:D,2,0)</f>
        <v>Intereses y Gastos Bancarios</v>
      </c>
      <c r="V73" s="164"/>
      <c r="W73" s="155">
        <f t="shared" si="14"/>
        <v>196364.81999999998</v>
      </c>
      <c r="X73" s="181"/>
      <c r="Y73" s="193"/>
      <c r="AA73" s="151">
        <f>+T73-Y73</f>
        <v>229608.51</v>
      </c>
    </row>
    <row r="74" spans="1:28" ht="12.75" hidden="1" customHeight="1" x14ac:dyDescent="0.25">
      <c r="A74" s="161"/>
      <c r="B74" s="173" t="str">
        <f t="shared" ref="B74:B87" si="15">TEXT(C74,"mm/yyyy")</f>
        <v>07/2024</v>
      </c>
      <c r="C74" s="174">
        <v>45474</v>
      </c>
      <c r="D74" s="175">
        <v>1</v>
      </c>
      <c r="E74" s="176">
        <v>1</v>
      </c>
      <c r="F74" s="176">
        <v>1309</v>
      </c>
      <c r="G74" s="182" t="s">
        <v>161</v>
      </c>
      <c r="H74" s="183">
        <v>30716710358</v>
      </c>
      <c r="I74" s="184">
        <v>37590</v>
      </c>
      <c r="J74" s="185"/>
      <c r="K74" s="184">
        <v>7893.9</v>
      </c>
      <c r="L74" s="185"/>
      <c r="M74" s="184">
        <v>0</v>
      </c>
      <c r="N74" s="180"/>
      <c r="O74" s="184">
        <v>0</v>
      </c>
      <c r="P74" s="185">
        <v>0</v>
      </c>
      <c r="Q74" s="185"/>
      <c r="R74" s="185"/>
      <c r="S74" s="185"/>
      <c r="T74" s="184">
        <v>45483.9</v>
      </c>
      <c r="U74" s="181" t="s">
        <v>191</v>
      </c>
      <c r="V74" s="164"/>
      <c r="W74" s="155">
        <f t="shared" ref="W74:W87" si="16">+I74+M74+N74</f>
        <v>37590</v>
      </c>
      <c r="X74" s="181"/>
      <c r="Y74" s="151">
        <v>45483.9</v>
      </c>
      <c r="AA74" s="151">
        <f t="shared" ref="AA74:AA75" si="17">+T74-Y74</f>
        <v>0</v>
      </c>
      <c r="AB74" s="148" t="s">
        <v>256</v>
      </c>
    </row>
    <row r="75" spans="1:28" ht="12.75" hidden="1" customHeight="1" x14ac:dyDescent="0.25">
      <c r="A75" s="161"/>
      <c r="B75" s="173" t="str">
        <f t="shared" si="15"/>
        <v>07/2024</v>
      </c>
      <c r="C75" s="174">
        <v>45474</v>
      </c>
      <c r="D75" s="175">
        <v>1</v>
      </c>
      <c r="E75" s="176">
        <v>1</v>
      </c>
      <c r="F75" s="176">
        <v>1296</v>
      </c>
      <c r="G75" s="182" t="s">
        <v>161</v>
      </c>
      <c r="H75" s="183">
        <v>30716710358</v>
      </c>
      <c r="I75" s="184">
        <v>37950</v>
      </c>
      <c r="J75" s="185"/>
      <c r="K75" s="184">
        <v>7969.5</v>
      </c>
      <c r="L75" s="185"/>
      <c r="M75" s="184">
        <v>0</v>
      </c>
      <c r="N75" s="180"/>
      <c r="O75" s="184">
        <v>0</v>
      </c>
      <c r="P75" s="185">
        <v>0</v>
      </c>
      <c r="Q75" s="185"/>
      <c r="R75" s="185"/>
      <c r="S75" s="185"/>
      <c r="T75" s="184">
        <v>45919.5</v>
      </c>
      <c r="U75" s="181" t="s">
        <v>194</v>
      </c>
      <c r="V75" s="164"/>
      <c r="W75" s="155">
        <f t="shared" si="16"/>
        <v>37950</v>
      </c>
      <c r="X75" s="181"/>
      <c r="Y75" s="151">
        <v>45919.5</v>
      </c>
      <c r="AA75" s="151">
        <f t="shared" si="17"/>
        <v>0</v>
      </c>
      <c r="AB75" s="148" t="s">
        <v>256</v>
      </c>
    </row>
    <row r="76" spans="1:28" ht="12.75" hidden="1" customHeight="1" x14ac:dyDescent="0.25">
      <c r="A76" s="161"/>
      <c r="B76" s="173" t="str">
        <f t="shared" si="15"/>
        <v>07/2024</v>
      </c>
      <c r="C76" s="174">
        <v>45475</v>
      </c>
      <c r="D76" s="175">
        <v>1</v>
      </c>
      <c r="E76" s="176">
        <v>1</v>
      </c>
      <c r="F76" s="176">
        <v>592</v>
      </c>
      <c r="G76" s="182" t="s">
        <v>162</v>
      </c>
      <c r="H76" s="183">
        <v>30718209966</v>
      </c>
      <c r="I76" s="184">
        <v>454324</v>
      </c>
      <c r="J76" s="185"/>
      <c r="K76" s="184">
        <v>95408.04</v>
      </c>
      <c r="L76" s="185"/>
      <c r="M76" s="184">
        <v>0</v>
      </c>
      <c r="N76" s="180"/>
      <c r="O76" s="184">
        <v>0</v>
      </c>
      <c r="P76" s="185">
        <v>0</v>
      </c>
      <c r="Q76" s="185"/>
      <c r="R76" s="185"/>
      <c r="S76" s="185"/>
      <c r="T76" s="184">
        <v>549732.04</v>
      </c>
      <c r="U76" s="181" t="str">
        <f>+VLOOKUP(H76,'Clasificación x Proveedor'!C:D,2,0)</f>
        <v>Honorarios Profesionales</v>
      </c>
      <c r="V76" s="164"/>
      <c r="W76" s="155">
        <f t="shared" si="16"/>
        <v>454324</v>
      </c>
      <c r="X76" s="181"/>
      <c r="Y76" s="151">
        <v>549732.04</v>
      </c>
      <c r="AA76" s="151">
        <f t="shared" ref="AA76:AA77" si="18">+T76-Y76-Z76</f>
        <v>0</v>
      </c>
      <c r="AB76" s="148" t="s">
        <v>256</v>
      </c>
    </row>
    <row r="77" spans="1:28" ht="12.75" hidden="1" customHeight="1" x14ac:dyDescent="0.25">
      <c r="A77" s="161"/>
      <c r="B77" s="173" t="str">
        <f t="shared" si="15"/>
        <v>07/2024</v>
      </c>
      <c r="C77" s="174">
        <v>45504</v>
      </c>
      <c r="D77" s="175">
        <v>1</v>
      </c>
      <c r="E77" s="176">
        <v>10</v>
      </c>
      <c r="F77" s="176">
        <v>20082</v>
      </c>
      <c r="G77" s="182" t="s">
        <v>104</v>
      </c>
      <c r="H77" s="183">
        <v>30714543357</v>
      </c>
      <c r="I77" s="184">
        <v>27351.11</v>
      </c>
      <c r="J77" s="185"/>
      <c r="K77" s="184">
        <v>5743.73</v>
      </c>
      <c r="L77" s="185"/>
      <c r="M77" s="184">
        <v>0</v>
      </c>
      <c r="N77" s="180"/>
      <c r="O77" s="184">
        <v>0</v>
      </c>
      <c r="P77" s="185">
        <v>0</v>
      </c>
      <c r="Q77" s="185"/>
      <c r="R77" s="185"/>
      <c r="S77" s="185"/>
      <c r="T77" s="184">
        <v>33094.839999999997</v>
      </c>
      <c r="U77" s="181" t="s">
        <v>195</v>
      </c>
      <c r="V77" s="164"/>
      <c r="W77" s="155">
        <f t="shared" si="16"/>
        <v>27351.11</v>
      </c>
      <c r="X77" s="181"/>
      <c r="Y77" s="193">
        <v>33094.839999999997</v>
      </c>
      <c r="AA77" s="151">
        <f t="shared" si="18"/>
        <v>0</v>
      </c>
      <c r="AB77" s="148" t="s">
        <v>345</v>
      </c>
    </row>
    <row r="78" spans="1:28" ht="12.75" hidden="1" customHeight="1" x14ac:dyDescent="0.25">
      <c r="B78" s="173" t="str">
        <f t="shared" si="15"/>
        <v>07/2024</v>
      </c>
      <c r="C78" s="174">
        <v>45475</v>
      </c>
      <c r="D78" s="175">
        <v>1</v>
      </c>
      <c r="E78" s="176">
        <v>3</v>
      </c>
      <c r="F78" s="176">
        <v>1561</v>
      </c>
      <c r="G78" s="182" t="s">
        <v>138</v>
      </c>
      <c r="H78" s="183">
        <v>20140622533</v>
      </c>
      <c r="I78" s="184"/>
      <c r="J78" s="185"/>
      <c r="K78" s="184"/>
      <c r="L78" s="185"/>
      <c r="M78" s="184">
        <v>57000</v>
      </c>
      <c r="N78" s="180"/>
      <c r="O78" s="184">
        <v>0</v>
      </c>
      <c r="P78" s="185">
        <v>0</v>
      </c>
      <c r="Q78" s="185"/>
      <c r="R78" s="185"/>
      <c r="S78" s="185"/>
      <c r="T78" s="184">
        <v>57000</v>
      </c>
      <c r="U78" s="181" t="str">
        <f>+VLOOKUP(H78,'Clasificación x Proveedor'!C:D,2,0)</f>
        <v>Honorarios Profesionales</v>
      </c>
      <c r="V78" s="164"/>
      <c r="W78" s="155">
        <f t="shared" si="16"/>
        <v>57000</v>
      </c>
      <c r="X78" s="181"/>
      <c r="Y78" s="193">
        <v>57000.65</v>
      </c>
      <c r="AA78" s="151">
        <f t="shared" ref="AA78:AA79" si="19">+T78-Y78</f>
        <v>-0.65000000000145519</v>
      </c>
      <c r="AB78" s="148" t="s">
        <v>256</v>
      </c>
    </row>
    <row r="79" spans="1:28" ht="12.75" hidden="1" customHeight="1" x14ac:dyDescent="0.25">
      <c r="A79" s="161"/>
      <c r="B79" s="173" t="str">
        <f t="shared" si="15"/>
        <v>07/2024</v>
      </c>
      <c r="C79" s="174">
        <v>45476</v>
      </c>
      <c r="D79" s="176">
        <v>1</v>
      </c>
      <c r="E79" s="176">
        <v>12</v>
      </c>
      <c r="F79" s="176">
        <v>213798</v>
      </c>
      <c r="G79" s="182" t="s">
        <v>154</v>
      </c>
      <c r="H79" s="183">
        <v>30707598936</v>
      </c>
      <c r="I79" s="184">
        <v>10632.88</v>
      </c>
      <c r="J79" s="185"/>
      <c r="K79" s="184">
        <v>2232.9</v>
      </c>
      <c r="L79" s="185"/>
      <c r="M79" s="184">
        <v>0</v>
      </c>
      <c r="N79" s="180"/>
      <c r="O79" s="184">
        <v>0</v>
      </c>
      <c r="P79" s="185">
        <v>0</v>
      </c>
      <c r="Q79" s="185"/>
      <c r="R79" s="185"/>
      <c r="S79" s="185"/>
      <c r="T79" s="184">
        <v>12865.78</v>
      </c>
      <c r="U79" s="181" t="s">
        <v>195</v>
      </c>
      <c r="V79" s="164"/>
      <c r="W79" s="155">
        <f t="shared" si="16"/>
        <v>10632.88</v>
      </c>
      <c r="X79" s="181"/>
      <c r="Y79" s="193">
        <v>12865.78</v>
      </c>
      <c r="AA79" s="151">
        <f t="shared" si="19"/>
        <v>0</v>
      </c>
      <c r="AB79" s="148" t="s">
        <v>345</v>
      </c>
    </row>
    <row r="80" spans="1:28" ht="12.75" hidden="1" customHeight="1" x14ac:dyDescent="0.25">
      <c r="A80" s="161"/>
      <c r="B80" s="173" t="str">
        <f t="shared" si="15"/>
        <v>07/2024</v>
      </c>
      <c r="C80" s="174">
        <v>45476</v>
      </c>
      <c r="D80" s="176">
        <v>1</v>
      </c>
      <c r="E80" s="176">
        <v>3</v>
      </c>
      <c r="F80" s="176">
        <v>24791</v>
      </c>
      <c r="G80" s="182" t="s">
        <v>243</v>
      </c>
      <c r="H80" s="183">
        <v>30709955205</v>
      </c>
      <c r="I80" s="184">
        <v>13966.94</v>
      </c>
      <c r="J80" s="185"/>
      <c r="K80" s="184">
        <v>2933.06</v>
      </c>
      <c r="L80" s="185"/>
      <c r="M80" s="184">
        <v>0</v>
      </c>
      <c r="N80" s="180"/>
      <c r="O80" s="185">
        <v>0</v>
      </c>
      <c r="P80" s="185">
        <v>0</v>
      </c>
      <c r="Q80" s="185"/>
      <c r="R80" s="185"/>
      <c r="S80" s="185"/>
      <c r="T80" s="184">
        <v>16900</v>
      </c>
      <c r="U80" s="181" t="s">
        <v>195</v>
      </c>
      <c r="V80" s="164"/>
      <c r="W80" s="155">
        <f t="shared" si="16"/>
        <v>13966.94</v>
      </c>
      <c r="X80" s="181"/>
      <c r="Y80" s="193">
        <v>16900</v>
      </c>
      <c r="AA80" s="151">
        <f>+T80-Y80</f>
        <v>0</v>
      </c>
      <c r="AB80" s="148" t="s">
        <v>255</v>
      </c>
    </row>
    <row r="81" spans="1:28" ht="12.75" hidden="1" customHeight="1" x14ac:dyDescent="0.25">
      <c r="A81" s="161"/>
      <c r="B81" s="173" t="str">
        <f t="shared" si="15"/>
        <v>07/2024</v>
      </c>
      <c r="C81" s="174">
        <v>45476</v>
      </c>
      <c r="D81" s="176">
        <v>51</v>
      </c>
      <c r="E81" s="176">
        <v>4</v>
      </c>
      <c r="F81" s="176">
        <v>615</v>
      </c>
      <c r="G81" s="182" t="s">
        <v>170</v>
      </c>
      <c r="H81" s="183">
        <v>27316556790</v>
      </c>
      <c r="I81" s="184">
        <v>212190.07999999999</v>
      </c>
      <c r="J81" s="185"/>
      <c r="K81" s="184">
        <v>44559.92</v>
      </c>
      <c r="L81" s="185"/>
      <c r="M81" s="184">
        <v>0</v>
      </c>
      <c r="N81" s="180"/>
      <c r="O81" s="184">
        <v>0</v>
      </c>
      <c r="P81" s="185">
        <v>0</v>
      </c>
      <c r="Q81" s="185"/>
      <c r="R81" s="185"/>
      <c r="S81" s="185"/>
      <c r="T81" s="184">
        <v>256750</v>
      </c>
      <c r="U81" s="181" t="s">
        <v>195</v>
      </c>
      <c r="V81" s="164"/>
      <c r="W81" s="155">
        <f t="shared" si="16"/>
        <v>212190.07999999999</v>
      </c>
      <c r="X81" s="181"/>
      <c r="Y81" s="193">
        <v>256750</v>
      </c>
      <c r="AA81" s="151">
        <f t="shared" ref="AA81:AA82" si="20">+T81-Y81</f>
        <v>0</v>
      </c>
      <c r="AB81" s="148" t="s">
        <v>255</v>
      </c>
    </row>
    <row r="82" spans="1:28" ht="12.75" hidden="1" customHeight="1" x14ac:dyDescent="0.25">
      <c r="A82" s="161"/>
      <c r="B82" s="173" t="str">
        <f t="shared" si="15"/>
        <v>07/2024</v>
      </c>
      <c r="C82" s="174">
        <v>45478</v>
      </c>
      <c r="D82" s="176">
        <v>1</v>
      </c>
      <c r="E82" s="176">
        <v>63</v>
      </c>
      <c r="F82" s="176">
        <v>2902631</v>
      </c>
      <c r="G82" s="182" t="s">
        <v>103</v>
      </c>
      <c r="H82" s="183">
        <v>30640897267</v>
      </c>
      <c r="I82" s="184">
        <v>46000</v>
      </c>
      <c r="J82" s="185"/>
      <c r="K82" s="184">
        <v>9660</v>
      </c>
      <c r="L82" s="185"/>
      <c r="M82" s="184">
        <v>0</v>
      </c>
      <c r="N82" s="180"/>
      <c r="O82" s="184">
        <v>1380</v>
      </c>
      <c r="P82" s="185">
        <v>460</v>
      </c>
      <c r="Q82" s="185"/>
      <c r="R82" s="185"/>
      <c r="S82" s="185"/>
      <c r="T82" s="184">
        <v>57500</v>
      </c>
      <c r="U82" s="181" t="s">
        <v>191</v>
      </c>
      <c r="V82" s="164"/>
      <c r="W82" s="155">
        <f t="shared" si="16"/>
        <v>46000</v>
      </c>
      <c r="X82" s="181"/>
      <c r="Y82" s="193">
        <f>+T82</f>
        <v>57500</v>
      </c>
      <c r="AA82" s="151">
        <f t="shared" si="20"/>
        <v>0</v>
      </c>
      <c r="AB82" s="148" t="s">
        <v>255</v>
      </c>
    </row>
    <row r="83" spans="1:28" ht="12.75" hidden="1" customHeight="1" x14ac:dyDescent="0.25">
      <c r="A83" s="161"/>
      <c r="B83" s="173" t="str">
        <f t="shared" si="15"/>
        <v>07/2024</v>
      </c>
      <c r="C83" s="174">
        <v>45483</v>
      </c>
      <c r="D83" s="176">
        <v>1</v>
      </c>
      <c r="E83" s="176">
        <v>9</v>
      </c>
      <c r="F83" s="176">
        <v>67755</v>
      </c>
      <c r="G83" s="182" t="s">
        <v>163</v>
      </c>
      <c r="H83" s="183">
        <v>33519516239</v>
      </c>
      <c r="I83" s="184">
        <v>67386.33</v>
      </c>
      <c r="J83" s="185"/>
      <c r="K83" s="184">
        <v>14151.13</v>
      </c>
      <c r="L83" s="185"/>
      <c r="M83" s="184">
        <v>0</v>
      </c>
      <c r="N83" s="180"/>
      <c r="O83" s="184">
        <v>0</v>
      </c>
      <c r="P83" s="185">
        <v>673.86</v>
      </c>
      <c r="Q83" s="185"/>
      <c r="R83" s="185"/>
      <c r="S83" s="185"/>
      <c r="T83" s="184">
        <v>82211.320000000007</v>
      </c>
      <c r="U83" s="181" t="s">
        <v>191</v>
      </c>
      <c r="V83" s="164"/>
      <c r="W83" s="155">
        <f t="shared" si="16"/>
        <v>67386.33</v>
      </c>
      <c r="X83" s="181"/>
      <c r="Y83" s="193">
        <v>82211.320000000007</v>
      </c>
      <c r="AA83" s="151">
        <f>+T83-Y83</f>
        <v>0</v>
      </c>
      <c r="AB83" s="148" t="s">
        <v>256</v>
      </c>
    </row>
    <row r="84" spans="1:28" ht="12.75" hidden="1" customHeight="1" x14ac:dyDescent="0.25">
      <c r="B84" s="173" t="str">
        <f t="shared" si="15"/>
        <v>07/2024</v>
      </c>
      <c r="C84" s="174">
        <v>45483</v>
      </c>
      <c r="D84" s="176">
        <v>1</v>
      </c>
      <c r="E84" s="176">
        <v>5</v>
      </c>
      <c r="F84" s="176">
        <v>3515</v>
      </c>
      <c r="G84" s="182" t="s">
        <v>142</v>
      </c>
      <c r="H84" s="183">
        <v>27242680176</v>
      </c>
      <c r="I84" s="184">
        <v>8429.81</v>
      </c>
      <c r="J84" s="185"/>
      <c r="K84" s="184">
        <v>1770.26</v>
      </c>
      <c r="L84" s="185"/>
      <c r="M84" s="184">
        <v>0</v>
      </c>
      <c r="N84" s="180"/>
      <c r="O84" s="184">
        <v>0</v>
      </c>
      <c r="P84" s="185">
        <v>0</v>
      </c>
      <c r="Q84" s="185"/>
      <c r="R84" s="185"/>
      <c r="S84" s="185"/>
      <c r="T84" s="184">
        <v>10200.08</v>
      </c>
      <c r="U84" s="181" t="s">
        <v>191</v>
      </c>
      <c r="V84" s="164"/>
      <c r="W84" s="155">
        <f t="shared" si="16"/>
        <v>8429.81</v>
      </c>
      <c r="X84" s="181"/>
      <c r="Y84" s="193">
        <v>10200.08</v>
      </c>
      <c r="AA84" s="151">
        <f>+T84-Y84</f>
        <v>0</v>
      </c>
      <c r="AB84" s="148" t="s">
        <v>345</v>
      </c>
    </row>
    <row r="85" spans="1:28" ht="12.75" hidden="1" customHeight="1" x14ac:dyDescent="0.25">
      <c r="B85" s="173" t="str">
        <f t="shared" si="15"/>
        <v>07/2024</v>
      </c>
      <c r="C85" s="174">
        <v>45484</v>
      </c>
      <c r="D85" s="176">
        <v>1</v>
      </c>
      <c r="E85" s="176">
        <v>12</v>
      </c>
      <c r="F85" s="176">
        <v>214145</v>
      </c>
      <c r="G85" s="182" t="s">
        <v>154</v>
      </c>
      <c r="H85" s="183">
        <v>30707598936</v>
      </c>
      <c r="I85" s="184">
        <v>5373.12</v>
      </c>
      <c r="J85" s="185"/>
      <c r="K85" s="184">
        <v>1128.3599999999999</v>
      </c>
      <c r="L85" s="185"/>
      <c r="M85" s="184">
        <v>0</v>
      </c>
      <c r="N85" s="180"/>
      <c r="O85" s="184">
        <v>0</v>
      </c>
      <c r="P85" s="185">
        <v>0</v>
      </c>
      <c r="Q85" s="185"/>
      <c r="R85" s="185"/>
      <c r="S85" s="185"/>
      <c r="T85" s="184">
        <v>6501.48</v>
      </c>
      <c r="U85" s="181" t="s">
        <v>195</v>
      </c>
      <c r="V85" s="164"/>
      <c r="W85" s="155">
        <f t="shared" si="16"/>
        <v>5373.12</v>
      </c>
      <c r="X85" s="181"/>
      <c r="Y85" s="193">
        <v>6501.48</v>
      </c>
      <c r="AA85" s="151">
        <f>+T85-Y85</f>
        <v>0</v>
      </c>
      <c r="AB85" s="148" t="s">
        <v>345</v>
      </c>
    </row>
    <row r="86" spans="1:28" ht="12.75" hidden="1" customHeight="1" x14ac:dyDescent="0.25">
      <c r="B86" s="173" t="str">
        <f t="shared" si="15"/>
        <v>07/2024</v>
      </c>
      <c r="C86" s="174">
        <v>45484</v>
      </c>
      <c r="D86" s="176">
        <v>1</v>
      </c>
      <c r="E86" s="176">
        <v>11</v>
      </c>
      <c r="F86" s="176">
        <v>16007</v>
      </c>
      <c r="G86" s="182" t="s">
        <v>134</v>
      </c>
      <c r="H86" s="183">
        <v>30699407476</v>
      </c>
      <c r="I86" s="184">
        <v>571.64</v>
      </c>
      <c r="J86" s="185"/>
      <c r="K86" s="184">
        <v>120.04</v>
      </c>
      <c r="L86" s="185"/>
      <c r="M86" s="184">
        <v>0</v>
      </c>
      <c r="N86" s="180"/>
      <c r="O86" s="184">
        <v>0</v>
      </c>
      <c r="P86" s="185">
        <v>0</v>
      </c>
      <c r="Q86" s="185"/>
      <c r="R86" s="185"/>
      <c r="S86" s="185"/>
      <c r="T86" s="184">
        <v>691.69</v>
      </c>
      <c r="U86" s="181" t="s">
        <v>195</v>
      </c>
      <c r="V86" s="164"/>
      <c r="W86" s="155">
        <f t="shared" si="16"/>
        <v>571.64</v>
      </c>
      <c r="X86" s="181"/>
      <c r="Y86" s="193">
        <v>691.69</v>
      </c>
      <c r="AA86" s="151">
        <f>+T86-Y86</f>
        <v>0</v>
      </c>
      <c r="AB86" s="148" t="s">
        <v>345</v>
      </c>
    </row>
    <row r="87" spans="1:28" ht="12.75" hidden="1" customHeight="1" x14ac:dyDescent="0.25">
      <c r="B87" s="173" t="str">
        <f t="shared" si="15"/>
        <v>07/2024</v>
      </c>
      <c r="C87" s="174">
        <v>45484</v>
      </c>
      <c r="D87" s="176">
        <v>51</v>
      </c>
      <c r="E87" s="176">
        <v>4</v>
      </c>
      <c r="F87" s="176">
        <v>638</v>
      </c>
      <c r="G87" s="182" t="s">
        <v>170</v>
      </c>
      <c r="H87" s="183">
        <v>27316556790</v>
      </c>
      <c r="I87" s="184">
        <v>111074.38</v>
      </c>
      <c r="J87" s="185"/>
      <c r="K87" s="184">
        <v>23325.62</v>
      </c>
      <c r="L87" s="185"/>
      <c r="M87" s="184">
        <v>0</v>
      </c>
      <c r="N87" s="180"/>
      <c r="O87" s="184">
        <v>0</v>
      </c>
      <c r="P87" s="185">
        <v>0</v>
      </c>
      <c r="Q87" s="185"/>
      <c r="R87" s="185"/>
      <c r="S87" s="185"/>
      <c r="T87" s="184">
        <v>134400</v>
      </c>
      <c r="U87" s="181" t="s">
        <v>191</v>
      </c>
      <c r="V87" s="164"/>
      <c r="W87" s="155">
        <f t="shared" si="16"/>
        <v>111074.38</v>
      </c>
      <c r="X87" s="181"/>
      <c r="Y87" s="193">
        <v>134400</v>
      </c>
      <c r="AA87" s="151">
        <f>+T87-Y87-Z87</f>
        <v>0</v>
      </c>
      <c r="AB87" s="148" t="s">
        <v>255</v>
      </c>
    </row>
    <row r="88" spans="1:28" ht="12.75" hidden="1" customHeight="1" x14ac:dyDescent="0.25">
      <c r="B88" s="173" t="str">
        <f t="shared" ref="B88" si="21">TEXT(C88,"mm/yyyy")</f>
        <v>07/2024</v>
      </c>
      <c r="C88" s="174">
        <v>45484</v>
      </c>
      <c r="D88" s="176">
        <v>1</v>
      </c>
      <c r="E88" s="176">
        <v>3</v>
      </c>
      <c r="F88" s="176">
        <v>3503</v>
      </c>
      <c r="G88" s="182" t="s">
        <v>121</v>
      </c>
      <c r="H88" s="183">
        <v>27052744968</v>
      </c>
      <c r="I88" s="184">
        <v>6050</v>
      </c>
      <c r="J88" s="185"/>
      <c r="K88" s="184"/>
      <c r="L88" s="185"/>
      <c r="M88" s="184"/>
      <c r="N88" s="180"/>
      <c r="O88" s="184"/>
      <c r="P88" s="185"/>
      <c r="Q88" s="185"/>
      <c r="R88" s="185"/>
      <c r="S88" s="185"/>
      <c r="T88" s="184">
        <f>+I88</f>
        <v>6050</v>
      </c>
      <c r="U88" s="181" t="str">
        <f>+VLOOKUP(H88,'Clasificación x Proveedor'!C:D,2,0)</f>
        <v>Servicios de Obra</v>
      </c>
      <c r="V88" s="164"/>
      <c r="W88" s="155">
        <f>+T88</f>
        <v>6050</v>
      </c>
      <c r="X88" s="181"/>
      <c r="Y88" s="193">
        <v>6050</v>
      </c>
      <c r="AA88" s="151">
        <f>+T88-Y88-Z88</f>
        <v>0</v>
      </c>
      <c r="AB88" s="148" t="s">
        <v>255</v>
      </c>
    </row>
    <row r="89" spans="1:28" ht="12.75" hidden="1" customHeight="1" x14ac:dyDescent="0.25">
      <c r="B89" s="173" t="str">
        <f t="shared" ref="B89:B95" si="22">TEXT(C89,"mm/yyyy")</f>
        <v>07/2024</v>
      </c>
      <c r="C89" s="174">
        <v>45485</v>
      </c>
      <c r="D89" s="176">
        <v>1</v>
      </c>
      <c r="E89" s="176">
        <v>5</v>
      </c>
      <c r="F89" s="176">
        <v>3519</v>
      </c>
      <c r="G89" s="182" t="s">
        <v>142</v>
      </c>
      <c r="H89" s="183">
        <v>27242680176</v>
      </c>
      <c r="I89" s="184">
        <v>5785.14</v>
      </c>
      <c r="J89" s="185"/>
      <c r="K89" s="184">
        <v>1214.8800000000001</v>
      </c>
      <c r="L89" s="185"/>
      <c r="M89" s="184">
        <v>0</v>
      </c>
      <c r="N89" s="180"/>
      <c r="O89" s="184">
        <v>0</v>
      </c>
      <c r="P89" s="185">
        <v>0</v>
      </c>
      <c r="Q89" s="185"/>
      <c r="R89" s="185"/>
      <c r="S89" s="185"/>
      <c r="T89" s="184">
        <v>7000.02</v>
      </c>
      <c r="U89" s="181" t="s">
        <v>191</v>
      </c>
      <c r="V89" s="164"/>
      <c r="W89" s="155">
        <f t="shared" ref="W89:W95" si="23">+I89+M89+N89</f>
        <v>5785.14</v>
      </c>
      <c r="X89" s="181"/>
      <c r="Y89" s="193"/>
      <c r="AA89" s="151">
        <f t="shared" ref="AA89:AA124" si="24">+T89-Y89</f>
        <v>7000.02</v>
      </c>
    </row>
    <row r="90" spans="1:28" ht="12.75" hidden="1" customHeight="1" x14ac:dyDescent="0.25">
      <c r="B90" s="173" t="str">
        <f t="shared" si="22"/>
        <v>07/2024</v>
      </c>
      <c r="C90" s="174">
        <v>45485</v>
      </c>
      <c r="D90" s="176">
        <v>1</v>
      </c>
      <c r="E90" s="176">
        <v>18</v>
      </c>
      <c r="F90" s="176">
        <v>82333</v>
      </c>
      <c r="G90" s="182" t="s">
        <v>244</v>
      </c>
      <c r="H90" s="183">
        <v>30708405228</v>
      </c>
      <c r="I90" s="184">
        <v>8470.0300000000007</v>
      </c>
      <c r="J90" s="185"/>
      <c r="K90" s="184">
        <v>1778.71</v>
      </c>
      <c r="L90" s="185"/>
      <c r="M90" s="184">
        <v>0</v>
      </c>
      <c r="N90" s="180"/>
      <c r="O90" s="184">
        <v>0</v>
      </c>
      <c r="P90" s="185">
        <v>0</v>
      </c>
      <c r="Q90" s="185"/>
      <c r="R90" s="185"/>
      <c r="S90" s="185"/>
      <c r="T90" s="184">
        <v>10248.73</v>
      </c>
      <c r="U90" s="181" t="s">
        <v>191</v>
      </c>
      <c r="V90" s="164"/>
      <c r="W90" s="155">
        <f t="shared" si="23"/>
        <v>8470.0300000000007</v>
      </c>
      <c r="X90" s="181"/>
      <c r="Y90" s="193"/>
      <c r="AA90" s="151">
        <f t="shared" si="24"/>
        <v>10248.73</v>
      </c>
    </row>
    <row r="91" spans="1:28" ht="12.75" hidden="1" customHeight="1" x14ac:dyDescent="0.25">
      <c r="B91" s="173" t="str">
        <f t="shared" si="22"/>
        <v>07/2024</v>
      </c>
      <c r="C91" s="174">
        <v>45488</v>
      </c>
      <c r="D91" s="176">
        <v>1</v>
      </c>
      <c r="E91" s="176">
        <v>1</v>
      </c>
      <c r="F91" s="176">
        <v>878</v>
      </c>
      <c r="G91" s="182" t="s">
        <v>130</v>
      </c>
      <c r="H91" s="183">
        <v>20236024742</v>
      </c>
      <c r="I91" s="184">
        <v>26973.66</v>
      </c>
      <c r="J91" s="185"/>
      <c r="K91" s="184">
        <v>5664.47</v>
      </c>
      <c r="L91" s="185"/>
      <c r="M91" s="184">
        <v>0</v>
      </c>
      <c r="N91" s="180"/>
      <c r="O91" s="184">
        <v>0</v>
      </c>
      <c r="P91" s="185">
        <v>0</v>
      </c>
      <c r="Q91" s="185"/>
      <c r="R91" s="185"/>
      <c r="S91" s="185"/>
      <c r="T91" s="184">
        <v>32638.13</v>
      </c>
      <c r="U91" s="181" t="s">
        <v>195</v>
      </c>
      <c r="V91" s="164"/>
      <c r="W91" s="155">
        <f t="shared" si="23"/>
        <v>26973.66</v>
      </c>
      <c r="X91" s="181"/>
      <c r="Y91" s="193">
        <v>32638.13</v>
      </c>
      <c r="AA91" s="151">
        <f t="shared" si="24"/>
        <v>0</v>
      </c>
      <c r="AB91" s="148" t="s">
        <v>255</v>
      </c>
    </row>
    <row r="92" spans="1:28" ht="12.75" hidden="1" customHeight="1" x14ac:dyDescent="0.25">
      <c r="B92" s="173" t="str">
        <f t="shared" si="22"/>
        <v>07/2024</v>
      </c>
      <c r="C92" s="174">
        <v>45488</v>
      </c>
      <c r="D92" s="176">
        <v>1</v>
      </c>
      <c r="E92" s="176">
        <v>5</v>
      </c>
      <c r="F92" s="176">
        <v>3521</v>
      </c>
      <c r="G92" s="182" t="s">
        <v>142</v>
      </c>
      <c r="H92" s="183">
        <v>27242680176</v>
      </c>
      <c r="I92" s="184">
        <v>5537.19</v>
      </c>
      <c r="J92" s="185"/>
      <c r="K92" s="184">
        <v>1162.81</v>
      </c>
      <c r="L92" s="185"/>
      <c r="M92" s="184">
        <v>0</v>
      </c>
      <c r="N92" s="180"/>
      <c r="O92" s="184">
        <v>0</v>
      </c>
      <c r="P92" s="185">
        <v>0</v>
      </c>
      <c r="Q92" s="185"/>
      <c r="R92" s="185"/>
      <c r="S92" s="185"/>
      <c r="T92" s="184">
        <v>6700.01</v>
      </c>
      <c r="U92" s="181" t="s">
        <v>195</v>
      </c>
      <c r="V92" s="164"/>
      <c r="W92" s="155">
        <f t="shared" si="23"/>
        <v>5537.19</v>
      </c>
      <c r="X92" s="181"/>
      <c r="Y92" s="193">
        <v>6700.01</v>
      </c>
      <c r="AA92" s="189">
        <f t="shared" si="24"/>
        <v>0</v>
      </c>
      <c r="AB92" s="148" t="s">
        <v>345</v>
      </c>
    </row>
    <row r="93" spans="1:28" ht="12.75" hidden="1" customHeight="1" x14ac:dyDescent="0.25">
      <c r="B93" s="173" t="str">
        <f t="shared" si="22"/>
        <v>07/2024</v>
      </c>
      <c r="C93" s="174">
        <v>45488</v>
      </c>
      <c r="D93" s="176">
        <v>1</v>
      </c>
      <c r="E93" s="176">
        <v>3</v>
      </c>
      <c r="F93" s="176">
        <v>1626</v>
      </c>
      <c r="G93" s="182" t="s">
        <v>125</v>
      </c>
      <c r="H93" s="183">
        <v>20147697873</v>
      </c>
      <c r="I93" s="184">
        <v>13000</v>
      </c>
      <c r="J93" s="185"/>
      <c r="K93" s="184">
        <v>2730</v>
      </c>
      <c r="L93" s="185"/>
      <c r="M93" s="184">
        <v>0</v>
      </c>
      <c r="N93" s="180"/>
      <c r="O93" s="184">
        <v>0</v>
      </c>
      <c r="P93" s="185">
        <v>0</v>
      </c>
      <c r="Q93" s="185"/>
      <c r="R93" s="185"/>
      <c r="S93" s="185"/>
      <c r="T93" s="184">
        <v>15730</v>
      </c>
      <c r="U93" s="181" t="s">
        <v>191</v>
      </c>
      <c r="V93" s="164"/>
      <c r="W93" s="155">
        <f t="shared" si="23"/>
        <v>13000</v>
      </c>
      <c r="X93" s="181"/>
      <c r="Y93" s="193"/>
      <c r="AA93" s="151">
        <f t="shared" si="24"/>
        <v>15730</v>
      </c>
    </row>
    <row r="94" spans="1:28" ht="12.75" hidden="1" customHeight="1" x14ac:dyDescent="0.25">
      <c r="B94" s="173" t="str">
        <f t="shared" si="22"/>
        <v>07/2024</v>
      </c>
      <c r="C94" s="174">
        <v>45488</v>
      </c>
      <c r="D94" s="176">
        <v>1</v>
      </c>
      <c r="E94" s="176">
        <v>375</v>
      </c>
      <c r="F94" s="176">
        <v>23229</v>
      </c>
      <c r="G94" s="182" t="s">
        <v>178</v>
      </c>
      <c r="H94" s="183">
        <v>30646512952</v>
      </c>
      <c r="I94" s="184">
        <v>32726.35</v>
      </c>
      <c r="J94" s="185"/>
      <c r="K94" s="184">
        <v>6872.53</v>
      </c>
      <c r="L94" s="185"/>
      <c r="M94" s="184">
        <v>0</v>
      </c>
      <c r="N94" s="180"/>
      <c r="O94" s="184">
        <v>0</v>
      </c>
      <c r="P94" s="185">
        <v>327.26</v>
      </c>
      <c r="Q94" s="185"/>
      <c r="R94" s="185"/>
      <c r="S94" s="185"/>
      <c r="T94" s="184">
        <v>39926.14</v>
      </c>
      <c r="U94" s="181" t="s">
        <v>191</v>
      </c>
      <c r="V94" s="164"/>
      <c r="W94" s="155">
        <f t="shared" si="23"/>
        <v>32726.35</v>
      </c>
      <c r="X94" s="181"/>
      <c r="Y94" s="193"/>
      <c r="AA94" s="151">
        <f t="shared" si="24"/>
        <v>39926.14</v>
      </c>
      <c r="AB94" s="148" t="s">
        <v>255</v>
      </c>
    </row>
    <row r="95" spans="1:28" ht="12.75" hidden="1" customHeight="1" x14ac:dyDescent="0.25">
      <c r="B95" s="173" t="str">
        <f t="shared" si="22"/>
        <v>07/2024</v>
      </c>
      <c r="C95" s="174">
        <v>45488</v>
      </c>
      <c r="D95" s="176">
        <v>3</v>
      </c>
      <c r="E95" s="176">
        <v>375</v>
      </c>
      <c r="F95" s="176">
        <v>10167</v>
      </c>
      <c r="G95" s="182" t="s">
        <v>178</v>
      </c>
      <c r="H95" s="183">
        <v>30646512952</v>
      </c>
      <c r="I95" s="184">
        <v>-54.09</v>
      </c>
      <c r="J95" s="185"/>
      <c r="K95" s="184">
        <v>-11.36</v>
      </c>
      <c r="L95" s="185"/>
      <c r="M95" s="184">
        <v>0</v>
      </c>
      <c r="N95" s="180"/>
      <c r="O95" s="184">
        <v>0</v>
      </c>
      <c r="P95" s="185">
        <v>0</v>
      </c>
      <c r="Q95" s="185"/>
      <c r="R95" s="185"/>
      <c r="S95" s="185"/>
      <c r="T95" s="184">
        <v>-65.45</v>
      </c>
      <c r="U95" s="181" t="s">
        <v>195</v>
      </c>
      <c r="V95" s="164"/>
      <c r="W95" s="155">
        <f t="shared" si="23"/>
        <v>-54.09</v>
      </c>
      <c r="X95" s="181"/>
      <c r="Y95" s="193"/>
      <c r="AA95" s="151">
        <f t="shared" si="24"/>
        <v>-65.45</v>
      </c>
      <c r="AB95" s="148" t="s">
        <v>255</v>
      </c>
    </row>
    <row r="96" spans="1:28" ht="12.75" hidden="1" customHeight="1" x14ac:dyDescent="0.25">
      <c r="B96" s="173" t="str">
        <f t="shared" ref="B96:B159" si="25">TEXT(C96,"mm/yyyy")</f>
        <v>07/2024</v>
      </c>
      <c r="C96" s="174">
        <v>45488</v>
      </c>
      <c r="D96" s="176">
        <v>3</v>
      </c>
      <c r="E96" s="176">
        <v>375</v>
      </c>
      <c r="F96" s="176">
        <v>10163</v>
      </c>
      <c r="G96" s="182" t="s">
        <v>178</v>
      </c>
      <c r="H96" s="183">
        <v>30646512952</v>
      </c>
      <c r="I96" s="184">
        <v>-6545.27</v>
      </c>
      <c r="J96" s="185"/>
      <c r="K96" s="184">
        <v>-1374.51</v>
      </c>
      <c r="L96" s="185"/>
      <c r="M96" s="184">
        <v>0</v>
      </c>
      <c r="N96" s="180"/>
      <c r="O96" s="184">
        <v>0</v>
      </c>
      <c r="P96" s="185">
        <v>0</v>
      </c>
      <c r="Q96" s="185"/>
      <c r="R96" s="185"/>
      <c r="S96" s="185"/>
      <c r="T96" s="184">
        <v>-7919.78</v>
      </c>
      <c r="U96" s="181" t="s">
        <v>195</v>
      </c>
      <c r="V96" s="164"/>
      <c r="W96" s="155">
        <f t="shared" ref="W96:W159" si="26">+I96+M96+N96</f>
        <v>-6545.27</v>
      </c>
      <c r="X96" s="181"/>
      <c r="Y96" s="187"/>
      <c r="Z96" s="190"/>
      <c r="AA96" s="151">
        <f t="shared" si="24"/>
        <v>-7919.78</v>
      </c>
      <c r="AB96" s="148" t="s">
        <v>255</v>
      </c>
    </row>
    <row r="97" spans="2:28" ht="12.75" customHeight="1" x14ac:dyDescent="0.25">
      <c r="B97" s="173" t="str">
        <f t="shared" si="25"/>
        <v>07/2024</v>
      </c>
      <c r="C97" s="174">
        <v>45491</v>
      </c>
      <c r="D97" s="176">
        <v>1</v>
      </c>
      <c r="E97" s="176">
        <v>1</v>
      </c>
      <c r="F97" s="176">
        <v>3233</v>
      </c>
      <c r="G97" s="182" t="s">
        <v>245</v>
      </c>
      <c r="H97" s="183">
        <v>30717618064</v>
      </c>
      <c r="I97" s="184">
        <v>71900.81</v>
      </c>
      <c r="J97" s="185"/>
      <c r="K97" s="184">
        <v>15099.17</v>
      </c>
      <c r="L97" s="185"/>
      <c r="M97" s="184">
        <v>0</v>
      </c>
      <c r="N97" s="180"/>
      <c r="O97" s="184">
        <v>0</v>
      </c>
      <c r="P97" s="185">
        <v>0</v>
      </c>
      <c r="Q97" s="185"/>
      <c r="R97" s="185"/>
      <c r="S97" s="185"/>
      <c r="T97" s="184">
        <v>87000</v>
      </c>
      <c r="U97" s="181" t="str">
        <f>+VLOOKUP(H97,'Clasificación x Proveedor'!C:D,2,0)</f>
        <v>Intereses perdidos</v>
      </c>
      <c r="V97" s="164"/>
      <c r="W97" s="155">
        <f t="shared" si="26"/>
        <v>71900.81</v>
      </c>
      <c r="X97" s="181"/>
      <c r="Y97" s="193">
        <v>87000</v>
      </c>
      <c r="AA97" s="151">
        <f t="shared" si="24"/>
        <v>0</v>
      </c>
      <c r="AB97" s="148" t="s">
        <v>256</v>
      </c>
    </row>
    <row r="98" spans="2:28" ht="12.75" hidden="1" customHeight="1" x14ac:dyDescent="0.25">
      <c r="B98" s="173" t="str">
        <f t="shared" si="25"/>
        <v>07/2024</v>
      </c>
      <c r="C98" s="174">
        <v>45491</v>
      </c>
      <c r="D98" s="176">
        <v>1</v>
      </c>
      <c r="E98" s="176">
        <v>2</v>
      </c>
      <c r="F98" s="176">
        <v>16376</v>
      </c>
      <c r="G98" s="182" t="s">
        <v>171</v>
      </c>
      <c r="H98" s="183">
        <v>30541472874</v>
      </c>
      <c r="I98" s="184">
        <v>49586.78</v>
      </c>
      <c r="J98" s="185"/>
      <c r="K98" s="184">
        <v>10413.219999999999</v>
      </c>
      <c r="L98" s="185"/>
      <c r="M98" s="184">
        <v>0</v>
      </c>
      <c r="N98" s="180"/>
      <c r="O98" s="184">
        <v>0</v>
      </c>
      <c r="P98" s="185">
        <v>0</v>
      </c>
      <c r="Q98" s="185"/>
      <c r="R98" s="185"/>
      <c r="S98" s="185"/>
      <c r="T98" s="184">
        <v>60000</v>
      </c>
      <c r="U98" s="181" t="s">
        <v>191</v>
      </c>
      <c r="V98" s="164"/>
      <c r="W98" s="155">
        <f t="shared" si="26"/>
        <v>49586.78</v>
      </c>
      <c r="X98" s="181"/>
      <c r="Y98" s="193">
        <v>60000</v>
      </c>
      <c r="AA98" s="151">
        <f t="shared" si="24"/>
        <v>0</v>
      </c>
      <c r="AB98" s="148" t="s">
        <v>256</v>
      </c>
    </row>
    <row r="99" spans="2:28" ht="12.75" hidden="1" customHeight="1" x14ac:dyDescent="0.25">
      <c r="B99" s="173" t="str">
        <f t="shared" si="25"/>
        <v>07/2024</v>
      </c>
      <c r="C99" s="174">
        <v>45502</v>
      </c>
      <c r="D99" s="176">
        <v>1</v>
      </c>
      <c r="E99" s="176">
        <v>8</v>
      </c>
      <c r="F99" s="176">
        <v>23764</v>
      </c>
      <c r="G99" s="182" t="s">
        <v>118</v>
      </c>
      <c r="H99" s="183">
        <v>30703088399</v>
      </c>
      <c r="I99" s="184">
        <v>116831.4</v>
      </c>
      <c r="J99" s="185"/>
      <c r="K99" s="184">
        <v>24534.59</v>
      </c>
      <c r="L99" s="185"/>
      <c r="M99" s="184">
        <v>0</v>
      </c>
      <c r="N99" s="180"/>
      <c r="O99" s="184">
        <v>0</v>
      </c>
      <c r="P99" s="185">
        <v>0</v>
      </c>
      <c r="Q99" s="185"/>
      <c r="R99" s="185"/>
      <c r="S99" s="185"/>
      <c r="T99" s="184">
        <v>141365.99</v>
      </c>
      <c r="U99" s="181" t="s">
        <v>195</v>
      </c>
      <c r="V99" s="164"/>
      <c r="W99" s="155">
        <f t="shared" si="26"/>
        <v>116831.4</v>
      </c>
      <c r="X99" s="181"/>
      <c r="Y99" s="193">
        <v>141365.99</v>
      </c>
      <c r="AA99" s="189">
        <f t="shared" si="24"/>
        <v>0</v>
      </c>
      <c r="AB99" s="148" t="s">
        <v>345</v>
      </c>
    </row>
    <row r="100" spans="2:28" ht="12.75" hidden="1" customHeight="1" x14ac:dyDescent="0.25">
      <c r="B100" s="173" t="str">
        <f t="shared" si="25"/>
        <v>08/2024</v>
      </c>
      <c r="C100" s="174">
        <v>45505</v>
      </c>
      <c r="D100" s="176">
        <v>1</v>
      </c>
      <c r="E100" s="176">
        <v>1</v>
      </c>
      <c r="F100" s="176">
        <v>628</v>
      </c>
      <c r="G100" s="182" t="s">
        <v>162</v>
      </c>
      <c r="H100" s="183">
        <v>30718209966</v>
      </c>
      <c r="I100" s="184">
        <v>454324</v>
      </c>
      <c r="J100" s="185"/>
      <c r="K100" s="184">
        <v>95408.04</v>
      </c>
      <c r="L100" s="185"/>
      <c r="M100" s="184">
        <v>0</v>
      </c>
      <c r="N100" s="180">
        <v>0</v>
      </c>
      <c r="O100" s="184">
        <v>0</v>
      </c>
      <c r="P100" s="185">
        <v>0</v>
      </c>
      <c r="Q100" s="185"/>
      <c r="R100" s="185"/>
      <c r="S100" s="185"/>
      <c r="T100" s="184">
        <v>549732.04</v>
      </c>
      <c r="U100" s="181" t="str">
        <f>+VLOOKUP(H100,'Clasificación x Proveedor'!C:D,2,0)</f>
        <v>Honorarios Profesionales</v>
      </c>
      <c r="V100" s="164"/>
      <c r="W100" s="155">
        <f t="shared" si="26"/>
        <v>454324</v>
      </c>
      <c r="X100" s="181"/>
      <c r="Y100" s="151">
        <v>549732.04</v>
      </c>
      <c r="AA100" s="151">
        <f t="shared" si="24"/>
        <v>0</v>
      </c>
      <c r="AB100" s="148" t="s">
        <v>256</v>
      </c>
    </row>
    <row r="101" spans="2:28" ht="12.75" hidden="1" customHeight="1" x14ac:dyDescent="0.25">
      <c r="B101" s="173" t="str">
        <f t="shared" si="25"/>
        <v>08/2024</v>
      </c>
      <c r="C101" s="174">
        <v>45505</v>
      </c>
      <c r="D101" s="176">
        <v>1</v>
      </c>
      <c r="E101" s="176">
        <v>1</v>
      </c>
      <c r="F101" s="176">
        <v>1325</v>
      </c>
      <c r="G101" s="182" t="s">
        <v>161</v>
      </c>
      <c r="H101" s="183">
        <v>30716710358</v>
      </c>
      <c r="I101" s="184">
        <v>44570</v>
      </c>
      <c r="J101" s="185"/>
      <c r="K101" s="184">
        <v>9359.7000000000007</v>
      </c>
      <c r="L101" s="185"/>
      <c r="M101" s="184">
        <v>0</v>
      </c>
      <c r="N101" s="180">
        <v>0</v>
      </c>
      <c r="O101" s="184">
        <v>0</v>
      </c>
      <c r="P101" s="185">
        <v>0</v>
      </c>
      <c r="Q101" s="185"/>
      <c r="R101" s="185"/>
      <c r="S101" s="185"/>
      <c r="T101" s="184">
        <v>53929.7</v>
      </c>
      <c r="U101" s="181" t="s">
        <v>191</v>
      </c>
      <c r="V101" s="164"/>
      <c r="W101" s="155">
        <f t="shared" si="26"/>
        <v>44570</v>
      </c>
      <c r="X101" s="181"/>
      <c r="Y101" s="151">
        <v>53929.7</v>
      </c>
      <c r="AA101" s="151">
        <f t="shared" si="24"/>
        <v>0</v>
      </c>
      <c r="AB101" s="148" t="s">
        <v>256</v>
      </c>
    </row>
    <row r="102" spans="2:28" ht="12.75" hidden="1" customHeight="1" x14ac:dyDescent="0.25">
      <c r="B102" s="173" t="str">
        <f t="shared" si="25"/>
        <v>08/2024</v>
      </c>
      <c r="C102" s="174">
        <v>45505</v>
      </c>
      <c r="D102" s="176">
        <v>1</v>
      </c>
      <c r="E102" s="176">
        <v>1</v>
      </c>
      <c r="F102" s="176">
        <v>1334</v>
      </c>
      <c r="G102" s="182" t="s">
        <v>161</v>
      </c>
      <c r="H102" s="183">
        <v>30716710358</v>
      </c>
      <c r="I102" s="184">
        <v>37950</v>
      </c>
      <c r="J102" s="185"/>
      <c r="K102" s="184">
        <v>7969.5</v>
      </c>
      <c r="L102" s="185"/>
      <c r="M102" s="184">
        <v>0</v>
      </c>
      <c r="N102" s="180">
        <v>0</v>
      </c>
      <c r="O102" s="184">
        <v>0</v>
      </c>
      <c r="P102" s="185">
        <v>0</v>
      </c>
      <c r="Q102" s="185"/>
      <c r="R102" s="185"/>
      <c r="S102" s="185"/>
      <c r="T102" s="184">
        <v>45919.5</v>
      </c>
      <c r="U102" s="181" t="s">
        <v>194</v>
      </c>
      <c r="V102" s="164"/>
      <c r="W102" s="155">
        <f t="shared" si="26"/>
        <v>37950</v>
      </c>
      <c r="X102" s="181"/>
      <c r="Y102" s="151">
        <v>45612.5</v>
      </c>
      <c r="Z102" s="151">
        <v>307</v>
      </c>
      <c r="AA102" s="151">
        <f>+T102-Y102-Z102</f>
        <v>0</v>
      </c>
      <c r="AB102" s="148" t="s">
        <v>256</v>
      </c>
    </row>
    <row r="103" spans="2:28" ht="12.75" hidden="1" customHeight="1" x14ac:dyDescent="0.25">
      <c r="B103" s="173" t="str">
        <f t="shared" si="25"/>
        <v>08/2024</v>
      </c>
      <c r="C103" s="174">
        <v>45533</v>
      </c>
      <c r="D103" s="176">
        <v>1</v>
      </c>
      <c r="E103" s="176">
        <v>10</v>
      </c>
      <c r="F103" s="176">
        <v>20746</v>
      </c>
      <c r="G103" s="182" t="s">
        <v>104</v>
      </c>
      <c r="H103" s="183">
        <v>30714543357</v>
      </c>
      <c r="I103" s="184">
        <v>2764.55</v>
      </c>
      <c r="J103" s="185"/>
      <c r="K103" s="184">
        <v>580.55999999999995</v>
      </c>
      <c r="L103" s="185"/>
      <c r="M103" s="184">
        <v>0</v>
      </c>
      <c r="N103" s="180">
        <v>0</v>
      </c>
      <c r="O103" s="184">
        <v>0</v>
      </c>
      <c r="P103" s="185">
        <v>0</v>
      </c>
      <c r="Q103" s="185"/>
      <c r="R103" s="185"/>
      <c r="S103" s="185"/>
      <c r="T103" s="184">
        <v>3345.11</v>
      </c>
      <c r="U103" s="181" t="s">
        <v>191</v>
      </c>
      <c r="V103" s="164"/>
      <c r="W103" s="155">
        <f t="shared" si="26"/>
        <v>2764.55</v>
      </c>
      <c r="X103" s="181"/>
      <c r="Y103" s="193">
        <v>3345.11</v>
      </c>
      <c r="AA103" s="151">
        <f t="shared" si="24"/>
        <v>0</v>
      </c>
      <c r="AB103" s="148" t="s">
        <v>345</v>
      </c>
    </row>
    <row r="104" spans="2:28" ht="12.75" hidden="1" customHeight="1" x14ac:dyDescent="0.25">
      <c r="B104" s="173" t="str">
        <f t="shared" si="25"/>
        <v>08/2024</v>
      </c>
      <c r="C104" s="174">
        <v>45509</v>
      </c>
      <c r="D104" s="176">
        <v>1</v>
      </c>
      <c r="E104" s="176">
        <v>63</v>
      </c>
      <c r="F104" s="176">
        <v>2940815</v>
      </c>
      <c r="G104" s="182" t="s">
        <v>103</v>
      </c>
      <c r="H104" s="183">
        <v>30640897267</v>
      </c>
      <c r="I104" s="184">
        <v>46000</v>
      </c>
      <c r="J104" s="185"/>
      <c r="K104" s="184">
        <v>9660</v>
      </c>
      <c r="L104" s="185"/>
      <c r="M104" s="184">
        <v>0</v>
      </c>
      <c r="N104" s="180">
        <v>0</v>
      </c>
      <c r="O104" s="184">
        <v>1380</v>
      </c>
      <c r="P104" s="185">
        <v>460</v>
      </c>
      <c r="Q104" s="185"/>
      <c r="R104" s="185"/>
      <c r="S104" s="185"/>
      <c r="T104" s="184">
        <v>57500</v>
      </c>
      <c r="U104" s="181" t="s">
        <v>191</v>
      </c>
      <c r="V104" s="164"/>
      <c r="W104" s="155">
        <f t="shared" si="26"/>
        <v>46000</v>
      </c>
      <c r="X104" s="181"/>
      <c r="Y104" s="193">
        <f>+T104</f>
        <v>57500</v>
      </c>
      <c r="AA104" s="151">
        <f t="shared" si="24"/>
        <v>0</v>
      </c>
      <c r="AB104" s="148" t="s">
        <v>255</v>
      </c>
    </row>
    <row r="105" spans="2:28" ht="12.75" hidden="1" customHeight="1" x14ac:dyDescent="0.25">
      <c r="B105" s="173" t="str">
        <f t="shared" si="25"/>
        <v>08/2024</v>
      </c>
      <c r="C105" s="174">
        <v>45512</v>
      </c>
      <c r="D105" s="176">
        <v>1</v>
      </c>
      <c r="E105" s="176">
        <v>5</v>
      </c>
      <c r="F105" s="176">
        <v>3586</v>
      </c>
      <c r="G105" s="182" t="s">
        <v>142</v>
      </c>
      <c r="H105" s="183">
        <v>27242680176</v>
      </c>
      <c r="I105" s="184">
        <v>909.1</v>
      </c>
      <c r="J105" s="185"/>
      <c r="K105" s="184">
        <v>190.91</v>
      </c>
      <c r="L105" s="185"/>
      <c r="M105" s="184">
        <v>0</v>
      </c>
      <c r="N105" s="180">
        <v>0</v>
      </c>
      <c r="O105" s="184">
        <v>0</v>
      </c>
      <c r="P105" s="185">
        <v>0</v>
      </c>
      <c r="Q105" s="185"/>
      <c r="R105" s="185"/>
      <c r="S105" s="185"/>
      <c r="T105" s="184">
        <v>1100</v>
      </c>
      <c r="U105" s="181" t="s">
        <v>191</v>
      </c>
      <c r="V105" s="164"/>
      <c r="W105" s="155">
        <f t="shared" si="26"/>
        <v>909.1</v>
      </c>
      <c r="X105" s="181"/>
      <c r="Y105" s="193"/>
      <c r="AA105" s="151">
        <f t="shared" si="24"/>
        <v>1100</v>
      </c>
    </row>
    <row r="106" spans="2:28" ht="12.75" hidden="1" customHeight="1" x14ac:dyDescent="0.25">
      <c r="B106" s="173" t="str">
        <f t="shared" si="25"/>
        <v>08/2024</v>
      </c>
      <c r="C106" s="174">
        <v>45512</v>
      </c>
      <c r="D106" s="176">
        <v>1</v>
      </c>
      <c r="E106" s="176">
        <v>3</v>
      </c>
      <c r="F106" s="176">
        <v>1576</v>
      </c>
      <c r="G106" s="182" t="s">
        <v>138</v>
      </c>
      <c r="H106" s="183">
        <v>20140622533</v>
      </c>
      <c r="I106" s="184"/>
      <c r="J106" s="185"/>
      <c r="K106" s="184"/>
      <c r="L106" s="185"/>
      <c r="M106" s="184">
        <v>99629.65</v>
      </c>
      <c r="N106" s="180">
        <v>534444.47</v>
      </c>
      <c r="O106" s="184"/>
      <c r="P106" s="185"/>
      <c r="Q106" s="185"/>
      <c r="R106" s="184">
        <v>229047.62</v>
      </c>
      <c r="S106" s="185"/>
      <c r="T106" s="184">
        <v>863121.74</v>
      </c>
      <c r="U106" s="181" t="str">
        <f>+VLOOKUP(H106,'Clasificación x Proveedor'!C:D,2,0)</f>
        <v>Honorarios Profesionales</v>
      </c>
      <c r="V106" s="164"/>
      <c r="W106" s="155">
        <f t="shared" si="26"/>
        <v>634074.12</v>
      </c>
      <c r="X106" s="181"/>
      <c r="Y106" s="193"/>
      <c r="AA106" s="151">
        <f t="shared" si="24"/>
        <v>863121.74</v>
      </c>
    </row>
    <row r="107" spans="2:28" ht="12.75" hidden="1" customHeight="1" x14ac:dyDescent="0.25">
      <c r="B107" s="173" t="str">
        <f t="shared" si="25"/>
        <v>08/2024</v>
      </c>
      <c r="C107" s="174">
        <v>45513</v>
      </c>
      <c r="D107" s="176">
        <v>1</v>
      </c>
      <c r="E107" s="176">
        <v>10</v>
      </c>
      <c r="F107" s="176">
        <v>20351</v>
      </c>
      <c r="G107" s="182" t="s">
        <v>104</v>
      </c>
      <c r="H107" s="183">
        <v>30714543357</v>
      </c>
      <c r="I107" s="184">
        <v>20198.48</v>
      </c>
      <c r="J107" s="185"/>
      <c r="K107" s="184">
        <v>4241.68</v>
      </c>
      <c r="L107" s="185"/>
      <c r="M107" s="184">
        <v>0</v>
      </c>
      <c r="N107" s="180">
        <v>0</v>
      </c>
      <c r="O107" s="184">
        <v>0</v>
      </c>
      <c r="P107" s="185">
        <v>0</v>
      </c>
      <c r="Q107" s="185"/>
      <c r="R107" s="185"/>
      <c r="S107" s="185"/>
      <c r="T107" s="184">
        <v>24440.16</v>
      </c>
      <c r="U107" s="181" t="s">
        <v>191</v>
      </c>
      <c r="V107" s="164"/>
      <c r="W107" s="155">
        <f t="shared" si="26"/>
        <v>20198.48</v>
      </c>
      <c r="X107" s="181"/>
      <c r="Y107" s="193">
        <v>24440.16</v>
      </c>
      <c r="AA107" s="151">
        <f t="shared" si="24"/>
        <v>0</v>
      </c>
      <c r="AB107" s="148" t="s">
        <v>345</v>
      </c>
    </row>
    <row r="108" spans="2:28" ht="12.75" hidden="1" customHeight="1" x14ac:dyDescent="0.25">
      <c r="B108" s="173" t="str">
        <f t="shared" si="25"/>
        <v>08/2024</v>
      </c>
      <c r="C108" s="174">
        <v>45516</v>
      </c>
      <c r="D108" s="176">
        <v>1</v>
      </c>
      <c r="E108" s="176">
        <v>2</v>
      </c>
      <c r="F108" s="176">
        <v>16713</v>
      </c>
      <c r="G108" s="182" t="s">
        <v>171</v>
      </c>
      <c r="H108" s="183">
        <v>30541472874</v>
      </c>
      <c r="I108" s="184">
        <v>56198.35</v>
      </c>
      <c r="J108" s="185"/>
      <c r="K108" s="184">
        <v>11801.65</v>
      </c>
      <c r="L108" s="185"/>
      <c r="M108" s="184">
        <v>0</v>
      </c>
      <c r="N108" s="180">
        <v>0</v>
      </c>
      <c r="O108" s="184">
        <v>0</v>
      </c>
      <c r="P108" s="185">
        <v>0</v>
      </c>
      <c r="Q108" s="185"/>
      <c r="R108" s="185"/>
      <c r="S108" s="185"/>
      <c r="T108" s="184">
        <v>68000</v>
      </c>
      <c r="U108" s="181" t="s">
        <v>191</v>
      </c>
      <c r="V108" s="164"/>
      <c r="W108" s="155">
        <f t="shared" si="26"/>
        <v>56198.35</v>
      </c>
      <c r="X108" s="181"/>
      <c r="Y108" s="193">
        <v>68000</v>
      </c>
      <c r="AA108" s="151">
        <f t="shared" si="24"/>
        <v>0</v>
      </c>
      <c r="AB108" s="148" t="s">
        <v>256</v>
      </c>
    </row>
    <row r="109" spans="2:28" ht="12.75" hidden="1" customHeight="1" x14ac:dyDescent="0.25">
      <c r="B109" s="173" t="str">
        <f t="shared" si="25"/>
        <v>08/2024</v>
      </c>
      <c r="C109" s="174">
        <v>45517</v>
      </c>
      <c r="D109" s="176">
        <v>1</v>
      </c>
      <c r="E109" s="176">
        <v>9</v>
      </c>
      <c r="F109" s="176">
        <v>68334</v>
      </c>
      <c r="G109" s="182" t="s">
        <v>163</v>
      </c>
      <c r="H109" s="183">
        <v>33519516239</v>
      </c>
      <c r="I109" s="184">
        <v>68734.06</v>
      </c>
      <c r="J109" s="185"/>
      <c r="K109" s="184">
        <v>14434.15</v>
      </c>
      <c r="L109" s="185"/>
      <c r="M109" s="184">
        <v>0</v>
      </c>
      <c r="N109" s="180">
        <v>0</v>
      </c>
      <c r="O109" s="184">
        <v>0</v>
      </c>
      <c r="P109" s="185">
        <v>687.34</v>
      </c>
      <c r="Q109" s="185"/>
      <c r="R109" s="185"/>
      <c r="S109" s="185"/>
      <c r="T109" s="184">
        <v>83855.55</v>
      </c>
      <c r="U109" s="181" t="s">
        <v>194</v>
      </c>
      <c r="V109" s="164"/>
      <c r="W109" s="155">
        <f t="shared" si="26"/>
        <v>68734.06</v>
      </c>
      <c r="X109" s="181"/>
      <c r="Y109" s="193">
        <v>83855.55</v>
      </c>
      <c r="AA109" s="151">
        <f t="shared" si="24"/>
        <v>0</v>
      </c>
      <c r="AB109" s="148" t="s">
        <v>256</v>
      </c>
    </row>
    <row r="110" spans="2:28" ht="12.75" hidden="1" customHeight="1" x14ac:dyDescent="0.25">
      <c r="B110" s="173" t="str">
        <f t="shared" si="25"/>
        <v>08/2024</v>
      </c>
      <c r="C110" s="174">
        <v>45524</v>
      </c>
      <c r="D110" s="176">
        <v>11</v>
      </c>
      <c r="E110" s="176">
        <v>3</v>
      </c>
      <c r="F110" s="176">
        <v>24</v>
      </c>
      <c r="G110" s="182" t="s">
        <v>246</v>
      </c>
      <c r="H110" s="183">
        <v>27386796403</v>
      </c>
      <c r="I110" s="184">
        <f>+T110</f>
        <v>1000000</v>
      </c>
      <c r="J110" s="185"/>
      <c r="K110" s="184">
        <v>0</v>
      </c>
      <c r="L110" s="185"/>
      <c r="M110" s="184">
        <v>0</v>
      </c>
      <c r="N110" s="180">
        <v>0</v>
      </c>
      <c r="O110" s="184">
        <v>0</v>
      </c>
      <c r="P110" s="185">
        <v>0</v>
      </c>
      <c r="Q110" s="185"/>
      <c r="R110" s="185"/>
      <c r="S110" s="185"/>
      <c r="T110" s="184">
        <v>1000000</v>
      </c>
      <c r="U110" s="181" t="s">
        <v>191</v>
      </c>
      <c r="V110" s="164"/>
      <c r="W110" s="155">
        <f t="shared" si="26"/>
        <v>1000000</v>
      </c>
      <c r="X110" s="181"/>
      <c r="Y110" s="193"/>
      <c r="AA110" s="151">
        <f t="shared" si="24"/>
        <v>1000000</v>
      </c>
    </row>
    <row r="111" spans="2:28" ht="12.75" hidden="1" customHeight="1" x14ac:dyDescent="0.25">
      <c r="B111" s="173" t="str">
        <f t="shared" si="25"/>
        <v>08/2024</v>
      </c>
      <c r="C111" s="174">
        <v>45527</v>
      </c>
      <c r="D111" s="176">
        <v>1</v>
      </c>
      <c r="E111" s="176">
        <v>5</v>
      </c>
      <c r="F111" s="176">
        <v>565</v>
      </c>
      <c r="G111" s="182" t="s">
        <v>147</v>
      </c>
      <c r="H111" s="183">
        <v>30707005595</v>
      </c>
      <c r="I111" s="184">
        <v>3000000</v>
      </c>
      <c r="J111" s="185"/>
      <c r="K111" s="184">
        <v>630000</v>
      </c>
      <c r="L111" s="185"/>
      <c r="M111" s="184">
        <v>0</v>
      </c>
      <c r="N111" s="180">
        <v>0</v>
      </c>
      <c r="O111" s="184">
        <v>0</v>
      </c>
      <c r="P111" s="185">
        <v>0</v>
      </c>
      <c r="Q111" s="185"/>
      <c r="R111" s="185"/>
      <c r="S111" s="185"/>
      <c r="T111" s="184">
        <v>3630000</v>
      </c>
      <c r="U111" s="181" t="str">
        <f>+VLOOKUP(H111,'Clasificación x Proveedor'!C:D,2,0)</f>
        <v>Servicios de Obra</v>
      </c>
      <c r="V111" s="164"/>
      <c r="W111" s="155">
        <f t="shared" si="26"/>
        <v>3000000</v>
      </c>
      <c r="X111" s="181"/>
      <c r="Y111" s="193"/>
      <c r="Z111" s="151">
        <v>58656.6</v>
      </c>
      <c r="AA111" s="151">
        <f t="shared" si="24"/>
        <v>3630000</v>
      </c>
    </row>
    <row r="112" spans="2:28" ht="12.75" hidden="1" customHeight="1" x14ac:dyDescent="0.25">
      <c r="B112" s="173" t="str">
        <f t="shared" si="25"/>
        <v>09/2024</v>
      </c>
      <c r="C112" s="174">
        <v>45536</v>
      </c>
      <c r="D112" s="176">
        <v>1</v>
      </c>
      <c r="E112" s="176">
        <v>1</v>
      </c>
      <c r="F112" s="176">
        <v>1379</v>
      </c>
      <c r="G112" s="182" t="s">
        <v>161</v>
      </c>
      <c r="H112" s="183">
        <v>30716710358</v>
      </c>
      <c r="I112" s="184">
        <v>37950</v>
      </c>
      <c r="J112" s="185"/>
      <c r="K112" s="184">
        <v>7969.5</v>
      </c>
      <c r="L112" s="185"/>
      <c r="M112" s="184"/>
      <c r="N112" s="180"/>
      <c r="O112" s="184">
        <v>0</v>
      </c>
      <c r="P112" s="185">
        <v>0</v>
      </c>
      <c r="Q112" s="185"/>
      <c r="R112" s="185"/>
      <c r="S112" s="185"/>
      <c r="T112" s="184">
        <v>45919.5</v>
      </c>
      <c r="U112" s="181" t="s">
        <v>191</v>
      </c>
      <c r="V112" s="164"/>
      <c r="W112" s="155">
        <f t="shared" si="26"/>
        <v>37950</v>
      </c>
      <c r="X112" s="181"/>
      <c r="Y112" s="151">
        <v>45919.5</v>
      </c>
      <c r="AA112" s="151">
        <f t="shared" si="24"/>
        <v>0</v>
      </c>
      <c r="AB112" s="148" t="s">
        <v>256</v>
      </c>
    </row>
    <row r="113" spans="2:28" ht="12.75" hidden="1" customHeight="1" x14ac:dyDescent="0.25">
      <c r="B113" s="173" t="str">
        <f t="shared" si="25"/>
        <v>09/2024</v>
      </c>
      <c r="C113" s="174">
        <v>45536</v>
      </c>
      <c r="D113" s="176">
        <v>1</v>
      </c>
      <c r="E113" s="176">
        <v>1</v>
      </c>
      <c r="F113" s="176">
        <v>1365</v>
      </c>
      <c r="G113" s="182" t="s">
        <v>161</v>
      </c>
      <c r="H113" s="183">
        <v>30716710358</v>
      </c>
      <c r="I113" s="184">
        <v>44570</v>
      </c>
      <c r="J113" s="185"/>
      <c r="K113" s="184">
        <v>9359.7000000000007</v>
      </c>
      <c r="L113" s="185"/>
      <c r="M113" s="184"/>
      <c r="N113" s="180"/>
      <c r="O113" s="184">
        <v>0</v>
      </c>
      <c r="P113" s="185">
        <v>0</v>
      </c>
      <c r="Q113" s="185"/>
      <c r="R113" s="185"/>
      <c r="S113" s="185"/>
      <c r="T113" s="184">
        <v>53929.7</v>
      </c>
      <c r="U113" s="181" t="s">
        <v>194</v>
      </c>
      <c r="V113" s="164"/>
      <c r="W113" s="155">
        <f t="shared" si="26"/>
        <v>44570</v>
      </c>
      <c r="X113" s="181"/>
      <c r="Y113" s="193">
        <v>53622.7</v>
      </c>
      <c r="Z113" s="151">
        <v>307</v>
      </c>
      <c r="AA113" s="151">
        <f>+T113-Y113-Z113</f>
        <v>0</v>
      </c>
      <c r="AB113" s="148" t="s">
        <v>256</v>
      </c>
    </row>
    <row r="114" spans="2:28" ht="12.75" hidden="1" customHeight="1" x14ac:dyDescent="0.25">
      <c r="B114" s="173" t="str">
        <f t="shared" si="25"/>
        <v>09/2024</v>
      </c>
      <c r="C114" s="174">
        <v>45537</v>
      </c>
      <c r="D114" s="176">
        <v>1</v>
      </c>
      <c r="E114" s="176">
        <v>1</v>
      </c>
      <c r="F114" s="176">
        <v>699</v>
      </c>
      <c r="G114" s="182" t="s">
        <v>162</v>
      </c>
      <c r="H114" s="183">
        <v>30718209966</v>
      </c>
      <c r="I114" s="184">
        <v>661733</v>
      </c>
      <c r="J114" s="185"/>
      <c r="K114" s="184">
        <v>138963.93</v>
      </c>
      <c r="L114" s="185"/>
      <c r="M114" s="184"/>
      <c r="N114" s="180"/>
      <c r="O114" s="184">
        <v>0</v>
      </c>
      <c r="P114" s="185">
        <v>0</v>
      </c>
      <c r="Q114" s="185"/>
      <c r="R114" s="185"/>
      <c r="S114" s="185"/>
      <c r="T114" s="184">
        <v>800696.93</v>
      </c>
      <c r="U114" s="181" t="str">
        <f>+VLOOKUP(H114,'Clasificación x Proveedor'!C:D,2,0)</f>
        <v>Honorarios Profesionales</v>
      </c>
      <c r="V114" s="164"/>
      <c r="W114" s="155">
        <f t="shared" si="26"/>
        <v>661733</v>
      </c>
      <c r="X114" s="181"/>
      <c r="Y114" s="151">
        <v>800696.93</v>
      </c>
      <c r="AA114" s="151">
        <f t="shared" si="24"/>
        <v>0</v>
      </c>
      <c r="AB114" s="148" t="s">
        <v>256</v>
      </c>
    </row>
    <row r="115" spans="2:28" ht="12.75" hidden="1" customHeight="1" x14ac:dyDescent="0.25">
      <c r="B115" s="173" t="str">
        <f t="shared" si="25"/>
        <v>09/2024</v>
      </c>
      <c r="C115" s="174">
        <v>45555</v>
      </c>
      <c r="D115" s="176">
        <v>1</v>
      </c>
      <c r="E115" s="176">
        <v>2</v>
      </c>
      <c r="F115" s="176">
        <v>13</v>
      </c>
      <c r="G115" s="182" t="s">
        <v>146</v>
      </c>
      <c r="H115" s="183">
        <v>20202995331</v>
      </c>
      <c r="I115" s="184">
        <v>483000</v>
      </c>
      <c r="J115" s="185"/>
      <c r="K115" s="184">
        <v>101430</v>
      </c>
      <c r="L115" s="185"/>
      <c r="M115" s="184"/>
      <c r="N115" s="180"/>
      <c r="O115" s="184">
        <v>0</v>
      </c>
      <c r="P115" s="185">
        <v>0</v>
      </c>
      <c r="Q115" s="185"/>
      <c r="R115" s="185"/>
      <c r="S115" s="185"/>
      <c r="T115" s="184">
        <v>584430</v>
      </c>
      <c r="U115" s="181" t="s">
        <v>191</v>
      </c>
      <c r="V115" s="164"/>
      <c r="W115" s="155">
        <f t="shared" si="26"/>
        <v>483000</v>
      </c>
      <c r="X115" s="181"/>
      <c r="Y115" s="193">
        <v>576113.4</v>
      </c>
      <c r="Z115" s="151">
        <v>8316.6</v>
      </c>
      <c r="AA115" s="151">
        <f>+T115-Y115-Z115</f>
        <v>-2.3646862246096134E-11</v>
      </c>
      <c r="AB115" s="148" t="s">
        <v>256</v>
      </c>
    </row>
    <row r="116" spans="2:28" ht="12.75" hidden="1" customHeight="1" x14ac:dyDescent="0.25">
      <c r="B116" s="173" t="str">
        <f t="shared" si="25"/>
        <v>09/2024</v>
      </c>
      <c r="C116" s="174">
        <v>45538</v>
      </c>
      <c r="D116" s="176">
        <v>1</v>
      </c>
      <c r="E116" s="176">
        <v>2</v>
      </c>
      <c r="F116" s="176">
        <v>16966</v>
      </c>
      <c r="G116" s="182" t="s">
        <v>171</v>
      </c>
      <c r="H116" s="183">
        <v>30541472874</v>
      </c>
      <c r="I116" s="184">
        <v>60330.58</v>
      </c>
      <c r="J116" s="185"/>
      <c r="K116" s="184">
        <v>12669.42</v>
      </c>
      <c r="L116" s="185"/>
      <c r="M116" s="184"/>
      <c r="N116" s="180"/>
      <c r="O116" s="184">
        <v>0</v>
      </c>
      <c r="P116" s="185">
        <v>0</v>
      </c>
      <c r="Q116" s="185"/>
      <c r="R116" s="185"/>
      <c r="S116" s="185"/>
      <c r="T116" s="184">
        <v>73000</v>
      </c>
      <c r="U116" s="181" t="s">
        <v>191</v>
      </c>
      <c r="V116" s="164"/>
      <c r="W116" s="155">
        <f t="shared" si="26"/>
        <v>60330.58</v>
      </c>
      <c r="X116" s="181"/>
      <c r="Y116" s="193">
        <v>73000</v>
      </c>
      <c r="AA116" s="151">
        <f t="shared" si="24"/>
        <v>0</v>
      </c>
      <c r="AB116" s="148" t="s">
        <v>256</v>
      </c>
    </row>
    <row r="117" spans="2:28" ht="12.75" hidden="1" customHeight="1" x14ac:dyDescent="0.25">
      <c r="B117" s="173" t="str">
        <f t="shared" si="25"/>
        <v>09/2024</v>
      </c>
      <c r="C117" s="174">
        <v>45538</v>
      </c>
      <c r="D117" s="176">
        <v>1</v>
      </c>
      <c r="E117" s="176">
        <v>9</v>
      </c>
      <c r="F117" s="176">
        <v>68927</v>
      </c>
      <c r="G117" s="182" t="s">
        <v>163</v>
      </c>
      <c r="H117" s="183">
        <v>33519516239</v>
      </c>
      <c r="I117" s="184">
        <v>70108.740000000005</v>
      </c>
      <c r="J117" s="185"/>
      <c r="K117" s="184">
        <v>14722.84</v>
      </c>
      <c r="L117" s="185"/>
      <c r="M117" s="184"/>
      <c r="N117" s="180"/>
      <c r="O117" s="184">
        <v>0</v>
      </c>
      <c r="P117" s="185">
        <v>701.09</v>
      </c>
      <c r="Q117" s="185"/>
      <c r="R117" s="185"/>
      <c r="S117" s="185"/>
      <c r="T117" s="184">
        <v>85532.66</v>
      </c>
      <c r="U117" s="181" t="s">
        <v>194</v>
      </c>
      <c r="V117" s="164"/>
      <c r="W117" s="155">
        <f t="shared" si="26"/>
        <v>70108.740000000005</v>
      </c>
      <c r="X117" s="181"/>
      <c r="Y117" s="193">
        <v>85532.66</v>
      </c>
      <c r="AA117" s="151">
        <f t="shared" si="24"/>
        <v>0</v>
      </c>
      <c r="AB117" s="148" t="s">
        <v>256</v>
      </c>
    </row>
    <row r="118" spans="2:28" ht="12.75" hidden="1" customHeight="1" x14ac:dyDescent="0.25">
      <c r="B118" s="173" t="str">
        <f t="shared" si="25"/>
        <v>09/2024</v>
      </c>
      <c r="C118" s="174">
        <v>45540</v>
      </c>
      <c r="D118" s="176">
        <v>1</v>
      </c>
      <c r="E118" s="176">
        <v>10</v>
      </c>
      <c r="F118" s="176">
        <v>20966</v>
      </c>
      <c r="G118" s="182" t="s">
        <v>104</v>
      </c>
      <c r="H118" s="183">
        <v>30714543357</v>
      </c>
      <c r="I118" s="184">
        <v>20963.439999999999</v>
      </c>
      <c r="J118" s="185"/>
      <c r="K118" s="184">
        <v>4402.32</v>
      </c>
      <c r="L118" s="185"/>
      <c r="M118" s="184"/>
      <c r="N118" s="180"/>
      <c r="O118" s="184">
        <v>0</v>
      </c>
      <c r="P118" s="185">
        <v>0</v>
      </c>
      <c r="Q118" s="185"/>
      <c r="R118" s="185"/>
      <c r="S118" s="185"/>
      <c r="T118" s="184">
        <v>25365.759999999998</v>
      </c>
      <c r="U118" s="181" t="s">
        <v>194</v>
      </c>
      <c r="V118" s="164"/>
      <c r="W118" s="155">
        <f t="shared" si="26"/>
        <v>20963.439999999999</v>
      </c>
      <c r="X118" s="181"/>
      <c r="Y118" s="193"/>
      <c r="AA118" s="151">
        <f t="shared" si="24"/>
        <v>25365.759999999998</v>
      </c>
    </row>
    <row r="119" spans="2:28" ht="12.75" hidden="1" customHeight="1" x14ac:dyDescent="0.25">
      <c r="B119" s="173" t="str">
        <f t="shared" si="25"/>
        <v>09/2024</v>
      </c>
      <c r="C119" s="174">
        <v>45541</v>
      </c>
      <c r="D119" s="176">
        <v>1</v>
      </c>
      <c r="E119" s="176">
        <v>10</v>
      </c>
      <c r="F119" s="176">
        <v>20984</v>
      </c>
      <c r="G119" s="182" t="s">
        <v>104</v>
      </c>
      <c r="H119" s="183">
        <v>30714543357</v>
      </c>
      <c r="I119" s="184">
        <v>797.26</v>
      </c>
      <c r="J119" s="185"/>
      <c r="K119" s="184">
        <v>167.42</v>
      </c>
      <c r="L119" s="185"/>
      <c r="M119" s="184"/>
      <c r="N119" s="180"/>
      <c r="O119" s="184">
        <v>0</v>
      </c>
      <c r="P119" s="185">
        <v>0</v>
      </c>
      <c r="Q119" s="185"/>
      <c r="R119" s="185"/>
      <c r="S119" s="185"/>
      <c r="T119" s="184">
        <v>964.68</v>
      </c>
      <c r="U119" s="181" t="s">
        <v>194</v>
      </c>
      <c r="V119" s="164"/>
      <c r="W119" s="155">
        <f t="shared" si="26"/>
        <v>797.26</v>
      </c>
      <c r="X119" s="181"/>
      <c r="Y119" s="193"/>
      <c r="AA119" s="151">
        <f t="shared" si="24"/>
        <v>964.68</v>
      </c>
    </row>
    <row r="120" spans="2:28" ht="12.75" hidden="1" customHeight="1" x14ac:dyDescent="0.25">
      <c r="B120" s="173" t="str">
        <f t="shared" si="25"/>
        <v>09/2024</v>
      </c>
      <c r="C120" s="174">
        <v>45544</v>
      </c>
      <c r="D120" s="176">
        <v>1</v>
      </c>
      <c r="E120" s="176">
        <v>63</v>
      </c>
      <c r="F120" s="176">
        <v>2979416</v>
      </c>
      <c r="G120" s="182" t="s">
        <v>103</v>
      </c>
      <c r="H120" s="183">
        <v>30640897267</v>
      </c>
      <c r="I120" s="184">
        <v>47380</v>
      </c>
      <c r="J120" s="185"/>
      <c r="K120" s="184">
        <v>9949.7999999999993</v>
      </c>
      <c r="L120" s="185"/>
      <c r="M120" s="184"/>
      <c r="N120" s="180"/>
      <c r="O120" s="184">
        <v>1421.4</v>
      </c>
      <c r="P120" s="185">
        <v>473.8</v>
      </c>
      <c r="Q120" s="185"/>
      <c r="R120" s="185"/>
      <c r="S120" s="185"/>
      <c r="T120" s="184">
        <v>59225</v>
      </c>
      <c r="U120" s="181" t="s">
        <v>191</v>
      </c>
      <c r="V120" s="164"/>
      <c r="W120" s="155">
        <f t="shared" si="26"/>
        <v>47380</v>
      </c>
      <c r="X120" s="181"/>
      <c r="Y120" s="193">
        <f>+T120</f>
        <v>59225</v>
      </c>
      <c r="AA120" s="151">
        <f t="shared" si="24"/>
        <v>0</v>
      </c>
      <c r="AB120" s="148" t="s">
        <v>255</v>
      </c>
    </row>
    <row r="121" spans="2:28" s="232" customFormat="1" ht="12.75" hidden="1" customHeight="1" x14ac:dyDescent="0.25">
      <c r="B121" s="220" t="str">
        <f t="shared" si="25"/>
        <v>09/2024</v>
      </c>
      <c r="C121" s="221">
        <v>45551</v>
      </c>
      <c r="D121" s="222">
        <v>1</v>
      </c>
      <c r="E121" s="222">
        <v>5</v>
      </c>
      <c r="F121" s="222">
        <v>1107</v>
      </c>
      <c r="G121" s="223" t="s">
        <v>247</v>
      </c>
      <c r="H121" s="224">
        <v>33715657339</v>
      </c>
      <c r="I121" s="225">
        <v>18526.7</v>
      </c>
      <c r="J121" s="226"/>
      <c r="K121" s="225">
        <v>3890.61</v>
      </c>
      <c r="L121" s="226"/>
      <c r="M121" s="225"/>
      <c r="N121" s="227"/>
      <c r="O121" s="225">
        <v>0</v>
      </c>
      <c r="P121" s="226">
        <v>0</v>
      </c>
      <c r="Q121" s="226"/>
      <c r="R121" s="226"/>
      <c r="S121" s="226"/>
      <c r="T121" s="225">
        <v>22417.31</v>
      </c>
      <c r="U121" s="181" t="s">
        <v>194</v>
      </c>
      <c r="V121" s="229"/>
      <c r="W121" s="230">
        <f t="shared" si="26"/>
        <v>18526.7</v>
      </c>
      <c r="X121" s="228"/>
      <c r="Y121" s="231">
        <v>22417.31</v>
      </c>
      <c r="Z121" s="231"/>
      <c r="AA121" s="231">
        <f t="shared" si="24"/>
        <v>0</v>
      </c>
      <c r="AB121" s="232" t="s">
        <v>345</v>
      </c>
    </row>
    <row r="122" spans="2:28" ht="12.75" hidden="1" customHeight="1" x14ac:dyDescent="0.25">
      <c r="B122" s="173" t="str">
        <f t="shared" si="25"/>
        <v>09/2024</v>
      </c>
      <c r="C122" s="174">
        <v>45552</v>
      </c>
      <c r="D122" s="176">
        <v>1</v>
      </c>
      <c r="E122" s="176">
        <v>2</v>
      </c>
      <c r="F122" s="176">
        <v>1808</v>
      </c>
      <c r="G122" s="182" t="s">
        <v>248</v>
      </c>
      <c r="H122" s="183">
        <v>33547887439</v>
      </c>
      <c r="I122" s="184">
        <v>85000</v>
      </c>
      <c r="J122" s="185"/>
      <c r="K122" s="184">
        <v>17850</v>
      </c>
      <c r="L122" s="185"/>
      <c r="M122" s="184"/>
      <c r="N122" s="180"/>
      <c r="O122" s="184">
        <v>0</v>
      </c>
      <c r="P122" s="185">
        <v>0</v>
      </c>
      <c r="Q122" s="185"/>
      <c r="R122" s="185"/>
      <c r="S122" s="185"/>
      <c r="T122" s="184">
        <v>102850</v>
      </c>
      <c r="U122" s="181" t="s">
        <v>191</v>
      </c>
      <c r="V122" s="164"/>
      <c r="W122" s="155">
        <f t="shared" si="26"/>
        <v>85000</v>
      </c>
      <c r="X122" s="181"/>
      <c r="Y122" s="193">
        <v>102493.4</v>
      </c>
      <c r="Z122" s="151">
        <v>356.6</v>
      </c>
      <c r="AA122" s="151">
        <f>+T122-Y122-Z122</f>
        <v>5.7980287238024175E-12</v>
      </c>
      <c r="AB122" s="148" t="s">
        <v>256</v>
      </c>
    </row>
    <row r="123" spans="2:28" ht="12.75" hidden="1" customHeight="1" x14ac:dyDescent="0.25">
      <c r="B123" s="173" t="str">
        <f t="shared" si="25"/>
        <v>10/2024</v>
      </c>
      <c r="C123" s="174">
        <v>45566</v>
      </c>
      <c r="D123" s="176">
        <v>1</v>
      </c>
      <c r="E123" s="176">
        <v>1</v>
      </c>
      <c r="F123" s="176">
        <v>758</v>
      </c>
      <c r="G123" s="182" t="s">
        <v>162</v>
      </c>
      <c r="H123" s="183">
        <v>30718209966</v>
      </c>
      <c r="I123" s="184">
        <v>661733</v>
      </c>
      <c r="J123" s="185"/>
      <c r="K123" s="184">
        <v>138963.93</v>
      </c>
      <c r="L123" s="185"/>
      <c r="M123" s="184"/>
      <c r="N123" s="180"/>
      <c r="O123" s="184">
        <v>0</v>
      </c>
      <c r="P123" s="185">
        <v>0</v>
      </c>
      <c r="Q123" s="185"/>
      <c r="R123" s="185"/>
      <c r="S123" s="185"/>
      <c r="T123" s="184">
        <v>800696.93</v>
      </c>
      <c r="U123" s="181" t="str">
        <f>+VLOOKUP(H123,'Clasificación x Proveedor'!C:D,2,0)</f>
        <v>Honorarios Profesionales</v>
      </c>
      <c r="V123" s="164"/>
      <c r="W123" s="155">
        <f t="shared" si="26"/>
        <v>661733</v>
      </c>
      <c r="X123" s="181"/>
      <c r="Y123" s="151">
        <v>800696.93</v>
      </c>
      <c r="AA123" s="151">
        <f t="shared" si="24"/>
        <v>0</v>
      </c>
      <c r="AB123" s="148" t="s">
        <v>256</v>
      </c>
    </row>
    <row r="124" spans="2:28" ht="12.75" hidden="1" customHeight="1" x14ac:dyDescent="0.25">
      <c r="B124" s="173" t="str">
        <f t="shared" si="25"/>
        <v>10/2024</v>
      </c>
      <c r="C124" s="174">
        <v>45566</v>
      </c>
      <c r="D124" s="176">
        <v>1</v>
      </c>
      <c r="E124" s="176">
        <v>9</v>
      </c>
      <c r="F124" s="176">
        <v>69512</v>
      </c>
      <c r="G124" s="182" t="s">
        <v>163</v>
      </c>
      <c r="H124" s="183">
        <v>33519516239</v>
      </c>
      <c r="I124" s="184">
        <v>71510.91</v>
      </c>
      <c r="J124" s="185"/>
      <c r="K124" s="184">
        <v>15017.29</v>
      </c>
      <c r="L124" s="185"/>
      <c r="M124" s="184"/>
      <c r="N124" s="185">
        <v>715.11</v>
      </c>
      <c r="O124" s="184">
        <v>0</v>
      </c>
      <c r="P124" s="185"/>
      <c r="Q124" s="185"/>
      <c r="R124" s="185"/>
      <c r="S124" s="185"/>
      <c r="T124" s="184">
        <v>87243.31</v>
      </c>
      <c r="U124" s="181" t="s">
        <v>194</v>
      </c>
      <c r="V124" s="164"/>
      <c r="W124" s="155">
        <f t="shared" si="26"/>
        <v>72226.02</v>
      </c>
      <c r="X124" s="181"/>
      <c r="Y124" s="193"/>
      <c r="AA124" s="151">
        <f t="shared" si="24"/>
        <v>87243.31</v>
      </c>
      <c r="AB124" s="148" t="s">
        <v>256</v>
      </c>
    </row>
    <row r="125" spans="2:28" ht="12.75" hidden="1" customHeight="1" x14ac:dyDescent="0.25">
      <c r="B125" s="173" t="str">
        <f t="shared" si="25"/>
        <v>10/2024</v>
      </c>
      <c r="C125" s="174">
        <v>45566</v>
      </c>
      <c r="D125" s="176">
        <v>1</v>
      </c>
      <c r="E125" s="176">
        <v>1</v>
      </c>
      <c r="F125" s="176">
        <v>1396</v>
      </c>
      <c r="G125" s="182" t="s">
        <v>161</v>
      </c>
      <c r="H125" s="183">
        <v>30716710358</v>
      </c>
      <c r="I125" s="184">
        <v>43000</v>
      </c>
      <c r="J125" s="185"/>
      <c r="K125" s="184">
        <v>9030</v>
      </c>
      <c r="L125" s="185"/>
      <c r="M125" s="184"/>
      <c r="N125" s="180"/>
      <c r="O125" s="184">
        <v>0</v>
      </c>
      <c r="P125" s="185">
        <v>0</v>
      </c>
      <c r="Q125" s="185"/>
      <c r="R125" s="185"/>
      <c r="S125" s="185"/>
      <c r="T125" s="184">
        <v>52030</v>
      </c>
      <c r="U125" s="181" t="s">
        <v>191</v>
      </c>
      <c r="V125" s="164"/>
      <c r="W125" s="155">
        <f t="shared" si="26"/>
        <v>43000</v>
      </c>
      <c r="X125" s="181"/>
      <c r="Y125" s="151">
        <v>52030</v>
      </c>
      <c r="AA125" s="151">
        <f>+T125-Y125-Z125</f>
        <v>0</v>
      </c>
      <c r="AB125" s="148" t="s">
        <v>256</v>
      </c>
    </row>
    <row r="126" spans="2:28" ht="12.75" hidden="1" customHeight="1" x14ac:dyDescent="0.25">
      <c r="B126" s="173" t="str">
        <f t="shared" si="25"/>
        <v>10/2024</v>
      </c>
      <c r="C126" s="174">
        <v>45594</v>
      </c>
      <c r="D126" s="176">
        <v>3</v>
      </c>
      <c r="E126" s="176">
        <v>5</v>
      </c>
      <c r="F126" s="176">
        <v>55</v>
      </c>
      <c r="G126" s="182" t="s">
        <v>147</v>
      </c>
      <c r="H126" s="183">
        <v>30707005595</v>
      </c>
      <c r="I126" s="184">
        <v>-320000</v>
      </c>
      <c r="J126" s="185"/>
      <c r="K126" s="184">
        <v>-67200</v>
      </c>
      <c r="L126" s="185"/>
      <c r="M126" s="184"/>
      <c r="N126" s="180"/>
      <c r="O126" s="184">
        <v>0</v>
      </c>
      <c r="P126" s="185">
        <v>0</v>
      </c>
      <c r="Q126" s="185"/>
      <c r="R126" s="185"/>
      <c r="S126" s="185"/>
      <c r="T126" s="184">
        <v>-387200</v>
      </c>
      <c r="U126" s="181" t="str">
        <f>+VLOOKUP(H126,'Clasificación x Proveedor'!C:D,2,0)</f>
        <v>Servicios de Obra</v>
      </c>
      <c r="V126" s="164"/>
      <c r="W126" s="155">
        <f t="shared" si="26"/>
        <v>-320000</v>
      </c>
      <c r="X126" s="181"/>
      <c r="Y126" s="193"/>
      <c r="AA126" s="151">
        <f>+T126-Y126-Z126</f>
        <v>-387200</v>
      </c>
      <c r="AB126" s="148" t="s">
        <v>340</v>
      </c>
    </row>
    <row r="127" spans="2:28" ht="12.75" hidden="1" customHeight="1" x14ac:dyDescent="0.25">
      <c r="B127" s="173" t="str">
        <f t="shared" si="25"/>
        <v>10/2024</v>
      </c>
      <c r="C127" s="174">
        <v>45566</v>
      </c>
      <c r="D127" s="176">
        <v>1</v>
      </c>
      <c r="E127" s="176">
        <v>1</v>
      </c>
      <c r="F127" s="176">
        <v>1407</v>
      </c>
      <c r="G127" s="182" t="s">
        <v>161</v>
      </c>
      <c r="H127" s="183">
        <v>30716710358</v>
      </c>
      <c r="I127" s="184">
        <v>44570</v>
      </c>
      <c r="J127" s="185"/>
      <c r="K127" s="184">
        <v>9359.7000000000007</v>
      </c>
      <c r="L127" s="185"/>
      <c r="M127" s="184"/>
      <c r="N127" s="180"/>
      <c r="O127" s="184">
        <v>0</v>
      </c>
      <c r="P127" s="185">
        <v>0</v>
      </c>
      <c r="Q127" s="185"/>
      <c r="R127" s="185"/>
      <c r="S127" s="185"/>
      <c r="T127" s="184">
        <v>53929.7</v>
      </c>
      <c r="U127" s="181" t="s">
        <v>194</v>
      </c>
      <c r="V127" s="164"/>
      <c r="W127" s="155">
        <f t="shared" si="26"/>
        <v>44570</v>
      </c>
      <c r="X127" s="181"/>
      <c r="Y127" s="151">
        <v>53929.7</v>
      </c>
      <c r="AA127" s="151">
        <f>+T127-Y127-Z127</f>
        <v>0</v>
      </c>
      <c r="AB127" s="148" t="s">
        <v>256</v>
      </c>
    </row>
    <row r="128" spans="2:28" ht="12.75" hidden="1" customHeight="1" x14ac:dyDescent="0.25">
      <c r="B128" s="173" t="str">
        <f t="shared" si="25"/>
        <v>10/2024</v>
      </c>
      <c r="C128" s="174">
        <v>45569</v>
      </c>
      <c r="D128" s="176">
        <v>1</v>
      </c>
      <c r="E128" s="176">
        <v>2</v>
      </c>
      <c r="F128" s="176">
        <v>17267</v>
      </c>
      <c r="G128" s="182" t="s">
        <v>171</v>
      </c>
      <c r="H128" s="183">
        <v>30541472874</v>
      </c>
      <c r="I128" s="184">
        <v>66363.64</v>
      </c>
      <c r="J128" s="185"/>
      <c r="K128" s="184">
        <v>13936.36</v>
      </c>
      <c r="L128" s="185"/>
      <c r="M128" s="184"/>
      <c r="N128" s="180"/>
      <c r="O128" s="184">
        <v>0</v>
      </c>
      <c r="P128" s="185">
        <v>0</v>
      </c>
      <c r="Q128" s="185"/>
      <c r="R128" s="185"/>
      <c r="S128" s="185"/>
      <c r="T128" s="184">
        <v>80300</v>
      </c>
      <c r="U128" s="181" t="s">
        <v>191</v>
      </c>
      <c r="V128" s="164"/>
      <c r="W128" s="155">
        <f t="shared" si="26"/>
        <v>66363.64</v>
      </c>
      <c r="X128" s="181"/>
      <c r="Y128" s="193">
        <v>80300</v>
      </c>
      <c r="AA128" s="151">
        <f>+T128-Y128-Z128</f>
        <v>0</v>
      </c>
      <c r="AB128" s="148" t="s">
        <v>256</v>
      </c>
    </row>
    <row r="129" spans="2:28" ht="12.75" hidden="1" customHeight="1" x14ac:dyDescent="0.25">
      <c r="B129" s="173" t="str">
        <f t="shared" si="25"/>
        <v>10/2024</v>
      </c>
      <c r="C129" s="174">
        <v>45572</v>
      </c>
      <c r="D129" s="176">
        <v>1</v>
      </c>
      <c r="E129" s="176">
        <v>63</v>
      </c>
      <c r="F129" s="176">
        <v>3018433</v>
      </c>
      <c r="G129" s="182" t="s">
        <v>103</v>
      </c>
      <c r="H129" s="183">
        <v>30640897267</v>
      </c>
      <c r="I129" s="184">
        <v>49270</v>
      </c>
      <c r="J129" s="185"/>
      <c r="K129" s="184">
        <v>10346.700000000001</v>
      </c>
      <c r="L129" s="185"/>
      <c r="M129" s="184"/>
      <c r="N129" s="180"/>
      <c r="O129" s="184">
        <v>1478.1</v>
      </c>
      <c r="P129" s="185">
        <v>492.7</v>
      </c>
      <c r="Q129" s="185"/>
      <c r="R129" s="185"/>
      <c r="S129" s="185"/>
      <c r="T129" s="184">
        <v>61587.5</v>
      </c>
      <c r="U129" s="181" t="s">
        <v>191</v>
      </c>
      <c r="V129" s="164"/>
      <c r="W129" s="155">
        <f t="shared" si="26"/>
        <v>49270</v>
      </c>
      <c r="X129" s="181"/>
      <c r="Y129" s="193">
        <f>+T129</f>
        <v>61587.5</v>
      </c>
      <c r="AA129" s="151">
        <f>+T129-Y129-Z129</f>
        <v>0</v>
      </c>
      <c r="AB129" s="148" t="s">
        <v>255</v>
      </c>
    </row>
    <row r="130" spans="2:28" ht="12.75" hidden="1" customHeight="1" x14ac:dyDescent="0.25">
      <c r="B130" s="173" t="str">
        <f t="shared" si="25"/>
        <v>10/2024</v>
      </c>
      <c r="C130" s="174">
        <v>45590</v>
      </c>
      <c r="D130" s="176">
        <v>1</v>
      </c>
      <c r="E130" s="176">
        <v>5</v>
      </c>
      <c r="F130" s="176">
        <v>580</v>
      </c>
      <c r="G130" s="182" t="s">
        <v>147</v>
      </c>
      <c r="H130" s="183">
        <v>30707005595</v>
      </c>
      <c r="I130" s="184">
        <v>300000</v>
      </c>
      <c r="J130" s="185"/>
      <c r="K130" s="184">
        <v>63000</v>
      </c>
      <c r="L130" s="185"/>
      <c r="M130" s="184"/>
      <c r="N130" s="180"/>
      <c r="O130" s="184">
        <v>0</v>
      </c>
      <c r="P130" s="185">
        <v>0</v>
      </c>
      <c r="Q130" s="185"/>
      <c r="R130" s="185"/>
      <c r="S130" s="185"/>
      <c r="T130" s="184">
        <v>363000</v>
      </c>
      <c r="U130" s="181" t="s">
        <v>191</v>
      </c>
      <c r="V130" s="164"/>
      <c r="W130" s="155">
        <f t="shared" si="26"/>
        <v>300000</v>
      </c>
      <c r="X130" s="181"/>
      <c r="Y130" s="193"/>
      <c r="Z130" s="151">
        <v>4656.6000000000004</v>
      </c>
      <c r="AA130" s="151">
        <f>+T130-Y130</f>
        <v>363000</v>
      </c>
    </row>
    <row r="131" spans="2:28" ht="12.75" hidden="1" customHeight="1" x14ac:dyDescent="0.25">
      <c r="B131" s="173" t="str">
        <f t="shared" si="25"/>
        <v>10/2024</v>
      </c>
      <c r="C131" s="174">
        <v>45590</v>
      </c>
      <c r="D131" s="176">
        <v>1</v>
      </c>
      <c r="E131" s="176">
        <v>5</v>
      </c>
      <c r="F131" s="176">
        <v>3765</v>
      </c>
      <c r="G131" s="182" t="s">
        <v>142</v>
      </c>
      <c r="H131" s="183">
        <v>27242680176</v>
      </c>
      <c r="I131" s="184">
        <v>11528.95</v>
      </c>
      <c r="J131" s="185"/>
      <c r="K131" s="184">
        <v>2421.08</v>
      </c>
      <c r="L131" s="185"/>
      <c r="M131" s="184"/>
      <c r="N131" s="180"/>
      <c r="O131" s="184">
        <v>0</v>
      </c>
      <c r="P131" s="185">
        <v>0</v>
      </c>
      <c r="Q131" s="185"/>
      <c r="R131" s="185"/>
      <c r="S131" s="185"/>
      <c r="T131" s="184">
        <v>13950</v>
      </c>
      <c r="U131" s="181" t="s">
        <v>191</v>
      </c>
      <c r="V131" s="164"/>
      <c r="W131" s="155">
        <f t="shared" si="26"/>
        <v>11528.95</v>
      </c>
      <c r="X131" s="181"/>
      <c r="Y131" s="193"/>
      <c r="AA131" s="151">
        <f t="shared" ref="AA131" si="27">+T131-Y131</f>
        <v>13950</v>
      </c>
    </row>
    <row r="132" spans="2:28" ht="12.75" hidden="1" customHeight="1" x14ac:dyDescent="0.25">
      <c r="B132" s="173" t="str">
        <f t="shared" si="25"/>
        <v>10/2024</v>
      </c>
      <c r="C132" s="174">
        <v>45594</v>
      </c>
      <c r="D132" s="176">
        <v>1</v>
      </c>
      <c r="E132" s="176">
        <v>5</v>
      </c>
      <c r="F132" s="176">
        <v>581</v>
      </c>
      <c r="G132" s="182" t="s">
        <v>147</v>
      </c>
      <c r="H132" s="183">
        <v>30707005595</v>
      </c>
      <c r="I132" s="184">
        <v>320000</v>
      </c>
      <c r="J132" s="185"/>
      <c r="K132" s="184">
        <v>67200</v>
      </c>
      <c r="L132" s="185"/>
      <c r="M132" s="184"/>
      <c r="N132" s="180"/>
      <c r="O132" s="184">
        <v>0</v>
      </c>
      <c r="P132" s="185">
        <v>0</v>
      </c>
      <c r="Q132" s="185"/>
      <c r="R132" s="185"/>
      <c r="S132" s="185"/>
      <c r="T132" s="184">
        <v>387200</v>
      </c>
      <c r="U132" s="181" t="str">
        <f>+VLOOKUP(H132,'Clasificación x Proveedor'!C:D,2,0)</f>
        <v>Servicios de Obra</v>
      </c>
      <c r="V132" s="164"/>
      <c r="W132" s="155">
        <f t="shared" si="26"/>
        <v>320000</v>
      </c>
      <c r="X132" s="181"/>
      <c r="Y132" s="193"/>
      <c r="AA132" s="151">
        <f>+T132-Y132-Z132</f>
        <v>387200</v>
      </c>
      <c r="AB132" s="148" t="s">
        <v>340</v>
      </c>
    </row>
    <row r="133" spans="2:28" ht="12.75" hidden="1" customHeight="1" x14ac:dyDescent="0.25">
      <c r="B133" s="173" t="str">
        <f t="shared" si="25"/>
        <v>11/2024</v>
      </c>
      <c r="C133" s="174">
        <v>45597</v>
      </c>
      <c r="D133" s="176">
        <v>1</v>
      </c>
      <c r="E133" s="176">
        <v>1</v>
      </c>
      <c r="F133" s="176">
        <v>1432</v>
      </c>
      <c r="G133" s="182" t="s">
        <v>161</v>
      </c>
      <c r="H133" s="183">
        <v>30716710358</v>
      </c>
      <c r="I133" s="184">
        <v>53700</v>
      </c>
      <c r="J133" s="185"/>
      <c r="K133" s="184">
        <v>11277</v>
      </c>
      <c r="L133" s="185"/>
      <c r="M133" s="184"/>
      <c r="N133" s="180"/>
      <c r="O133" s="184">
        <v>0</v>
      </c>
      <c r="P133" s="185">
        <v>0</v>
      </c>
      <c r="Q133" s="185"/>
      <c r="R133" s="185"/>
      <c r="S133" s="185"/>
      <c r="T133" s="184">
        <v>64977</v>
      </c>
      <c r="U133" s="181" t="s">
        <v>191</v>
      </c>
      <c r="V133" s="164"/>
      <c r="W133" s="155">
        <f t="shared" si="26"/>
        <v>53700</v>
      </c>
      <c r="X133" s="181"/>
      <c r="Y133" s="151">
        <v>64977</v>
      </c>
      <c r="AA133" s="151">
        <f t="shared" ref="AA133:AA134" si="28">+T133-Y133-Z133</f>
        <v>0</v>
      </c>
      <c r="AB133" s="148" t="s">
        <v>256</v>
      </c>
    </row>
    <row r="134" spans="2:28" ht="12.75" hidden="1" customHeight="1" x14ac:dyDescent="0.25">
      <c r="B134" s="173" t="str">
        <f t="shared" si="25"/>
        <v>11/2024</v>
      </c>
      <c r="C134" s="174">
        <v>45597</v>
      </c>
      <c r="D134" s="176">
        <v>1</v>
      </c>
      <c r="E134" s="176">
        <v>1</v>
      </c>
      <c r="F134" s="176">
        <v>1449</v>
      </c>
      <c r="G134" s="182" t="s">
        <v>161</v>
      </c>
      <c r="H134" s="183">
        <v>30716710358</v>
      </c>
      <c r="I134" s="184">
        <v>43000</v>
      </c>
      <c r="J134" s="185"/>
      <c r="K134" s="184">
        <v>9030</v>
      </c>
      <c r="L134" s="185"/>
      <c r="M134" s="184"/>
      <c r="N134" s="180"/>
      <c r="O134" s="184">
        <v>0</v>
      </c>
      <c r="P134" s="185">
        <v>0</v>
      </c>
      <c r="Q134" s="185"/>
      <c r="R134" s="185"/>
      <c r="S134" s="185"/>
      <c r="T134" s="184">
        <v>52030</v>
      </c>
      <c r="U134" s="181" t="s">
        <v>194</v>
      </c>
      <c r="V134" s="164"/>
      <c r="W134" s="155">
        <f t="shared" si="26"/>
        <v>43000</v>
      </c>
      <c r="X134" s="181"/>
      <c r="Y134" s="151">
        <v>51439</v>
      </c>
      <c r="Z134" s="151">
        <v>590.6</v>
      </c>
      <c r="AA134" s="151">
        <f t="shared" si="28"/>
        <v>0.39999999999997726</v>
      </c>
      <c r="AB134" s="148" t="s">
        <v>256</v>
      </c>
    </row>
    <row r="135" spans="2:28" ht="12.75" hidden="1" customHeight="1" x14ac:dyDescent="0.25">
      <c r="B135" s="173" t="str">
        <f t="shared" si="25"/>
        <v>11/2024</v>
      </c>
      <c r="C135" s="174">
        <v>45597</v>
      </c>
      <c r="D135" s="176">
        <v>1</v>
      </c>
      <c r="E135" s="176">
        <v>1</v>
      </c>
      <c r="F135" s="176">
        <v>820</v>
      </c>
      <c r="G135" s="182" t="s">
        <v>162</v>
      </c>
      <c r="H135" s="183">
        <v>30718209966</v>
      </c>
      <c r="I135" s="184">
        <v>661733</v>
      </c>
      <c r="J135" s="185"/>
      <c r="K135" s="184">
        <v>138963.93</v>
      </c>
      <c r="L135" s="185"/>
      <c r="M135" s="184"/>
      <c r="N135" s="180"/>
      <c r="O135" s="184">
        <v>0</v>
      </c>
      <c r="P135" s="185">
        <v>0</v>
      </c>
      <c r="Q135" s="185"/>
      <c r="R135" s="185"/>
      <c r="S135" s="185"/>
      <c r="T135" s="184">
        <v>800696.93</v>
      </c>
      <c r="U135" s="181" t="str">
        <f>+VLOOKUP(H135,'Clasificación x Proveedor'!C:D,2,0)</f>
        <v>Honorarios Profesionales</v>
      </c>
      <c r="V135" s="164"/>
      <c r="W135" s="155">
        <f t="shared" si="26"/>
        <v>661733</v>
      </c>
      <c r="X135" s="181"/>
      <c r="Y135" s="151">
        <v>800696.93</v>
      </c>
      <c r="AA135" s="151">
        <f t="shared" ref="AA135:AA146" si="29">+T135-Y135</f>
        <v>0</v>
      </c>
      <c r="AB135" s="148" t="s">
        <v>256</v>
      </c>
    </row>
    <row r="136" spans="2:28" ht="12.75" hidden="1" customHeight="1" x14ac:dyDescent="0.25">
      <c r="B136" s="173" t="str">
        <f t="shared" si="25"/>
        <v>11/2024</v>
      </c>
      <c r="C136" s="174">
        <v>45625</v>
      </c>
      <c r="D136" s="176">
        <v>1</v>
      </c>
      <c r="E136" s="176">
        <v>9</v>
      </c>
      <c r="F136" s="176">
        <v>70160</v>
      </c>
      <c r="G136" s="182" t="s">
        <v>163</v>
      </c>
      <c r="H136" s="183">
        <v>33519516239</v>
      </c>
      <c r="I136" s="184">
        <v>74399.820000000007</v>
      </c>
      <c r="J136" s="185"/>
      <c r="K136" s="184">
        <v>15623.96</v>
      </c>
      <c r="L136" s="185"/>
      <c r="M136" s="184"/>
      <c r="N136" s="180"/>
      <c r="O136" s="184">
        <v>0</v>
      </c>
      <c r="P136" s="185">
        <v>744</v>
      </c>
      <c r="Q136" s="185"/>
      <c r="R136" s="185"/>
      <c r="S136" s="185"/>
      <c r="T136" s="184">
        <v>90767.78</v>
      </c>
      <c r="U136" s="181" t="s">
        <v>194</v>
      </c>
      <c r="V136" s="164"/>
      <c r="W136" s="155">
        <f t="shared" si="26"/>
        <v>74399.820000000007</v>
      </c>
      <c r="X136" s="181"/>
      <c r="Y136" s="193"/>
      <c r="AA136" s="151">
        <f t="shared" si="29"/>
        <v>90767.78</v>
      </c>
    </row>
    <row r="137" spans="2:28" ht="12.75" hidden="1" customHeight="1" x14ac:dyDescent="0.25">
      <c r="B137" s="173" t="str">
        <f t="shared" si="25"/>
        <v>11/2024</v>
      </c>
      <c r="C137" s="174">
        <v>45607</v>
      </c>
      <c r="D137" s="176">
        <v>1</v>
      </c>
      <c r="E137" s="176">
        <v>2</v>
      </c>
      <c r="F137" s="176">
        <v>17532</v>
      </c>
      <c r="G137" s="182" t="s">
        <v>171</v>
      </c>
      <c r="H137" s="183">
        <v>30541472874</v>
      </c>
      <c r="I137" s="184">
        <v>69421.490000000005</v>
      </c>
      <c r="J137" s="185"/>
      <c r="K137" s="184">
        <v>14578.51</v>
      </c>
      <c r="L137" s="185"/>
      <c r="M137" s="184"/>
      <c r="N137" s="180"/>
      <c r="O137" s="184">
        <v>0</v>
      </c>
      <c r="P137" s="185">
        <v>0</v>
      </c>
      <c r="Q137" s="185"/>
      <c r="R137" s="185"/>
      <c r="S137" s="185"/>
      <c r="T137" s="184">
        <v>84000</v>
      </c>
      <c r="U137" s="181" t="s">
        <v>191</v>
      </c>
      <c r="V137" s="164"/>
      <c r="W137" s="155">
        <f t="shared" si="26"/>
        <v>69421.490000000005</v>
      </c>
      <c r="X137" s="181"/>
      <c r="Y137" s="193">
        <v>84000</v>
      </c>
      <c r="AA137" s="151">
        <f t="shared" si="29"/>
        <v>0</v>
      </c>
      <c r="AB137" s="148" t="s">
        <v>256</v>
      </c>
    </row>
    <row r="138" spans="2:28" ht="12.75" hidden="1" customHeight="1" x14ac:dyDescent="0.25">
      <c r="B138" s="173" t="str">
        <f t="shared" si="25"/>
        <v>11/2024</v>
      </c>
      <c r="C138" s="174">
        <v>45600</v>
      </c>
      <c r="D138" s="176">
        <v>1</v>
      </c>
      <c r="E138" s="176">
        <v>63</v>
      </c>
      <c r="F138" s="176">
        <v>3057934</v>
      </c>
      <c r="G138" s="182" t="s">
        <v>103</v>
      </c>
      <c r="H138" s="183">
        <v>30640897267</v>
      </c>
      <c r="I138" s="184">
        <v>50990</v>
      </c>
      <c r="J138" s="185"/>
      <c r="K138" s="184">
        <v>10707.9</v>
      </c>
      <c r="L138" s="185"/>
      <c r="M138" s="184"/>
      <c r="N138" s="180"/>
      <c r="O138" s="184">
        <v>1529.7</v>
      </c>
      <c r="P138" s="185">
        <v>509.9</v>
      </c>
      <c r="Q138" s="185"/>
      <c r="R138" s="185"/>
      <c r="S138" s="185"/>
      <c r="T138" s="184">
        <v>63737.5</v>
      </c>
      <c r="U138" s="181" t="s">
        <v>191</v>
      </c>
      <c r="V138" s="164"/>
      <c r="W138" s="155">
        <f t="shared" si="26"/>
        <v>50990</v>
      </c>
      <c r="X138" s="181"/>
      <c r="Y138" s="193">
        <f>+T138</f>
        <v>63737.5</v>
      </c>
      <c r="AA138" s="151">
        <f t="shared" si="29"/>
        <v>0</v>
      </c>
      <c r="AB138" s="148" t="s">
        <v>255</v>
      </c>
    </row>
    <row r="139" spans="2:28" ht="12.75" hidden="1" customHeight="1" x14ac:dyDescent="0.25">
      <c r="B139" s="173" t="str">
        <f t="shared" si="25"/>
        <v>11/2024</v>
      </c>
      <c r="C139" s="174">
        <v>45600</v>
      </c>
      <c r="D139" s="176">
        <v>1</v>
      </c>
      <c r="E139" s="176">
        <v>9</v>
      </c>
      <c r="F139" s="176">
        <v>70097</v>
      </c>
      <c r="G139" s="182" t="s">
        <v>163</v>
      </c>
      <c r="H139" s="183">
        <v>33519516239</v>
      </c>
      <c r="I139" s="184">
        <v>72941.13</v>
      </c>
      <c r="J139" s="185"/>
      <c r="K139" s="184">
        <v>15317.64</v>
      </c>
      <c r="L139" s="185"/>
      <c r="M139" s="184"/>
      <c r="N139" s="180"/>
      <c r="O139" s="184">
        <v>0</v>
      </c>
      <c r="P139" s="185">
        <v>729.41</v>
      </c>
      <c r="Q139" s="185"/>
      <c r="R139" s="185"/>
      <c r="S139" s="185"/>
      <c r="T139" s="184">
        <v>88988.18</v>
      </c>
      <c r="U139" s="181" t="s">
        <v>191</v>
      </c>
      <c r="V139" s="164"/>
      <c r="W139" s="155">
        <f t="shared" si="26"/>
        <v>72941.13</v>
      </c>
      <c r="X139" s="181"/>
      <c r="Y139" s="193"/>
      <c r="AA139" s="151">
        <f t="shared" si="29"/>
        <v>88988.18</v>
      </c>
    </row>
    <row r="140" spans="2:28" ht="12.75" hidden="1" customHeight="1" x14ac:dyDescent="0.25">
      <c r="B140" s="173" t="str">
        <f t="shared" si="25"/>
        <v>12/2024</v>
      </c>
      <c r="C140" s="174">
        <v>45627</v>
      </c>
      <c r="D140" s="176">
        <v>1</v>
      </c>
      <c r="E140" s="176">
        <v>1</v>
      </c>
      <c r="F140" s="176">
        <v>1491</v>
      </c>
      <c r="G140" s="182" t="s">
        <v>161</v>
      </c>
      <c r="H140" s="183">
        <v>30716710358</v>
      </c>
      <c r="I140" s="184">
        <v>43000</v>
      </c>
      <c r="J140" s="185"/>
      <c r="K140" s="184">
        <v>9030</v>
      </c>
      <c r="L140" s="185"/>
      <c r="M140" s="184"/>
      <c r="N140" s="180"/>
      <c r="O140" s="184">
        <v>0</v>
      </c>
      <c r="P140" s="185">
        <v>0</v>
      </c>
      <c r="Q140" s="185"/>
      <c r="R140" s="185"/>
      <c r="S140" s="185"/>
      <c r="T140" s="184">
        <v>52030</v>
      </c>
      <c r="U140" s="181" t="s">
        <v>191</v>
      </c>
      <c r="V140" s="164"/>
      <c r="W140" s="155">
        <f t="shared" si="26"/>
        <v>43000</v>
      </c>
      <c r="X140" s="181"/>
      <c r="Y140" s="151">
        <v>52030</v>
      </c>
      <c r="AA140" s="151">
        <f t="shared" ref="AA140:AA141" si="30">+T140-Y140-Z140</f>
        <v>0</v>
      </c>
      <c r="AB140" s="148" t="s">
        <v>256</v>
      </c>
    </row>
    <row r="141" spans="2:28" ht="12.75" hidden="1" customHeight="1" x14ac:dyDescent="0.25">
      <c r="B141" s="173" t="str">
        <f t="shared" si="25"/>
        <v>12/2024</v>
      </c>
      <c r="C141" s="174">
        <v>45627</v>
      </c>
      <c r="D141" s="176">
        <v>1</v>
      </c>
      <c r="E141" s="176">
        <v>1</v>
      </c>
      <c r="F141" s="176">
        <v>1474</v>
      </c>
      <c r="G141" s="182" t="s">
        <v>161</v>
      </c>
      <c r="H141" s="183">
        <v>30716710358</v>
      </c>
      <c r="I141" s="184">
        <v>53700</v>
      </c>
      <c r="J141" s="185"/>
      <c r="K141" s="184">
        <v>11277</v>
      </c>
      <c r="L141" s="185"/>
      <c r="M141" s="184"/>
      <c r="N141" s="180"/>
      <c r="O141" s="184">
        <v>0</v>
      </c>
      <c r="P141" s="185">
        <v>0</v>
      </c>
      <c r="Q141" s="185"/>
      <c r="R141" s="185"/>
      <c r="S141" s="185"/>
      <c r="T141" s="184">
        <v>64977</v>
      </c>
      <c r="U141" s="181" t="s">
        <v>194</v>
      </c>
      <c r="V141" s="164"/>
      <c r="W141" s="155">
        <f t="shared" si="26"/>
        <v>53700</v>
      </c>
      <c r="X141" s="181"/>
      <c r="Y141" s="151">
        <v>64386</v>
      </c>
      <c r="Z141" s="151">
        <v>590.6</v>
      </c>
      <c r="AA141" s="151">
        <f t="shared" si="30"/>
        <v>0.39999999999997726</v>
      </c>
      <c r="AB141" s="148" t="s">
        <v>256</v>
      </c>
    </row>
    <row r="142" spans="2:28" ht="12.75" hidden="1" customHeight="1" x14ac:dyDescent="0.25">
      <c r="B142" s="173" t="str">
        <f t="shared" si="25"/>
        <v>12/2024</v>
      </c>
      <c r="C142" s="174">
        <v>45628</v>
      </c>
      <c r="D142" s="176">
        <v>1</v>
      </c>
      <c r="E142" s="176">
        <v>2</v>
      </c>
      <c r="F142" s="176">
        <v>20</v>
      </c>
      <c r="G142" s="182" t="s">
        <v>162</v>
      </c>
      <c r="H142" s="183">
        <v>30718209966</v>
      </c>
      <c r="I142" s="184">
        <v>661733</v>
      </c>
      <c r="J142" s="185"/>
      <c r="K142" s="184">
        <v>138963.93</v>
      </c>
      <c r="L142" s="185"/>
      <c r="M142" s="184"/>
      <c r="N142" s="180"/>
      <c r="O142" s="184">
        <v>0</v>
      </c>
      <c r="P142" s="185">
        <v>0</v>
      </c>
      <c r="Q142" s="185"/>
      <c r="R142" s="185"/>
      <c r="S142" s="185"/>
      <c r="T142" s="184">
        <v>800696.93</v>
      </c>
      <c r="U142" s="181" t="str">
        <f>+VLOOKUP(H142,'Clasificación x Proveedor'!C:D,2,0)</f>
        <v>Honorarios Profesionales</v>
      </c>
      <c r="V142" s="164"/>
      <c r="W142" s="155">
        <f t="shared" si="26"/>
        <v>661733</v>
      </c>
      <c r="X142" s="181"/>
      <c r="Y142" s="151">
        <v>800696.93</v>
      </c>
      <c r="AA142" s="151">
        <f t="shared" si="29"/>
        <v>0</v>
      </c>
      <c r="AB142" s="148" t="s">
        <v>256</v>
      </c>
    </row>
    <row r="143" spans="2:28" ht="12.75" hidden="1" customHeight="1" x14ac:dyDescent="0.25">
      <c r="B143" s="173" t="str">
        <f t="shared" si="25"/>
        <v>12/2024</v>
      </c>
      <c r="C143" s="174">
        <v>45628</v>
      </c>
      <c r="D143" s="176">
        <v>11</v>
      </c>
      <c r="E143" s="176">
        <v>1</v>
      </c>
      <c r="F143" s="176">
        <v>634</v>
      </c>
      <c r="G143" s="182" t="s">
        <v>249</v>
      </c>
      <c r="H143" s="183">
        <v>27306551693</v>
      </c>
      <c r="I143" s="184">
        <f>+T143</f>
        <v>266750</v>
      </c>
      <c r="J143" s="185"/>
      <c r="K143" s="184">
        <v>0</v>
      </c>
      <c r="L143" s="185"/>
      <c r="M143" s="184"/>
      <c r="N143" s="180"/>
      <c r="O143" s="184">
        <v>0</v>
      </c>
      <c r="P143" s="185">
        <v>0</v>
      </c>
      <c r="Q143" s="185"/>
      <c r="R143" s="185"/>
      <c r="S143" s="185"/>
      <c r="T143" s="184">
        <v>266750</v>
      </c>
      <c r="U143" s="181" t="s">
        <v>191</v>
      </c>
      <c r="V143" s="164"/>
      <c r="W143" s="155">
        <f t="shared" si="26"/>
        <v>266750</v>
      </c>
      <c r="X143" s="181"/>
      <c r="Y143" s="193"/>
      <c r="AA143" s="151">
        <f t="shared" si="29"/>
        <v>266750</v>
      </c>
    </row>
    <row r="144" spans="2:28" ht="12.75" customHeight="1" x14ac:dyDescent="0.25">
      <c r="B144" s="173" t="str">
        <f t="shared" si="25"/>
        <v>12/2024</v>
      </c>
      <c r="C144" s="174">
        <v>45656</v>
      </c>
      <c r="D144" s="176">
        <v>1</v>
      </c>
      <c r="E144" s="176">
        <v>1</v>
      </c>
      <c r="F144" s="176">
        <v>5320</v>
      </c>
      <c r="G144" s="182" t="s">
        <v>245</v>
      </c>
      <c r="H144" s="183">
        <v>30717618064</v>
      </c>
      <c r="I144" s="184">
        <v>71900.81</v>
      </c>
      <c r="J144" s="185"/>
      <c r="K144" s="184">
        <v>15099.17</v>
      </c>
      <c r="L144" s="185"/>
      <c r="M144" s="184"/>
      <c r="N144" s="180"/>
      <c r="O144" s="184">
        <v>0</v>
      </c>
      <c r="P144" s="185">
        <v>0</v>
      </c>
      <c r="Q144" s="185"/>
      <c r="R144" s="185"/>
      <c r="S144" s="185"/>
      <c r="T144" s="184">
        <v>87000</v>
      </c>
      <c r="U144" s="181" t="str">
        <f>+VLOOKUP(H144,'Clasificación x Proveedor'!C:D,2,0)</f>
        <v>Intereses perdidos</v>
      </c>
      <c r="V144" s="164"/>
      <c r="W144" s="155">
        <f t="shared" si="26"/>
        <v>71900.81</v>
      </c>
      <c r="X144" s="181"/>
      <c r="Y144" s="193"/>
      <c r="AA144" s="151">
        <f t="shared" si="29"/>
        <v>87000</v>
      </c>
    </row>
    <row r="145" spans="2:28" ht="12.75" hidden="1" customHeight="1" x14ac:dyDescent="0.25">
      <c r="B145" s="173" t="str">
        <f t="shared" si="25"/>
        <v>12/2024</v>
      </c>
      <c r="C145" s="174">
        <v>45631</v>
      </c>
      <c r="D145" s="176">
        <v>1</v>
      </c>
      <c r="E145" s="176">
        <v>9</v>
      </c>
      <c r="F145" s="176">
        <v>70675</v>
      </c>
      <c r="G145" s="182" t="s">
        <v>163</v>
      </c>
      <c r="H145" s="183">
        <v>33519516239</v>
      </c>
      <c r="I145" s="184">
        <v>74399.95</v>
      </c>
      <c r="J145" s="185"/>
      <c r="K145" s="184">
        <v>15623.99</v>
      </c>
      <c r="L145" s="185"/>
      <c r="M145" s="184"/>
      <c r="N145" s="180"/>
      <c r="O145" s="184">
        <v>0</v>
      </c>
      <c r="P145" s="185">
        <v>744</v>
      </c>
      <c r="Q145" s="185"/>
      <c r="R145" s="185"/>
      <c r="S145" s="185"/>
      <c r="T145" s="184">
        <v>90767.94</v>
      </c>
      <c r="U145" s="181" t="s">
        <v>194</v>
      </c>
      <c r="V145" s="164"/>
      <c r="W145" s="155">
        <f t="shared" si="26"/>
        <v>74399.95</v>
      </c>
      <c r="X145" s="181"/>
      <c r="Y145" s="193"/>
      <c r="AA145" s="151">
        <f t="shared" si="29"/>
        <v>90767.94</v>
      </c>
      <c r="AB145" s="148" t="s">
        <v>340</v>
      </c>
    </row>
    <row r="146" spans="2:28" ht="12.75" hidden="1" customHeight="1" x14ac:dyDescent="0.25">
      <c r="B146" s="173" t="str">
        <f t="shared" si="25"/>
        <v>12/2024</v>
      </c>
      <c r="C146" s="174">
        <v>45632</v>
      </c>
      <c r="D146" s="176">
        <v>1</v>
      </c>
      <c r="E146" s="176">
        <v>2</v>
      </c>
      <c r="F146" s="176">
        <v>17795</v>
      </c>
      <c r="G146" s="182" t="s">
        <v>171</v>
      </c>
      <c r="H146" s="183">
        <v>30541472874</v>
      </c>
      <c r="I146" s="184">
        <v>73553.72</v>
      </c>
      <c r="J146" s="185"/>
      <c r="K146" s="184">
        <v>15446.28</v>
      </c>
      <c r="L146" s="185"/>
      <c r="M146" s="184"/>
      <c r="N146" s="180"/>
      <c r="O146" s="184">
        <v>0</v>
      </c>
      <c r="P146" s="185">
        <v>0</v>
      </c>
      <c r="Q146" s="185"/>
      <c r="R146" s="185"/>
      <c r="S146" s="185"/>
      <c r="T146" s="184">
        <v>89000</v>
      </c>
      <c r="U146" s="181" t="s">
        <v>191</v>
      </c>
      <c r="V146" s="164"/>
      <c r="W146" s="155">
        <f t="shared" si="26"/>
        <v>73553.72</v>
      </c>
      <c r="X146" s="181"/>
      <c r="Y146" s="193">
        <v>89000</v>
      </c>
      <c r="AA146" s="151">
        <f t="shared" si="29"/>
        <v>0</v>
      </c>
      <c r="AB146" s="148" t="s">
        <v>256</v>
      </c>
    </row>
    <row r="147" spans="2:28" ht="12.75" hidden="1" customHeight="1" x14ac:dyDescent="0.25">
      <c r="B147" s="173" t="str">
        <f t="shared" si="25"/>
        <v>12/2024</v>
      </c>
      <c r="C147" s="174">
        <v>45632</v>
      </c>
      <c r="D147" s="176">
        <v>1</v>
      </c>
      <c r="E147" s="176">
        <v>9</v>
      </c>
      <c r="F147" s="176">
        <v>70746</v>
      </c>
      <c r="G147" s="182" t="s">
        <v>163</v>
      </c>
      <c r="H147" s="183">
        <v>33519516239</v>
      </c>
      <c r="I147" s="184">
        <v>75887.81</v>
      </c>
      <c r="J147" s="185"/>
      <c r="K147" s="184">
        <v>15936.44</v>
      </c>
      <c r="L147" s="185"/>
      <c r="M147" s="184"/>
      <c r="N147" s="180"/>
      <c r="O147" s="184">
        <v>0</v>
      </c>
      <c r="P147" s="185">
        <v>758.88</v>
      </c>
      <c r="Q147" s="185"/>
      <c r="R147" s="185"/>
      <c r="S147" s="185"/>
      <c r="T147" s="184">
        <v>92583.13</v>
      </c>
      <c r="U147" s="181" t="s">
        <v>194</v>
      </c>
      <c r="V147" s="164"/>
      <c r="W147" s="155">
        <f t="shared" si="26"/>
        <v>75887.81</v>
      </c>
      <c r="X147" s="181"/>
      <c r="Y147" s="193"/>
      <c r="AA147" s="151">
        <f>+T147-Y147-Z147</f>
        <v>92583.13</v>
      </c>
    </row>
    <row r="148" spans="2:28" ht="12.75" hidden="1" customHeight="1" x14ac:dyDescent="0.25">
      <c r="B148" s="173" t="str">
        <f t="shared" si="25"/>
        <v>12/2024</v>
      </c>
      <c r="C148" s="174">
        <v>45632</v>
      </c>
      <c r="D148" s="176">
        <v>3</v>
      </c>
      <c r="E148" s="176">
        <v>9</v>
      </c>
      <c r="F148" s="176">
        <v>1275</v>
      </c>
      <c r="G148" s="182" t="s">
        <v>163</v>
      </c>
      <c r="H148" s="183">
        <v>33519516239</v>
      </c>
      <c r="I148" s="184">
        <v>-74399.95</v>
      </c>
      <c r="J148" s="185"/>
      <c r="K148" s="184">
        <v>-15623.99</v>
      </c>
      <c r="L148" s="185"/>
      <c r="M148" s="184"/>
      <c r="N148" s="180"/>
      <c r="O148" s="184">
        <v>0</v>
      </c>
      <c r="P148" s="185">
        <v>-744</v>
      </c>
      <c r="Q148" s="185"/>
      <c r="R148" s="185"/>
      <c r="S148" s="185"/>
      <c r="T148" s="184">
        <v>-90767.94</v>
      </c>
      <c r="U148" s="181" t="s">
        <v>194</v>
      </c>
      <c r="V148" s="164"/>
      <c r="W148" s="155">
        <f t="shared" si="26"/>
        <v>-74399.95</v>
      </c>
      <c r="X148" s="181"/>
      <c r="Y148" s="193"/>
      <c r="AA148" s="151">
        <f>+T148-Y148</f>
        <v>-90767.94</v>
      </c>
      <c r="AB148" s="148" t="s">
        <v>340</v>
      </c>
    </row>
    <row r="149" spans="2:28" ht="12.75" hidden="1" customHeight="1" x14ac:dyDescent="0.25">
      <c r="B149" s="173" t="str">
        <f t="shared" si="25"/>
        <v>12/2024</v>
      </c>
      <c r="C149" s="174">
        <v>45635</v>
      </c>
      <c r="D149" s="176">
        <v>1</v>
      </c>
      <c r="E149" s="176">
        <v>63</v>
      </c>
      <c r="F149" s="176">
        <v>3097795</v>
      </c>
      <c r="G149" s="182" t="s">
        <v>103</v>
      </c>
      <c r="H149" s="183">
        <v>30640897267</v>
      </c>
      <c r="I149" s="184">
        <v>52770</v>
      </c>
      <c r="J149" s="185"/>
      <c r="K149" s="184">
        <v>11081.7</v>
      </c>
      <c r="L149" s="185"/>
      <c r="M149" s="184"/>
      <c r="N149" s="180"/>
      <c r="O149" s="184">
        <v>1583.1</v>
      </c>
      <c r="P149" s="185">
        <v>527.70000000000005</v>
      </c>
      <c r="Q149" s="185"/>
      <c r="R149" s="185"/>
      <c r="S149" s="185"/>
      <c r="T149" s="184">
        <v>65962.5</v>
      </c>
      <c r="U149" s="181" t="s">
        <v>191</v>
      </c>
      <c r="V149" s="164"/>
      <c r="W149" s="155">
        <f t="shared" si="26"/>
        <v>52770</v>
      </c>
      <c r="X149" s="181"/>
      <c r="Y149" s="193">
        <f>+T149</f>
        <v>65962.5</v>
      </c>
      <c r="AA149" s="151">
        <f>+T149-Y149-Z149</f>
        <v>0</v>
      </c>
      <c r="AB149" s="148" t="s">
        <v>255</v>
      </c>
    </row>
    <row r="150" spans="2:28" ht="12.75" hidden="1" customHeight="1" x14ac:dyDescent="0.25">
      <c r="B150" s="173" t="str">
        <f t="shared" si="25"/>
        <v>12/2024</v>
      </c>
      <c r="C150" s="174">
        <v>45645</v>
      </c>
      <c r="D150" s="176">
        <v>11</v>
      </c>
      <c r="E150" s="176">
        <v>1</v>
      </c>
      <c r="F150" s="176">
        <v>16</v>
      </c>
      <c r="G150" s="182" t="s">
        <v>250</v>
      </c>
      <c r="H150" s="183">
        <v>20262575382</v>
      </c>
      <c r="I150" s="184">
        <f>+T150</f>
        <v>2556250</v>
      </c>
      <c r="J150" s="185"/>
      <c r="K150" s="184">
        <v>0</v>
      </c>
      <c r="L150" s="185"/>
      <c r="M150" s="184"/>
      <c r="N150" s="180"/>
      <c r="O150" s="184">
        <v>0</v>
      </c>
      <c r="P150" s="185">
        <v>0</v>
      </c>
      <c r="Q150" s="185"/>
      <c r="R150" s="185"/>
      <c r="S150" s="185"/>
      <c r="T150" s="184">
        <v>2556250</v>
      </c>
      <c r="U150" s="181" t="s">
        <v>191</v>
      </c>
      <c r="V150" s="164"/>
      <c r="W150" s="155">
        <f t="shared" si="26"/>
        <v>2556250</v>
      </c>
      <c r="X150" s="181"/>
      <c r="Y150" s="193"/>
      <c r="AA150" s="151">
        <f t="shared" ref="AA150:AA170" si="31">+T150-Y150</f>
        <v>2556250</v>
      </c>
    </row>
    <row r="151" spans="2:28" ht="12.75" hidden="1" customHeight="1" x14ac:dyDescent="0.25">
      <c r="B151" s="173" t="str">
        <f t="shared" si="25"/>
        <v>01/2025</v>
      </c>
      <c r="C151" s="174">
        <v>45658</v>
      </c>
      <c r="D151" s="176">
        <v>1</v>
      </c>
      <c r="E151" s="176">
        <v>1</v>
      </c>
      <c r="F151" s="176">
        <v>1504</v>
      </c>
      <c r="G151" s="182" t="s">
        <v>161</v>
      </c>
      <c r="H151" s="183">
        <v>30716710358</v>
      </c>
      <c r="I151" s="184">
        <v>48000</v>
      </c>
      <c r="J151" s="185"/>
      <c r="K151" s="184">
        <v>10080</v>
      </c>
      <c r="L151" s="185"/>
      <c r="M151" s="184"/>
      <c r="N151" s="180"/>
      <c r="O151" s="184">
        <v>0</v>
      </c>
      <c r="P151" s="185">
        <v>0</v>
      </c>
      <c r="Q151" s="185"/>
      <c r="R151" s="185"/>
      <c r="S151" s="185"/>
      <c r="T151" s="184">
        <v>58080</v>
      </c>
      <c r="U151" s="181" t="s">
        <v>191</v>
      </c>
      <c r="V151" s="164"/>
      <c r="W151" s="155">
        <f t="shared" si="26"/>
        <v>48000</v>
      </c>
      <c r="X151" s="181"/>
      <c r="Y151" s="151">
        <v>58080</v>
      </c>
      <c r="AA151" s="151">
        <f t="shared" ref="AA151:AA152" si="32">+T151-Y151-Z151</f>
        <v>0</v>
      </c>
      <c r="AB151" s="148" t="s">
        <v>256</v>
      </c>
    </row>
    <row r="152" spans="2:28" ht="12.75" hidden="1" customHeight="1" x14ac:dyDescent="0.25">
      <c r="B152" s="173" t="str">
        <f t="shared" si="25"/>
        <v>01/2025</v>
      </c>
      <c r="C152" s="174">
        <v>45658</v>
      </c>
      <c r="D152" s="176">
        <v>1</v>
      </c>
      <c r="E152" s="176">
        <v>1</v>
      </c>
      <c r="F152" s="176">
        <v>1514</v>
      </c>
      <c r="G152" s="182" t="s">
        <v>161</v>
      </c>
      <c r="H152" s="183">
        <v>30716710358</v>
      </c>
      <c r="I152" s="184">
        <v>53700</v>
      </c>
      <c r="J152" s="185"/>
      <c r="K152" s="184">
        <v>11277</v>
      </c>
      <c r="L152" s="185"/>
      <c r="M152" s="184"/>
      <c r="N152" s="180"/>
      <c r="O152" s="184">
        <v>0</v>
      </c>
      <c r="P152" s="185">
        <v>0</v>
      </c>
      <c r="Q152" s="185"/>
      <c r="R152" s="185"/>
      <c r="S152" s="185"/>
      <c r="T152" s="184">
        <v>64977</v>
      </c>
      <c r="U152" s="181" t="s">
        <v>194</v>
      </c>
      <c r="V152" s="164"/>
      <c r="W152" s="155">
        <f t="shared" si="26"/>
        <v>53700</v>
      </c>
      <c r="X152" s="181"/>
      <c r="Y152" s="151">
        <v>64977</v>
      </c>
      <c r="AA152" s="151">
        <f t="shared" si="32"/>
        <v>0</v>
      </c>
      <c r="AB152" s="148" t="s">
        <v>256</v>
      </c>
    </row>
    <row r="153" spans="2:28" ht="12.75" hidden="1" customHeight="1" x14ac:dyDescent="0.25">
      <c r="B153" s="173" t="str">
        <f t="shared" si="25"/>
        <v>01/2025</v>
      </c>
      <c r="C153" s="174">
        <v>45659</v>
      </c>
      <c r="D153" s="176">
        <v>1</v>
      </c>
      <c r="E153" s="176">
        <v>2</v>
      </c>
      <c r="F153" s="176">
        <v>101</v>
      </c>
      <c r="G153" s="182" t="s">
        <v>162</v>
      </c>
      <c r="H153" s="183">
        <v>30718209966</v>
      </c>
      <c r="I153" s="184">
        <v>718642.04</v>
      </c>
      <c r="J153" s="185"/>
      <c r="K153" s="184">
        <v>150914.82999999999</v>
      </c>
      <c r="L153" s="185"/>
      <c r="M153" s="184"/>
      <c r="N153" s="180"/>
      <c r="O153" s="184">
        <v>0</v>
      </c>
      <c r="P153" s="185">
        <v>0</v>
      </c>
      <c r="Q153" s="185"/>
      <c r="R153" s="185"/>
      <c r="S153" s="185"/>
      <c r="T153" s="184">
        <v>869556.87</v>
      </c>
      <c r="U153" s="181" t="str">
        <f>+VLOOKUP(H153,'Clasificación x Proveedor'!C:D,2,0)</f>
        <v>Honorarios Profesionales</v>
      </c>
      <c r="V153" s="164"/>
      <c r="W153" s="155">
        <f t="shared" si="26"/>
        <v>718642.04</v>
      </c>
      <c r="X153" s="181"/>
      <c r="Y153" s="151">
        <v>869556.87</v>
      </c>
      <c r="AA153" s="151">
        <f t="shared" si="31"/>
        <v>0</v>
      </c>
      <c r="AB153" s="148" t="s">
        <v>256</v>
      </c>
    </row>
    <row r="154" spans="2:28" ht="12.75" hidden="1" customHeight="1" x14ac:dyDescent="0.25">
      <c r="B154" s="173" t="str">
        <f t="shared" si="25"/>
        <v>01/2025</v>
      </c>
      <c r="C154" s="174">
        <v>45677</v>
      </c>
      <c r="D154" s="176">
        <v>11</v>
      </c>
      <c r="E154" s="176">
        <v>2</v>
      </c>
      <c r="F154" s="176">
        <v>814</v>
      </c>
      <c r="G154" s="182" t="s">
        <v>160</v>
      </c>
      <c r="H154" s="183">
        <v>27062321240</v>
      </c>
      <c r="I154" s="184">
        <f>+T154</f>
        <v>60000</v>
      </c>
      <c r="J154" s="185"/>
      <c r="K154" s="184">
        <v>0</v>
      </c>
      <c r="L154" s="185"/>
      <c r="M154" s="184"/>
      <c r="N154" s="180"/>
      <c r="O154" s="184">
        <v>0</v>
      </c>
      <c r="P154" s="185">
        <v>0</v>
      </c>
      <c r="Q154" s="185"/>
      <c r="R154" s="185"/>
      <c r="S154" s="185"/>
      <c r="T154" s="184">
        <v>60000</v>
      </c>
      <c r="U154" s="181" t="str">
        <f>+VLOOKUP(H154,'Clasificación x Proveedor'!C:D,2,0)</f>
        <v>Honorarios Profesionales</v>
      </c>
      <c r="V154" s="164"/>
      <c r="W154" s="155">
        <f t="shared" si="26"/>
        <v>60000</v>
      </c>
      <c r="X154" s="181"/>
      <c r="Y154" s="193"/>
      <c r="AA154" s="151">
        <f t="shared" si="31"/>
        <v>60000</v>
      </c>
    </row>
    <row r="155" spans="2:28" ht="12.75" hidden="1" customHeight="1" x14ac:dyDescent="0.25">
      <c r="B155" s="173" t="str">
        <f t="shared" si="25"/>
        <v>01/2025</v>
      </c>
      <c r="C155" s="174">
        <v>45663</v>
      </c>
      <c r="D155" s="176">
        <v>1</v>
      </c>
      <c r="E155" s="176">
        <v>63</v>
      </c>
      <c r="F155" s="176">
        <v>3137917</v>
      </c>
      <c r="G155" s="182" t="s">
        <v>103</v>
      </c>
      <c r="H155" s="183">
        <v>30640897267</v>
      </c>
      <c r="I155" s="184">
        <v>54880</v>
      </c>
      <c r="J155" s="185"/>
      <c r="K155" s="184">
        <v>11524.8</v>
      </c>
      <c r="L155" s="185"/>
      <c r="M155" s="184"/>
      <c r="N155" s="180"/>
      <c r="O155" s="184">
        <v>1646.4</v>
      </c>
      <c r="P155" s="185">
        <v>548.79999999999995</v>
      </c>
      <c r="Q155" s="185"/>
      <c r="R155" s="185"/>
      <c r="S155" s="185"/>
      <c r="T155" s="184">
        <v>68600</v>
      </c>
      <c r="U155" s="181" t="s">
        <v>191</v>
      </c>
      <c r="V155" s="164"/>
      <c r="W155" s="155">
        <f t="shared" si="26"/>
        <v>54880</v>
      </c>
      <c r="X155" s="181"/>
      <c r="Y155" s="193">
        <f>+T155</f>
        <v>68600</v>
      </c>
      <c r="AA155" s="151">
        <f t="shared" si="31"/>
        <v>0</v>
      </c>
      <c r="AB155" s="148" t="s">
        <v>255</v>
      </c>
    </row>
    <row r="156" spans="2:28" ht="12.75" hidden="1" customHeight="1" x14ac:dyDescent="0.25">
      <c r="B156" s="173" t="str">
        <f t="shared" si="25"/>
        <v>01/2025</v>
      </c>
      <c r="C156" s="174">
        <v>45664</v>
      </c>
      <c r="D156" s="176">
        <v>1</v>
      </c>
      <c r="E156" s="176">
        <v>9</v>
      </c>
      <c r="F156" s="176">
        <v>70765</v>
      </c>
      <c r="G156" s="182" t="s">
        <v>163</v>
      </c>
      <c r="H156" s="183">
        <v>33519516239</v>
      </c>
      <c r="I156" s="184">
        <v>77405.570000000007</v>
      </c>
      <c r="J156" s="185"/>
      <c r="K156" s="184">
        <v>16255.17</v>
      </c>
      <c r="L156" s="185"/>
      <c r="M156" s="184"/>
      <c r="N156" s="180"/>
      <c r="O156" s="184">
        <v>0</v>
      </c>
      <c r="P156" s="185">
        <v>774.06</v>
      </c>
      <c r="Q156" s="185"/>
      <c r="R156" s="185"/>
      <c r="S156" s="185"/>
      <c r="T156" s="184">
        <v>94434.79</v>
      </c>
      <c r="U156" s="181" t="s">
        <v>191</v>
      </c>
      <c r="V156" s="164"/>
      <c r="W156" s="155">
        <f t="shared" si="26"/>
        <v>77405.570000000007</v>
      </c>
      <c r="X156" s="181"/>
      <c r="Y156" s="193"/>
      <c r="AA156" s="151">
        <f t="shared" si="31"/>
        <v>94434.79</v>
      </c>
    </row>
    <row r="157" spans="2:28" ht="12.75" hidden="1" customHeight="1" x14ac:dyDescent="0.25">
      <c r="B157" s="173" t="str">
        <f t="shared" si="25"/>
        <v>01/2025</v>
      </c>
      <c r="C157" s="174">
        <v>45666</v>
      </c>
      <c r="D157" s="176">
        <v>1</v>
      </c>
      <c r="E157" s="176">
        <v>9</v>
      </c>
      <c r="F157" s="176">
        <v>71333</v>
      </c>
      <c r="G157" s="182" t="s">
        <v>163</v>
      </c>
      <c r="H157" s="183">
        <v>33519516239</v>
      </c>
      <c r="I157" s="184">
        <v>77405.570000000007</v>
      </c>
      <c r="J157" s="185"/>
      <c r="K157" s="184">
        <v>16255.17</v>
      </c>
      <c r="L157" s="185"/>
      <c r="M157" s="184"/>
      <c r="N157" s="180"/>
      <c r="O157" s="184">
        <v>0</v>
      </c>
      <c r="P157" s="185">
        <v>774.06</v>
      </c>
      <c r="Q157" s="185"/>
      <c r="R157" s="185"/>
      <c r="S157" s="185"/>
      <c r="T157" s="184">
        <v>94434.8</v>
      </c>
      <c r="U157" s="181" t="s">
        <v>194</v>
      </c>
      <c r="V157" s="164"/>
      <c r="W157" s="155">
        <f t="shared" si="26"/>
        <v>77405.570000000007</v>
      </c>
      <c r="X157" s="181"/>
      <c r="Y157" s="193"/>
      <c r="AA157" s="151">
        <f t="shared" si="31"/>
        <v>94434.8</v>
      </c>
      <c r="AB157" s="148" t="s">
        <v>340</v>
      </c>
    </row>
    <row r="158" spans="2:28" ht="12.75" hidden="1" customHeight="1" x14ac:dyDescent="0.25">
      <c r="B158" s="173" t="str">
        <f t="shared" si="25"/>
        <v>01/2025</v>
      </c>
      <c r="C158" s="174">
        <v>45666</v>
      </c>
      <c r="D158" s="176">
        <v>3</v>
      </c>
      <c r="E158" s="176">
        <v>9</v>
      </c>
      <c r="F158" s="176">
        <v>1286</v>
      </c>
      <c r="G158" s="182" t="s">
        <v>163</v>
      </c>
      <c r="H158" s="183">
        <v>33519516239</v>
      </c>
      <c r="I158" s="184">
        <v>-77405.570000000007</v>
      </c>
      <c r="J158" s="185"/>
      <c r="K158" s="184">
        <v>-16255.17</v>
      </c>
      <c r="L158" s="185"/>
      <c r="M158" s="184"/>
      <c r="N158" s="180"/>
      <c r="O158" s="184">
        <v>0</v>
      </c>
      <c r="P158" s="185">
        <v>-774.06</v>
      </c>
      <c r="Q158" s="185"/>
      <c r="R158" s="185"/>
      <c r="S158" s="185"/>
      <c r="T158" s="184">
        <v>-94434.79</v>
      </c>
      <c r="U158" s="181" t="s">
        <v>194</v>
      </c>
      <c r="V158" s="164"/>
      <c r="W158" s="155">
        <f t="shared" si="26"/>
        <v>-77405.570000000007</v>
      </c>
      <c r="X158" s="181"/>
      <c r="Y158" s="193"/>
      <c r="AA158" s="151">
        <f t="shared" si="31"/>
        <v>-94434.79</v>
      </c>
      <c r="AB158" s="148" t="s">
        <v>340</v>
      </c>
    </row>
    <row r="159" spans="2:28" ht="12.75" hidden="1" customHeight="1" x14ac:dyDescent="0.25">
      <c r="B159" s="173" t="str">
        <f t="shared" si="25"/>
        <v>01/2025</v>
      </c>
      <c r="C159" s="174">
        <v>45673</v>
      </c>
      <c r="D159" s="176">
        <v>1</v>
      </c>
      <c r="E159" s="176">
        <v>2</v>
      </c>
      <c r="F159" s="176">
        <v>18047</v>
      </c>
      <c r="G159" s="182" t="s">
        <v>171</v>
      </c>
      <c r="H159" s="183">
        <v>30541472874</v>
      </c>
      <c r="I159" s="184">
        <v>78512.399999999994</v>
      </c>
      <c r="J159" s="185"/>
      <c r="K159" s="184">
        <v>16487.599999999999</v>
      </c>
      <c r="L159" s="185"/>
      <c r="M159" s="184"/>
      <c r="N159" s="180"/>
      <c r="O159" s="184">
        <v>0</v>
      </c>
      <c r="P159" s="185">
        <v>0</v>
      </c>
      <c r="Q159" s="185"/>
      <c r="R159" s="185"/>
      <c r="S159" s="185"/>
      <c r="T159" s="184">
        <v>95000</v>
      </c>
      <c r="U159" s="181" t="s">
        <v>191</v>
      </c>
      <c r="V159" s="164"/>
      <c r="W159" s="155">
        <f t="shared" si="26"/>
        <v>78512.399999999994</v>
      </c>
      <c r="X159" s="181"/>
      <c r="Y159" s="193">
        <v>95000</v>
      </c>
      <c r="AA159" s="151">
        <f t="shared" si="31"/>
        <v>0</v>
      </c>
      <c r="AB159" s="148" t="s">
        <v>256</v>
      </c>
    </row>
    <row r="160" spans="2:28" ht="12.75" hidden="1" customHeight="1" x14ac:dyDescent="0.25">
      <c r="B160" s="173" t="str">
        <f t="shared" ref="B160:B223" si="33">TEXT(C160,"mm/yyyy")</f>
        <v>02/2025</v>
      </c>
      <c r="C160" s="174">
        <v>45689</v>
      </c>
      <c r="D160" s="176">
        <v>1</v>
      </c>
      <c r="E160" s="176">
        <v>1</v>
      </c>
      <c r="F160" s="176">
        <v>1544</v>
      </c>
      <c r="G160" s="182" t="s">
        <v>161</v>
      </c>
      <c r="H160" s="183">
        <v>30716710358</v>
      </c>
      <c r="I160" s="184">
        <v>48000</v>
      </c>
      <c r="J160" s="185"/>
      <c r="K160" s="184">
        <v>10080</v>
      </c>
      <c r="L160" s="185"/>
      <c r="M160" s="184"/>
      <c r="N160" s="180"/>
      <c r="O160" s="184">
        <v>0</v>
      </c>
      <c r="P160" s="185">
        <v>0</v>
      </c>
      <c r="Q160" s="185"/>
      <c r="R160" s="185"/>
      <c r="S160" s="185"/>
      <c r="T160" s="184">
        <v>58080</v>
      </c>
      <c r="U160" s="181" t="s">
        <v>191</v>
      </c>
      <c r="V160" s="164"/>
      <c r="W160" s="155">
        <f t="shared" ref="W160:W223" si="34">+I160+M160+N160</f>
        <v>48000</v>
      </c>
      <c r="X160" s="181"/>
      <c r="Y160" s="151">
        <v>58080</v>
      </c>
      <c r="AA160" s="151">
        <f t="shared" ref="AA160:AA161" si="35">+T160-Y160-Z160</f>
        <v>0</v>
      </c>
      <c r="AB160" s="148" t="s">
        <v>256</v>
      </c>
    </row>
    <row r="161" spans="2:28" ht="12.75" hidden="1" customHeight="1" x14ac:dyDescent="0.25">
      <c r="B161" s="173" t="str">
        <f t="shared" si="33"/>
        <v>02/2025</v>
      </c>
      <c r="C161" s="174">
        <v>45689</v>
      </c>
      <c r="D161" s="176">
        <v>1</v>
      </c>
      <c r="E161" s="176">
        <v>1</v>
      </c>
      <c r="F161" s="176">
        <v>1531</v>
      </c>
      <c r="G161" s="182" t="s">
        <v>161</v>
      </c>
      <c r="H161" s="183">
        <v>30716710358</v>
      </c>
      <c r="I161" s="184">
        <v>61450</v>
      </c>
      <c r="J161" s="185"/>
      <c r="K161" s="184">
        <v>12904.5</v>
      </c>
      <c r="L161" s="185"/>
      <c r="M161" s="184"/>
      <c r="N161" s="180"/>
      <c r="O161" s="184">
        <v>0</v>
      </c>
      <c r="P161" s="185">
        <v>0</v>
      </c>
      <c r="Q161" s="185"/>
      <c r="R161" s="185"/>
      <c r="S161" s="185"/>
      <c r="T161" s="184">
        <v>74354.5</v>
      </c>
      <c r="U161" s="181" t="s">
        <v>194</v>
      </c>
      <c r="V161" s="164"/>
      <c r="W161" s="155">
        <f t="shared" si="34"/>
        <v>61450</v>
      </c>
      <c r="X161" s="181"/>
      <c r="Y161" s="151">
        <v>74354.5</v>
      </c>
      <c r="AA161" s="151">
        <f t="shared" si="35"/>
        <v>0</v>
      </c>
      <c r="AB161" s="148" t="s">
        <v>256</v>
      </c>
    </row>
    <row r="162" spans="2:28" ht="12.75" hidden="1" customHeight="1" x14ac:dyDescent="0.25">
      <c r="B162" s="173" t="str">
        <f t="shared" si="33"/>
        <v>02/2025</v>
      </c>
      <c r="C162" s="174">
        <v>45691</v>
      </c>
      <c r="D162" s="176">
        <v>1</v>
      </c>
      <c r="E162" s="176">
        <v>9</v>
      </c>
      <c r="F162" s="176">
        <v>71353</v>
      </c>
      <c r="G162" s="182" t="s">
        <v>163</v>
      </c>
      <c r="H162" s="183">
        <v>33519516239</v>
      </c>
      <c r="I162" s="184">
        <v>78953.679999999993</v>
      </c>
      <c r="J162" s="185"/>
      <c r="K162" s="184">
        <v>16580.27</v>
      </c>
      <c r="L162" s="185"/>
      <c r="M162" s="184"/>
      <c r="N162" s="180"/>
      <c r="O162" s="184">
        <v>0</v>
      </c>
      <c r="P162" s="185">
        <v>789.54</v>
      </c>
      <c r="Q162" s="185"/>
      <c r="R162" s="185"/>
      <c r="S162" s="185"/>
      <c r="T162" s="184">
        <v>96323.49</v>
      </c>
      <c r="U162" s="181" t="s">
        <v>194</v>
      </c>
      <c r="V162" s="164"/>
      <c r="W162" s="155">
        <f t="shared" si="34"/>
        <v>78953.679999999993</v>
      </c>
      <c r="X162" s="181"/>
      <c r="Y162" s="193"/>
      <c r="AA162" s="151">
        <f t="shared" si="31"/>
        <v>96323.49</v>
      </c>
    </row>
    <row r="163" spans="2:28" ht="12.75" hidden="1" customHeight="1" x14ac:dyDescent="0.25">
      <c r="B163" s="173" t="str">
        <f t="shared" si="33"/>
        <v>02/2025</v>
      </c>
      <c r="C163" s="174">
        <v>45716</v>
      </c>
      <c r="D163" s="176">
        <v>11</v>
      </c>
      <c r="E163" s="176">
        <v>1</v>
      </c>
      <c r="F163" s="176">
        <v>60</v>
      </c>
      <c r="G163" s="182" t="s">
        <v>137</v>
      </c>
      <c r="H163" s="183">
        <v>20381575684</v>
      </c>
      <c r="I163" s="184">
        <f>+T163</f>
        <v>1527130</v>
      </c>
      <c r="J163" s="185"/>
      <c r="K163" s="184">
        <v>0</v>
      </c>
      <c r="L163" s="185"/>
      <c r="M163" s="184"/>
      <c r="N163" s="180"/>
      <c r="O163" s="184">
        <v>0</v>
      </c>
      <c r="P163" s="185">
        <v>0</v>
      </c>
      <c r="Q163" s="185"/>
      <c r="R163" s="185"/>
      <c r="S163" s="185"/>
      <c r="T163" s="184">
        <v>1527130</v>
      </c>
      <c r="U163" s="181" t="str">
        <f>+VLOOKUP(H163,'Clasificación x Proveedor'!C:D,2,0)</f>
        <v>Honorarios Profesionales</v>
      </c>
      <c r="V163" s="164"/>
      <c r="W163" s="155">
        <f t="shared" si="34"/>
        <v>1527130</v>
      </c>
      <c r="X163" s="181"/>
      <c r="Y163" s="193">
        <v>1527130</v>
      </c>
      <c r="AA163" s="151">
        <f t="shared" si="31"/>
        <v>0</v>
      </c>
      <c r="AB163" s="148" t="s">
        <v>256</v>
      </c>
    </row>
    <row r="164" spans="2:28" ht="12.75" hidden="1" customHeight="1" x14ac:dyDescent="0.25">
      <c r="B164" s="173" t="str">
        <f t="shared" si="33"/>
        <v>02/2025</v>
      </c>
      <c r="C164" s="174">
        <v>45691</v>
      </c>
      <c r="D164" s="176">
        <v>1</v>
      </c>
      <c r="E164" s="176">
        <v>2</v>
      </c>
      <c r="F164" s="176">
        <v>165</v>
      </c>
      <c r="G164" s="182" t="s">
        <v>162</v>
      </c>
      <c r="H164" s="183">
        <v>30718209966</v>
      </c>
      <c r="I164" s="184">
        <v>718642.04</v>
      </c>
      <c r="J164" s="185"/>
      <c r="K164" s="184">
        <v>150914.82999999999</v>
      </c>
      <c r="L164" s="185"/>
      <c r="M164" s="184"/>
      <c r="N164" s="180"/>
      <c r="O164" s="184">
        <v>0</v>
      </c>
      <c r="P164" s="185">
        <v>0</v>
      </c>
      <c r="Q164" s="185"/>
      <c r="R164" s="185"/>
      <c r="S164" s="185"/>
      <c r="T164" s="184">
        <v>869556.87</v>
      </c>
      <c r="U164" s="181" t="str">
        <f>+VLOOKUP(H164,'Clasificación x Proveedor'!C:D,2,0)</f>
        <v>Honorarios Profesionales</v>
      </c>
      <c r="V164" s="164"/>
      <c r="W164" s="155">
        <f t="shared" si="34"/>
        <v>718642.04</v>
      </c>
      <c r="X164" s="181"/>
      <c r="Y164" s="151">
        <v>869556.87</v>
      </c>
      <c r="AA164" s="151">
        <f t="shared" si="31"/>
        <v>0</v>
      </c>
      <c r="AB164" s="148" t="s">
        <v>256</v>
      </c>
    </row>
    <row r="165" spans="2:28" ht="12.75" hidden="1" customHeight="1" x14ac:dyDescent="0.25">
      <c r="B165" s="173" t="str">
        <f t="shared" si="33"/>
        <v>02/2025</v>
      </c>
      <c r="C165" s="174">
        <v>45693</v>
      </c>
      <c r="D165" s="176">
        <v>1</v>
      </c>
      <c r="E165" s="176">
        <v>63</v>
      </c>
      <c r="F165" s="176">
        <v>3178253</v>
      </c>
      <c r="G165" s="182" t="s">
        <v>103</v>
      </c>
      <c r="H165" s="183">
        <v>30640897267</v>
      </c>
      <c r="I165" s="184">
        <v>57070</v>
      </c>
      <c r="J165" s="185"/>
      <c r="K165" s="184">
        <v>11984.7</v>
      </c>
      <c r="L165" s="185"/>
      <c r="M165" s="184"/>
      <c r="N165" s="180"/>
      <c r="O165" s="184">
        <v>1712.1</v>
      </c>
      <c r="P165" s="185">
        <v>570.70000000000005</v>
      </c>
      <c r="Q165" s="185"/>
      <c r="R165" s="185"/>
      <c r="S165" s="185"/>
      <c r="T165" s="184">
        <v>71337.5</v>
      </c>
      <c r="U165" s="181" t="s">
        <v>191</v>
      </c>
      <c r="V165" s="164"/>
      <c r="W165" s="155">
        <f t="shared" si="34"/>
        <v>57070</v>
      </c>
      <c r="X165" s="181"/>
      <c r="Y165" s="193">
        <f>+T165</f>
        <v>71337.5</v>
      </c>
      <c r="AA165" s="151">
        <f t="shared" si="31"/>
        <v>0</v>
      </c>
      <c r="AB165" s="148" t="s">
        <v>255</v>
      </c>
    </row>
    <row r="166" spans="2:28" ht="12.75" hidden="1" customHeight="1" x14ac:dyDescent="0.25">
      <c r="B166" s="173" t="str">
        <f t="shared" si="33"/>
        <v>02/2025</v>
      </c>
      <c r="C166" s="174">
        <v>45702</v>
      </c>
      <c r="D166" s="176">
        <v>1</v>
      </c>
      <c r="E166" s="176">
        <v>4</v>
      </c>
      <c r="F166" s="176">
        <v>53</v>
      </c>
      <c r="G166" s="182" t="s">
        <v>251</v>
      </c>
      <c r="H166" s="183">
        <v>20257265014</v>
      </c>
      <c r="I166" s="184">
        <v>9504132.2400000002</v>
      </c>
      <c r="J166" s="185"/>
      <c r="K166" s="184">
        <v>1995867.77</v>
      </c>
      <c r="L166" s="185"/>
      <c r="M166" s="184"/>
      <c r="N166" s="180"/>
      <c r="O166" s="184">
        <v>0</v>
      </c>
      <c r="P166" s="185">
        <v>0</v>
      </c>
      <c r="Q166" s="185"/>
      <c r="R166" s="185"/>
      <c r="S166" s="185"/>
      <c r="T166" s="184">
        <v>11500000</v>
      </c>
      <c r="U166" s="181" t="s">
        <v>191</v>
      </c>
      <c r="V166" s="164"/>
      <c r="W166" s="155">
        <f t="shared" si="34"/>
        <v>9504132.2400000002</v>
      </c>
      <c r="X166" s="181"/>
      <c r="Y166" s="193"/>
      <c r="AA166" s="151">
        <f t="shared" si="31"/>
        <v>11500000</v>
      </c>
    </row>
    <row r="167" spans="2:28" ht="12.75" hidden="1" customHeight="1" x14ac:dyDescent="0.25">
      <c r="B167" s="173" t="str">
        <f t="shared" si="33"/>
        <v>02/2025</v>
      </c>
      <c r="C167" s="174">
        <v>45702</v>
      </c>
      <c r="D167" s="176">
        <v>1</v>
      </c>
      <c r="E167" s="176">
        <v>4</v>
      </c>
      <c r="F167" s="176">
        <v>54</v>
      </c>
      <c r="G167" s="182" t="s">
        <v>251</v>
      </c>
      <c r="H167" s="183">
        <v>20257265014</v>
      </c>
      <c r="I167" s="184">
        <v>12396694.24</v>
      </c>
      <c r="J167" s="185"/>
      <c r="K167" s="184">
        <v>2603305.79</v>
      </c>
      <c r="L167" s="185"/>
      <c r="M167" s="184"/>
      <c r="N167" s="180"/>
      <c r="O167" s="184">
        <v>0</v>
      </c>
      <c r="P167" s="185">
        <v>0</v>
      </c>
      <c r="Q167" s="185"/>
      <c r="R167" s="185"/>
      <c r="S167" s="185"/>
      <c r="T167" s="184">
        <v>15000000.01</v>
      </c>
      <c r="U167" s="181" t="s">
        <v>191</v>
      </c>
      <c r="V167" s="164"/>
      <c r="W167" s="155">
        <f t="shared" si="34"/>
        <v>12396694.24</v>
      </c>
      <c r="X167" s="181"/>
      <c r="Y167" s="193"/>
      <c r="AA167" s="151">
        <f t="shared" si="31"/>
        <v>15000000.01</v>
      </c>
    </row>
    <row r="168" spans="2:28" ht="12.75" hidden="1" customHeight="1" x14ac:dyDescent="0.25">
      <c r="B168" s="173" t="str">
        <f t="shared" si="33"/>
        <v>02/2025</v>
      </c>
      <c r="C168" s="174">
        <v>45710</v>
      </c>
      <c r="D168" s="176">
        <v>1</v>
      </c>
      <c r="E168" s="176">
        <v>2</v>
      </c>
      <c r="F168" s="176">
        <v>18290</v>
      </c>
      <c r="G168" s="182" t="s">
        <v>171</v>
      </c>
      <c r="H168" s="183">
        <v>30541472874</v>
      </c>
      <c r="I168" s="184">
        <v>78512.399999999994</v>
      </c>
      <c r="J168" s="185"/>
      <c r="K168" s="184">
        <v>16487.599999999999</v>
      </c>
      <c r="L168" s="185"/>
      <c r="M168" s="184"/>
      <c r="N168" s="180"/>
      <c r="O168" s="184">
        <v>0</v>
      </c>
      <c r="P168" s="185">
        <v>0</v>
      </c>
      <c r="Q168" s="185"/>
      <c r="R168" s="185"/>
      <c r="S168" s="185"/>
      <c r="T168" s="184">
        <v>95000</v>
      </c>
      <c r="U168" s="181" t="s">
        <v>191</v>
      </c>
      <c r="V168" s="164"/>
      <c r="W168" s="155">
        <f t="shared" si="34"/>
        <v>78512.399999999994</v>
      </c>
      <c r="X168" s="181"/>
      <c r="Y168" s="193">
        <v>95000</v>
      </c>
      <c r="AA168" s="151">
        <f t="shared" si="31"/>
        <v>0</v>
      </c>
      <c r="AB168" s="148" t="s">
        <v>256</v>
      </c>
    </row>
    <row r="169" spans="2:28" ht="12.75" hidden="1" customHeight="1" x14ac:dyDescent="0.25">
      <c r="B169" s="173" t="str">
        <f t="shared" si="33"/>
        <v>02/2025</v>
      </c>
      <c r="C169" s="174">
        <v>45715</v>
      </c>
      <c r="D169" s="176">
        <v>1</v>
      </c>
      <c r="E169" s="176">
        <v>3</v>
      </c>
      <c r="F169" s="176">
        <v>1297</v>
      </c>
      <c r="G169" s="182" t="s">
        <v>252</v>
      </c>
      <c r="H169" s="183">
        <v>30716575604</v>
      </c>
      <c r="I169" s="184">
        <v>29504.13</v>
      </c>
      <c r="J169" s="185"/>
      <c r="K169" s="184">
        <v>6195.87</v>
      </c>
      <c r="L169" s="185"/>
      <c r="M169" s="184"/>
      <c r="N169" s="180"/>
      <c r="O169" s="184">
        <v>0</v>
      </c>
      <c r="P169" s="185">
        <v>0</v>
      </c>
      <c r="Q169" s="185"/>
      <c r="R169" s="185"/>
      <c r="S169" s="185"/>
      <c r="T169" s="184">
        <v>35700</v>
      </c>
      <c r="U169" s="181" t="s">
        <v>191</v>
      </c>
      <c r="V169" s="164"/>
      <c r="W169" s="155">
        <f t="shared" si="34"/>
        <v>29504.13</v>
      </c>
      <c r="X169" s="181"/>
      <c r="Y169" s="193"/>
      <c r="AA169" s="151">
        <f t="shared" si="31"/>
        <v>35700</v>
      </c>
    </row>
    <row r="170" spans="2:28" ht="12.75" customHeight="1" x14ac:dyDescent="0.25">
      <c r="B170" s="173" t="str">
        <f t="shared" si="33"/>
        <v>02/2025</v>
      </c>
      <c r="C170" s="174">
        <v>45716</v>
      </c>
      <c r="D170" s="176">
        <v>11</v>
      </c>
      <c r="E170" s="176">
        <v>2</v>
      </c>
      <c r="F170" s="176">
        <v>37</v>
      </c>
      <c r="G170" s="182" t="s">
        <v>253</v>
      </c>
      <c r="H170" s="183">
        <v>20160901846</v>
      </c>
      <c r="I170" s="184">
        <f>+T170</f>
        <v>652500</v>
      </c>
      <c r="J170" s="185"/>
      <c r="K170" s="184">
        <v>0</v>
      </c>
      <c r="L170" s="185"/>
      <c r="M170" s="184"/>
      <c r="N170" s="180"/>
      <c r="O170" s="184">
        <v>0</v>
      </c>
      <c r="P170" s="185">
        <v>0</v>
      </c>
      <c r="Q170" s="185"/>
      <c r="R170" s="185"/>
      <c r="S170" s="185"/>
      <c r="T170" s="184">
        <v>652500</v>
      </c>
      <c r="U170" s="181" t="str">
        <f>+VLOOKUP(H170,'Clasificación x Proveedor'!C:D,2,0)</f>
        <v>Honorarios Profesionales</v>
      </c>
      <c r="V170" s="164"/>
      <c r="W170" s="155">
        <f t="shared" si="34"/>
        <v>652500</v>
      </c>
      <c r="X170" s="181"/>
      <c r="Y170" s="193">
        <v>652500</v>
      </c>
      <c r="AA170" s="151">
        <f t="shared" si="31"/>
        <v>0</v>
      </c>
      <c r="AB170" s="148" t="s">
        <v>256</v>
      </c>
    </row>
    <row r="171" spans="2:28" ht="12.75" hidden="1" customHeight="1" x14ac:dyDescent="0.25">
      <c r="B171" s="173" t="str">
        <f t="shared" si="33"/>
        <v>03/2025</v>
      </c>
      <c r="C171" s="174">
        <v>45717</v>
      </c>
      <c r="D171" s="176">
        <v>1</v>
      </c>
      <c r="E171" s="176">
        <v>1</v>
      </c>
      <c r="F171" s="176">
        <v>1591</v>
      </c>
      <c r="G171" s="182" t="s">
        <v>161</v>
      </c>
      <c r="H171" s="183">
        <v>30716710358</v>
      </c>
      <c r="I171" s="184">
        <v>48000</v>
      </c>
      <c r="J171" s="185"/>
      <c r="K171" s="184">
        <v>10080</v>
      </c>
      <c r="L171" s="185"/>
      <c r="M171" s="184">
        <v>0</v>
      </c>
      <c r="N171" s="180">
        <v>0</v>
      </c>
      <c r="O171" s="184">
        <v>0</v>
      </c>
      <c r="P171" s="185">
        <v>0</v>
      </c>
      <c r="Q171" s="185"/>
      <c r="R171" s="185"/>
      <c r="S171" s="185"/>
      <c r="T171" s="184">
        <v>58080</v>
      </c>
      <c r="U171" s="181" t="s">
        <v>191</v>
      </c>
      <c r="V171" s="164"/>
      <c r="W171" s="155">
        <f t="shared" si="34"/>
        <v>48000</v>
      </c>
      <c r="X171" s="181"/>
      <c r="Y171" s="151">
        <v>19611</v>
      </c>
      <c r="Z171" s="151">
        <v>845.6</v>
      </c>
      <c r="AA171" s="151">
        <f t="shared" ref="AA171:AA173" si="36">+T171-Y171-Z171</f>
        <v>37623.4</v>
      </c>
      <c r="AB171" s="148" t="s">
        <v>256</v>
      </c>
    </row>
    <row r="172" spans="2:28" ht="12.75" hidden="1" customHeight="1" x14ac:dyDescent="0.25">
      <c r="B172" s="173" t="str">
        <f t="shared" si="33"/>
        <v>03/2025</v>
      </c>
      <c r="C172" s="174">
        <v>45717</v>
      </c>
      <c r="D172" s="176">
        <v>1</v>
      </c>
      <c r="E172" s="176">
        <v>1</v>
      </c>
      <c r="F172" s="176">
        <v>1570</v>
      </c>
      <c r="G172" s="182" t="s">
        <v>161</v>
      </c>
      <c r="H172" s="183">
        <v>30716710358</v>
      </c>
      <c r="I172" s="184">
        <v>61450</v>
      </c>
      <c r="J172" s="185"/>
      <c r="K172" s="184">
        <v>12904.5</v>
      </c>
      <c r="L172" s="185"/>
      <c r="M172" s="184">
        <v>0</v>
      </c>
      <c r="N172" s="180">
        <v>0</v>
      </c>
      <c r="O172" s="184">
        <v>0</v>
      </c>
      <c r="P172" s="185">
        <v>0</v>
      </c>
      <c r="Q172" s="185"/>
      <c r="R172" s="185"/>
      <c r="S172" s="185"/>
      <c r="T172" s="184">
        <v>74354.5</v>
      </c>
      <c r="U172" s="181" t="s">
        <v>194</v>
      </c>
      <c r="V172" s="164"/>
      <c r="W172" s="155">
        <f t="shared" si="34"/>
        <v>61450</v>
      </c>
      <c r="X172" s="181"/>
      <c r="AA172" s="151">
        <f t="shared" si="36"/>
        <v>74354.5</v>
      </c>
      <c r="AB172" s="148" t="s">
        <v>256</v>
      </c>
    </row>
    <row r="173" spans="2:28" ht="12.75" hidden="1" customHeight="1" x14ac:dyDescent="0.25">
      <c r="B173" s="173" t="str">
        <f t="shared" si="33"/>
        <v>03/2025</v>
      </c>
      <c r="C173" s="174">
        <v>45717</v>
      </c>
      <c r="D173" s="176">
        <v>1</v>
      </c>
      <c r="E173" s="176">
        <v>1</v>
      </c>
      <c r="F173" s="176">
        <v>1571</v>
      </c>
      <c r="G173" s="182" t="s">
        <v>161</v>
      </c>
      <c r="H173" s="183">
        <v>30716710358</v>
      </c>
      <c r="I173" s="184">
        <v>61450</v>
      </c>
      <c r="J173" s="185"/>
      <c r="K173" s="184">
        <v>12904.5</v>
      </c>
      <c r="L173" s="185"/>
      <c r="M173" s="184">
        <v>0</v>
      </c>
      <c r="N173" s="180">
        <v>0</v>
      </c>
      <c r="O173" s="184">
        <v>0</v>
      </c>
      <c r="P173" s="185">
        <v>0</v>
      </c>
      <c r="Q173" s="185"/>
      <c r="R173" s="185"/>
      <c r="S173" s="185"/>
      <c r="T173" s="184">
        <v>74354.5</v>
      </c>
      <c r="U173" s="181" t="s">
        <v>191</v>
      </c>
      <c r="V173" s="164"/>
      <c r="W173" s="155">
        <f t="shared" si="34"/>
        <v>61450</v>
      </c>
      <c r="X173" s="181"/>
      <c r="AA173" s="151">
        <f t="shared" si="36"/>
        <v>74354.5</v>
      </c>
      <c r="AB173" s="148" t="s">
        <v>340</v>
      </c>
    </row>
    <row r="174" spans="2:28" ht="12.75" hidden="1" customHeight="1" x14ac:dyDescent="0.25">
      <c r="B174" s="173" t="str">
        <f t="shared" si="33"/>
        <v>03/2025</v>
      </c>
      <c r="C174" s="174">
        <v>45721</v>
      </c>
      <c r="D174" s="176">
        <v>1</v>
      </c>
      <c r="E174" s="176">
        <v>9</v>
      </c>
      <c r="F174" s="176">
        <v>71938</v>
      </c>
      <c r="G174" s="182" t="s">
        <v>163</v>
      </c>
      <c r="H174" s="183">
        <v>33519516239</v>
      </c>
      <c r="I174" s="184">
        <v>80532.75</v>
      </c>
      <c r="J174" s="185"/>
      <c r="K174" s="184">
        <v>16911.88</v>
      </c>
      <c r="L174" s="185"/>
      <c r="M174" s="184">
        <v>0</v>
      </c>
      <c r="N174" s="180">
        <v>0</v>
      </c>
      <c r="O174" s="184">
        <v>0</v>
      </c>
      <c r="P174" s="185">
        <v>805.33</v>
      </c>
      <c r="Q174" s="185"/>
      <c r="R174" s="185"/>
      <c r="S174" s="185"/>
      <c r="T174" s="184">
        <v>98249.96</v>
      </c>
      <c r="U174" s="181" t="s">
        <v>194</v>
      </c>
      <c r="V174" s="164"/>
      <c r="W174" s="155">
        <f t="shared" si="34"/>
        <v>80532.75</v>
      </c>
      <c r="X174" s="181"/>
      <c r="Y174" s="193"/>
      <c r="AA174" s="151">
        <f>+T174-Y174-Z174</f>
        <v>98249.96</v>
      </c>
    </row>
    <row r="175" spans="2:28" ht="12.75" hidden="1" customHeight="1" x14ac:dyDescent="0.25">
      <c r="B175" s="173" t="str">
        <f t="shared" si="33"/>
        <v>03/2025</v>
      </c>
      <c r="C175" s="174">
        <v>45734</v>
      </c>
      <c r="D175" s="176">
        <v>1</v>
      </c>
      <c r="E175" s="176">
        <v>3</v>
      </c>
      <c r="F175" s="176">
        <v>1704</v>
      </c>
      <c r="G175" s="182" t="s">
        <v>138</v>
      </c>
      <c r="H175" s="183">
        <v>20140622533</v>
      </c>
      <c r="I175" s="184">
        <v>164700</v>
      </c>
      <c r="J175" s="185"/>
      <c r="K175" s="184">
        <v>34587</v>
      </c>
      <c r="L175" s="185"/>
      <c r="M175" s="184">
        <v>95540.74</v>
      </c>
      <c r="N175" s="180">
        <v>1024702.44</v>
      </c>
      <c r="O175" s="184"/>
      <c r="P175" s="185">
        <v>0</v>
      </c>
      <c r="Q175" s="185"/>
      <c r="R175" s="184">
        <v>548947.72</v>
      </c>
      <c r="S175" s="185"/>
      <c r="T175" s="184">
        <v>1868477.9</v>
      </c>
      <c r="U175" s="181" t="str">
        <f>+VLOOKUP(H175,'Clasificación x Proveedor'!C:D,2,0)</f>
        <v>Honorarios Profesionales</v>
      </c>
      <c r="V175" s="164"/>
      <c r="W175" s="155">
        <f t="shared" si="34"/>
        <v>1284943.18</v>
      </c>
      <c r="X175" s="181"/>
      <c r="Y175" s="193"/>
      <c r="AA175" s="151">
        <f>+T175-Y175</f>
        <v>1868477.9</v>
      </c>
    </row>
    <row r="176" spans="2:28" ht="12.75" hidden="1" customHeight="1" x14ac:dyDescent="0.25">
      <c r="B176" s="173" t="str">
        <f t="shared" si="33"/>
        <v>03/2025</v>
      </c>
      <c r="C176" s="174">
        <v>45717</v>
      </c>
      <c r="D176" s="176">
        <v>3</v>
      </c>
      <c r="E176" s="176">
        <v>1</v>
      </c>
      <c r="F176" s="176">
        <v>50</v>
      </c>
      <c r="G176" s="182" t="s">
        <v>161</v>
      </c>
      <c r="H176" s="183">
        <v>30716710358</v>
      </c>
      <c r="I176" s="184">
        <v>-61450</v>
      </c>
      <c r="J176" s="185"/>
      <c r="K176" s="184">
        <v>-12904.5</v>
      </c>
      <c r="L176" s="185"/>
      <c r="M176" s="184">
        <v>0</v>
      </c>
      <c r="N176" s="180">
        <v>0</v>
      </c>
      <c r="O176" s="184">
        <v>0</v>
      </c>
      <c r="P176" s="185">
        <v>0</v>
      </c>
      <c r="Q176" s="185"/>
      <c r="R176" s="185"/>
      <c r="S176" s="185"/>
      <c r="T176" s="184">
        <v>-74354.5</v>
      </c>
      <c r="U176" s="181" t="s">
        <v>194</v>
      </c>
      <c r="V176" s="164"/>
      <c r="W176" s="155">
        <f t="shared" si="34"/>
        <v>-61450</v>
      </c>
      <c r="X176" s="181"/>
      <c r="AA176" s="151">
        <f>+T176-Y176-Z176</f>
        <v>-74354.5</v>
      </c>
      <c r="AB176" s="148" t="s">
        <v>340</v>
      </c>
    </row>
    <row r="177" spans="2:28" ht="12.75" hidden="1" customHeight="1" x14ac:dyDescent="0.25">
      <c r="B177" s="173" t="str">
        <f t="shared" si="33"/>
        <v>03/2025</v>
      </c>
      <c r="C177" s="174">
        <v>45717</v>
      </c>
      <c r="D177" s="176">
        <v>11</v>
      </c>
      <c r="E177" s="176">
        <v>2</v>
      </c>
      <c r="F177" s="176">
        <v>202</v>
      </c>
      <c r="G177" s="182" t="s">
        <v>135</v>
      </c>
      <c r="H177" s="183">
        <v>20250484152</v>
      </c>
      <c r="I177" s="184">
        <f t="shared" ref="I177:I178" si="37">+T177</f>
        <v>2000000</v>
      </c>
      <c r="J177" s="185"/>
      <c r="K177" s="184">
        <v>0</v>
      </c>
      <c r="L177" s="185"/>
      <c r="M177" s="184">
        <v>0</v>
      </c>
      <c r="N177" s="180">
        <v>0</v>
      </c>
      <c r="O177" s="184">
        <v>0</v>
      </c>
      <c r="P177" s="185">
        <v>0</v>
      </c>
      <c r="Q177" s="185"/>
      <c r="R177" s="185"/>
      <c r="S177" s="185"/>
      <c r="T177" s="184">
        <v>2000000</v>
      </c>
      <c r="U177" s="181" t="str">
        <f>+VLOOKUP(H177,'Clasificación x Proveedor'!C:D,2,0)</f>
        <v>Honorarios Profesionales</v>
      </c>
      <c r="V177" s="164"/>
      <c r="W177" s="155">
        <f t="shared" si="34"/>
        <v>2000000</v>
      </c>
      <c r="X177" s="181"/>
      <c r="Y177" s="193"/>
      <c r="AA177" s="151">
        <f>+T177-Y177</f>
        <v>2000000</v>
      </c>
      <c r="AB177" s="148" t="s">
        <v>340</v>
      </c>
    </row>
    <row r="178" spans="2:28" ht="12.75" hidden="1" customHeight="1" x14ac:dyDescent="0.25">
      <c r="B178" s="173" t="str">
        <f t="shared" si="33"/>
        <v>03/2025</v>
      </c>
      <c r="C178" s="174">
        <v>45721</v>
      </c>
      <c r="D178" s="176">
        <v>13</v>
      </c>
      <c r="E178" s="176">
        <v>2</v>
      </c>
      <c r="F178" s="176">
        <v>9</v>
      </c>
      <c r="G178" s="182" t="s">
        <v>135</v>
      </c>
      <c r="H178" s="183">
        <v>20250484152</v>
      </c>
      <c r="I178" s="184">
        <f t="shared" si="37"/>
        <v>-2000000</v>
      </c>
      <c r="J178" s="185"/>
      <c r="K178" s="184">
        <v>0</v>
      </c>
      <c r="L178" s="185"/>
      <c r="M178" s="184">
        <v>0</v>
      </c>
      <c r="N178" s="180">
        <v>0</v>
      </c>
      <c r="O178" s="184">
        <v>0</v>
      </c>
      <c r="P178" s="185">
        <v>0</v>
      </c>
      <c r="Q178" s="185"/>
      <c r="R178" s="185"/>
      <c r="S178" s="185"/>
      <c r="T178" s="184">
        <v>-2000000</v>
      </c>
      <c r="U178" s="181" t="str">
        <f>+VLOOKUP(H178,'Clasificación x Proveedor'!C:D,2,0)</f>
        <v>Honorarios Profesionales</v>
      </c>
      <c r="V178" s="164"/>
      <c r="W178" s="155">
        <f t="shared" si="34"/>
        <v>-2000000</v>
      </c>
      <c r="X178" s="181"/>
      <c r="Y178" s="193"/>
      <c r="AA178" s="151">
        <f>+T178-Y178</f>
        <v>-2000000</v>
      </c>
      <c r="AB178" s="148" t="s">
        <v>340</v>
      </c>
    </row>
    <row r="179" spans="2:28" ht="12.75" hidden="1" customHeight="1" x14ac:dyDescent="0.25">
      <c r="B179" s="173" t="str">
        <f t="shared" si="33"/>
        <v>03/2025</v>
      </c>
      <c r="C179" s="174">
        <v>45722</v>
      </c>
      <c r="D179" s="176">
        <v>1</v>
      </c>
      <c r="E179" s="176">
        <v>2</v>
      </c>
      <c r="F179" s="176">
        <v>227</v>
      </c>
      <c r="G179" s="182" t="s">
        <v>162</v>
      </c>
      <c r="H179" s="183">
        <v>30718209966</v>
      </c>
      <c r="I179" s="184">
        <v>718642.04</v>
      </c>
      <c r="J179" s="185"/>
      <c r="K179" s="184">
        <v>150914.82999999999</v>
      </c>
      <c r="L179" s="185"/>
      <c r="M179" s="184">
        <v>0</v>
      </c>
      <c r="N179" s="180">
        <v>0</v>
      </c>
      <c r="O179" s="184">
        <v>0</v>
      </c>
      <c r="P179" s="185">
        <v>0</v>
      </c>
      <c r="Q179" s="185"/>
      <c r="R179" s="185"/>
      <c r="S179" s="185"/>
      <c r="T179" s="184">
        <v>869556.87</v>
      </c>
      <c r="U179" s="181" t="str">
        <f>+VLOOKUP(H179,'Clasificación x Proveedor'!C:D,2,0)</f>
        <v>Honorarios Profesionales</v>
      </c>
      <c r="V179" s="164"/>
      <c r="W179" s="155">
        <f t="shared" si="34"/>
        <v>718642.04</v>
      </c>
      <c r="X179" s="181"/>
      <c r="Y179" s="151">
        <v>869556.87</v>
      </c>
      <c r="AA179" s="151">
        <f>+T179-Y179-Z179</f>
        <v>0</v>
      </c>
      <c r="AB179" s="148" t="s">
        <v>256</v>
      </c>
    </row>
    <row r="180" spans="2:28" ht="12.75" hidden="1" customHeight="1" x14ac:dyDescent="0.25">
      <c r="B180" s="173" t="str">
        <f t="shared" si="33"/>
        <v>03/2025</v>
      </c>
      <c r="C180" s="174">
        <v>45723</v>
      </c>
      <c r="D180" s="176">
        <v>1</v>
      </c>
      <c r="E180" s="176">
        <v>63</v>
      </c>
      <c r="F180" s="176">
        <v>3218812</v>
      </c>
      <c r="G180" s="182" t="s">
        <v>103</v>
      </c>
      <c r="H180" s="183">
        <v>30640897267</v>
      </c>
      <c r="I180" s="184">
        <v>59350</v>
      </c>
      <c r="J180" s="185"/>
      <c r="K180" s="184">
        <v>12463.5</v>
      </c>
      <c r="L180" s="185"/>
      <c r="M180" s="184">
        <v>0</v>
      </c>
      <c r="N180" s="180">
        <v>0</v>
      </c>
      <c r="O180" s="184">
        <v>1780.5</v>
      </c>
      <c r="P180" s="185">
        <v>593.5</v>
      </c>
      <c r="Q180" s="185"/>
      <c r="R180" s="185"/>
      <c r="S180" s="185"/>
      <c r="T180" s="184">
        <v>74187.5</v>
      </c>
      <c r="U180" s="181" t="s">
        <v>191</v>
      </c>
      <c r="V180" s="164"/>
      <c r="W180" s="155">
        <f t="shared" si="34"/>
        <v>59350</v>
      </c>
      <c r="X180" s="181"/>
      <c r="Y180" s="193">
        <f>+T180</f>
        <v>74187.5</v>
      </c>
      <c r="AA180" s="151">
        <f t="shared" ref="AA180:AA195" si="38">+T180-Y180</f>
        <v>0</v>
      </c>
      <c r="AB180" s="148" t="s">
        <v>255</v>
      </c>
    </row>
    <row r="181" spans="2:28" ht="12.75" hidden="1" customHeight="1" x14ac:dyDescent="0.25">
      <c r="B181" s="173" t="str">
        <f t="shared" si="33"/>
        <v>03/2025</v>
      </c>
      <c r="C181" s="174">
        <v>45727</v>
      </c>
      <c r="D181" s="176">
        <v>1</v>
      </c>
      <c r="E181" s="176">
        <v>2</v>
      </c>
      <c r="F181" s="176">
        <v>18521</v>
      </c>
      <c r="G181" s="182" t="s">
        <v>171</v>
      </c>
      <c r="H181" s="183">
        <v>30541472874</v>
      </c>
      <c r="I181" s="184">
        <v>81818.179999999993</v>
      </c>
      <c r="J181" s="185"/>
      <c r="K181" s="184">
        <v>17181.82</v>
      </c>
      <c r="L181" s="185"/>
      <c r="M181" s="184">
        <v>0</v>
      </c>
      <c r="N181" s="180">
        <v>0</v>
      </c>
      <c r="O181" s="184">
        <v>0</v>
      </c>
      <c r="P181" s="185">
        <v>0</v>
      </c>
      <c r="Q181" s="185"/>
      <c r="R181" s="185"/>
      <c r="S181" s="185"/>
      <c r="T181" s="184">
        <v>99000</v>
      </c>
      <c r="U181" s="181" t="s">
        <v>191</v>
      </c>
      <c r="V181" s="164"/>
      <c r="W181" s="155">
        <f t="shared" si="34"/>
        <v>81818.179999999993</v>
      </c>
      <c r="X181" s="181"/>
      <c r="Y181" s="193">
        <v>10000</v>
      </c>
      <c r="AA181" s="151">
        <f t="shared" si="38"/>
        <v>89000</v>
      </c>
      <c r="AB181" s="148" t="s">
        <v>256</v>
      </c>
    </row>
    <row r="182" spans="2:28" ht="12.75" hidden="1" customHeight="1" x14ac:dyDescent="0.25">
      <c r="B182" s="173" t="str">
        <f t="shared" si="33"/>
        <v>03/2025</v>
      </c>
      <c r="C182" s="174">
        <v>45734</v>
      </c>
      <c r="D182" s="176">
        <v>1</v>
      </c>
      <c r="E182" s="176">
        <v>3</v>
      </c>
      <c r="F182" s="176">
        <v>1703</v>
      </c>
      <c r="G182" s="182" t="s">
        <v>138</v>
      </c>
      <c r="H182" s="183">
        <v>20140622533</v>
      </c>
      <c r="I182" s="184">
        <v>164700</v>
      </c>
      <c r="J182" s="185"/>
      <c r="K182" s="184">
        <v>34587</v>
      </c>
      <c r="L182" s="185"/>
      <c r="M182" s="184">
        <v>102661.77</v>
      </c>
      <c r="N182" s="180">
        <v>798393.75</v>
      </c>
      <c r="O182" s="184"/>
      <c r="P182" s="185">
        <v>0</v>
      </c>
      <c r="Q182" s="185"/>
      <c r="R182" s="184">
        <v>1368675</v>
      </c>
      <c r="S182" s="185"/>
      <c r="T182" s="184">
        <v>2469017.52</v>
      </c>
      <c r="U182" s="181" t="str">
        <f>+VLOOKUP(H182,'Clasificación x Proveedor'!C:D,2,0)</f>
        <v>Honorarios Profesionales</v>
      </c>
      <c r="V182" s="164"/>
      <c r="W182" s="155">
        <f t="shared" si="34"/>
        <v>1065755.52</v>
      </c>
      <c r="X182" s="181"/>
      <c r="Y182" s="193"/>
      <c r="AA182" s="151">
        <f t="shared" si="38"/>
        <v>2469017.52</v>
      </c>
    </row>
    <row r="183" spans="2:28" ht="12.75" hidden="1" customHeight="1" x14ac:dyDescent="0.25">
      <c r="B183" s="173" t="str">
        <f t="shared" si="33"/>
        <v>03/2025</v>
      </c>
      <c r="C183" s="174">
        <v>45734</v>
      </c>
      <c r="D183" s="176">
        <v>1</v>
      </c>
      <c r="E183" s="176">
        <v>3</v>
      </c>
      <c r="F183" s="176">
        <v>1702</v>
      </c>
      <c r="G183" s="182" t="s">
        <v>138</v>
      </c>
      <c r="H183" s="183">
        <v>20140622533</v>
      </c>
      <c r="I183" s="184">
        <v>164700</v>
      </c>
      <c r="J183" s="185"/>
      <c r="K183" s="184">
        <v>34587</v>
      </c>
      <c r="L183" s="185"/>
      <c r="M183" s="184">
        <v>93182.52</v>
      </c>
      <c r="N183" s="180">
        <v>0</v>
      </c>
      <c r="O183" s="184"/>
      <c r="P183" s="185">
        <v>0</v>
      </c>
      <c r="Q183" s="185"/>
      <c r="R183" s="184">
        <v>1547906.25</v>
      </c>
      <c r="S183" s="185"/>
      <c r="T183" s="184">
        <v>1840375.77</v>
      </c>
      <c r="U183" s="181" t="str">
        <f>+VLOOKUP(H183,'Clasificación x Proveedor'!C:D,2,0)</f>
        <v>Honorarios Profesionales</v>
      </c>
      <c r="V183" s="164"/>
      <c r="W183" s="155">
        <f t="shared" si="34"/>
        <v>257882.52000000002</v>
      </c>
      <c r="X183" s="181"/>
      <c r="Y183" s="193"/>
      <c r="AA183" s="151">
        <f t="shared" si="38"/>
        <v>1840375.77</v>
      </c>
    </row>
    <row r="184" spans="2:28" ht="12.75" hidden="1" customHeight="1" x14ac:dyDescent="0.25">
      <c r="B184" s="173" t="str">
        <f t="shared" si="33"/>
        <v>03/2025</v>
      </c>
      <c r="C184" s="174">
        <v>45734</v>
      </c>
      <c r="D184" s="176">
        <v>1</v>
      </c>
      <c r="E184" s="176">
        <v>3</v>
      </c>
      <c r="F184" s="176">
        <v>1701</v>
      </c>
      <c r="G184" s="182" t="s">
        <v>138</v>
      </c>
      <c r="H184" s="183">
        <v>20140622533</v>
      </c>
      <c r="I184" s="184">
        <v>164700</v>
      </c>
      <c r="J184" s="185"/>
      <c r="K184" s="184">
        <v>34587</v>
      </c>
      <c r="L184" s="185"/>
      <c r="M184" s="184">
        <v>95540.74</v>
      </c>
      <c r="N184" s="180">
        <v>1024702.44</v>
      </c>
      <c r="O184" s="184"/>
      <c r="P184" s="185">
        <v>0</v>
      </c>
      <c r="Q184" s="185"/>
      <c r="R184" s="184">
        <v>548947.72</v>
      </c>
      <c r="S184" s="185"/>
      <c r="T184" s="184">
        <v>1868477.9</v>
      </c>
      <c r="U184" s="181" t="str">
        <f>+VLOOKUP(H184,'Clasificación x Proveedor'!C:D,2,0)</f>
        <v>Honorarios Profesionales</v>
      </c>
      <c r="V184" s="164"/>
      <c r="W184" s="155">
        <f t="shared" si="34"/>
        <v>1284943.18</v>
      </c>
      <c r="X184" s="181"/>
      <c r="Y184" s="193"/>
      <c r="AA184" s="151">
        <f t="shared" si="38"/>
        <v>1868477.9</v>
      </c>
    </row>
    <row r="185" spans="2:28" ht="12.75" hidden="1" customHeight="1" x14ac:dyDescent="0.25">
      <c r="B185" s="173" t="str">
        <f t="shared" si="33"/>
        <v>03/2025</v>
      </c>
      <c r="C185" s="174">
        <v>45734</v>
      </c>
      <c r="D185" s="176">
        <v>1</v>
      </c>
      <c r="E185" s="176">
        <v>3</v>
      </c>
      <c r="F185" s="176">
        <v>1700</v>
      </c>
      <c r="G185" s="182" t="s">
        <v>138</v>
      </c>
      <c r="H185" s="183">
        <v>20140622533</v>
      </c>
      <c r="I185" s="184">
        <v>164700</v>
      </c>
      <c r="J185" s="185"/>
      <c r="K185" s="184">
        <v>34587</v>
      </c>
      <c r="L185" s="185"/>
      <c r="M185" s="184">
        <v>92946.13</v>
      </c>
      <c r="N185" s="180">
        <v>542744.93999999994</v>
      </c>
      <c r="O185" s="184"/>
      <c r="P185" s="185">
        <v>0</v>
      </c>
      <c r="Q185" s="185"/>
      <c r="R185" s="184">
        <v>814687.5</v>
      </c>
      <c r="S185" s="185"/>
      <c r="T185" s="184">
        <v>1649665.57</v>
      </c>
      <c r="U185" s="181" t="str">
        <f>+VLOOKUP(H185,'Clasificación x Proveedor'!C:D,2,0)</f>
        <v>Honorarios Profesionales</v>
      </c>
      <c r="V185" s="164"/>
      <c r="W185" s="155">
        <f t="shared" si="34"/>
        <v>800391.07</v>
      </c>
      <c r="X185" s="181"/>
      <c r="Y185" s="193"/>
      <c r="AA185" s="151">
        <f t="shared" si="38"/>
        <v>1649665.57</v>
      </c>
    </row>
    <row r="186" spans="2:28" ht="12.75" hidden="1" customHeight="1" x14ac:dyDescent="0.25">
      <c r="B186" s="173" t="str">
        <f t="shared" si="33"/>
        <v>03/2025</v>
      </c>
      <c r="C186" s="174">
        <v>45734</v>
      </c>
      <c r="D186" s="176">
        <v>1</v>
      </c>
      <c r="E186" s="176">
        <v>3</v>
      </c>
      <c r="F186" s="176">
        <v>1699</v>
      </c>
      <c r="G186" s="182" t="s">
        <v>138</v>
      </c>
      <c r="H186" s="183">
        <v>20140622533</v>
      </c>
      <c r="I186" s="184">
        <v>164700</v>
      </c>
      <c r="J186" s="185"/>
      <c r="K186" s="184">
        <v>34587</v>
      </c>
      <c r="L186" s="185"/>
      <c r="M186" s="184">
        <v>91219.87</v>
      </c>
      <c r="N186" s="180">
        <v>790236.63</v>
      </c>
      <c r="O186" s="184"/>
      <c r="P186" s="185">
        <v>0</v>
      </c>
      <c r="Q186" s="185"/>
      <c r="R186" s="184">
        <v>423341.04</v>
      </c>
      <c r="S186" s="185"/>
      <c r="T186" s="184">
        <v>1504084.54</v>
      </c>
      <c r="U186" s="181" t="str">
        <f>+VLOOKUP(H186,'Clasificación x Proveedor'!C:D,2,0)</f>
        <v>Honorarios Profesionales</v>
      </c>
      <c r="V186" s="164"/>
      <c r="W186" s="155">
        <f t="shared" si="34"/>
        <v>1046156.5</v>
      </c>
      <c r="X186" s="181"/>
      <c r="Y186" s="187"/>
      <c r="AA186" s="151">
        <f t="shared" si="38"/>
        <v>1504084.54</v>
      </c>
    </row>
    <row r="187" spans="2:28" ht="12.75" hidden="1" customHeight="1" x14ac:dyDescent="0.25">
      <c r="B187" s="173" t="str">
        <f t="shared" si="33"/>
        <v>03/2025</v>
      </c>
      <c r="C187" s="174">
        <v>45734</v>
      </c>
      <c r="D187" s="176">
        <v>1</v>
      </c>
      <c r="E187" s="176">
        <v>3</v>
      </c>
      <c r="F187" s="176">
        <v>1698</v>
      </c>
      <c r="G187" s="182" t="s">
        <v>138</v>
      </c>
      <c r="H187" s="183">
        <v>20140622533</v>
      </c>
      <c r="I187" s="184">
        <v>164700</v>
      </c>
      <c r="J187" s="185"/>
      <c r="K187" s="184">
        <v>34587</v>
      </c>
      <c r="L187" s="185"/>
      <c r="M187" s="184">
        <v>81195.009999999995</v>
      </c>
      <c r="N187" s="180">
        <v>0</v>
      </c>
      <c r="O187" s="184"/>
      <c r="P187" s="185">
        <v>0</v>
      </c>
      <c r="Q187" s="185"/>
      <c r="R187" s="184">
        <v>548947.72</v>
      </c>
      <c r="S187" s="185"/>
      <c r="T187" s="184">
        <v>829429.73</v>
      </c>
      <c r="U187" s="181" t="str">
        <f>+VLOOKUP(H187,'Clasificación x Proveedor'!C:D,2,0)</f>
        <v>Honorarios Profesionales</v>
      </c>
      <c r="V187" s="164"/>
      <c r="W187" s="155">
        <f t="shared" si="34"/>
        <v>245895.01</v>
      </c>
      <c r="X187" s="181"/>
      <c r="Y187" s="193"/>
      <c r="AA187" s="151">
        <f t="shared" si="38"/>
        <v>829429.73</v>
      </c>
    </row>
    <row r="188" spans="2:28" ht="12.75" hidden="1" customHeight="1" x14ac:dyDescent="0.25">
      <c r="B188" s="173" t="str">
        <f t="shared" si="33"/>
        <v>03/2025</v>
      </c>
      <c r="C188" s="174">
        <v>45734</v>
      </c>
      <c r="D188" s="176">
        <v>1</v>
      </c>
      <c r="E188" s="176">
        <v>3</v>
      </c>
      <c r="F188" s="176">
        <v>1696</v>
      </c>
      <c r="G188" s="182" t="s">
        <v>138</v>
      </c>
      <c r="H188" s="183">
        <v>20140622533</v>
      </c>
      <c r="I188" s="184">
        <v>164700</v>
      </c>
      <c r="J188" s="185"/>
      <c r="K188" s="184">
        <v>34587</v>
      </c>
      <c r="L188" s="185"/>
      <c r="M188" s="184">
        <v>101590.09</v>
      </c>
      <c r="N188" s="180">
        <v>0</v>
      </c>
      <c r="O188" s="184"/>
      <c r="P188" s="185">
        <v>0</v>
      </c>
      <c r="Q188" s="185"/>
      <c r="R188" s="184">
        <v>2248537.5</v>
      </c>
      <c r="S188" s="185"/>
      <c r="T188" s="184">
        <v>2549414.59</v>
      </c>
      <c r="U188" s="181" t="str">
        <f>+VLOOKUP(H188,'Clasificación x Proveedor'!C:D,2,0)</f>
        <v>Honorarios Profesionales</v>
      </c>
      <c r="V188" s="164"/>
      <c r="W188" s="155">
        <f t="shared" si="34"/>
        <v>266290.08999999997</v>
      </c>
      <c r="X188" s="181"/>
      <c r="Y188" s="193"/>
      <c r="AA188" s="151">
        <f t="shared" si="38"/>
        <v>2549414.59</v>
      </c>
    </row>
    <row r="189" spans="2:28" ht="12.75" hidden="1" customHeight="1" x14ac:dyDescent="0.25">
      <c r="B189" s="173" t="str">
        <f t="shared" si="33"/>
        <v>03/2025</v>
      </c>
      <c r="C189" s="174">
        <v>45734</v>
      </c>
      <c r="D189" s="176">
        <v>1</v>
      </c>
      <c r="E189" s="176">
        <v>3</v>
      </c>
      <c r="F189" s="176">
        <v>1697</v>
      </c>
      <c r="G189" s="182" t="s">
        <v>138</v>
      </c>
      <c r="H189" s="183">
        <v>20140622533</v>
      </c>
      <c r="I189" s="184">
        <v>164700</v>
      </c>
      <c r="J189" s="185"/>
      <c r="K189" s="184">
        <v>34587</v>
      </c>
      <c r="L189" s="185"/>
      <c r="M189" s="184">
        <v>101136.55</v>
      </c>
      <c r="N189" s="180">
        <v>790236.63</v>
      </c>
      <c r="O189" s="184"/>
      <c r="P189" s="185">
        <v>0</v>
      </c>
      <c r="Q189" s="185"/>
      <c r="R189" s="184">
        <v>1249730.6299999999</v>
      </c>
      <c r="S189" s="185"/>
      <c r="T189" s="184">
        <v>2340390.81</v>
      </c>
      <c r="U189" s="181" t="str">
        <f>+VLOOKUP(H189,'Clasificación x Proveedor'!C:D,2,0)</f>
        <v>Honorarios Profesionales</v>
      </c>
      <c r="V189" s="164"/>
      <c r="W189" s="155">
        <f t="shared" si="34"/>
        <v>1056073.18</v>
      </c>
      <c r="X189" s="181"/>
      <c r="Y189" s="193"/>
      <c r="AA189" s="151">
        <f t="shared" si="38"/>
        <v>2340390.81</v>
      </c>
    </row>
    <row r="190" spans="2:28" ht="12.75" hidden="1" customHeight="1" x14ac:dyDescent="0.25">
      <c r="B190" s="173" t="str">
        <f t="shared" si="33"/>
        <v>03/2025</v>
      </c>
      <c r="C190" s="174">
        <v>45734</v>
      </c>
      <c r="D190" s="176">
        <v>1</v>
      </c>
      <c r="E190" s="176">
        <v>3</v>
      </c>
      <c r="F190" s="176">
        <v>1707</v>
      </c>
      <c r="G190" s="182" t="s">
        <v>138</v>
      </c>
      <c r="H190" s="183">
        <v>20140622533</v>
      </c>
      <c r="I190" s="184">
        <v>164700</v>
      </c>
      <c r="J190" s="185"/>
      <c r="K190" s="184">
        <v>34587</v>
      </c>
      <c r="L190" s="185"/>
      <c r="M190" s="184">
        <v>102357.65</v>
      </c>
      <c r="N190" s="180">
        <v>512351.22</v>
      </c>
      <c r="O190" s="184"/>
      <c r="P190" s="185">
        <v>0</v>
      </c>
      <c r="Q190" s="185"/>
      <c r="R190" s="184">
        <v>1629375</v>
      </c>
      <c r="S190" s="185"/>
      <c r="T190" s="184">
        <v>2443370.87</v>
      </c>
      <c r="U190" s="181" t="str">
        <f>+VLOOKUP(H190,'Clasificación x Proveedor'!C:D,2,0)</f>
        <v>Honorarios Profesionales</v>
      </c>
      <c r="V190" s="164"/>
      <c r="W190" s="155">
        <f t="shared" si="34"/>
        <v>779408.87</v>
      </c>
      <c r="X190" s="181"/>
      <c r="Y190" s="193"/>
      <c r="AA190" s="151">
        <f t="shared" si="38"/>
        <v>2443370.87</v>
      </c>
    </row>
    <row r="191" spans="2:28" ht="12.75" hidden="1" customHeight="1" x14ac:dyDescent="0.25">
      <c r="B191" s="173" t="str">
        <f t="shared" si="33"/>
        <v>03/2025</v>
      </c>
      <c r="C191" s="174">
        <v>45734</v>
      </c>
      <c r="D191" s="176">
        <v>1</v>
      </c>
      <c r="E191" s="176">
        <v>3</v>
      </c>
      <c r="F191" s="176">
        <v>1705</v>
      </c>
      <c r="G191" s="182" t="s">
        <v>138</v>
      </c>
      <c r="H191" s="183">
        <v>20140622533</v>
      </c>
      <c r="I191" s="184">
        <v>164700</v>
      </c>
      <c r="J191" s="185"/>
      <c r="K191" s="184">
        <v>34587</v>
      </c>
      <c r="L191" s="185"/>
      <c r="M191" s="184">
        <v>95540.74</v>
      </c>
      <c r="N191" s="180">
        <v>1024702.44</v>
      </c>
      <c r="O191" s="184"/>
      <c r="P191" s="185">
        <v>0</v>
      </c>
      <c r="Q191" s="185"/>
      <c r="R191" s="184">
        <v>548947.72</v>
      </c>
      <c r="S191" s="185"/>
      <c r="T191" s="184">
        <v>1868477.9</v>
      </c>
      <c r="U191" s="181" t="str">
        <f>+VLOOKUP(H191,'Clasificación x Proveedor'!C:D,2,0)</f>
        <v>Honorarios Profesionales</v>
      </c>
      <c r="V191" s="164"/>
      <c r="W191" s="155">
        <f t="shared" si="34"/>
        <v>1284943.18</v>
      </c>
      <c r="X191" s="181"/>
      <c r="Y191" s="193"/>
      <c r="AA191" s="151">
        <f t="shared" si="38"/>
        <v>1868477.9</v>
      </c>
    </row>
    <row r="192" spans="2:28" ht="12.75" hidden="1" customHeight="1" x14ac:dyDescent="0.25">
      <c r="B192" s="173" t="str">
        <f t="shared" si="33"/>
        <v>03/2025</v>
      </c>
      <c r="C192" s="174">
        <v>45734</v>
      </c>
      <c r="D192" s="176">
        <v>1</v>
      </c>
      <c r="E192" s="176">
        <v>3</v>
      </c>
      <c r="F192" s="176">
        <v>1706</v>
      </c>
      <c r="G192" s="182" t="s">
        <v>138</v>
      </c>
      <c r="H192" s="183">
        <v>20140622533</v>
      </c>
      <c r="I192" s="184">
        <v>164700</v>
      </c>
      <c r="J192" s="185"/>
      <c r="K192" s="184">
        <v>34587</v>
      </c>
      <c r="L192" s="185"/>
      <c r="M192" s="184">
        <v>108662.29</v>
      </c>
      <c r="N192" s="180">
        <v>1024702.44</v>
      </c>
      <c r="O192" s="184"/>
      <c r="P192" s="185">
        <v>0</v>
      </c>
      <c r="Q192" s="185"/>
      <c r="R192" s="184">
        <v>1642410</v>
      </c>
      <c r="S192" s="185"/>
      <c r="T192" s="184">
        <v>2975061.73</v>
      </c>
      <c r="U192" s="181" t="str">
        <f>+VLOOKUP(H192,'Clasificación x Proveedor'!C:D,2,0)</f>
        <v>Honorarios Profesionales</v>
      </c>
      <c r="V192" s="164"/>
      <c r="W192" s="155">
        <f t="shared" si="34"/>
        <v>1298064.73</v>
      </c>
      <c r="X192" s="181"/>
      <c r="Y192" s="193"/>
      <c r="AA192" s="151">
        <f t="shared" si="38"/>
        <v>2975061.73</v>
      </c>
    </row>
    <row r="193" spans="2:27" ht="12.75" hidden="1" customHeight="1" x14ac:dyDescent="0.25">
      <c r="B193" s="173" t="str">
        <f t="shared" si="33"/>
        <v>10/2024</v>
      </c>
      <c r="C193" s="174">
        <v>45595</v>
      </c>
      <c r="D193" s="176">
        <v>1</v>
      </c>
      <c r="E193" s="176">
        <v>241</v>
      </c>
      <c r="F193" s="176">
        <v>49513</v>
      </c>
      <c r="G193" s="182" t="s">
        <v>233</v>
      </c>
      <c r="H193" s="183">
        <v>33500038069</v>
      </c>
      <c r="I193" s="184">
        <v>374138.52</v>
      </c>
      <c r="J193" s="185"/>
      <c r="K193" s="184"/>
      <c r="L193" s="185"/>
      <c r="M193" s="184"/>
      <c r="N193" s="180"/>
      <c r="O193" s="184">
        <v>11224.150000000001</v>
      </c>
      <c r="P193" s="185">
        <v>3741.38</v>
      </c>
      <c r="Q193" s="185"/>
      <c r="R193" s="185"/>
      <c r="S193" s="185"/>
      <c r="T193" s="184">
        <f>+I193+O193+P193</f>
        <v>389104.05000000005</v>
      </c>
      <c r="U193" s="181" t="str">
        <f>+VLOOKUP(H193,'Clasificación x Proveedor'!C:D,2,0)</f>
        <v>Seguros</v>
      </c>
      <c r="V193" s="164"/>
      <c r="W193" s="155">
        <f t="shared" si="34"/>
        <v>374138.52</v>
      </c>
      <c r="X193" s="181"/>
      <c r="Y193" s="193"/>
      <c r="AA193" s="151">
        <f t="shared" si="38"/>
        <v>389104.05000000005</v>
      </c>
    </row>
    <row r="194" spans="2:27" ht="12.75" hidden="1" customHeight="1" x14ac:dyDescent="0.25">
      <c r="B194" s="173" t="str">
        <f t="shared" si="33"/>
        <v>01/1900</v>
      </c>
      <c r="C194" s="174"/>
      <c r="D194" s="176"/>
      <c r="E194" s="176"/>
      <c r="F194" s="176"/>
      <c r="G194" s="182"/>
      <c r="H194" s="183"/>
      <c r="I194" s="184"/>
      <c r="J194" s="185"/>
      <c r="K194" s="184"/>
      <c r="L194" s="185"/>
      <c r="M194" s="184"/>
      <c r="N194" s="180"/>
      <c r="O194" s="184"/>
      <c r="P194" s="185"/>
      <c r="Q194" s="185"/>
      <c r="R194" s="185"/>
      <c r="S194" s="185"/>
      <c r="T194" s="184"/>
      <c r="U194" s="181"/>
      <c r="V194" s="164"/>
      <c r="W194" s="155">
        <f t="shared" si="34"/>
        <v>0</v>
      </c>
      <c r="X194" s="181"/>
      <c r="Y194" s="193"/>
      <c r="AA194" s="151">
        <f t="shared" si="38"/>
        <v>0</v>
      </c>
    </row>
    <row r="195" spans="2:27" ht="12.75" hidden="1" customHeight="1" x14ac:dyDescent="0.25">
      <c r="B195" s="173" t="str">
        <f t="shared" si="33"/>
        <v>01/1900</v>
      </c>
      <c r="C195" s="174"/>
      <c r="D195" s="176"/>
      <c r="E195" s="176"/>
      <c r="F195" s="176"/>
      <c r="G195" s="182"/>
      <c r="H195" s="183"/>
      <c r="I195" s="184"/>
      <c r="J195" s="185"/>
      <c r="K195" s="184"/>
      <c r="L195" s="185"/>
      <c r="M195" s="184"/>
      <c r="N195" s="180"/>
      <c r="O195" s="184"/>
      <c r="P195" s="185"/>
      <c r="Q195" s="185"/>
      <c r="R195" s="185"/>
      <c r="S195" s="185"/>
      <c r="T195" s="184"/>
      <c r="U195" s="181"/>
      <c r="V195" s="164"/>
      <c r="W195" s="155">
        <f t="shared" si="34"/>
        <v>0</v>
      </c>
      <c r="X195" s="181"/>
      <c r="Y195" s="193"/>
      <c r="AA195" s="151">
        <f t="shared" si="38"/>
        <v>0</v>
      </c>
    </row>
    <row r="196" spans="2:27" ht="12.75" hidden="1" customHeight="1" x14ac:dyDescent="0.25">
      <c r="B196" s="173" t="str">
        <f t="shared" si="33"/>
        <v>01/1900</v>
      </c>
      <c r="C196" s="174"/>
      <c r="D196" s="176"/>
      <c r="E196" s="176"/>
      <c r="F196" s="176"/>
      <c r="G196" s="182"/>
      <c r="H196" s="183"/>
      <c r="I196" s="184"/>
      <c r="J196" s="185"/>
      <c r="K196" s="184"/>
      <c r="L196" s="185"/>
      <c r="M196" s="184"/>
      <c r="N196" s="180"/>
      <c r="O196" s="184"/>
      <c r="P196" s="185"/>
      <c r="Q196" s="185"/>
      <c r="R196" s="185"/>
      <c r="S196" s="185"/>
      <c r="T196" s="184"/>
      <c r="U196" s="181"/>
      <c r="V196" s="164"/>
      <c r="W196" s="155">
        <f t="shared" si="34"/>
        <v>0</v>
      </c>
      <c r="X196" s="181"/>
      <c r="Y196" s="193"/>
      <c r="AA196" s="151">
        <f>+T196-Y196-Z196</f>
        <v>0</v>
      </c>
    </row>
    <row r="197" spans="2:27" ht="12.75" hidden="1" customHeight="1" x14ac:dyDescent="0.25">
      <c r="B197" s="173" t="str">
        <f t="shared" si="33"/>
        <v>01/1900</v>
      </c>
      <c r="C197" s="174"/>
      <c r="D197" s="176"/>
      <c r="E197" s="176"/>
      <c r="F197" s="176"/>
      <c r="G197" s="182"/>
      <c r="H197" s="183"/>
      <c r="I197" s="184"/>
      <c r="J197" s="185"/>
      <c r="K197" s="184"/>
      <c r="L197" s="185"/>
      <c r="M197" s="184"/>
      <c r="N197" s="180"/>
      <c r="O197" s="184"/>
      <c r="P197" s="185"/>
      <c r="Q197" s="185"/>
      <c r="R197" s="185"/>
      <c r="S197" s="185"/>
      <c r="T197" s="184"/>
      <c r="U197" s="181"/>
      <c r="V197" s="164"/>
      <c r="W197" s="155">
        <f t="shared" si="34"/>
        <v>0</v>
      </c>
      <c r="X197" s="181"/>
      <c r="Y197" s="193"/>
      <c r="AA197" s="151">
        <f>+T197-Y197-Z197</f>
        <v>0</v>
      </c>
    </row>
    <row r="198" spans="2:27" ht="12.75" hidden="1" customHeight="1" x14ac:dyDescent="0.25">
      <c r="B198" s="173" t="str">
        <f t="shared" si="33"/>
        <v>01/1900</v>
      </c>
      <c r="C198" s="174"/>
      <c r="D198" s="176"/>
      <c r="E198" s="176"/>
      <c r="F198" s="176"/>
      <c r="G198" s="182"/>
      <c r="H198" s="183"/>
      <c r="I198" s="184"/>
      <c r="J198" s="185"/>
      <c r="K198" s="184"/>
      <c r="L198" s="185"/>
      <c r="M198" s="184"/>
      <c r="N198" s="180"/>
      <c r="O198" s="184"/>
      <c r="P198" s="185"/>
      <c r="Q198" s="185"/>
      <c r="R198" s="185"/>
      <c r="S198" s="185"/>
      <c r="T198" s="184"/>
      <c r="U198" s="181"/>
      <c r="V198" s="164"/>
      <c r="W198" s="155">
        <f t="shared" si="34"/>
        <v>0</v>
      </c>
      <c r="X198" s="181"/>
      <c r="Y198" s="193"/>
      <c r="AA198" s="151">
        <f>+T198-Y198</f>
        <v>0</v>
      </c>
    </row>
    <row r="199" spans="2:27" ht="12.75" hidden="1" customHeight="1" x14ac:dyDescent="0.25">
      <c r="B199" s="173" t="str">
        <f t="shared" si="33"/>
        <v>01/1900</v>
      </c>
      <c r="C199" s="174"/>
      <c r="D199" s="176"/>
      <c r="E199" s="176"/>
      <c r="F199" s="176"/>
      <c r="G199" s="182"/>
      <c r="H199" s="183"/>
      <c r="I199" s="184"/>
      <c r="J199" s="185"/>
      <c r="K199" s="184"/>
      <c r="L199" s="185"/>
      <c r="M199" s="184"/>
      <c r="N199" s="180"/>
      <c r="O199" s="184"/>
      <c r="P199" s="185"/>
      <c r="Q199" s="185"/>
      <c r="R199" s="185"/>
      <c r="S199" s="185"/>
      <c r="T199" s="184"/>
      <c r="U199" s="181"/>
      <c r="V199" s="164"/>
      <c r="W199" s="155">
        <f t="shared" si="34"/>
        <v>0</v>
      </c>
      <c r="X199" s="181"/>
      <c r="Y199" s="193"/>
      <c r="AA199" s="151">
        <f>+T199-Y199</f>
        <v>0</v>
      </c>
    </row>
    <row r="200" spans="2:27" ht="12.75" hidden="1" customHeight="1" x14ac:dyDescent="0.25">
      <c r="B200" s="173" t="str">
        <f t="shared" si="33"/>
        <v>01/1900</v>
      </c>
      <c r="C200" s="174"/>
      <c r="D200" s="176"/>
      <c r="E200" s="176"/>
      <c r="F200" s="176"/>
      <c r="G200" s="182"/>
      <c r="H200" s="183"/>
      <c r="I200" s="184"/>
      <c r="J200" s="185"/>
      <c r="K200" s="184"/>
      <c r="L200" s="185"/>
      <c r="M200" s="184"/>
      <c r="N200" s="180"/>
      <c r="O200" s="184"/>
      <c r="P200" s="185"/>
      <c r="Q200" s="185"/>
      <c r="R200" s="185"/>
      <c r="S200" s="185"/>
      <c r="T200" s="184"/>
      <c r="U200" s="181"/>
      <c r="V200" s="164"/>
      <c r="W200" s="155">
        <f t="shared" si="34"/>
        <v>0</v>
      </c>
      <c r="X200" s="181"/>
      <c r="Y200" s="193"/>
      <c r="AA200" s="151">
        <f>+T200-Y200</f>
        <v>0</v>
      </c>
    </row>
    <row r="201" spans="2:27" ht="12.75" hidden="1" customHeight="1" x14ac:dyDescent="0.25">
      <c r="B201" s="173" t="str">
        <f t="shared" si="33"/>
        <v>01/1900</v>
      </c>
      <c r="C201" s="174"/>
      <c r="D201" s="176"/>
      <c r="E201" s="176"/>
      <c r="F201" s="176"/>
      <c r="G201" s="182"/>
      <c r="H201" s="183"/>
      <c r="I201" s="184"/>
      <c r="J201" s="185"/>
      <c r="K201" s="184"/>
      <c r="L201" s="185"/>
      <c r="M201" s="184"/>
      <c r="N201" s="180"/>
      <c r="O201" s="184"/>
      <c r="P201" s="185"/>
      <c r="Q201" s="185"/>
      <c r="R201" s="185"/>
      <c r="S201" s="185"/>
      <c r="T201" s="184"/>
      <c r="U201" s="181"/>
      <c r="V201" s="164"/>
      <c r="W201" s="155">
        <f t="shared" si="34"/>
        <v>0</v>
      </c>
      <c r="X201" s="181"/>
      <c r="Y201" s="193"/>
      <c r="AA201" s="151">
        <f>+T201-Y201-Z201</f>
        <v>0</v>
      </c>
    </row>
    <row r="202" spans="2:27" ht="12.75" hidden="1" customHeight="1" x14ac:dyDescent="0.25">
      <c r="B202" s="173" t="str">
        <f t="shared" si="33"/>
        <v>01/1900</v>
      </c>
      <c r="C202" s="174"/>
      <c r="D202" s="176"/>
      <c r="E202" s="176"/>
      <c r="F202" s="176"/>
      <c r="G202" s="182"/>
      <c r="H202" s="183"/>
      <c r="I202" s="184"/>
      <c r="J202" s="185"/>
      <c r="K202" s="184"/>
      <c r="L202" s="185"/>
      <c r="M202" s="184"/>
      <c r="N202" s="180"/>
      <c r="O202" s="184"/>
      <c r="P202" s="185"/>
      <c r="Q202" s="185"/>
      <c r="R202" s="185"/>
      <c r="S202" s="185"/>
      <c r="T202" s="184"/>
      <c r="U202" s="181"/>
      <c r="V202" s="164"/>
      <c r="W202" s="155">
        <f t="shared" si="34"/>
        <v>0</v>
      </c>
      <c r="X202" s="181"/>
      <c r="Y202" s="193"/>
      <c r="AA202" s="151">
        <f t="shared" ref="AA202:AA209" si="39">+T202-Y202</f>
        <v>0</v>
      </c>
    </row>
    <row r="203" spans="2:27" ht="12.75" hidden="1" customHeight="1" x14ac:dyDescent="0.25">
      <c r="B203" s="173" t="str">
        <f t="shared" si="33"/>
        <v>01/1900</v>
      </c>
      <c r="C203" s="174"/>
      <c r="D203" s="176"/>
      <c r="E203" s="176"/>
      <c r="F203" s="176"/>
      <c r="G203" s="182"/>
      <c r="H203" s="183"/>
      <c r="I203" s="184"/>
      <c r="J203" s="185"/>
      <c r="K203" s="184"/>
      <c r="L203" s="185"/>
      <c r="M203" s="184"/>
      <c r="N203" s="180"/>
      <c r="O203" s="184"/>
      <c r="P203" s="185"/>
      <c r="Q203" s="185"/>
      <c r="R203" s="185"/>
      <c r="S203" s="185"/>
      <c r="T203" s="184"/>
      <c r="U203" s="181"/>
      <c r="V203" s="164"/>
      <c r="W203" s="155">
        <f t="shared" si="34"/>
        <v>0</v>
      </c>
      <c r="X203" s="181"/>
      <c r="Y203" s="193"/>
      <c r="AA203" s="151">
        <f t="shared" si="39"/>
        <v>0</v>
      </c>
    </row>
    <row r="204" spans="2:27" ht="12.75" hidden="1" customHeight="1" x14ac:dyDescent="0.25">
      <c r="B204" s="173" t="str">
        <f t="shared" si="33"/>
        <v>01/1900</v>
      </c>
      <c r="C204" s="174"/>
      <c r="D204" s="176"/>
      <c r="E204" s="176"/>
      <c r="F204" s="176"/>
      <c r="G204" s="182"/>
      <c r="H204" s="183"/>
      <c r="I204" s="184"/>
      <c r="J204" s="185"/>
      <c r="K204" s="184"/>
      <c r="L204" s="185"/>
      <c r="M204" s="184"/>
      <c r="N204" s="180"/>
      <c r="O204" s="184"/>
      <c r="P204" s="185"/>
      <c r="Q204" s="185"/>
      <c r="R204" s="185"/>
      <c r="S204" s="185"/>
      <c r="T204" s="184"/>
      <c r="U204" s="181"/>
      <c r="V204" s="164"/>
      <c r="W204" s="155">
        <f t="shared" si="34"/>
        <v>0</v>
      </c>
      <c r="X204" s="181"/>
      <c r="Y204" s="193"/>
      <c r="AA204" s="151">
        <f t="shared" si="39"/>
        <v>0</v>
      </c>
    </row>
    <row r="205" spans="2:27" ht="12.75" hidden="1" customHeight="1" x14ac:dyDescent="0.25">
      <c r="B205" s="173" t="str">
        <f t="shared" si="33"/>
        <v>01/1900</v>
      </c>
      <c r="C205" s="174"/>
      <c r="D205" s="176"/>
      <c r="E205" s="176"/>
      <c r="F205" s="176"/>
      <c r="G205" s="182"/>
      <c r="H205" s="183"/>
      <c r="I205" s="184"/>
      <c r="J205" s="185"/>
      <c r="K205" s="184"/>
      <c r="L205" s="185"/>
      <c r="M205" s="184"/>
      <c r="N205" s="180"/>
      <c r="O205" s="184"/>
      <c r="P205" s="185"/>
      <c r="Q205" s="185"/>
      <c r="R205" s="185"/>
      <c r="S205" s="185"/>
      <c r="T205" s="184"/>
      <c r="U205" s="181"/>
      <c r="V205" s="164"/>
      <c r="W205" s="155">
        <f t="shared" si="34"/>
        <v>0</v>
      </c>
      <c r="X205" s="181"/>
      <c r="Y205" s="193"/>
      <c r="AA205" s="151">
        <f t="shared" si="39"/>
        <v>0</v>
      </c>
    </row>
    <row r="206" spans="2:27" ht="12.75" hidden="1" customHeight="1" x14ac:dyDescent="0.25">
      <c r="B206" s="173" t="str">
        <f t="shared" si="33"/>
        <v>01/1900</v>
      </c>
      <c r="C206" s="174"/>
      <c r="D206" s="176"/>
      <c r="E206" s="176"/>
      <c r="F206" s="176"/>
      <c r="G206" s="182"/>
      <c r="H206" s="183"/>
      <c r="I206" s="184"/>
      <c r="J206" s="185"/>
      <c r="K206" s="184"/>
      <c r="L206" s="185"/>
      <c r="M206" s="184"/>
      <c r="N206" s="180"/>
      <c r="O206" s="184"/>
      <c r="P206" s="185"/>
      <c r="Q206" s="185"/>
      <c r="R206" s="185"/>
      <c r="S206" s="185"/>
      <c r="T206" s="184"/>
      <c r="U206" s="181"/>
      <c r="V206" s="164"/>
      <c r="W206" s="155">
        <f t="shared" si="34"/>
        <v>0</v>
      </c>
      <c r="X206" s="181"/>
      <c r="Y206" s="193"/>
      <c r="AA206" s="151">
        <f t="shared" si="39"/>
        <v>0</v>
      </c>
    </row>
    <row r="207" spans="2:27" ht="12.75" hidden="1" customHeight="1" x14ac:dyDescent="0.25">
      <c r="B207" s="173" t="str">
        <f t="shared" si="33"/>
        <v>01/1900</v>
      </c>
      <c r="C207" s="174"/>
      <c r="D207" s="176"/>
      <c r="E207" s="176"/>
      <c r="F207" s="176"/>
      <c r="G207" s="182"/>
      <c r="H207" s="183"/>
      <c r="I207" s="184"/>
      <c r="J207" s="185"/>
      <c r="K207" s="184"/>
      <c r="L207" s="185"/>
      <c r="M207" s="184"/>
      <c r="N207" s="180"/>
      <c r="O207" s="184"/>
      <c r="P207" s="185"/>
      <c r="Q207" s="185"/>
      <c r="R207" s="185"/>
      <c r="S207" s="185"/>
      <c r="T207" s="184"/>
      <c r="U207" s="181"/>
      <c r="V207" s="164"/>
      <c r="W207" s="155">
        <f t="shared" si="34"/>
        <v>0</v>
      </c>
      <c r="X207" s="181"/>
      <c r="Y207" s="193"/>
      <c r="AA207" s="151">
        <f t="shared" si="39"/>
        <v>0</v>
      </c>
    </row>
    <row r="208" spans="2:27" ht="12.75" hidden="1" customHeight="1" x14ac:dyDescent="0.25">
      <c r="B208" s="173" t="str">
        <f t="shared" si="33"/>
        <v>01/1900</v>
      </c>
      <c r="C208" s="174"/>
      <c r="D208" s="176"/>
      <c r="E208" s="176"/>
      <c r="F208" s="176"/>
      <c r="G208" s="182"/>
      <c r="H208" s="183"/>
      <c r="I208" s="184"/>
      <c r="J208" s="185"/>
      <c r="K208" s="184"/>
      <c r="L208" s="185"/>
      <c r="M208" s="184"/>
      <c r="N208" s="180"/>
      <c r="O208" s="184"/>
      <c r="P208" s="185"/>
      <c r="Q208" s="185"/>
      <c r="R208" s="185"/>
      <c r="S208" s="185"/>
      <c r="T208" s="184"/>
      <c r="U208" s="181"/>
      <c r="V208" s="164"/>
      <c r="W208" s="155">
        <f t="shared" si="34"/>
        <v>0</v>
      </c>
      <c r="X208" s="181"/>
      <c r="Y208" s="193"/>
      <c r="AA208" s="151">
        <f t="shared" si="39"/>
        <v>0</v>
      </c>
    </row>
    <row r="209" spans="2:27" ht="12.75" hidden="1" customHeight="1" x14ac:dyDescent="0.25">
      <c r="B209" s="173" t="str">
        <f t="shared" si="33"/>
        <v>01/1900</v>
      </c>
      <c r="C209" s="174"/>
      <c r="D209" s="176"/>
      <c r="E209" s="176"/>
      <c r="F209" s="176"/>
      <c r="G209" s="182"/>
      <c r="H209" s="183"/>
      <c r="I209" s="184"/>
      <c r="J209" s="185"/>
      <c r="K209" s="184"/>
      <c r="L209" s="185"/>
      <c r="M209" s="184"/>
      <c r="N209" s="180"/>
      <c r="O209" s="184"/>
      <c r="P209" s="185"/>
      <c r="Q209" s="185"/>
      <c r="R209" s="185"/>
      <c r="S209" s="185"/>
      <c r="T209" s="184"/>
      <c r="U209" s="181"/>
      <c r="V209" s="164"/>
      <c r="W209" s="155">
        <f t="shared" si="34"/>
        <v>0</v>
      </c>
      <c r="X209" s="181"/>
      <c r="Y209" s="193"/>
      <c r="AA209" s="151">
        <f t="shared" si="39"/>
        <v>0</v>
      </c>
    </row>
    <row r="210" spans="2:27" ht="12.75" hidden="1" customHeight="1" x14ac:dyDescent="0.25">
      <c r="B210" s="173" t="str">
        <f t="shared" si="33"/>
        <v>01/1900</v>
      </c>
      <c r="C210" s="174"/>
      <c r="D210" s="176"/>
      <c r="E210" s="176"/>
      <c r="F210" s="176"/>
      <c r="G210" s="182"/>
      <c r="H210" s="183"/>
      <c r="I210" s="184"/>
      <c r="J210" s="185"/>
      <c r="K210" s="184"/>
      <c r="L210" s="185"/>
      <c r="M210" s="184"/>
      <c r="N210" s="180"/>
      <c r="O210" s="184"/>
      <c r="P210" s="185"/>
      <c r="Q210" s="185"/>
      <c r="R210" s="185"/>
      <c r="S210" s="185"/>
      <c r="T210" s="184"/>
      <c r="U210" s="181"/>
      <c r="V210" s="164"/>
      <c r="W210" s="155">
        <f t="shared" si="34"/>
        <v>0</v>
      </c>
      <c r="X210" s="181"/>
      <c r="Y210" s="193"/>
      <c r="AA210" s="151">
        <f>+T210-Y210-Z210</f>
        <v>0</v>
      </c>
    </row>
    <row r="211" spans="2:27" ht="12.75" hidden="1" customHeight="1" x14ac:dyDescent="0.25">
      <c r="B211" s="173" t="str">
        <f t="shared" si="33"/>
        <v>01/1900</v>
      </c>
      <c r="C211" s="174"/>
      <c r="D211" s="176"/>
      <c r="E211" s="176"/>
      <c r="F211" s="176"/>
      <c r="G211" s="182"/>
      <c r="H211" s="183"/>
      <c r="I211" s="184"/>
      <c r="J211" s="185"/>
      <c r="K211" s="184"/>
      <c r="L211" s="185"/>
      <c r="M211" s="184"/>
      <c r="N211" s="180"/>
      <c r="O211" s="184"/>
      <c r="P211" s="185"/>
      <c r="Q211" s="185"/>
      <c r="R211" s="185"/>
      <c r="S211" s="185"/>
      <c r="T211" s="184"/>
      <c r="U211" s="181"/>
      <c r="V211" s="164"/>
      <c r="W211" s="155">
        <f t="shared" si="34"/>
        <v>0</v>
      </c>
      <c r="X211" s="181"/>
      <c r="Y211" s="193"/>
      <c r="AA211" s="151">
        <f t="shared" ref="AA211:AA221" si="40">+T211-Y211</f>
        <v>0</v>
      </c>
    </row>
    <row r="212" spans="2:27" ht="12.75" hidden="1" customHeight="1" x14ac:dyDescent="0.25">
      <c r="B212" s="173" t="str">
        <f t="shared" si="33"/>
        <v>01/1900</v>
      </c>
      <c r="C212" s="174"/>
      <c r="D212" s="176"/>
      <c r="E212" s="176"/>
      <c r="F212" s="176"/>
      <c r="G212" s="182"/>
      <c r="H212" s="183"/>
      <c r="I212" s="184"/>
      <c r="J212" s="185"/>
      <c r="K212" s="184"/>
      <c r="L212" s="185"/>
      <c r="M212" s="184"/>
      <c r="N212" s="180"/>
      <c r="O212" s="184"/>
      <c r="P212" s="185"/>
      <c r="Q212" s="185"/>
      <c r="R212" s="185"/>
      <c r="S212" s="185"/>
      <c r="T212" s="184"/>
      <c r="U212" s="181"/>
      <c r="V212" s="164"/>
      <c r="W212" s="155">
        <f t="shared" si="34"/>
        <v>0</v>
      </c>
      <c r="X212" s="181"/>
      <c r="Y212" s="193"/>
      <c r="AA212" s="151">
        <f t="shared" si="40"/>
        <v>0</v>
      </c>
    </row>
    <row r="213" spans="2:27" ht="12.75" hidden="1" customHeight="1" x14ac:dyDescent="0.25">
      <c r="B213" s="173" t="str">
        <f t="shared" si="33"/>
        <v>01/1900</v>
      </c>
      <c r="C213" s="174"/>
      <c r="D213" s="176"/>
      <c r="E213" s="176"/>
      <c r="F213" s="176"/>
      <c r="G213" s="182"/>
      <c r="H213" s="183"/>
      <c r="I213" s="184"/>
      <c r="J213" s="185"/>
      <c r="K213" s="184"/>
      <c r="L213" s="185"/>
      <c r="M213" s="184"/>
      <c r="N213" s="180"/>
      <c r="O213" s="184"/>
      <c r="P213" s="185"/>
      <c r="Q213" s="185"/>
      <c r="R213" s="185"/>
      <c r="S213" s="185"/>
      <c r="T213" s="184"/>
      <c r="U213" s="181"/>
      <c r="V213" s="164"/>
      <c r="W213" s="155">
        <f t="shared" si="34"/>
        <v>0</v>
      </c>
      <c r="X213" s="181"/>
      <c r="Y213" s="193"/>
      <c r="AA213" s="151">
        <f t="shared" si="40"/>
        <v>0</v>
      </c>
    </row>
    <row r="214" spans="2:27" ht="12.75" hidden="1" customHeight="1" x14ac:dyDescent="0.25">
      <c r="B214" s="173" t="str">
        <f t="shared" si="33"/>
        <v>01/1900</v>
      </c>
      <c r="C214" s="174"/>
      <c r="D214" s="176"/>
      <c r="E214" s="176"/>
      <c r="F214" s="176"/>
      <c r="G214" s="182"/>
      <c r="H214" s="183"/>
      <c r="I214" s="184"/>
      <c r="J214" s="185"/>
      <c r="K214" s="184"/>
      <c r="L214" s="185"/>
      <c r="M214" s="184"/>
      <c r="N214" s="180"/>
      <c r="O214" s="184"/>
      <c r="P214" s="185"/>
      <c r="Q214" s="185"/>
      <c r="R214" s="185"/>
      <c r="S214" s="185"/>
      <c r="T214" s="184"/>
      <c r="U214" s="181"/>
      <c r="V214" s="164"/>
      <c r="W214" s="155">
        <f t="shared" si="34"/>
        <v>0</v>
      </c>
      <c r="X214" s="181"/>
      <c r="Y214" s="193"/>
      <c r="AA214" s="151">
        <f t="shared" si="40"/>
        <v>0</v>
      </c>
    </row>
    <row r="215" spans="2:27" ht="12.75" hidden="1" customHeight="1" x14ac:dyDescent="0.25">
      <c r="B215" s="173" t="str">
        <f t="shared" si="33"/>
        <v>01/1900</v>
      </c>
      <c r="C215" s="174"/>
      <c r="D215" s="176"/>
      <c r="E215" s="176"/>
      <c r="F215" s="176"/>
      <c r="G215" s="182"/>
      <c r="H215" s="183"/>
      <c r="I215" s="184"/>
      <c r="J215" s="185"/>
      <c r="K215" s="184"/>
      <c r="L215" s="185"/>
      <c r="M215" s="184"/>
      <c r="N215" s="180"/>
      <c r="O215" s="184"/>
      <c r="P215" s="185"/>
      <c r="Q215" s="185"/>
      <c r="R215" s="185"/>
      <c r="S215" s="185"/>
      <c r="T215" s="184"/>
      <c r="U215" s="181"/>
      <c r="V215" s="164"/>
      <c r="W215" s="155">
        <f t="shared" si="34"/>
        <v>0</v>
      </c>
      <c r="X215" s="181"/>
      <c r="Y215" s="193"/>
      <c r="AA215" s="151">
        <f t="shared" si="40"/>
        <v>0</v>
      </c>
    </row>
    <row r="216" spans="2:27" ht="12.75" hidden="1" customHeight="1" x14ac:dyDescent="0.25">
      <c r="B216" s="173" t="str">
        <f t="shared" si="33"/>
        <v>01/1900</v>
      </c>
      <c r="C216" s="174"/>
      <c r="D216" s="176"/>
      <c r="E216" s="176"/>
      <c r="F216" s="176"/>
      <c r="G216" s="182"/>
      <c r="H216" s="183"/>
      <c r="I216" s="184"/>
      <c r="J216" s="185"/>
      <c r="K216" s="184"/>
      <c r="L216" s="185"/>
      <c r="M216" s="184"/>
      <c r="N216" s="180"/>
      <c r="O216" s="184"/>
      <c r="P216" s="185"/>
      <c r="Q216" s="185"/>
      <c r="R216" s="185"/>
      <c r="S216" s="185"/>
      <c r="T216" s="184"/>
      <c r="U216" s="181"/>
      <c r="V216" s="164"/>
      <c r="W216" s="155">
        <f t="shared" si="34"/>
        <v>0</v>
      </c>
      <c r="X216" s="181"/>
      <c r="Y216" s="193"/>
      <c r="AA216" s="151">
        <f t="shared" si="40"/>
        <v>0</v>
      </c>
    </row>
    <row r="217" spans="2:27" ht="12.75" hidden="1" customHeight="1" x14ac:dyDescent="0.25">
      <c r="B217" s="173" t="str">
        <f t="shared" si="33"/>
        <v>01/1900</v>
      </c>
      <c r="C217" s="174"/>
      <c r="D217" s="176"/>
      <c r="E217" s="176"/>
      <c r="F217" s="176"/>
      <c r="G217" s="182"/>
      <c r="H217" s="183"/>
      <c r="I217" s="184"/>
      <c r="J217" s="185"/>
      <c r="K217" s="184"/>
      <c r="L217" s="185"/>
      <c r="M217" s="184"/>
      <c r="N217" s="180"/>
      <c r="O217" s="184"/>
      <c r="P217" s="185"/>
      <c r="Q217" s="185"/>
      <c r="R217" s="185"/>
      <c r="S217" s="185"/>
      <c r="T217" s="184"/>
      <c r="U217" s="181"/>
      <c r="V217" s="164"/>
      <c r="W217" s="155">
        <f t="shared" si="34"/>
        <v>0</v>
      </c>
      <c r="X217" s="181"/>
      <c r="Y217" s="193"/>
      <c r="AA217" s="151">
        <f t="shared" si="40"/>
        <v>0</v>
      </c>
    </row>
    <row r="218" spans="2:27" ht="12.75" hidden="1" customHeight="1" x14ac:dyDescent="0.25">
      <c r="B218" s="173" t="str">
        <f t="shared" si="33"/>
        <v>01/1900</v>
      </c>
      <c r="C218" s="174"/>
      <c r="D218" s="176"/>
      <c r="E218" s="176"/>
      <c r="F218" s="176"/>
      <c r="G218" s="182"/>
      <c r="H218" s="183"/>
      <c r="I218" s="184"/>
      <c r="J218" s="185"/>
      <c r="K218" s="184"/>
      <c r="L218" s="185"/>
      <c r="M218" s="184"/>
      <c r="N218" s="180"/>
      <c r="O218" s="184"/>
      <c r="P218" s="185"/>
      <c r="Q218" s="185"/>
      <c r="R218" s="185"/>
      <c r="S218" s="185"/>
      <c r="T218" s="184"/>
      <c r="U218" s="181"/>
      <c r="V218" s="164"/>
      <c r="W218" s="155">
        <f t="shared" si="34"/>
        <v>0</v>
      </c>
      <c r="X218" s="181"/>
      <c r="Y218" s="193"/>
      <c r="AA218" s="151">
        <f t="shared" si="40"/>
        <v>0</v>
      </c>
    </row>
    <row r="219" spans="2:27" ht="12.75" hidden="1" customHeight="1" x14ac:dyDescent="0.25">
      <c r="B219" s="173" t="str">
        <f t="shared" si="33"/>
        <v>01/1900</v>
      </c>
      <c r="C219" s="174"/>
      <c r="D219" s="176"/>
      <c r="E219" s="176"/>
      <c r="F219" s="176"/>
      <c r="G219" s="182"/>
      <c r="H219" s="183"/>
      <c r="I219" s="184"/>
      <c r="J219" s="185"/>
      <c r="K219" s="184"/>
      <c r="L219" s="185"/>
      <c r="M219" s="184"/>
      <c r="N219" s="180"/>
      <c r="O219" s="184"/>
      <c r="P219" s="185"/>
      <c r="Q219" s="185"/>
      <c r="R219" s="185"/>
      <c r="S219" s="185"/>
      <c r="T219" s="184"/>
      <c r="U219" s="181"/>
      <c r="V219" s="164"/>
      <c r="W219" s="155">
        <f t="shared" si="34"/>
        <v>0</v>
      </c>
      <c r="X219" s="181"/>
      <c r="Y219" s="193"/>
      <c r="AA219" s="151">
        <f t="shared" si="40"/>
        <v>0</v>
      </c>
    </row>
    <row r="220" spans="2:27" ht="12.75" hidden="1" customHeight="1" x14ac:dyDescent="0.25">
      <c r="B220" s="173" t="str">
        <f t="shared" si="33"/>
        <v>01/1900</v>
      </c>
      <c r="C220" s="174"/>
      <c r="D220" s="176"/>
      <c r="E220" s="176"/>
      <c r="F220" s="176"/>
      <c r="G220" s="182"/>
      <c r="H220" s="183"/>
      <c r="I220" s="184"/>
      <c r="J220" s="185"/>
      <c r="K220" s="184"/>
      <c r="L220" s="185"/>
      <c r="M220" s="184"/>
      <c r="N220" s="180"/>
      <c r="O220" s="184"/>
      <c r="P220" s="185"/>
      <c r="Q220" s="185"/>
      <c r="R220" s="185"/>
      <c r="S220" s="185"/>
      <c r="T220" s="184"/>
      <c r="U220" s="181"/>
      <c r="V220" s="164"/>
      <c r="W220" s="155">
        <f t="shared" si="34"/>
        <v>0</v>
      </c>
      <c r="X220" s="181"/>
      <c r="Y220" s="193"/>
      <c r="AA220" s="151">
        <f t="shared" si="40"/>
        <v>0</v>
      </c>
    </row>
    <row r="221" spans="2:27" ht="12.75" hidden="1" customHeight="1" x14ac:dyDescent="0.25">
      <c r="B221" s="173" t="str">
        <f t="shared" si="33"/>
        <v>01/1900</v>
      </c>
      <c r="C221" s="174"/>
      <c r="D221" s="176"/>
      <c r="E221" s="176"/>
      <c r="F221" s="176"/>
      <c r="G221" s="182"/>
      <c r="H221" s="183"/>
      <c r="I221" s="184"/>
      <c r="J221" s="185"/>
      <c r="K221" s="184"/>
      <c r="L221" s="185"/>
      <c r="M221" s="184"/>
      <c r="N221" s="180"/>
      <c r="O221" s="184"/>
      <c r="P221" s="185"/>
      <c r="Q221" s="185"/>
      <c r="R221" s="185"/>
      <c r="S221" s="185"/>
      <c r="T221" s="184"/>
      <c r="U221" s="181"/>
      <c r="V221" s="164"/>
      <c r="W221" s="155">
        <f t="shared" si="34"/>
        <v>0</v>
      </c>
      <c r="X221" s="181"/>
      <c r="Y221" s="193"/>
      <c r="AA221" s="151">
        <f t="shared" si="40"/>
        <v>0</v>
      </c>
    </row>
    <row r="222" spans="2:27" ht="12.75" hidden="1" customHeight="1" x14ac:dyDescent="0.25">
      <c r="B222" s="173" t="str">
        <f t="shared" si="33"/>
        <v>01/1900</v>
      </c>
      <c r="C222" s="174"/>
      <c r="D222" s="176"/>
      <c r="E222" s="176"/>
      <c r="F222" s="176"/>
      <c r="G222" s="182"/>
      <c r="H222" s="183"/>
      <c r="I222" s="184"/>
      <c r="J222" s="185"/>
      <c r="K222" s="184"/>
      <c r="L222" s="185"/>
      <c r="M222" s="184"/>
      <c r="N222" s="180"/>
      <c r="O222" s="184"/>
      <c r="P222" s="185"/>
      <c r="Q222" s="185"/>
      <c r="R222" s="185"/>
      <c r="S222" s="185"/>
      <c r="T222" s="184"/>
      <c r="U222" s="181"/>
      <c r="V222" s="164"/>
      <c r="W222" s="155">
        <f t="shared" si="34"/>
        <v>0</v>
      </c>
      <c r="X222" s="181"/>
      <c r="Y222" s="193"/>
      <c r="AA222" s="151">
        <f>+T222-Y222-Z222</f>
        <v>0</v>
      </c>
    </row>
    <row r="223" spans="2:27" ht="12.75" hidden="1" customHeight="1" x14ac:dyDescent="0.25">
      <c r="B223" s="173" t="str">
        <f t="shared" si="33"/>
        <v>01/1900</v>
      </c>
      <c r="C223" s="174"/>
      <c r="D223" s="176"/>
      <c r="E223" s="176"/>
      <c r="F223" s="176"/>
      <c r="G223" s="182"/>
      <c r="H223" s="183"/>
      <c r="I223" s="184"/>
      <c r="J223" s="185"/>
      <c r="K223" s="184"/>
      <c r="L223" s="185"/>
      <c r="M223" s="184"/>
      <c r="N223" s="180"/>
      <c r="O223" s="184"/>
      <c r="P223" s="185"/>
      <c r="Q223" s="185"/>
      <c r="R223" s="185"/>
      <c r="S223" s="185"/>
      <c r="T223" s="184"/>
      <c r="U223" s="181"/>
      <c r="V223" s="164"/>
      <c r="W223" s="155">
        <f t="shared" si="34"/>
        <v>0</v>
      </c>
      <c r="X223" s="181"/>
      <c r="Y223" s="193"/>
      <c r="AA223" s="151">
        <f t="shared" ref="AA223:AA230" si="41">+T223-Y223</f>
        <v>0</v>
      </c>
    </row>
    <row r="224" spans="2:27" ht="12.75" hidden="1" customHeight="1" x14ac:dyDescent="0.25">
      <c r="B224" s="173" t="str">
        <f t="shared" ref="B224:B287" si="42">TEXT(C224,"mm/yyyy")</f>
        <v>01/1900</v>
      </c>
      <c r="C224" s="174"/>
      <c r="D224" s="176"/>
      <c r="E224" s="176"/>
      <c r="F224" s="176"/>
      <c r="G224" s="182"/>
      <c r="H224" s="183"/>
      <c r="I224" s="184"/>
      <c r="J224" s="185"/>
      <c r="K224" s="184"/>
      <c r="L224" s="185"/>
      <c r="M224" s="184"/>
      <c r="N224" s="180"/>
      <c r="O224" s="184"/>
      <c r="P224" s="185"/>
      <c r="Q224" s="185"/>
      <c r="R224" s="185"/>
      <c r="S224" s="185"/>
      <c r="T224" s="184"/>
      <c r="U224" s="181"/>
      <c r="V224" s="164"/>
      <c r="W224" s="155">
        <f t="shared" ref="W224:W287" si="43">+I224+M224+N224</f>
        <v>0</v>
      </c>
      <c r="X224" s="181"/>
      <c r="Y224" s="193"/>
      <c r="AA224" s="151">
        <f t="shared" si="41"/>
        <v>0</v>
      </c>
    </row>
    <row r="225" spans="2:27" ht="12.75" hidden="1" customHeight="1" x14ac:dyDescent="0.25">
      <c r="B225" s="173" t="str">
        <f t="shared" si="42"/>
        <v>01/1900</v>
      </c>
      <c r="C225" s="174"/>
      <c r="D225" s="176"/>
      <c r="E225" s="176"/>
      <c r="F225" s="176"/>
      <c r="G225" s="182"/>
      <c r="H225" s="183"/>
      <c r="I225" s="184"/>
      <c r="J225" s="185"/>
      <c r="K225" s="184"/>
      <c r="L225" s="185"/>
      <c r="M225" s="184"/>
      <c r="N225" s="180"/>
      <c r="O225" s="184"/>
      <c r="P225" s="185"/>
      <c r="Q225" s="185"/>
      <c r="R225" s="185"/>
      <c r="S225" s="185"/>
      <c r="T225" s="184"/>
      <c r="U225" s="181"/>
      <c r="V225" s="164"/>
      <c r="W225" s="155">
        <f t="shared" si="43"/>
        <v>0</v>
      </c>
      <c r="X225" s="181"/>
      <c r="Y225" s="193"/>
      <c r="AA225" s="151">
        <f t="shared" si="41"/>
        <v>0</v>
      </c>
    </row>
    <row r="226" spans="2:27" ht="12.75" hidden="1" customHeight="1" x14ac:dyDescent="0.25">
      <c r="B226" s="173" t="str">
        <f t="shared" si="42"/>
        <v>01/1900</v>
      </c>
      <c r="C226" s="174"/>
      <c r="D226" s="176"/>
      <c r="E226" s="176"/>
      <c r="F226" s="176"/>
      <c r="G226" s="182"/>
      <c r="H226" s="183"/>
      <c r="I226" s="184"/>
      <c r="J226" s="185"/>
      <c r="K226" s="184"/>
      <c r="L226" s="185"/>
      <c r="M226" s="184"/>
      <c r="N226" s="180"/>
      <c r="O226" s="184"/>
      <c r="P226" s="185"/>
      <c r="Q226" s="185"/>
      <c r="R226" s="185"/>
      <c r="S226" s="185"/>
      <c r="T226" s="184"/>
      <c r="U226" s="181"/>
      <c r="V226" s="164"/>
      <c r="W226" s="155">
        <f t="shared" si="43"/>
        <v>0</v>
      </c>
      <c r="X226" s="181"/>
      <c r="Y226" s="193"/>
      <c r="AA226" s="151">
        <f t="shared" si="41"/>
        <v>0</v>
      </c>
    </row>
    <row r="227" spans="2:27" ht="12.75" hidden="1" customHeight="1" x14ac:dyDescent="0.25">
      <c r="B227" s="173" t="str">
        <f t="shared" si="42"/>
        <v>01/1900</v>
      </c>
      <c r="C227" s="174"/>
      <c r="D227" s="176"/>
      <c r="E227" s="176"/>
      <c r="F227" s="176"/>
      <c r="G227" s="182"/>
      <c r="H227" s="183"/>
      <c r="I227" s="184"/>
      <c r="J227" s="185"/>
      <c r="K227" s="184"/>
      <c r="L227" s="185"/>
      <c r="M227" s="184"/>
      <c r="N227" s="180"/>
      <c r="O227" s="184"/>
      <c r="P227" s="185"/>
      <c r="Q227" s="185"/>
      <c r="R227" s="185"/>
      <c r="S227" s="185"/>
      <c r="T227" s="184"/>
      <c r="U227" s="181"/>
      <c r="V227" s="164"/>
      <c r="W227" s="155">
        <f t="shared" si="43"/>
        <v>0</v>
      </c>
      <c r="X227" s="181"/>
      <c r="Y227" s="193"/>
      <c r="AA227" s="151">
        <f t="shared" si="41"/>
        <v>0</v>
      </c>
    </row>
    <row r="228" spans="2:27" ht="12.75" hidden="1" customHeight="1" x14ac:dyDescent="0.25">
      <c r="B228" s="173" t="str">
        <f t="shared" si="42"/>
        <v>01/1900</v>
      </c>
      <c r="C228" s="174"/>
      <c r="D228" s="176"/>
      <c r="E228" s="176"/>
      <c r="F228" s="176"/>
      <c r="G228" s="182"/>
      <c r="H228" s="183"/>
      <c r="I228" s="184"/>
      <c r="J228" s="185"/>
      <c r="K228" s="184"/>
      <c r="L228" s="185"/>
      <c r="M228" s="184"/>
      <c r="N228" s="180"/>
      <c r="O228" s="184"/>
      <c r="P228" s="185"/>
      <c r="Q228" s="185"/>
      <c r="R228" s="185"/>
      <c r="S228" s="185"/>
      <c r="T228" s="184"/>
      <c r="U228" s="181"/>
      <c r="V228" s="164"/>
      <c r="W228" s="155">
        <f t="shared" si="43"/>
        <v>0</v>
      </c>
      <c r="X228" s="181"/>
      <c r="Y228" s="193"/>
      <c r="AA228" s="151">
        <f t="shared" si="41"/>
        <v>0</v>
      </c>
    </row>
    <row r="229" spans="2:27" ht="12.75" hidden="1" customHeight="1" x14ac:dyDescent="0.25">
      <c r="B229" s="173" t="str">
        <f t="shared" si="42"/>
        <v>01/1900</v>
      </c>
      <c r="C229" s="174"/>
      <c r="D229" s="176"/>
      <c r="E229" s="176"/>
      <c r="F229" s="176"/>
      <c r="G229" s="182"/>
      <c r="H229" s="183"/>
      <c r="I229" s="184"/>
      <c r="J229" s="185"/>
      <c r="K229" s="184"/>
      <c r="L229" s="185"/>
      <c r="M229" s="184"/>
      <c r="N229" s="180"/>
      <c r="O229" s="184"/>
      <c r="P229" s="185"/>
      <c r="Q229" s="185"/>
      <c r="R229" s="185"/>
      <c r="S229" s="185"/>
      <c r="T229" s="184"/>
      <c r="U229" s="181"/>
      <c r="V229" s="164"/>
      <c r="W229" s="155">
        <f t="shared" si="43"/>
        <v>0</v>
      </c>
      <c r="X229" s="181"/>
      <c r="Y229" s="193"/>
      <c r="AA229" s="151">
        <f t="shared" si="41"/>
        <v>0</v>
      </c>
    </row>
    <row r="230" spans="2:27" ht="12.75" hidden="1" customHeight="1" x14ac:dyDescent="0.25">
      <c r="B230" s="173" t="str">
        <f t="shared" si="42"/>
        <v>01/1900</v>
      </c>
      <c r="C230" s="174"/>
      <c r="D230" s="176"/>
      <c r="E230" s="176"/>
      <c r="F230" s="176"/>
      <c r="G230" s="182"/>
      <c r="H230" s="183"/>
      <c r="I230" s="184"/>
      <c r="J230" s="185"/>
      <c r="K230" s="184"/>
      <c r="L230" s="185"/>
      <c r="M230" s="184"/>
      <c r="N230" s="180"/>
      <c r="O230" s="184"/>
      <c r="P230" s="185"/>
      <c r="Q230" s="185"/>
      <c r="R230" s="185"/>
      <c r="S230" s="185"/>
      <c r="T230" s="184"/>
      <c r="U230" s="181"/>
      <c r="V230" s="164"/>
      <c r="W230" s="155">
        <f t="shared" si="43"/>
        <v>0</v>
      </c>
      <c r="X230" s="181"/>
      <c r="Y230" s="193"/>
      <c r="AA230" s="151">
        <f t="shared" si="41"/>
        <v>0</v>
      </c>
    </row>
    <row r="231" spans="2:27" ht="12.75" hidden="1" customHeight="1" x14ac:dyDescent="0.25">
      <c r="B231" s="173" t="str">
        <f t="shared" si="42"/>
        <v>01/1900</v>
      </c>
      <c r="C231" s="174"/>
      <c r="D231" s="176"/>
      <c r="E231" s="176"/>
      <c r="F231" s="176"/>
      <c r="G231" s="182"/>
      <c r="H231" s="183"/>
      <c r="I231" s="184"/>
      <c r="J231" s="185"/>
      <c r="K231" s="184"/>
      <c r="L231" s="185"/>
      <c r="M231" s="184"/>
      <c r="N231" s="180"/>
      <c r="O231" s="184"/>
      <c r="P231" s="185"/>
      <c r="Q231" s="185"/>
      <c r="R231" s="185"/>
      <c r="S231" s="185"/>
      <c r="T231" s="184"/>
      <c r="U231" s="181"/>
      <c r="V231" s="164"/>
      <c r="W231" s="155">
        <f t="shared" si="43"/>
        <v>0</v>
      </c>
      <c r="X231" s="181"/>
      <c r="Y231" s="193"/>
      <c r="AA231" s="151">
        <f>+T231-Y231-Z231</f>
        <v>0</v>
      </c>
    </row>
    <row r="232" spans="2:27" ht="12.75" hidden="1" customHeight="1" x14ac:dyDescent="0.25">
      <c r="B232" s="173" t="str">
        <f t="shared" si="42"/>
        <v>01/1900</v>
      </c>
      <c r="C232" s="174"/>
      <c r="D232" s="176"/>
      <c r="E232" s="176"/>
      <c r="F232" s="176"/>
      <c r="G232" s="182"/>
      <c r="H232" s="183"/>
      <c r="I232" s="184"/>
      <c r="J232" s="185"/>
      <c r="K232" s="184"/>
      <c r="L232" s="185"/>
      <c r="M232" s="184"/>
      <c r="N232" s="180"/>
      <c r="O232" s="184"/>
      <c r="P232" s="185"/>
      <c r="Q232" s="185"/>
      <c r="R232" s="185"/>
      <c r="S232" s="185"/>
      <c r="T232" s="184"/>
      <c r="U232" s="181"/>
      <c r="V232" s="164"/>
      <c r="W232" s="155">
        <f t="shared" si="43"/>
        <v>0</v>
      </c>
      <c r="X232" s="181"/>
      <c r="Y232" s="193"/>
      <c r="AA232" s="151">
        <f>+T232-Y232-Z232</f>
        <v>0</v>
      </c>
    </row>
    <row r="233" spans="2:27" ht="12.75" hidden="1" customHeight="1" x14ac:dyDescent="0.25">
      <c r="B233" s="173" t="str">
        <f t="shared" si="42"/>
        <v>01/1900</v>
      </c>
      <c r="C233" s="174"/>
      <c r="D233" s="176"/>
      <c r="E233" s="176"/>
      <c r="F233" s="176"/>
      <c r="G233" s="182"/>
      <c r="H233" s="183"/>
      <c r="I233" s="184"/>
      <c r="J233" s="185"/>
      <c r="K233" s="184"/>
      <c r="L233" s="185"/>
      <c r="M233" s="184"/>
      <c r="N233" s="180"/>
      <c r="O233" s="184"/>
      <c r="P233" s="185"/>
      <c r="Q233" s="185"/>
      <c r="R233" s="185"/>
      <c r="S233" s="185"/>
      <c r="T233" s="184"/>
      <c r="U233" s="181"/>
      <c r="V233" s="164"/>
      <c r="W233" s="155">
        <f t="shared" si="43"/>
        <v>0</v>
      </c>
      <c r="X233" s="181"/>
      <c r="Y233" s="193"/>
      <c r="AA233" s="151">
        <f t="shared" ref="AA233:AA243" si="44">+T233-Y233</f>
        <v>0</v>
      </c>
    </row>
    <row r="234" spans="2:27" ht="12.75" hidden="1" customHeight="1" x14ac:dyDescent="0.25">
      <c r="B234" s="173" t="str">
        <f t="shared" si="42"/>
        <v>01/1900</v>
      </c>
      <c r="C234" s="174"/>
      <c r="D234" s="176"/>
      <c r="E234" s="176"/>
      <c r="F234" s="176"/>
      <c r="G234" s="182"/>
      <c r="H234" s="183"/>
      <c r="I234" s="184"/>
      <c r="J234" s="185"/>
      <c r="K234" s="184"/>
      <c r="L234" s="185"/>
      <c r="M234" s="184"/>
      <c r="N234" s="180"/>
      <c r="O234" s="184"/>
      <c r="P234" s="185"/>
      <c r="Q234" s="185"/>
      <c r="R234" s="185"/>
      <c r="S234" s="185"/>
      <c r="T234" s="184"/>
      <c r="U234" s="181"/>
      <c r="V234" s="164"/>
      <c r="W234" s="155">
        <f t="shared" si="43"/>
        <v>0</v>
      </c>
      <c r="X234" s="181"/>
      <c r="Y234" s="193"/>
      <c r="AA234" s="151">
        <f t="shared" si="44"/>
        <v>0</v>
      </c>
    </row>
    <row r="235" spans="2:27" ht="12.75" hidden="1" customHeight="1" x14ac:dyDescent="0.25">
      <c r="B235" s="173" t="str">
        <f t="shared" si="42"/>
        <v>01/1900</v>
      </c>
      <c r="C235" s="174"/>
      <c r="D235" s="176"/>
      <c r="E235" s="176"/>
      <c r="F235" s="176"/>
      <c r="G235" s="182"/>
      <c r="H235" s="183"/>
      <c r="I235" s="184"/>
      <c r="J235" s="185"/>
      <c r="K235" s="184"/>
      <c r="L235" s="185"/>
      <c r="M235" s="184"/>
      <c r="N235" s="180"/>
      <c r="O235" s="184"/>
      <c r="P235" s="185"/>
      <c r="Q235" s="185"/>
      <c r="R235" s="185"/>
      <c r="S235" s="185"/>
      <c r="T235" s="184"/>
      <c r="U235" s="181"/>
      <c r="V235" s="164"/>
      <c r="W235" s="155">
        <f t="shared" si="43"/>
        <v>0</v>
      </c>
      <c r="X235" s="181"/>
      <c r="Y235" s="193"/>
      <c r="AA235" s="151">
        <f t="shared" si="44"/>
        <v>0</v>
      </c>
    </row>
    <row r="236" spans="2:27" ht="12.75" hidden="1" customHeight="1" x14ac:dyDescent="0.25">
      <c r="B236" s="173" t="str">
        <f t="shared" si="42"/>
        <v>01/1900</v>
      </c>
      <c r="C236" s="174"/>
      <c r="D236" s="176"/>
      <c r="E236" s="176"/>
      <c r="F236" s="176"/>
      <c r="G236" s="182"/>
      <c r="H236" s="183"/>
      <c r="I236" s="184"/>
      <c r="J236" s="185"/>
      <c r="K236" s="184"/>
      <c r="L236" s="185"/>
      <c r="M236" s="184"/>
      <c r="N236" s="180"/>
      <c r="O236" s="184"/>
      <c r="P236" s="185"/>
      <c r="Q236" s="185"/>
      <c r="R236" s="185"/>
      <c r="S236" s="185"/>
      <c r="T236" s="184"/>
      <c r="U236" s="181"/>
      <c r="V236" s="164"/>
      <c r="W236" s="155">
        <f t="shared" si="43"/>
        <v>0</v>
      </c>
      <c r="X236" s="181"/>
      <c r="Y236" s="193"/>
      <c r="AA236" s="151">
        <f t="shared" si="44"/>
        <v>0</v>
      </c>
    </row>
    <row r="237" spans="2:27" ht="12.75" hidden="1" customHeight="1" x14ac:dyDescent="0.25">
      <c r="B237" s="173" t="str">
        <f t="shared" si="42"/>
        <v>01/1900</v>
      </c>
      <c r="C237" s="174"/>
      <c r="D237" s="176"/>
      <c r="E237" s="176"/>
      <c r="F237" s="176"/>
      <c r="G237" s="182"/>
      <c r="H237" s="183"/>
      <c r="I237" s="184"/>
      <c r="J237" s="185"/>
      <c r="K237" s="184"/>
      <c r="L237" s="185"/>
      <c r="M237" s="184"/>
      <c r="N237" s="180"/>
      <c r="O237" s="184"/>
      <c r="P237" s="185"/>
      <c r="Q237" s="185"/>
      <c r="R237" s="185"/>
      <c r="S237" s="185"/>
      <c r="T237" s="184"/>
      <c r="U237" s="181"/>
      <c r="V237" s="164"/>
      <c r="W237" s="155">
        <f t="shared" si="43"/>
        <v>0</v>
      </c>
      <c r="X237" s="181"/>
      <c r="Y237" s="193"/>
      <c r="AA237" s="151">
        <f t="shared" si="44"/>
        <v>0</v>
      </c>
    </row>
    <row r="238" spans="2:27" ht="12.75" hidden="1" customHeight="1" x14ac:dyDescent="0.25">
      <c r="B238" s="173" t="str">
        <f t="shared" si="42"/>
        <v>01/1900</v>
      </c>
      <c r="C238" s="174"/>
      <c r="D238" s="176"/>
      <c r="E238" s="176"/>
      <c r="F238" s="176"/>
      <c r="G238" s="182"/>
      <c r="H238" s="183"/>
      <c r="I238" s="184"/>
      <c r="J238" s="185"/>
      <c r="K238" s="184"/>
      <c r="L238" s="185"/>
      <c r="M238" s="184"/>
      <c r="N238" s="180"/>
      <c r="O238" s="184"/>
      <c r="P238" s="185"/>
      <c r="Q238" s="185"/>
      <c r="R238" s="185"/>
      <c r="S238" s="185"/>
      <c r="T238" s="184"/>
      <c r="U238" s="181"/>
      <c r="V238" s="164"/>
      <c r="W238" s="155">
        <f t="shared" si="43"/>
        <v>0</v>
      </c>
      <c r="X238" s="181"/>
      <c r="Y238" s="193"/>
      <c r="AA238" s="151">
        <f t="shared" si="44"/>
        <v>0</v>
      </c>
    </row>
    <row r="239" spans="2:27" ht="12.75" hidden="1" customHeight="1" x14ac:dyDescent="0.25">
      <c r="B239" s="173" t="str">
        <f t="shared" si="42"/>
        <v>01/1900</v>
      </c>
      <c r="C239" s="174"/>
      <c r="D239" s="176"/>
      <c r="E239" s="176"/>
      <c r="F239" s="176"/>
      <c r="G239" s="182"/>
      <c r="H239" s="183"/>
      <c r="I239" s="184"/>
      <c r="J239" s="185"/>
      <c r="K239" s="184"/>
      <c r="L239" s="185"/>
      <c r="M239" s="184"/>
      <c r="N239" s="180"/>
      <c r="O239" s="184"/>
      <c r="P239" s="185"/>
      <c r="Q239" s="185"/>
      <c r="R239" s="185"/>
      <c r="S239" s="185"/>
      <c r="T239" s="184"/>
      <c r="U239" s="181"/>
      <c r="V239" s="164"/>
      <c r="W239" s="155">
        <f t="shared" si="43"/>
        <v>0</v>
      </c>
      <c r="X239" s="181"/>
      <c r="Y239" s="193"/>
      <c r="AA239" s="151">
        <f t="shared" si="44"/>
        <v>0</v>
      </c>
    </row>
    <row r="240" spans="2:27" ht="12.75" hidden="1" customHeight="1" x14ac:dyDescent="0.25">
      <c r="B240" s="173" t="str">
        <f t="shared" si="42"/>
        <v>01/1900</v>
      </c>
      <c r="C240" s="174"/>
      <c r="D240" s="176"/>
      <c r="E240" s="176"/>
      <c r="F240" s="176"/>
      <c r="G240" s="182"/>
      <c r="H240" s="183"/>
      <c r="I240" s="184"/>
      <c r="J240" s="185"/>
      <c r="K240" s="184"/>
      <c r="L240" s="185"/>
      <c r="M240" s="184"/>
      <c r="N240" s="180"/>
      <c r="O240" s="184"/>
      <c r="P240" s="185"/>
      <c r="Q240" s="185"/>
      <c r="R240" s="185"/>
      <c r="S240" s="185"/>
      <c r="T240" s="184"/>
      <c r="U240" s="181"/>
      <c r="V240" s="164"/>
      <c r="W240" s="155">
        <f t="shared" si="43"/>
        <v>0</v>
      </c>
      <c r="X240" s="181"/>
      <c r="Y240" s="193"/>
      <c r="AA240" s="151">
        <f t="shared" si="44"/>
        <v>0</v>
      </c>
    </row>
    <row r="241" spans="2:27" ht="12.75" hidden="1" customHeight="1" x14ac:dyDescent="0.25">
      <c r="B241" s="173" t="str">
        <f t="shared" si="42"/>
        <v>01/1900</v>
      </c>
      <c r="C241" s="174"/>
      <c r="D241" s="176"/>
      <c r="E241" s="176"/>
      <c r="F241" s="176"/>
      <c r="G241" s="182"/>
      <c r="H241" s="183"/>
      <c r="I241" s="184"/>
      <c r="J241" s="185"/>
      <c r="K241" s="184"/>
      <c r="L241" s="185"/>
      <c r="M241" s="184"/>
      <c r="N241" s="180"/>
      <c r="O241" s="184"/>
      <c r="P241" s="185"/>
      <c r="Q241" s="185"/>
      <c r="R241" s="185"/>
      <c r="S241" s="185"/>
      <c r="T241" s="184"/>
      <c r="U241" s="181"/>
      <c r="V241" s="164"/>
      <c r="W241" s="155">
        <f t="shared" si="43"/>
        <v>0</v>
      </c>
      <c r="X241" s="181"/>
      <c r="Y241" s="193"/>
      <c r="AA241" s="151">
        <f t="shared" si="44"/>
        <v>0</v>
      </c>
    </row>
    <row r="242" spans="2:27" ht="12.75" hidden="1" customHeight="1" x14ac:dyDescent="0.25">
      <c r="B242" s="173" t="str">
        <f t="shared" si="42"/>
        <v>01/1900</v>
      </c>
      <c r="C242" s="174"/>
      <c r="D242" s="176"/>
      <c r="E242" s="176"/>
      <c r="F242" s="176"/>
      <c r="G242" s="182"/>
      <c r="H242" s="183"/>
      <c r="I242" s="184"/>
      <c r="J242" s="185"/>
      <c r="K242" s="184"/>
      <c r="L242" s="185"/>
      <c r="M242" s="184"/>
      <c r="N242" s="180"/>
      <c r="O242" s="184"/>
      <c r="P242" s="185"/>
      <c r="Q242" s="185"/>
      <c r="R242" s="185"/>
      <c r="S242" s="185"/>
      <c r="T242" s="184"/>
      <c r="U242" s="181"/>
      <c r="V242" s="164"/>
      <c r="W242" s="155">
        <f t="shared" si="43"/>
        <v>0</v>
      </c>
      <c r="X242" s="181"/>
      <c r="Y242" s="193"/>
      <c r="AA242" s="151">
        <f t="shared" si="44"/>
        <v>0</v>
      </c>
    </row>
    <row r="243" spans="2:27" ht="12.75" hidden="1" customHeight="1" x14ac:dyDescent="0.25">
      <c r="B243" s="173" t="str">
        <f t="shared" si="42"/>
        <v>01/1900</v>
      </c>
      <c r="C243" s="174"/>
      <c r="D243" s="176"/>
      <c r="E243" s="176"/>
      <c r="F243" s="176"/>
      <c r="G243" s="182"/>
      <c r="H243" s="183"/>
      <c r="I243" s="184"/>
      <c r="J243" s="185"/>
      <c r="K243" s="184"/>
      <c r="L243" s="185"/>
      <c r="M243" s="184"/>
      <c r="N243" s="180"/>
      <c r="O243" s="184"/>
      <c r="P243" s="185"/>
      <c r="Q243" s="185"/>
      <c r="R243" s="185"/>
      <c r="S243" s="185"/>
      <c r="T243" s="184"/>
      <c r="U243" s="181"/>
      <c r="V243" s="164"/>
      <c r="W243" s="155">
        <f t="shared" si="43"/>
        <v>0</v>
      </c>
      <c r="X243" s="181"/>
      <c r="Y243" s="193"/>
      <c r="AA243" s="151">
        <f t="shared" si="44"/>
        <v>0</v>
      </c>
    </row>
    <row r="244" spans="2:27" ht="12.75" hidden="1" customHeight="1" x14ac:dyDescent="0.25">
      <c r="B244" s="173" t="str">
        <f t="shared" si="42"/>
        <v>01/1900</v>
      </c>
      <c r="C244" s="174"/>
      <c r="D244" s="176"/>
      <c r="E244" s="176"/>
      <c r="F244" s="176"/>
      <c r="G244" s="182"/>
      <c r="H244" s="183"/>
      <c r="I244" s="184"/>
      <c r="J244" s="185"/>
      <c r="K244" s="184"/>
      <c r="L244" s="185"/>
      <c r="M244" s="184"/>
      <c r="N244" s="180"/>
      <c r="O244" s="184"/>
      <c r="P244" s="185"/>
      <c r="Q244" s="185"/>
      <c r="R244" s="185"/>
      <c r="S244" s="185"/>
      <c r="T244" s="184"/>
      <c r="U244" s="181"/>
      <c r="V244" s="164"/>
      <c r="W244" s="155">
        <f t="shared" si="43"/>
        <v>0</v>
      </c>
      <c r="X244" s="181"/>
      <c r="Y244" s="193"/>
      <c r="AA244" s="151">
        <f>+T244-Y244-Z244</f>
        <v>0</v>
      </c>
    </row>
    <row r="245" spans="2:27" ht="12.75" hidden="1" customHeight="1" x14ac:dyDescent="0.25">
      <c r="B245" s="173" t="str">
        <f t="shared" si="42"/>
        <v>01/1900</v>
      </c>
      <c r="C245" s="174"/>
      <c r="D245" s="176"/>
      <c r="E245" s="176"/>
      <c r="F245" s="176"/>
      <c r="G245" s="182"/>
      <c r="H245" s="183"/>
      <c r="I245" s="184"/>
      <c r="J245" s="185"/>
      <c r="K245" s="184"/>
      <c r="L245" s="185"/>
      <c r="M245" s="184"/>
      <c r="N245" s="180"/>
      <c r="O245" s="184"/>
      <c r="P245" s="185"/>
      <c r="Q245" s="185"/>
      <c r="R245" s="185"/>
      <c r="S245" s="185"/>
      <c r="T245" s="184"/>
      <c r="U245" s="181"/>
      <c r="V245" s="164"/>
      <c r="W245" s="155">
        <f t="shared" si="43"/>
        <v>0</v>
      </c>
      <c r="X245" s="181"/>
      <c r="Y245" s="193"/>
      <c r="AA245" s="151">
        <f>+T245-Y245-Z245</f>
        <v>0</v>
      </c>
    </row>
    <row r="246" spans="2:27" ht="12.75" hidden="1" customHeight="1" x14ac:dyDescent="0.25">
      <c r="B246" s="173" t="str">
        <f t="shared" si="42"/>
        <v>01/1900</v>
      </c>
      <c r="C246" s="174"/>
      <c r="D246" s="176"/>
      <c r="E246" s="176"/>
      <c r="F246" s="176"/>
      <c r="G246" s="182"/>
      <c r="H246" s="183"/>
      <c r="I246" s="184"/>
      <c r="J246" s="185"/>
      <c r="K246" s="184"/>
      <c r="L246" s="185"/>
      <c r="M246" s="184"/>
      <c r="N246" s="180"/>
      <c r="O246" s="184"/>
      <c r="P246" s="185"/>
      <c r="Q246" s="185"/>
      <c r="R246" s="185"/>
      <c r="S246" s="185"/>
      <c r="T246" s="184"/>
      <c r="U246" s="181"/>
      <c r="V246" s="164"/>
      <c r="W246" s="155">
        <f t="shared" si="43"/>
        <v>0</v>
      </c>
      <c r="X246" s="181"/>
      <c r="Y246" s="193"/>
      <c r="AA246" s="151">
        <f t="shared" ref="AA246:AA271" si="45">+T246-Y246</f>
        <v>0</v>
      </c>
    </row>
    <row r="247" spans="2:27" ht="12.75" hidden="1" customHeight="1" x14ac:dyDescent="0.25">
      <c r="B247" s="173" t="str">
        <f t="shared" si="42"/>
        <v>01/1900</v>
      </c>
      <c r="C247" s="174"/>
      <c r="D247" s="176"/>
      <c r="E247" s="176"/>
      <c r="F247" s="176"/>
      <c r="G247" s="182"/>
      <c r="H247" s="183"/>
      <c r="I247" s="184"/>
      <c r="J247" s="185"/>
      <c r="K247" s="184"/>
      <c r="L247" s="185"/>
      <c r="M247" s="184"/>
      <c r="N247" s="180"/>
      <c r="O247" s="184"/>
      <c r="P247" s="185"/>
      <c r="Q247" s="185"/>
      <c r="R247" s="185"/>
      <c r="S247" s="185"/>
      <c r="T247" s="184"/>
      <c r="U247" s="181"/>
      <c r="V247" s="164"/>
      <c r="W247" s="155">
        <f t="shared" si="43"/>
        <v>0</v>
      </c>
      <c r="X247" s="181"/>
      <c r="Y247" s="193"/>
      <c r="AA247" s="151">
        <f t="shared" si="45"/>
        <v>0</v>
      </c>
    </row>
    <row r="248" spans="2:27" ht="12.75" hidden="1" customHeight="1" x14ac:dyDescent="0.25">
      <c r="B248" s="173" t="str">
        <f t="shared" si="42"/>
        <v>01/1900</v>
      </c>
      <c r="C248" s="174"/>
      <c r="D248" s="176"/>
      <c r="E248" s="176"/>
      <c r="F248" s="176"/>
      <c r="G248" s="182"/>
      <c r="H248" s="183"/>
      <c r="I248" s="184"/>
      <c r="J248" s="185"/>
      <c r="K248" s="184"/>
      <c r="L248" s="185"/>
      <c r="M248" s="184"/>
      <c r="N248" s="180"/>
      <c r="O248" s="184"/>
      <c r="P248" s="185"/>
      <c r="Q248" s="185"/>
      <c r="R248" s="185"/>
      <c r="S248" s="185"/>
      <c r="T248" s="184"/>
      <c r="U248" s="181"/>
      <c r="V248" s="164"/>
      <c r="W248" s="155">
        <f t="shared" si="43"/>
        <v>0</v>
      </c>
      <c r="X248" s="181"/>
      <c r="Y248" s="193"/>
      <c r="AA248" s="151">
        <f t="shared" si="45"/>
        <v>0</v>
      </c>
    </row>
    <row r="249" spans="2:27" ht="12.75" hidden="1" customHeight="1" x14ac:dyDescent="0.25">
      <c r="B249" s="173" t="str">
        <f t="shared" si="42"/>
        <v>01/1900</v>
      </c>
      <c r="C249" s="174"/>
      <c r="D249" s="176"/>
      <c r="E249" s="176"/>
      <c r="F249" s="176"/>
      <c r="G249" s="182"/>
      <c r="H249" s="183"/>
      <c r="I249" s="184"/>
      <c r="J249" s="185"/>
      <c r="K249" s="184"/>
      <c r="L249" s="185"/>
      <c r="M249" s="184"/>
      <c r="N249" s="180"/>
      <c r="O249" s="184"/>
      <c r="P249" s="185"/>
      <c r="Q249" s="185"/>
      <c r="R249" s="185"/>
      <c r="S249" s="185"/>
      <c r="T249" s="184"/>
      <c r="U249" s="181"/>
      <c r="V249" s="164"/>
      <c r="W249" s="155">
        <f t="shared" si="43"/>
        <v>0</v>
      </c>
      <c r="X249" s="181"/>
      <c r="Y249" s="193"/>
      <c r="AA249" s="151">
        <f t="shared" si="45"/>
        <v>0</v>
      </c>
    </row>
    <row r="250" spans="2:27" ht="12.75" hidden="1" customHeight="1" x14ac:dyDescent="0.25">
      <c r="B250" s="173" t="str">
        <f t="shared" si="42"/>
        <v>01/1900</v>
      </c>
      <c r="C250" s="174"/>
      <c r="D250" s="176"/>
      <c r="E250" s="176"/>
      <c r="F250" s="176"/>
      <c r="G250" s="182"/>
      <c r="H250" s="183"/>
      <c r="I250" s="184"/>
      <c r="J250" s="185"/>
      <c r="K250" s="184"/>
      <c r="L250" s="185"/>
      <c r="M250" s="184"/>
      <c r="N250" s="180"/>
      <c r="O250" s="184"/>
      <c r="P250" s="185"/>
      <c r="Q250" s="185"/>
      <c r="R250" s="185"/>
      <c r="S250" s="185"/>
      <c r="T250" s="184"/>
      <c r="U250" s="181"/>
      <c r="V250" s="164"/>
      <c r="W250" s="155">
        <f t="shared" si="43"/>
        <v>0</v>
      </c>
      <c r="X250" s="181"/>
      <c r="Y250" s="193"/>
      <c r="AA250" s="151">
        <f t="shared" si="45"/>
        <v>0</v>
      </c>
    </row>
    <row r="251" spans="2:27" ht="12.75" hidden="1" customHeight="1" x14ac:dyDescent="0.25">
      <c r="B251" s="173" t="str">
        <f t="shared" si="42"/>
        <v>01/1900</v>
      </c>
      <c r="C251" s="174"/>
      <c r="D251" s="176"/>
      <c r="E251" s="176"/>
      <c r="F251" s="176"/>
      <c r="G251" s="182"/>
      <c r="H251" s="183"/>
      <c r="I251" s="184"/>
      <c r="J251" s="185"/>
      <c r="K251" s="184"/>
      <c r="L251" s="185"/>
      <c r="M251" s="184"/>
      <c r="N251" s="180"/>
      <c r="O251" s="184"/>
      <c r="P251" s="185"/>
      <c r="Q251" s="185"/>
      <c r="R251" s="185"/>
      <c r="S251" s="185"/>
      <c r="T251" s="184"/>
      <c r="U251" s="181"/>
      <c r="V251" s="164"/>
      <c r="W251" s="155">
        <f t="shared" si="43"/>
        <v>0</v>
      </c>
      <c r="X251" s="181"/>
      <c r="Y251" s="193"/>
      <c r="AA251" s="151">
        <f t="shared" si="45"/>
        <v>0</v>
      </c>
    </row>
    <row r="252" spans="2:27" ht="12.75" hidden="1" customHeight="1" x14ac:dyDescent="0.25">
      <c r="B252" s="173" t="str">
        <f t="shared" si="42"/>
        <v>01/1900</v>
      </c>
      <c r="C252" s="174"/>
      <c r="D252" s="176"/>
      <c r="E252" s="176"/>
      <c r="F252" s="176"/>
      <c r="G252" s="182"/>
      <c r="H252" s="183"/>
      <c r="I252" s="184"/>
      <c r="J252" s="185"/>
      <c r="K252" s="184"/>
      <c r="L252" s="185"/>
      <c r="M252" s="184"/>
      <c r="N252" s="180"/>
      <c r="O252" s="184"/>
      <c r="P252" s="185"/>
      <c r="Q252" s="185"/>
      <c r="R252" s="185"/>
      <c r="S252" s="185"/>
      <c r="T252" s="184"/>
      <c r="U252" s="181"/>
      <c r="V252" s="164"/>
      <c r="W252" s="155">
        <f t="shared" si="43"/>
        <v>0</v>
      </c>
      <c r="X252" s="181"/>
      <c r="Y252" s="193"/>
      <c r="AA252" s="151">
        <f t="shared" si="45"/>
        <v>0</v>
      </c>
    </row>
    <row r="253" spans="2:27" ht="12.75" hidden="1" customHeight="1" x14ac:dyDescent="0.25">
      <c r="B253" s="173" t="str">
        <f t="shared" si="42"/>
        <v>01/1900</v>
      </c>
      <c r="C253" s="174"/>
      <c r="D253" s="176"/>
      <c r="E253" s="176"/>
      <c r="F253" s="176"/>
      <c r="G253" s="182"/>
      <c r="H253" s="183"/>
      <c r="I253" s="184"/>
      <c r="J253" s="185"/>
      <c r="K253" s="184"/>
      <c r="L253" s="185"/>
      <c r="M253" s="184"/>
      <c r="N253" s="180"/>
      <c r="O253" s="184"/>
      <c r="P253" s="185"/>
      <c r="Q253" s="185"/>
      <c r="R253" s="185"/>
      <c r="S253" s="185"/>
      <c r="T253" s="184"/>
      <c r="U253" s="181"/>
      <c r="V253" s="164"/>
      <c r="W253" s="155">
        <f t="shared" si="43"/>
        <v>0</v>
      </c>
      <c r="X253" s="181"/>
      <c r="Y253" s="193"/>
      <c r="AA253" s="151">
        <f t="shared" si="45"/>
        <v>0</v>
      </c>
    </row>
    <row r="254" spans="2:27" ht="12.75" hidden="1" customHeight="1" x14ac:dyDescent="0.25">
      <c r="B254" s="173" t="str">
        <f t="shared" si="42"/>
        <v>01/1900</v>
      </c>
      <c r="C254" s="174"/>
      <c r="D254" s="176"/>
      <c r="E254" s="176"/>
      <c r="F254" s="176"/>
      <c r="G254" s="182"/>
      <c r="H254" s="183"/>
      <c r="I254" s="184"/>
      <c r="J254" s="185"/>
      <c r="K254" s="184"/>
      <c r="L254" s="185"/>
      <c r="M254" s="184"/>
      <c r="N254" s="180"/>
      <c r="O254" s="184"/>
      <c r="P254" s="185"/>
      <c r="Q254" s="185"/>
      <c r="R254" s="185"/>
      <c r="S254" s="185"/>
      <c r="T254" s="184"/>
      <c r="U254" s="181"/>
      <c r="V254" s="164"/>
      <c r="W254" s="155">
        <f t="shared" si="43"/>
        <v>0</v>
      </c>
      <c r="X254" s="181"/>
      <c r="Y254" s="193"/>
      <c r="AA254" s="151">
        <f t="shared" si="45"/>
        <v>0</v>
      </c>
    </row>
    <row r="255" spans="2:27" ht="12.75" hidden="1" customHeight="1" x14ac:dyDescent="0.25">
      <c r="B255" s="173" t="str">
        <f t="shared" si="42"/>
        <v>01/1900</v>
      </c>
      <c r="C255" s="174"/>
      <c r="D255" s="176"/>
      <c r="E255" s="176"/>
      <c r="F255" s="176"/>
      <c r="G255" s="182"/>
      <c r="H255" s="183"/>
      <c r="I255" s="184"/>
      <c r="J255" s="185"/>
      <c r="K255" s="184"/>
      <c r="L255" s="185"/>
      <c r="M255" s="184"/>
      <c r="N255" s="180"/>
      <c r="O255" s="184"/>
      <c r="P255" s="185"/>
      <c r="Q255" s="185"/>
      <c r="R255" s="185"/>
      <c r="S255" s="185"/>
      <c r="T255" s="184"/>
      <c r="U255" s="181"/>
      <c r="V255" s="164"/>
      <c r="W255" s="155">
        <f t="shared" si="43"/>
        <v>0</v>
      </c>
      <c r="X255" s="181"/>
      <c r="Y255" s="193"/>
      <c r="AA255" s="151">
        <f t="shared" si="45"/>
        <v>0</v>
      </c>
    </row>
    <row r="256" spans="2:27" ht="12.75" hidden="1" customHeight="1" x14ac:dyDescent="0.25">
      <c r="B256" s="173" t="str">
        <f t="shared" si="42"/>
        <v>01/1900</v>
      </c>
      <c r="C256" s="174"/>
      <c r="D256" s="176"/>
      <c r="E256" s="176"/>
      <c r="F256" s="176"/>
      <c r="G256" s="182"/>
      <c r="H256" s="183"/>
      <c r="I256" s="184"/>
      <c r="J256" s="185"/>
      <c r="K256" s="184"/>
      <c r="L256" s="185"/>
      <c r="M256" s="184"/>
      <c r="N256" s="180"/>
      <c r="O256" s="184"/>
      <c r="P256" s="185"/>
      <c r="Q256" s="185"/>
      <c r="R256" s="185"/>
      <c r="S256" s="185"/>
      <c r="T256" s="184"/>
      <c r="U256" s="181"/>
      <c r="V256" s="164"/>
      <c r="W256" s="155">
        <f t="shared" si="43"/>
        <v>0</v>
      </c>
      <c r="X256" s="181"/>
      <c r="Y256" s="193"/>
      <c r="AA256" s="151">
        <f t="shared" si="45"/>
        <v>0</v>
      </c>
    </row>
    <row r="257" spans="2:27" ht="12.75" hidden="1" customHeight="1" x14ac:dyDescent="0.25">
      <c r="B257" s="173" t="str">
        <f t="shared" si="42"/>
        <v>01/1900</v>
      </c>
      <c r="C257" s="174"/>
      <c r="D257" s="176"/>
      <c r="E257" s="176"/>
      <c r="F257" s="176"/>
      <c r="G257" s="182"/>
      <c r="H257" s="183"/>
      <c r="I257" s="184"/>
      <c r="J257" s="185"/>
      <c r="K257" s="184"/>
      <c r="L257" s="185"/>
      <c r="M257" s="184"/>
      <c r="N257" s="180"/>
      <c r="O257" s="184"/>
      <c r="P257" s="185"/>
      <c r="Q257" s="185"/>
      <c r="R257" s="185"/>
      <c r="S257" s="185"/>
      <c r="T257" s="184"/>
      <c r="U257" s="181"/>
      <c r="V257" s="164"/>
      <c r="W257" s="155">
        <f t="shared" si="43"/>
        <v>0</v>
      </c>
      <c r="X257" s="181"/>
      <c r="Y257" s="193"/>
      <c r="AA257" s="151">
        <f t="shared" si="45"/>
        <v>0</v>
      </c>
    </row>
    <row r="258" spans="2:27" ht="12.75" hidden="1" customHeight="1" x14ac:dyDescent="0.25">
      <c r="B258" s="173" t="str">
        <f t="shared" si="42"/>
        <v>01/1900</v>
      </c>
      <c r="C258" s="174"/>
      <c r="D258" s="176"/>
      <c r="E258" s="176"/>
      <c r="F258" s="176"/>
      <c r="G258" s="182"/>
      <c r="H258" s="183"/>
      <c r="I258" s="184"/>
      <c r="J258" s="185"/>
      <c r="K258" s="184"/>
      <c r="L258" s="185"/>
      <c r="M258" s="184"/>
      <c r="N258" s="180"/>
      <c r="O258" s="184"/>
      <c r="P258" s="185"/>
      <c r="Q258" s="185"/>
      <c r="R258" s="185"/>
      <c r="S258" s="185"/>
      <c r="T258" s="184"/>
      <c r="U258" s="181"/>
      <c r="V258" s="164"/>
      <c r="W258" s="155">
        <f t="shared" si="43"/>
        <v>0</v>
      </c>
      <c r="X258" s="181"/>
      <c r="Y258" s="193"/>
      <c r="AA258" s="151">
        <f t="shared" si="45"/>
        <v>0</v>
      </c>
    </row>
    <row r="259" spans="2:27" ht="12.75" hidden="1" customHeight="1" x14ac:dyDescent="0.25">
      <c r="B259" s="173" t="str">
        <f t="shared" si="42"/>
        <v>01/1900</v>
      </c>
      <c r="C259" s="174"/>
      <c r="D259" s="176"/>
      <c r="E259" s="176"/>
      <c r="F259" s="176"/>
      <c r="G259" s="182"/>
      <c r="H259" s="183"/>
      <c r="I259" s="184"/>
      <c r="J259" s="185"/>
      <c r="K259" s="184"/>
      <c r="L259" s="185"/>
      <c r="M259" s="184"/>
      <c r="N259" s="180"/>
      <c r="O259" s="184"/>
      <c r="P259" s="185"/>
      <c r="Q259" s="185"/>
      <c r="R259" s="185"/>
      <c r="S259" s="185"/>
      <c r="T259" s="184"/>
      <c r="U259" s="181"/>
      <c r="V259" s="164"/>
      <c r="W259" s="155">
        <f t="shared" si="43"/>
        <v>0</v>
      </c>
      <c r="X259" s="181"/>
      <c r="Y259" s="193"/>
      <c r="AA259" s="151">
        <f t="shared" si="45"/>
        <v>0</v>
      </c>
    </row>
    <row r="260" spans="2:27" ht="12.75" hidden="1" customHeight="1" x14ac:dyDescent="0.25">
      <c r="B260" s="173" t="str">
        <f t="shared" si="42"/>
        <v>01/1900</v>
      </c>
      <c r="C260" s="174"/>
      <c r="D260" s="176"/>
      <c r="E260" s="176"/>
      <c r="F260" s="176"/>
      <c r="G260" s="182"/>
      <c r="H260" s="183"/>
      <c r="I260" s="184"/>
      <c r="J260" s="185"/>
      <c r="K260" s="184"/>
      <c r="L260" s="185"/>
      <c r="M260" s="184"/>
      <c r="N260" s="180"/>
      <c r="O260" s="184"/>
      <c r="P260" s="185"/>
      <c r="Q260" s="185"/>
      <c r="R260" s="185"/>
      <c r="S260" s="185"/>
      <c r="T260" s="184"/>
      <c r="U260" s="181"/>
      <c r="V260" s="164"/>
      <c r="W260" s="155">
        <f t="shared" si="43"/>
        <v>0</v>
      </c>
      <c r="X260" s="181"/>
      <c r="Y260" s="193"/>
      <c r="AA260" s="151">
        <f t="shared" si="45"/>
        <v>0</v>
      </c>
    </row>
    <row r="261" spans="2:27" ht="12.75" hidden="1" customHeight="1" x14ac:dyDescent="0.25">
      <c r="B261" s="173" t="str">
        <f t="shared" si="42"/>
        <v>01/1900</v>
      </c>
      <c r="C261" s="174"/>
      <c r="D261" s="176"/>
      <c r="E261" s="176"/>
      <c r="F261" s="176"/>
      <c r="G261" s="182"/>
      <c r="H261" s="183"/>
      <c r="I261" s="184"/>
      <c r="J261" s="185"/>
      <c r="K261" s="184"/>
      <c r="L261" s="185"/>
      <c r="M261" s="184"/>
      <c r="N261" s="180"/>
      <c r="O261" s="184"/>
      <c r="P261" s="185"/>
      <c r="Q261" s="185"/>
      <c r="R261" s="185"/>
      <c r="S261" s="185"/>
      <c r="T261" s="184"/>
      <c r="U261" s="181"/>
      <c r="V261" s="164"/>
      <c r="W261" s="155">
        <f t="shared" si="43"/>
        <v>0</v>
      </c>
      <c r="X261" s="181"/>
      <c r="Y261" s="193"/>
      <c r="AA261" s="151">
        <f t="shared" si="45"/>
        <v>0</v>
      </c>
    </row>
    <row r="262" spans="2:27" ht="12.75" hidden="1" customHeight="1" x14ac:dyDescent="0.25">
      <c r="B262" s="173" t="str">
        <f t="shared" si="42"/>
        <v>01/1900</v>
      </c>
      <c r="C262" s="174"/>
      <c r="D262" s="176"/>
      <c r="E262" s="176"/>
      <c r="F262" s="176"/>
      <c r="G262" s="182"/>
      <c r="H262" s="183"/>
      <c r="I262" s="184"/>
      <c r="J262" s="185"/>
      <c r="K262" s="184"/>
      <c r="L262" s="185"/>
      <c r="M262" s="184"/>
      <c r="N262" s="180"/>
      <c r="O262" s="184"/>
      <c r="P262" s="185"/>
      <c r="Q262" s="185"/>
      <c r="R262" s="185"/>
      <c r="S262" s="185"/>
      <c r="T262" s="184"/>
      <c r="U262" s="181"/>
      <c r="V262" s="164"/>
      <c r="W262" s="155">
        <f t="shared" si="43"/>
        <v>0</v>
      </c>
      <c r="X262" s="181"/>
      <c r="Y262" s="193"/>
      <c r="AA262" s="151">
        <f t="shared" si="45"/>
        <v>0</v>
      </c>
    </row>
    <row r="263" spans="2:27" ht="12.75" hidden="1" customHeight="1" x14ac:dyDescent="0.25">
      <c r="B263" s="173" t="str">
        <f t="shared" si="42"/>
        <v>01/1900</v>
      </c>
      <c r="C263" s="174"/>
      <c r="D263" s="176"/>
      <c r="E263" s="176"/>
      <c r="F263" s="176"/>
      <c r="G263" s="182"/>
      <c r="H263" s="183"/>
      <c r="I263" s="184"/>
      <c r="J263" s="185"/>
      <c r="K263" s="184"/>
      <c r="L263" s="185"/>
      <c r="M263" s="184"/>
      <c r="N263" s="180"/>
      <c r="O263" s="184"/>
      <c r="P263" s="185"/>
      <c r="Q263" s="185"/>
      <c r="R263" s="185"/>
      <c r="S263" s="185"/>
      <c r="T263" s="184"/>
      <c r="U263" s="181"/>
      <c r="V263" s="164"/>
      <c r="W263" s="155">
        <f t="shared" si="43"/>
        <v>0</v>
      </c>
      <c r="X263" s="181"/>
      <c r="Y263" s="193"/>
      <c r="AA263" s="151">
        <f t="shared" si="45"/>
        <v>0</v>
      </c>
    </row>
    <row r="264" spans="2:27" ht="12.75" hidden="1" customHeight="1" x14ac:dyDescent="0.25">
      <c r="B264" s="173" t="str">
        <f t="shared" si="42"/>
        <v>01/1900</v>
      </c>
      <c r="C264" s="174"/>
      <c r="D264" s="176"/>
      <c r="E264" s="176"/>
      <c r="F264" s="176"/>
      <c r="G264" s="182"/>
      <c r="H264" s="183"/>
      <c r="I264" s="184"/>
      <c r="J264" s="185"/>
      <c r="K264" s="184"/>
      <c r="L264" s="185"/>
      <c r="M264" s="184"/>
      <c r="N264" s="180"/>
      <c r="O264" s="184"/>
      <c r="P264" s="185"/>
      <c r="Q264" s="185"/>
      <c r="R264" s="185"/>
      <c r="S264" s="185"/>
      <c r="T264" s="184"/>
      <c r="U264" s="181"/>
      <c r="V264" s="164"/>
      <c r="W264" s="155">
        <f t="shared" si="43"/>
        <v>0</v>
      </c>
      <c r="X264" s="181"/>
      <c r="Y264" s="193"/>
      <c r="AA264" s="151">
        <f t="shared" si="45"/>
        <v>0</v>
      </c>
    </row>
    <row r="265" spans="2:27" ht="12.75" hidden="1" customHeight="1" x14ac:dyDescent="0.25">
      <c r="B265" s="173" t="str">
        <f t="shared" si="42"/>
        <v>01/1900</v>
      </c>
      <c r="C265" s="174"/>
      <c r="D265" s="176"/>
      <c r="E265" s="176"/>
      <c r="F265" s="176"/>
      <c r="G265" s="182"/>
      <c r="H265" s="183"/>
      <c r="I265" s="184"/>
      <c r="J265" s="185"/>
      <c r="K265" s="184"/>
      <c r="L265" s="185"/>
      <c r="M265" s="184"/>
      <c r="N265" s="180"/>
      <c r="O265" s="184"/>
      <c r="P265" s="185"/>
      <c r="Q265" s="185"/>
      <c r="R265" s="185"/>
      <c r="S265" s="185"/>
      <c r="T265" s="184"/>
      <c r="U265" s="181"/>
      <c r="V265" s="164"/>
      <c r="W265" s="155">
        <f t="shared" si="43"/>
        <v>0</v>
      </c>
      <c r="X265" s="181"/>
      <c r="Y265" s="193"/>
      <c r="AA265" s="151">
        <f t="shared" si="45"/>
        <v>0</v>
      </c>
    </row>
    <row r="266" spans="2:27" ht="12.75" hidden="1" customHeight="1" x14ac:dyDescent="0.25">
      <c r="B266" s="173" t="str">
        <f t="shared" si="42"/>
        <v>01/1900</v>
      </c>
      <c r="C266" s="174"/>
      <c r="D266" s="176"/>
      <c r="E266" s="176"/>
      <c r="F266" s="176"/>
      <c r="G266" s="182"/>
      <c r="H266" s="183"/>
      <c r="I266" s="184"/>
      <c r="J266" s="185"/>
      <c r="K266" s="184"/>
      <c r="L266" s="185"/>
      <c r="M266" s="184"/>
      <c r="N266" s="180"/>
      <c r="O266" s="184"/>
      <c r="P266" s="185"/>
      <c r="Q266" s="185"/>
      <c r="R266" s="185"/>
      <c r="S266" s="185"/>
      <c r="T266" s="184"/>
      <c r="U266" s="181"/>
      <c r="V266" s="164"/>
      <c r="W266" s="155">
        <f t="shared" si="43"/>
        <v>0</v>
      </c>
      <c r="X266" s="181"/>
      <c r="Y266" s="193"/>
      <c r="AA266" s="151">
        <f t="shared" si="45"/>
        <v>0</v>
      </c>
    </row>
    <row r="267" spans="2:27" ht="12.75" hidden="1" customHeight="1" x14ac:dyDescent="0.25">
      <c r="B267" s="173" t="str">
        <f t="shared" si="42"/>
        <v>01/1900</v>
      </c>
      <c r="C267" s="174"/>
      <c r="D267" s="176"/>
      <c r="E267" s="176"/>
      <c r="F267" s="176"/>
      <c r="G267" s="182"/>
      <c r="H267" s="183"/>
      <c r="I267" s="184"/>
      <c r="J267" s="185"/>
      <c r="K267" s="184"/>
      <c r="L267" s="185"/>
      <c r="M267" s="184"/>
      <c r="N267" s="180"/>
      <c r="O267" s="184"/>
      <c r="P267" s="185"/>
      <c r="Q267" s="185"/>
      <c r="R267" s="185"/>
      <c r="S267" s="185"/>
      <c r="T267" s="184"/>
      <c r="U267" s="181"/>
      <c r="V267" s="164"/>
      <c r="W267" s="155">
        <f t="shared" si="43"/>
        <v>0</v>
      </c>
      <c r="X267" s="181"/>
      <c r="Y267" s="193"/>
      <c r="AA267" s="151">
        <f t="shared" si="45"/>
        <v>0</v>
      </c>
    </row>
    <row r="268" spans="2:27" ht="12.75" hidden="1" customHeight="1" x14ac:dyDescent="0.25">
      <c r="B268" s="173" t="str">
        <f t="shared" si="42"/>
        <v>01/1900</v>
      </c>
      <c r="C268" s="174"/>
      <c r="D268" s="176"/>
      <c r="E268" s="176"/>
      <c r="F268" s="176"/>
      <c r="G268" s="182"/>
      <c r="H268" s="183"/>
      <c r="I268" s="184"/>
      <c r="J268" s="185"/>
      <c r="K268" s="184"/>
      <c r="L268" s="185"/>
      <c r="M268" s="184"/>
      <c r="N268" s="180"/>
      <c r="O268" s="184"/>
      <c r="P268" s="185"/>
      <c r="Q268" s="185"/>
      <c r="R268" s="185"/>
      <c r="S268" s="185"/>
      <c r="T268" s="184"/>
      <c r="U268" s="181"/>
      <c r="V268" s="164"/>
      <c r="W268" s="155">
        <f t="shared" si="43"/>
        <v>0</v>
      </c>
      <c r="X268" s="181"/>
      <c r="Y268" s="193"/>
      <c r="AA268" s="151">
        <f t="shared" si="45"/>
        <v>0</v>
      </c>
    </row>
    <row r="269" spans="2:27" ht="12.75" hidden="1" customHeight="1" x14ac:dyDescent="0.25">
      <c r="B269" s="173" t="str">
        <f t="shared" si="42"/>
        <v>01/1900</v>
      </c>
      <c r="C269" s="174"/>
      <c r="D269" s="176"/>
      <c r="E269" s="176"/>
      <c r="F269" s="176"/>
      <c r="G269" s="182"/>
      <c r="H269" s="183"/>
      <c r="I269" s="184"/>
      <c r="J269" s="185"/>
      <c r="K269" s="184"/>
      <c r="L269" s="185"/>
      <c r="M269" s="184"/>
      <c r="N269" s="180"/>
      <c r="O269" s="184"/>
      <c r="P269" s="185"/>
      <c r="Q269" s="185"/>
      <c r="R269" s="185"/>
      <c r="S269" s="185"/>
      <c r="T269" s="184"/>
      <c r="U269" s="181"/>
      <c r="V269" s="164"/>
      <c r="W269" s="155">
        <f t="shared" si="43"/>
        <v>0</v>
      </c>
      <c r="X269" s="181"/>
      <c r="Y269" s="193"/>
      <c r="AA269" s="151">
        <f t="shared" si="45"/>
        <v>0</v>
      </c>
    </row>
    <row r="270" spans="2:27" ht="12.75" hidden="1" customHeight="1" x14ac:dyDescent="0.25">
      <c r="B270" s="173" t="str">
        <f t="shared" si="42"/>
        <v>01/1900</v>
      </c>
      <c r="C270" s="174"/>
      <c r="D270" s="176"/>
      <c r="E270" s="176"/>
      <c r="F270" s="176"/>
      <c r="G270" s="182"/>
      <c r="H270" s="183"/>
      <c r="I270" s="184"/>
      <c r="J270" s="185"/>
      <c r="K270" s="184"/>
      <c r="L270" s="185"/>
      <c r="M270" s="184"/>
      <c r="N270" s="180"/>
      <c r="O270" s="184"/>
      <c r="P270" s="185"/>
      <c r="Q270" s="185"/>
      <c r="R270" s="185"/>
      <c r="S270" s="185"/>
      <c r="T270" s="184"/>
      <c r="U270" s="181"/>
      <c r="V270" s="164"/>
      <c r="W270" s="155">
        <f t="shared" si="43"/>
        <v>0</v>
      </c>
      <c r="X270" s="181"/>
      <c r="Y270" s="193"/>
      <c r="AA270" s="151">
        <f t="shared" si="45"/>
        <v>0</v>
      </c>
    </row>
    <row r="271" spans="2:27" ht="12.75" hidden="1" customHeight="1" x14ac:dyDescent="0.25">
      <c r="B271" s="173" t="str">
        <f t="shared" si="42"/>
        <v>01/1900</v>
      </c>
      <c r="C271" s="174"/>
      <c r="D271" s="176"/>
      <c r="E271" s="176"/>
      <c r="F271" s="176"/>
      <c r="G271" s="182"/>
      <c r="H271" s="183"/>
      <c r="I271" s="184"/>
      <c r="J271" s="185"/>
      <c r="K271" s="184"/>
      <c r="L271" s="185"/>
      <c r="M271" s="184"/>
      <c r="N271" s="180"/>
      <c r="O271" s="184"/>
      <c r="P271" s="185"/>
      <c r="Q271" s="185"/>
      <c r="R271" s="185"/>
      <c r="S271" s="185"/>
      <c r="T271" s="184"/>
      <c r="U271" s="181"/>
      <c r="V271" s="164"/>
      <c r="W271" s="155">
        <f t="shared" si="43"/>
        <v>0</v>
      </c>
      <c r="X271" s="181"/>
      <c r="Y271" s="193"/>
      <c r="AA271" s="151">
        <f t="shared" si="45"/>
        <v>0</v>
      </c>
    </row>
    <row r="272" spans="2:27" ht="12.75" hidden="1" customHeight="1" x14ac:dyDescent="0.25">
      <c r="B272" s="173" t="str">
        <f t="shared" si="42"/>
        <v>01/1900</v>
      </c>
      <c r="C272" s="174"/>
      <c r="D272" s="176"/>
      <c r="E272" s="176"/>
      <c r="F272" s="176"/>
      <c r="G272" s="182"/>
      <c r="H272" s="183"/>
      <c r="I272" s="184"/>
      <c r="J272" s="185"/>
      <c r="K272" s="184"/>
      <c r="L272" s="185"/>
      <c r="M272" s="184"/>
      <c r="N272" s="180"/>
      <c r="O272" s="184"/>
      <c r="P272" s="185"/>
      <c r="Q272" s="185"/>
      <c r="R272" s="185"/>
      <c r="S272" s="185"/>
      <c r="T272" s="184"/>
      <c r="U272" s="181"/>
      <c r="V272" s="164"/>
      <c r="W272" s="155">
        <f t="shared" si="43"/>
        <v>0</v>
      </c>
      <c r="X272" s="181"/>
      <c r="Y272" s="193"/>
      <c r="AA272" s="151">
        <f>+T272-Y272-Z272</f>
        <v>0</v>
      </c>
    </row>
    <row r="273" spans="2:27" ht="12.75" hidden="1" customHeight="1" x14ac:dyDescent="0.25">
      <c r="B273" s="173" t="str">
        <f t="shared" si="42"/>
        <v>01/1900</v>
      </c>
      <c r="C273" s="174"/>
      <c r="D273" s="176"/>
      <c r="E273" s="176"/>
      <c r="F273" s="176"/>
      <c r="G273" s="182"/>
      <c r="H273" s="183"/>
      <c r="I273" s="184"/>
      <c r="J273" s="185"/>
      <c r="K273" s="184"/>
      <c r="L273" s="185"/>
      <c r="M273" s="184"/>
      <c r="N273" s="180"/>
      <c r="O273" s="184"/>
      <c r="P273" s="185"/>
      <c r="Q273" s="185"/>
      <c r="R273" s="185"/>
      <c r="S273" s="185"/>
      <c r="T273" s="184"/>
      <c r="U273" s="181"/>
      <c r="V273" s="164"/>
      <c r="W273" s="155">
        <f t="shared" si="43"/>
        <v>0</v>
      </c>
      <c r="X273" s="181"/>
      <c r="Y273" s="193"/>
      <c r="AA273" s="151">
        <f>+T273-Y273-Z273</f>
        <v>0</v>
      </c>
    </row>
    <row r="274" spans="2:27" ht="12.75" hidden="1" customHeight="1" x14ac:dyDescent="0.25">
      <c r="B274" s="173" t="str">
        <f t="shared" si="42"/>
        <v>01/1900</v>
      </c>
      <c r="C274" s="174"/>
      <c r="D274" s="176"/>
      <c r="E274" s="176"/>
      <c r="F274" s="176"/>
      <c r="G274" s="182"/>
      <c r="H274" s="183"/>
      <c r="I274" s="184"/>
      <c r="J274" s="185"/>
      <c r="K274" s="184"/>
      <c r="L274" s="185"/>
      <c r="M274" s="184"/>
      <c r="N274" s="180"/>
      <c r="O274" s="184"/>
      <c r="P274" s="185"/>
      <c r="Q274" s="185"/>
      <c r="R274" s="185"/>
      <c r="S274" s="185"/>
      <c r="T274" s="184"/>
      <c r="U274" s="181"/>
      <c r="V274" s="164"/>
      <c r="W274" s="155">
        <f t="shared" si="43"/>
        <v>0</v>
      </c>
      <c r="X274" s="181"/>
      <c r="Y274" s="193"/>
      <c r="AA274" s="151">
        <f t="shared" ref="AA274:AA308" si="46">+T274-Y274</f>
        <v>0</v>
      </c>
    </row>
    <row r="275" spans="2:27" ht="12.75" hidden="1" customHeight="1" x14ac:dyDescent="0.25">
      <c r="B275" s="173" t="str">
        <f t="shared" si="42"/>
        <v>01/1900</v>
      </c>
      <c r="C275" s="174"/>
      <c r="D275" s="176"/>
      <c r="E275" s="176"/>
      <c r="F275" s="176"/>
      <c r="G275" s="182"/>
      <c r="H275" s="183"/>
      <c r="I275" s="184"/>
      <c r="J275" s="185"/>
      <c r="K275" s="184"/>
      <c r="L275" s="185"/>
      <c r="M275" s="184"/>
      <c r="N275" s="180"/>
      <c r="O275" s="184"/>
      <c r="P275" s="185"/>
      <c r="Q275" s="185"/>
      <c r="R275" s="185"/>
      <c r="S275" s="185"/>
      <c r="T275" s="184"/>
      <c r="U275" s="181"/>
      <c r="V275" s="164"/>
      <c r="W275" s="155">
        <f t="shared" si="43"/>
        <v>0</v>
      </c>
      <c r="X275" s="181"/>
      <c r="Y275" s="193"/>
      <c r="AA275" s="151">
        <f t="shared" si="46"/>
        <v>0</v>
      </c>
    </row>
    <row r="276" spans="2:27" ht="12.75" hidden="1" customHeight="1" x14ac:dyDescent="0.25">
      <c r="B276" s="173" t="str">
        <f t="shared" si="42"/>
        <v>01/1900</v>
      </c>
      <c r="C276" s="174"/>
      <c r="D276" s="176"/>
      <c r="E276" s="176"/>
      <c r="F276" s="176"/>
      <c r="G276" s="182"/>
      <c r="H276" s="183"/>
      <c r="I276" s="184"/>
      <c r="J276" s="185"/>
      <c r="K276" s="184"/>
      <c r="L276" s="185"/>
      <c r="M276" s="184"/>
      <c r="N276" s="180"/>
      <c r="O276" s="184"/>
      <c r="P276" s="185"/>
      <c r="Q276" s="185"/>
      <c r="R276" s="185"/>
      <c r="S276" s="185"/>
      <c r="T276" s="184"/>
      <c r="U276" s="181"/>
      <c r="V276" s="164"/>
      <c r="W276" s="155">
        <f t="shared" si="43"/>
        <v>0</v>
      </c>
      <c r="X276" s="181"/>
      <c r="Y276" s="193"/>
      <c r="AA276" s="151">
        <f t="shared" si="46"/>
        <v>0</v>
      </c>
    </row>
    <row r="277" spans="2:27" ht="12.75" hidden="1" customHeight="1" x14ac:dyDescent="0.25">
      <c r="B277" s="173" t="str">
        <f t="shared" si="42"/>
        <v>01/1900</v>
      </c>
      <c r="C277" s="174"/>
      <c r="D277" s="176"/>
      <c r="E277" s="176"/>
      <c r="F277" s="176"/>
      <c r="G277" s="182"/>
      <c r="H277" s="183"/>
      <c r="I277" s="184"/>
      <c r="J277" s="185"/>
      <c r="K277" s="184"/>
      <c r="L277" s="185"/>
      <c r="M277" s="184"/>
      <c r="N277" s="180"/>
      <c r="O277" s="184"/>
      <c r="P277" s="185"/>
      <c r="Q277" s="185"/>
      <c r="R277" s="185"/>
      <c r="S277" s="185"/>
      <c r="T277" s="184"/>
      <c r="U277" s="181"/>
      <c r="V277" s="164"/>
      <c r="W277" s="155">
        <f t="shared" si="43"/>
        <v>0</v>
      </c>
      <c r="X277" s="181"/>
      <c r="Y277" s="193"/>
      <c r="AA277" s="151">
        <f t="shared" si="46"/>
        <v>0</v>
      </c>
    </row>
    <row r="278" spans="2:27" ht="12.75" hidden="1" customHeight="1" x14ac:dyDescent="0.25">
      <c r="B278" s="173" t="str">
        <f t="shared" si="42"/>
        <v>01/1900</v>
      </c>
      <c r="C278" s="174"/>
      <c r="D278" s="176"/>
      <c r="E278" s="176"/>
      <c r="F278" s="176"/>
      <c r="G278" s="182"/>
      <c r="H278" s="183"/>
      <c r="I278" s="184"/>
      <c r="J278" s="185"/>
      <c r="K278" s="184"/>
      <c r="L278" s="185"/>
      <c r="M278" s="184"/>
      <c r="N278" s="180"/>
      <c r="O278" s="184"/>
      <c r="P278" s="185"/>
      <c r="Q278" s="185"/>
      <c r="R278" s="185"/>
      <c r="S278" s="185"/>
      <c r="T278" s="184"/>
      <c r="U278" s="181"/>
      <c r="V278" s="164"/>
      <c r="W278" s="155">
        <f t="shared" si="43"/>
        <v>0</v>
      </c>
      <c r="X278" s="181"/>
      <c r="Y278" s="193"/>
      <c r="AA278" s="151">
        <f t="shared" si="46"/>
        <v>0</v>
      </c>
    </row>
    <row r="279" spans="2:27" ht="12.75" hidden="1" customHeight="1" x14ac:dyDescent="0.25">
      <c r="B279" s="173" t="str">
        <f t="shared" si="42"/>
        <v>01/1900</v>
      </c>
      <c r="C279" s="174"/>
      <c r="D279" s="176"/>
      <c r="E279" s="176"/>
      <c r="F279" s="176"/>
      <c r="G279" s="182"/>
      <c r="H279" s="183"/>
      <c r="I279" s="184"/>
      <c r="J279" s="185"/>
      <c r="K279" s="184"/>
      <c r="L279" s="185"/>
      <c r="M279" s="184"/>
      <c r="N279" s="180"/>
      <c r="O279" s="184"/>
      <c r="P279" s="185"/>
      <c r="Q279" s="185"/>
      <c r="R279" s="185"/>
      <c r="S279" s="185"/>
      <c r="T279" s="184"/>
      <c r="U279" s="181"/>
      <c r="V279" s="164"/>
      <c r="W279" s="155">
        <f t="shared" si="43"/>
        <v>0</v>
      </c>
      <c r="X279" s="181"/>
      <c r="Y279" s="193"/>
      <c r="AA279" s="151">
        <f t="shared" si="46"/>
        <v>0</v>
      </c>
    </row>
    <row r="280" spans="2:27" ht="12.75" hidden="1" customHeight="1" x14ac:dyDescent="0.25">
      <c r="B280" s="173" t="str">
        <f t="shared" si="42"/>
        <v>01/1900</v>
      </c>
      <c r="C280" s="174"/>
      <c r="D280" s="176"/>
      <c r="E280" s="176"/>
      <c r="F280" s="176"/>
      <c r="G280" s="182"/>
      <c r="H280" s="183"/>
      <c r="I280" s="184"/>
      <c r="J280" s="185"/>
      <c r="K280" s="184"/>
      <c r="L280" s="185"/>
      <c r="M280" s="184"/>
      <c r="N280" s="180"/>
      <c r="O280" s="184"/>
      <c r="P280" s="185"/>
      <c r="Q280" s="185"/>
      <c r="R280" s="185"/>
      <c r="S280" s="185"/>
      <c r="T280" s="184"/>
      <c r="U280" s="181"/>
      <c r="V280" s="164"/>
      <c r="W280" s="155">
        <f t="shared" si="43"/>
        <v>0</v>
      </c>
      <c r="X280" s="181"/>
      <c r="Y280" s="193"/>
      <c r="AA280" s="151">
        <f t="shared" si="46"/>
        <v>0</v>
      </c>
    </row>
    <row r="281" spans="2:27" ht="12.75" hidden="1" customHeight="1" x14ac:dyDescent="0.25">
      <c r="B281" s="173" t="str">
        <f t="shared" si="42"/>
        <v>01/1900</v>
      </c>
      <c r="C281" s="174"/>
      <c r="D281" s="176"/>
      <c r="E281" s="176"/>
      <c r="F281" s="176"/>
      <c r="G281" s="182"/>
      <c r="H281" s="183"/>
      <c r="I281" s="184"/>
      <c r="J281" s="185"/>
      <c r="K281" s="184"/>
      <c r="L281" s="185"/>
      <c r="M281" s="184"/>
      <c r="N281" s="180"/>
      <c r="O281" s="184"/>
      <c r="P281" s="185"/>
      <c r="Q281" s="185"/>
      <c r="R281" s="185"/>
      <c r="S281" s="185"/>
      <c r="T281" s="184"/>
      <c r="U281" s="181"/>
      <c r="V281" s="164"/>
      <c r="W281" s="155">
        <f t="shared" si="43"/>
        <v>0</v>
      </c>
      <c r="X281" s="181"/>
      <c r="Y281" s="193"/>
      <c r="AA281" s="151">
        <f t="shared" si="46"/>
        <v>0</v>
      </c>
    </row>
    <row r="282" spans="2:27" ht="12.75" hidden="1" customHeight="1" x14ac:dyDescent="0.25">
      <c r="B282" s="173" t="str">
        <f t="shared" si="42"/>
        <v>01/1900</v>
      </c>
      <c r="C282" s="174"/>
      <c r="D282" s="176"/>
      <c r="E282" s="176"/>
      <c r="F282" s="176"/>
      <c r="G282" s="182"/>
      <c r="H282" s="183"/>
      <c r="I282" s="184"/>
      <c r="J282" s="185"/>
      <c r="K282" s="184"/>
      <c r="L282" s="185"/>
      <c r="M282" s="184"/>
      <c r="N282" s="180"/>
      <c r="O282" s="184"/>
      <c r="P282" s="185"/>
      <c r="Q282" s="185"/>
      <c r="R282" s="185"/>
      <c r="S282" s="185"/>
      <c r="T282" s="184"/>
      <c r="U282" s="181"/>
      <c r="V282" s="164"/>
      <c r="W282" s="155">
        <f t="shared" si="43"/>
        <v>0</v>
      </c>
      <c r="X282" s="181"/>
      <c r="Y282" s="193"/>
      <c r="AA282" s="151">
        <f t="shared" si="46"/>
        <v>0</v>
      </c>
    </row>
    <row r="283" spans="2:27" ht="12.75" hidden="1" customHeight="1" x14ac:dyDescent="0.25">
      <c r="B283" s="173" t="str">
        <f t="shared" si="42"/>
        <v>01/1900</v>
      </c>
      <c r="C283" s="174"/>
      <c r="D283" s="176"/>
      <c r="E283" s="176"/>
      <c r="F283" s="176"/>
      <c r="G283" s="182"/>
      <c r="H283" s="183"/>
      <c r="I283" s="184"/>
      <c r="J283" s="185"/>
      <c r="K283" s="184"/>
      <c r="L283" s="185"/>
      <c r="M283" s="184"/>
      <c r="N283" s="180"/>
      <c r="O283" s="184"/>
      <c r="P283" s="185"/>
      <c r="Q283" s="185"/>
      <c r="R283" s="185"/>
      <c r="S283" s="185"/>
      <c r="T283" s="184"/>
      <c r="U283" s="181"/>
      <c r="V283" s="164"/>
      <c r="W283" s="155">
        <f t="shared" si="43"/>
        <v>0</v>
      </c>
      <c r="X283" s="181"/>
      <c r="Y283" s="193"/>
      <c r="AA283" s="151">
        <f t="shared" si="46"/>
        <v>0</v>
      </c>
    </row>
    <row r="284" spans="2:27" ht="12.75" hidden="1" customHeight="1" x14ac:dyDescent="0.25">
      <c r="B284" s="173" t="str">
        <f t="shared" si="42"/>
        <v>01/1900</v>
      </c>
      <c r="C284" s="174"/>
      <c r="D284" s="176"/>
      <c r="E284" s="176"/>
      <c r="F284" s="176"/>
      <c r="G284" s="182"/>
      <c r="H284" s="183"/>
      <c r="I284" s="184"/>
      <c r="J284" s="185"/>
      <c r="K284" s="184"/>
      <c r="L284" s="185"/>
      <c r="M284" s="184"/>
      <c r="N284" s="180"/>
      <c r="O284" s="184"/>
      <c r="P284" s="185"/>
      <c r="Q284" s="185"/>
      <c r="R284" s="185"/>
      <c r="S284" s="185"/>
      <c r="T284" s="184"/>
      <c r="U284" s="181"/>
      <c r="V284" s="164"/>
      <c r="W284" s="155">
        <f t="shared" si="43"/>
        <v>0</v>
      </c>
      <c r="X284" s="181"/>
      <c r="Y284" s="193"/>
      <c r="AA284" s="151">
        <f t="shared" si="46"/>
        <v>0</v>
      </c>
    </row>
    <row r="285" spans="2:27" ht="12.75" hidden="1" customHeight="1" x14ac:dyDescent="0.25">
      <c r="B285" s="173" t="str">
        <f t="shared" si="42"/>
        <v>01/1900</v>
      </c>
      <c r="C285" s="174"/>
      <c r="D285" s="176"/>
      <c r="E285" s="176"/>
      <c r="F285" s="176"/>
      <c r="G285" s="182"/>
      <c r="H285" s="183"/>
      <c r="I285" s="184"/>
      <c r="J285" s="185"/>
      <c r="K285" s="184"/>
      <c r="L285" s="185"/>
      <c r="M285" s="184"/>
      <c r="N285" s="180"/>
      <c r="O285" s="184"/>
      <c r="P285" s="185"/>
      <c r="Q285" s="185"/>
      <c r="R285" s="185"/>
      <c r="S285" s="185"/>
      <c r="T285" s="184"/>
      <c r="U285" s="181"/>
      <c r="V285" s="164"/>
      <c r="W285" s="155">
        <f t="shared" si="43"/>
        <v>0</v>
      </c>
      <c r="X285" s="181"/>
      <c r="Y285" s="193"/>
      <c r="AA285" s="151">
        <f t="shared" si="46"/>
        <v>0</v>
      </c>
    </row>
    <row r="286" spans="2:27" ht="12.75" hidden="1" customHeight="1" x14ac:dyDescent="0.25">
      <c r="B286" s="173" t="str">
        <f t="shared" si="42"/>
        <v>01/1900</v>
      </c>
      <c r="C286" s="174"/>
      <c r="D286" s="176"/>
      <c r="E286" s="176"/>
      <c r="F286" s="176"/>
      <c r="G286" s="182"/>
      <c r="H286" s="183"/>
      <c r="I286" s="184"/>
      <c r="J286" s="185"/>
      <c r="K286" s="184"/>
      <c r="L286" s="185"/>
      <c r="M286" s="184"/>
      <c r="N286" s="180"/>
      <c r="O286" s="184"/>
      <c r="P286" s="185"/>
      <c r="Q286" s="185"/>
      <c r="R286" s="185"/>
      <c r="S286" s="185"/>
      <c r="T286" s="184"/>
      <c r="U286" s="181"/>
      <c r="V286" s="164"/>
      <c r="W286" s="155">
        <f t="shared" si="43"/>
        <v>0</v>
      </c>
      <c r="X286" s="181"/>
      <c r="Y286" s="193"/>
      <c r="AA286" s="151">
        <f t="shared" si="46"/>
        <v>0</v>
      </c>
    </row>
    <row r="287" spans="2:27" ht="12.75" hidden="1" customHeight="1" x14ac:dyDescent="0.25">
      <c r="B287" s="173" t="str">
        <f t="shared" si="42"/>
        <v>01/1900</v>
      </c>
      <c r="C287" s="174"/>
      <c r="D287" s="176"/>
      <c r="E287" s="176"/>
      <c r="F287" s="176"/>
      <c r="G287" s="182"/>
      <c r="H287" s="183"/>
      <c r="I287" s="184"/>
      <c r="J287" s="185"/>
      <c r="K287" s="184"/>
      <c r="L287" s="185"/>
      <c r="M287" s="184"/>
      <c r="N287" s="180"/>
      <c r="O287" s="184"/>
      <c r="P287" s="185"/>
      <c r="Q287" s="185"/>
      <c r="R287" s="185"/>
      <c r="S287" s="185"/>
      <c r="T287" s="184"/>
      <c r="U287" s="181"/>
      <c r="V287" s="164"/>
      <c r="W287" s="155">
        <f t="shared" si="43"/>
        <v>0</v>
      </c>
      <c r="X287" s="181"/>
      <c r="Y287" s="193"/>
      <c r="AA287" s="151">
        <f t="shared" si="46"/>
        <v>0</v>
      </c>
    </row>
    <row r="288" spans="2:27" ht="12.75" hidden="1" customHeight="1" x14ac:dyDescent="0.25">
      <c r="B288" s="173" t="str">
        <f t="shared" ref="B288:B351" si="47">TEXT(C288,"mm/yyyy")</f>
        <v>01/1900</v>
      </c>
      <c r="C288" s="174"/>
      <c r="D288" s="176"/>
      <c r="E288" s="176"/>
      <c r="F288" s="176"/>
      <c r="G288" s="182"/>
      <c r="H288" s="183"/>
      <c r="I288" s="184"/>
      <c r="J288" s="185"/>
      <c r="K288" s="184"/>
      <c r="L288" s="185"/>
      <c r="M288" s="184"/>
      <c r="N288" s="180"/>
      <c r="O288" s="184"/>
      <c r="P288" s="185"/>
      <c r="Q288" s="185"/>
      <c r="R288" s="185"/>
      <c r="S288" s="185"/>
      <c r="T288" s="184"/>
      <c r="U288" s="181"/>
      <c r="V288" s="164"/>
      <c r="W288" s="155">
        <f t="shared" ref="W288:W351" si="48">+I288+M288+N288</f>
        <v>0</v>
      </c>
      <c r="X288" s="181"/>
      <c r="Y288" s="193"/>
      <c r="AA288" s="151">
        <f t="shared" si="46"/>
        <v>0</v>
      </c>
    </row>
    <row r="289" spans="2:27" ht="12.75" hidden="1" customHeight="1" x14ac:dyDescent="0.25">
      <c r="B289" s="173" t="str">
        <f t="shared" si="47"/>
        <v>01/1900</v>
      </c>
      <c r="C289" s="174"/>
      <c r="D289" s="176"/>
      <c r="E289" s="176"/>
      <c r="F289" s="176"/>
      <c r="G289" s="182"/>
      <c r="H289" s="183"/>
      <c r="I289" s="184"/>
      <c r="J289" s="185"/>
      <c r="K289" s="184"/>
      <c r="L289" s="185"/>
      <c r="M289" s="184"/>
      <c r="N289" s="180"/>
      <c r="O289" s="184"/>
      <c r="P289" s="185"/>
      <c r="Q289" s="185"/>
      <c r="R289" s="185"/>
      <c r="S289" s="185"/>
      <c r="T289" s="184"/>
      <c r="U289" s="181"/>
      <c r="V289" s="164"/>
      <c r="W289" s="155">
        <f t="shared" si="48"/>
        <v>0</v>
      </c>
      <c r="X289" s="181"/>
      <c r="Y289" s="193"/>
      <c r="AA289" s="151">
        <f t="shared" si="46"/>
        <v>0</v>
      </c>
    </row>
    <row r="290" spans="2:27" ht="12.75" hidden="1" customHeight="1" x14ac:dyDescent="0.25">
      <c r="B290" s="173" t="str">
        <f t="shared" si="47"/>
        <v>01/1900</v>
      </c>
      <c r="C290" s="174"/>
      <c r="D290" s="176"/>
      <c r="E290" s="176"/>
      <c r="F290" s="176"/>
      <c r="G290" s="182"/>
      <c r="H290" s="183"/>
      <c r="I290" s="184"/>
      <c r="J290" s="185"/>
      <c r="K290" s="184"/>
      <c r="L290" s="185"/>
      <c r="M290" s="184"/>
      <c r="N290" s="180"/>
      <c r="O290" s="184"/>
      <c r="P290" s="185"/>
      <c r="Q290" s="185"/>
      <c r="R290" s="185"/>
      <c r="S290" s="185"/>
      <c r="T290" s="184"/>
      <c r="U290" s="181"/>
      <c r="V290" s="164"/>
      <c r="W290" s="155">
        <f t="shared" si="48"/>
        <v>0</v>
      </c>
      <c r="X290" s="181"/>
      <c r="Y290" s="193"/>
      <c r="AA290" s="151">
        <f t="shared" si="46"/>
        <v>0</v>
      </c>
    </row>
    <row r="291" spans="2:27" ht="12.75" hidden="1" customHeight="1" x14ac:dyDescent="0.25">
      <c r="B291" s="173" t="str">
        <f t="shared" si="47"/>
        <v>01/1900</v>
      </c>
      <c r="C291" s="174"/>
      <c r="D291" s="176"/>
      <c r="E291" s="176"/>
      <c r="F291" s="176"/>
      <c r="G291" s="182"/>
      <c r="H291" s="183"/>
      <c r="I291" s="184"/>
      <c r="J291" s="185"/>
      <c r="K291" s="184"/>
      <c r="L291" s="185"/>
      <c r="M291" s="184"/>
      <c r="N291" s="180"/>
      <c r="O291" s="184"/>
      <c r="P291" s="185"/>
      <c r="Q291" s="185"/>
      <c r="R291" s="185"/>
      <c r="S291" s="185"/>
      <c r="T291" s="184"/>
      <c r="U291" s="181"/>
      <c r="V291" s="164"/>
      <c r="W291" s="155">
        <f t="shared" si="48"/>
        <v>0</v>
      </c>
      <c r="X291" s="181"/>
      <c r="Y291" s="193"/>
      <c r="AA291" s="151">
        <f t="shared" si="46"/>
        <v>0</v>
      </c>
    </row>
    <row r="292" spans="2:27" ht="12.75" hidden="1" customHeight="1" x14ac:dyDescent="0.25">
      <c r="B292" s="173" t="str">
        <f t="shared" si="47"/>
        <v>01/1900</v>
      </c>
      <c r="C292" s="174"/>
      <c r="D292" s="176"/>
      <c r="E292" s="176"/>
      <c r="F292" s="176"/>
      <c r="G292" s="182"/>
      <c r="H292" s="183"/>
      <c r="I292" s="184"/>
      <c r="J292" s="185"/>
      <c r="K292" s="184"/>
      <c r="L292" s="185"/>
      <c r="M292" s="184"/>
      <c r="N292" s="180"/>
      <c r="O292" s="184"/>
      <c r="P292" s="185"/>
      <c r="Q292" s="185"/>
      <c r="R292" s="185"/>
      <c r="S292" s="185"/>
      <c r="T292" s="184"/>
      <c r="U292" s="181"/>
      <c r="V292" s="164"/>
      <c r="W292" s="155">
        <f t="shared" si="48"/>
        <v>0</v>
      </c>
      <c r="X292" s="181"/>
      <c r="Y292" s="193"/>
      <c r="AA292" s="151">
        <f t="shared" si="46"/>
        <v>0</v>
      </c>
    </row>
    <row r="293" spans="2:27" ht="12.75" hidden="1" customHeight="1" x14ac:dyDescent="0.25">
      <c r="B293" s="173" t="str">
        <f t="shared" si="47"/>
        <v>01/1900</v>
      </c>
      <c r="C293" s="174"/>
      <c r="D293" s="176"/>
      <c r="E293" s="176"/>
      <c r="F293" s="176"/>
      <c r="G293" s="182"/>
      <c r="H293" s="183"/>
      <c r="I293" s="184"/>
      <c r="J293" s="185"/>
      <c r="K293" s="184"/>
      <c r="L293" s="185"/>
      <c r="M293" s="184"/>
      <c r="N293" s="180"/>
      <c r="O293" s="184"/>
      <c r="P293" s="185"/>
      <c r="Q293" s="185"/>
      <c r="R293" s="185"/>
      <c r="S293" s="185"/>
      <c r="T293" s="184"/>
      <c r="U293" s="181"/>
      <c r="V293" s="164"/>
      <c r="W293" s="155">
        <f t="shared" si="48"/>
        <v>0</v>
      </c>
      <c r="X293" s="181"/>
      <c r="Y293" s="193"/>
      <c r="AA293" s="151">
        <f t="shared" si="46"/>
        <v>0</v>
      </c>
    </row>
    <row r="294" spans="2:27" ht="12.75" hidden="1" customHeight="1" x14ac:dyDescent="0.25">
      <c r="B294" s="173" t="str">
        <f t="shared" si="47"/>
        <v>01/1900</v>
      </c>
      <c r="C294" s="174"/>
      <c r="D294" s="176"/>
      <c r="E294" s="176"/>
      <c r="F294" s="176"/>
      <c r="G294" s="182"/>
      <c r="H294" s="183"/>
      <c r="I294" s="184"/>
      <c r="J294" s="185"/>
      <c r="K294" s="184"/>
      <c r="L294" s="185"/>
      <c r="M294" s="184"/>
      <c r="N294" s="180"/>
      <c r="O294" s="184"/>
      <c r="P294" s="185"/>
      <c r="Q294" s="185"/>
      <c r="R294" s="185"/>
      <c r="S294" s="185"/>
      <c r="T294" s="184"/>
      <c r="U294" s="181"/>
      <c r="V294" s="164"/>
      <c r="W294" s="155">
        <f t="shared" si="48"/>
        <v>0</v>
      </c>
      <c r="X294" s="181"/>
      <c r="Y294" s="193"/>
      <c r="AA294" s="151">
        <f t="shared" si="46"/>
        <v>0</v>
      </c>
    </row>
    <row r="295" spans="2:27" ht="12.75" hidden="1" customHeight="1" x14ac:dyDescent="0.25">
      <c r="B295" s="173" t="str">
        <f t="shared" si="47"/>
        <v>01/1900</v>
      </c>
      <c r="C295" s="174"/>
      <c r="D295" s="176"/>
      <c r="E295" s="176"/>
      <c r="F295" s="176"/>
      <c r="G295" s="182"/>
      <c r="H295" s="183"/>
      <c r="I295" s="184"/>
      <c r="J295" s="185"/>
      <c r="K295" s="184"/>
      <c r="L295" s="185"/>
      <c r="M295" s="184"/>
      <c r="N295" s="180"/>
      <c r="O295" s="184"/>
      <c r="P295" s="185"/>
      <c r="Q295" s="185"/>
      <c r="R295" s="185"/>
      <c r="S295" s="185"/>
      <c r="T295" s="184"/>
      <c r="U295" s="181"/>
      <c r="V295" s="164"/>
      <c r="W295" s="155">
        <f t="shared" si="48"/>
        <v>0</v>
      </c>
      <c r="X295" s="181"/>
      <c r="Y295" s="193"/>
      <c r="AA295" s="151">
        <f t="shared" si="46"/>
        <v>0</v>
      </c>
    </row>
    <row r="296" spans="2:27" ht="12.75" hidden="1" customHeight="1" x14ac:dyDescent="0.25">
      <c r="B296" s="173" t="str">
        <f t="shared" si="47"/>
        <v>01/1900</v>
      </c>
      <c r="C296" s="174"/>
      <c r="D296" s="176"/>
      <c r="E296" s="176"/>
      <c r="F296" s="176"/>
      <c r="G296" s="182"/>
      <c r="H296" s="183"/>
      <c r="I296" s="184"/>
      <c r="J296" s="185"/>
      <c r="K296" s="184"/>
      <c r="L296" s="185"/>
      <c r="M296" s="184"/>
      <c r="N296" s="180"/>
      <c r="O296" s="184"/>
      <c r="P296" s="185"/>
      <c r="Q296" s="185"/>
      <c r="R296" s="185"/>
      <c r="S296" s="185"/>
      <c r="T296" s="184"/>
      <c r="U296" s="181"/>
      <c r="V296" s="164"/>
      <c r="W296" s="155">
        <f t="shared" si="48"/>
        <v>0</v>
      </c>
      <c r="X296" s="181"/>
      <c r="Y296" s="193"/>
      <c r="AA296" s="151">
        <f t="shared" si="46"/>
        <v>0</v>
      </c>
    </row>
    <row r="297" spans="2:27" ht="12.75" hidden="1" customHeight="1" x14ac:dyDescent="0.25">
      <c r="B297" s="173" t="str">
        <f t="shared" si="47"/>
        <v>01/1900</v>
      </c>
      <c r="C297" s="174"/>
      <c r="D297" s="176"/>
      <c r="E297" s="176"/>
      <c r="F297" s="176"/>
      <c r="G297" s="182"/>
      <c r="H297" s="183"/>
      <c r="I297" s="184"/>
      <c r="J297" s="185"/>
      <c r="K297" s="184"/>
      <c r="L297" s="185"/>
      <c r="M297" s="184"/>
      <c r="N297" s="180"/>
      <c r="O297" s="184"/>
      <c r="P297" s="185"/>
      <c r="Q297" s="185"/>
      <c r="R297" s="185"/>
      <c r="S297" s="185"/>
      <c r="T297" s="184"/>
      <c r="U297" s="181"/>
      <c r="V297" s="164"/>
      <c r="W297" s="155">
        <f t="shared" si="48"/>
        <v>0</v>
      </c>
      <c r="X297" s="181"/>
      <c r="Y297" s="193"/>
      <c r="AA297" s="151">
        <f t="shared" si="46"/>
        <v>0</v>
      </c>
    </row>
    <row r="298" spans="2:27" ht="12.75" hidden="1" customHeight="1" x14ac:dyDescent="0.25">
      <c r="B298" s="173" t="str">
        <f t="shared" si="47"/>
        <v>01/1900</v>
      </c>
      <c r="C298" s="174"/>
      <c r="D298" s="176"/>
      <c r="E298" s="176"/>
      <c r="F298" s="176"/>
      <c r="G298" s="182"/>
      <c r="H298" s="183"/>
      <c r="I298" s="184"/>
      <c r="J298" s="185"/>
      <c r="K298" s="184"/>
      <c r="L298" s="185"/>
      <c r="M298" s="184"/>
      <c r="N298" s="180"/>
      <c r="O298" s="184"/>
      <c r="P298" s="185"/>
      <c r="Q298" s="185"/>
      <c r="R298" s="185"/>
      <c r="S298" s="185"/>
      <c r="T298" s="184"/>
      <c r="U298" s="181"/>
      <c r="V298" s="164"/>
      <c r="W298" s="155">
        <f t="shared" si="48"/>
        <v>0</v>
      </c>
      <c r="X298" s="181"/>
      <c r="Y298" s="193"/>
      <c r="AA298" s="151">
        <f t="shared" si="46"/>
        <v>0</v>
      </c>
    </row>
    <row r="299" spans="2:27" ht="12.75" hidden="1" customHeight="1" x14ac:dyDescent="0.25">
      <c r="B299" s="173" t="str">
        <f t="shared" si="47"/>
        <v>01/1900</v>
      </c>
      <c r="C299" s="174"/>
      <c r="D299" s="176"/>
      <c r="E299" s="176"/>
      <c r="F299" s="176"/>
      <c r="G299" s="182"/>
      <c r="H299" s="183"/>
      <c r="I299" s="184"/>
      <c r="J299" s="185"/>
      <c r="K299" s="184"/>
      <c r="L299" s="185"/>
      <c r="M299" s="184"/>
      <c r="N299" s="180"/>
      <c r="O299" s="184"/>
      <c r="P299" s="185"/>
      <c r="Q299" s="185"/>
      <c r="R299" s="185"/>
      <c r="S299" s="185"/>
      <c r="T299" s="184"/>
      <c r="U299" s="181"/>
      <c r="V299" s="164"/>
      <c r="W299" s="155">
        <f t="shared" si="48"/>
        <v>0</v>
      </c>
      <c r="X299" s="181"/>
      <c r="Y299" s="193"/>
      <c r="AA299" s="151">
        <f t="shared" si="46"/>
        <v>0</v>
      </c>
    </row>
    <row r="300" spans="2:27" ht="12.75" hidden="1" customHeight="1" x14ac:dyDescent="0.25">
      <c r="B300" s="173" t="str">
        <f t="shared" si="47"/>
        <v>01/1900</v>
      </c>
      <c r="C300" s="174"/>
      <c r="D300" s="176"/>
      <c r="E300" s="176"/>
      <c r="F300" s="176"/>
      <c r="G300" s="182"/>
      <c r="H300" s="183"/>
      <c r="I300" s="184"/>
      <c r="J300" s="185"/>
      <c r="K300" s="184"/>
      <c r="L300" s="185"/>
      <c r="M300" s="184"/>
      <c r="N300" s="180"/>
      <c r="O300" s="184"/>
      <c r="P300" s="185"/>
      <c r="Q300" s="185"/>
      <c r="R300" s="185"/>
      <c r="S300" s="185"/>
      <c r="T300" s="184"/>
      <c r="U300" s="181"/>
      <c r="V300" s="164"/>
      <c r="W300" s="155">
        <f t="shared" si="48"/>
        <v>0</v>
      </c>
      <c r="X300" s="181"/>
      <c r="Y300" s="193"/>
      <c r="AA300" s="151">
        <f t="shared" si="46"/>
        <v>0</v>
      </c>
    </row>
    <row r="301" spans="2:27" ht="12.75" hidden="1" customHeight="1" x14ac:dyDescent="0.25">
      <c r="B301" s="173" t="str">
        <f t="shared" si="47"/>
        <v>01/1900</v>
      </c>
      <c r="C301" s="174"/>
      <c r="D301" s="176"/>
      <c r="E301" s="176"/>
      <c r="F301" s="176"/>
      <c r="G301" s="182"/>
      <c r="H301" s="183"/>
      <c r="I301" s="184"/>
      <c r="J301" s="185"/>
      <c r="K301" s="184"/>
      <c r="L301" s="185"/>
      <c r="M301" s="184"/>
      <c r="N301" s="180"/>
      <c r="O301" s="184"/>
      <c r="P301" s="185"/>
      <c r="Q301" s="185"/>
      <c r="R301" s="185"/>
      <c r="S301" s="185"/>
      <c r="T301" s="184"/>
      <c r="U301" s="181"/>
      <c r="V301" s="164"/>
      <c r="W301" s="155">
        <f t="shared" si="48"/>
        <v>0</v>
      </c>
      <c r="X301" s="181"/>
      <c r="Y301" s="193"/>
      <c r="AA301" s="151">
        <f t="shared" si="46"/>
        <v>0</v>
      </c>
    </row>
    <row r="302" spans="2:27" ht="12.75" hidden="1" customHeight="1" x14ac:dyDescent="0.25">
      <c r="B302" s="173" t="str">
        <f t="shared" si="47"/>
        <v>01/1900</v>
      </c>
      <c r="C302" s="174"/>
      <c r="D302" s="176"/>
      <c r="E302" s="176"/>
      <c r="F302" s="176"/>
      <c r="G302" s="182"/>
      <c r="H302" s="183"/>
      <c r="I302" s="184"/>
      <c r="J302" s="185"/>
      <c r="K302" s="184"/>
      <c r="L302" s="185"/>
      <c r="M302" s="184"/>
      <c r="N302" s="180"/>
      <c r="O302" s="184"/>
      <c r="P302" s="185"/>
      <c r="Q302" s="185"/>
      <c r="R302" s="185"/>
      <c r="S302" s="185"/>
      <c r="T302" s="184"/>
      <c r="U302" s="181"/>
      <c r="V302" s="164"/>
      <c r="W302" s="155">
        <f t="shared" si="48"/>
        <v>0</v>
      </c>
      <c r="X302" s="181"/>
      <c r="Y302" s="193"/>
      <c r="AA302" s="151">
        <f t="shared" si="46"/>
        <v>0</v>
      </c>
    </row>
    <row r="303" spans="2:27" ht="12.75" hidden="1" customHeight="1" x14ac:dyDescent="0.25">
      <c r="B303" s="173" t="str">
        <f t="shared" si="47"/>
        <v>01/1900</v>
      </c>
      <c r="C303" s="174"/>
      <c r="D303" s="176"/>
      <c r="E303" s="176"/>
      <c r="F303" s="176"/>
      <c r="G303" s="182"/>
      <c r="H303" s="183"/>
      <c r="I303" s="184"/>
      <c r="J303" s="185"/>
      <c r="K303" s="184"/>
      <c r="L303" s="185"/>
      <c r="M303" s="184"/>
      <c r="N303" s="180"/>
      <c r="O303" s="184"/>
      <c r="P303" s="185"/>
      <c r="Q303" s="185"/>
      <c r="R303" s="185"/>
      <c r="S303" s="185"/>
      <c r="T303" s="184"/>
      <c r="U303" s="181"/>
      <c r="V303" s="164"/>
      <c r="W303" s="155">
        <f t="shared" si="48"/>
        <v>0</v>
      </c>
      <c r="X303" s="181"/>
      <c r="Y303" s="193"/>
      <c r="AA303" s="151">
        <f t="shared" si="46"/>
        <v>0</v>
      </c>
    </row>
    <row r="304" spans="2:27" ht="12.75" hidden="1" customHeight="1" x14ac:dyDescent="0.25">
      <c r="B304" s="173" t="str">
        <f t="shared" si="47"/>
        <v>01/1900</v>
      </c>
      <c r="C304" s="174"/>
      <c r="D304" s="176"/>
      <c r="E304" s="176"/>
      <c r="F304" s="176"/>
      <c r="G304" s="182"/>
      <c r="H304" s="183"/>
      <c r="I304" s="184"/>
      <c r="J304" s="185"/>
      <c r="K304" s="184"/>
      <c r="L304" s="185"/>
      <c r="M304" s="184"/>
      <c r="N304" s="180"/>
      <c r="O304" s="184"/>
      <c r="P304" s="185"/>
      <c r="Q304" s="185"/>
      <c r="R304" s="185"/>
      <c r="S304" s="185"/>
      <c r="T304" s="184"/>
      <c r="U304" s="181"/>
      <c r="V304" s="164"/>
      <c r="W304" s="155">
        <f t="shared" si="48"/>
        <v>0</v>
      </c>
      <c r="X304" s="181"/>
      <c r="Y304" s="193"/>
      <c r="AA304" s="151">
        <f t="shared" si="46"/>
        <v>0</v>
      </c>
    </row>
    <row r="305" spans="2:27" ht="12.75" hidden="1" customHeight="1" x14ac:dyDescent="0.25">
      <c r="B305" s="173" t="str">
        <f t="shared" si="47"/>
        <v>01/1900</v>
      </c>
      <c r="C305" s="174"/>
      <c r="D305" s="176"/>
      <c r="E305" s="176"/>
      <c r="F305" s="176"/>
      <c r="G305" s="182"/>
      <c r="H305" s="183"/>
      <c r="I305" s="184"/>
      <c r="J305" s="185"/>
      <c r="K305" s="184"/>
      <c r="L305" s="185"/>
      <c r="M305" s="184"/>
      <c r="N305" s="180"/>
      <c r="O305" s="184"/>
      <c r="P305" s="185"/>
      <c r="Q305" s="185"/>
      <c r="R305" s="185"/>
      <c r="S305" s="185"/>
      <c r="T305" s="184"/>
      <c r="U305" s="181"/>
      <c r="V305" s="164"/>
      <c r="W305" s="155">
        <f t="shared" si="48"/>
        <v>0</v>
      </c>
      <c r="X305" s="181"/>
      <c r="Y305" s="193"/>
      <c r="AA305" s="151">
        <f t="shared" si="46"/>
        <v>0</v>
      </c>
    </row>
    <row r="306" spans="2:27" ht="12.75" hidden="1" customHeight="1" x14ac:dyDescent="0.25">
      <c r="B306" s="173" t="str">
        <f t="shared" si="47"/>
        <v>01/1900</v>
      </c>
      <c r="C306" s="174"/>
      <c r="D306" s="176"/>
      <c r="E306" s="176"/>
      <c r="F306" s="176"/>
      <c r="G306" s="182"/>
      <c r="H306" s="183"/>
      <c r="I306" s="184"/>
      <c r="J306" s="185"/>
      <c r="K306" s="184"/>
      <c r="L306" s="185"/>
      <c r="M306" s="184"/>
      <c r="N306" s="180"/>
      <c r="O306" s="184"/>
      <c r="P306" s="185"/>
      <c r="Q306" s="185"/>
      <c r="R306" s="185"/>
      <c r="S306" s="185"/>
      <c r="T306" s="184"/>
      <c r="U306" s="181"/>
      <c r="V306" s="164"/>
      <c r="W306" s="155">
        <f t="shared" si="48"/>
        <v>0</v>
      </c>
      <c r="X306" s="181"/>
      <c r="Y306" s="193"/>
      <c r="AA306" s="151">
        <f t="shared" si="46"/>
        <v>0</v>
      </c>
    </row>
    <row r="307" spans="2:27" ht="12.75" hidden="1" customHeight="1" x14ac:dyDescent="0.25">
      <c r="B307" s="173" t="str">
        <f t="shared" si="47"/>
        <v>01/1900</v>
      </c>
      <c r="C307" s="174"/>
      <c r="D307" s="176"/>
      <c r="E307" s="176"/>
      <c r="F307" s="176"/>
      <c r="G307" s="182"/>
      <c r="H307" s="183"/>
      <c r="I307" s="184"/>
      <c r="J307" s="185"/>
      <c r="K307" s="184"/>
      <c r="L307" s="185"/>
      <c r="M307" s="184"/>
      <c r="N307" s="180"/>
      <c r="O307" s="184"/>
      <c r="P307" s="185"/>
      <c r="Q307" s="185"/>
      <c r="R307" s="185"/>
      <c r="S307" s="185"/>
      <c r="T307" s="184"/>
      <c r="U307" s="181"/>
      <c r="V307" s="164"/>
      <c r="W307" s="155">
        <f t="shared" si="48"/>
        <v>0</v>
      </c>
      <c r="X307" s="181"/>
      <c r="Y307" s="193"/>
      <c r="AA307" s="151">
        <f t="shared" si="46"/>
        <v>0</v>
      </c>
    </row>
    <row r="308" spans="2:27" ht="12.75" hidden="1" customHeight="1" x14ac:dyDescent="0.25">
      <c r="B308" s="173" t="str">
        <f t="shared" si="47"/>
        <v>01/1900</v>
      </c>
      <c r="C308" s="174"/>
      <c r="D308" s="176"/>
      <c r="E308" s="176"/>
      <c r="F308" s="176"/>
      <c r="G308" s="182"/>
      <c r="H308" s="183"/>
      <c r="I308" s="184"/>
      <c r="J308" s="185"/>
      <c r="K308" s="184"/>
      <c r="L308" s="185"/>
      <c r="M308" s="184"/>
      <c r="N308" s="180"/>
      <c r="O308" s="184"/>
      <c r="P308" s="185"/>
      <c r="Q308" s="185"/>
      <c r="R308" s="185"/>
      <c r="S308" s="185"/>
      <c r="T308" s="184"/>
      <c r="U308" s="181"/>
      <c r="V308" s="164"/>
      <c r="W308" s="155">
        <f t="shared" si="48"/>
        <v>0</v>
      </c>
      <c r="X308" s="181"/>
      <c r="Y308" s="193"/>
      <c r="AA308" s="151">
        <f t="shared" si="46"/>
        <v>0</v>
      </c>
    </row>
    <row r="309" spans="2:27" ht="12.75" hidden="1" customHeight="1" x14ac:dyDescent="0.25">
      <c r="B309" s="173" t="str">
        <f t="shared" si="47"/>
        <v>01/1900</v>
      </c>
      <c r="C309" s="174"/>
      <c r="D309" s="176"/>
      <c r="E309" s="176"/>
      <c r="F309" s="176"/>
      <c r="G309" s="182"/>
      <c r="H309" s="183"/>
      <c r="I309" s="184"/>
      <c r="J309" s="185"/>
      <c r="K309" s="184"/>
      <c r="L309" s="185"/>
      <c r="M309" s="184"/>
      <c r="N309" s="180"/>
      <c r="O309" s="184"/>
      <c r="P309" s="185"/>
      <c r="Q309" s="185"/>
      <c r="R309" s="185"/>
      <c r="S309" s="185"/>
      <c r="T309" s="184"/>
      <c r="U309" s="181"/>
      <c r="V309" s="164"/>
      <c r="W309" s="155">
        <f t="shared" si="48"/>
        <v>0</v>
      </c>
      <c r="X309" s="181"/>
      <c r="Y309" s="193"/>
      <c r="AA309" s="151">
        <f>+T309-Y309-Z309</f>
        <v>0</v>
      </c>
    </row>
    <row r="310" spans="2:27" ht="12.75" hidden="1" customHeight="1" x14ac:dyDescent="0.25">
      <c r="B310" s="173" t="str">
        <f t="shared" si="47"/>
        <v>01/1900</v>
      </c>
      <c r="C310" s="174"/>
      <c r="D310" s="176"/>
      <c r="E310" s="176"/>
      <c r="F310" s="176"/>
      <c r="G310" s="182"/>
      <c r="H310" s="183"/>
      <c r="I310" s="184"/>
      <c r="J310" s="185"/>
      <c r="K310" s="184"/>
      <c r="L310" s="185"/>
      <c r="M310" s="184"/>
      <c r="N310" s="180"/>
      <c r="O310" s="184"/>
      <c r="P310" s="185"/>
      <c r="Q310" s="185"/>
      <c r="R310" s="185"/>
      <c r="S310" s="185"/>
      <c r="T310" s="184"/>
      <c r="U310" s="181"/>
      <c r="V310" s="164"/>
      <c r="W310" s="155">
        <f t="shared" si="48"/>
        <v>0</v>
      </c>
      <c r="X310" s="181"/>
      <c r="Y310" s="193"/>
      <c r="AA310" s="151">
        <f t="shared" ref="AA310:AA322" si="49">+T310-Y310</f>
        <v>0</v>
      </c>
    </row>
    <row r="311" spans="2:27" ht="12.75" hidden="1" customHeight="1" x14ac:dyDescent="0.25">
      <c r="B311" s="173" t="str">
        <f t="shared" si="47"/>
        <v>01/1900</v>
      </c>
      <c r="C311" s="174"/>
      <c r="D311" s="176"/>
      <c r="E311" s="176"/>
      <c r="F311" s="176"/>
      <c r="G311" s="182"/>
      <c r="H311" s="183"/>
      <c r="I311" s="184"/>
      <c r="J311" s="185"/>
      <c r="K311" s="184"/>
      <c r="L311" s="185"/>
      <c r="M311" s="184"/>
      <c r="N311" s="180"/>
      <c r="O311" s="184"/>
      <c r="P311" s="185"/>
      <c r="Q311" s="185"/>
      <c r="R311" s="185"/>
      <c r="S311" s="185"/>
      <c r="T311" s="184"/>
      <c r="U311" s="181"/>
      <c r="V311" s="164"/>
      <c r="W311" s="155">
        <f t="shared" si="48"/>
        <v>0</v>
      </c>
      <c r="X311" s="181"/>
      <c r="Y311" s="193"/>
      <c r="AA311" s="151">
        <f t="shared" si="49"/>
        <v>0</v>
      </c>
    </row>
    <row r="312" spans="2:27" ht="12.75" hidden="1" customHeight="1" x14ac:dyDescent="0.25">
      <c r="B312" s="173" t="str">
        <f t="shared" si="47"/>
        <v>01/1900</v>
      </c>
      <c r="C312" s="174"/>
      <c r="D312" s="176"/>
      <c r="E312" s="176"/>
      <c r="F312" s="176"/>
      <c r="G312" s="182"/>
      <c r="H312" s="183"/>
      <c r="I312" s="184"/>
      <c r="J312" s="185"/>
      <c r="K312" s="184"/>
      <c r="L312" s="185"/>
      <c r="M312" s="184"/>
      <c r="N312" s="180"/>
      <c r="O312" s="184"/>
      <c r="P312" s="185"/>
      <c r="Q312" s="185"/>
      <c r="R312" s="185"/>
      <c r="S312" s="185"/>
      <c r="T312" s="184"/>
      <c r="U312" s="181"/>
      <c r="V312" s="164"/>
      <c r="W312" s="155">
        <f t="shared" si="48"/>
        <v>0</v>
      </c>
      <c r="X312" s="181"/>
      <c r="Y312" s="193"/>
      <c r="AA312" s="151">
        <f t="shared" si="49"/>
        <v>0</v>
      </c>
    </row>
    <row r="313" spans="2:27" ht="12.75" hidden="1" customHeight="1" x14ac:dyDescent="0.25">
      <c r="B313" s="173" t="str">
        <f t="shared" si="47"/>
        <v>01/1900</v>
      </c>
      <c r="C313" s="174"/>
      <c r="D313" s="176"/>
      <c r="E313" s="176"/>
      <c r="F313" s="176"/>
      <c r="G313" s="182"/>
      <c r="H313" s="183"/>
      <c r="I313" s="184"/>
      <c r="J313" s="185"/>
      <c r="K313" s="184"/>
      <c r="L313" s="185"/>
      <c r="M313" s="184"/>
      <c r="N313" s="180"/>
      <c r="O313" s="184"/>
      <c r="P313" s="185"/>
      <c r="Q313" s="185"/>
      <c r="R313" s="185"/>
      <c r="S313" s="185"/>
      <c r="T313" s="184"/>
      <c r="U313" s="181"/>
      <c r="V313" s="164"/>
      <c r="W313" s="155">
        <f t="shared" si="48"/>
        <v>0</v>
      </c>
      <c r="X313" s="181"/>
      <c r="Y313" s="193"/>
      <c r="AA313" s="151">
        <f t="shared" si="49"/>
        <v>0</v>
      </c>
    </row>
    <row r="314" spans="2:27" ht="12.75" hidden="1" customHeight="1" x14ac:dyDescent="0.25">
      <c r="B314" s="173" t="str">
        <f t="shared" si="47"/>
        <v>01/1900</v>
      </c>
      <c r="C314" s="174"/>
      <c r="D314" s="176"/>
      <c r="E314" s="176"/>
      <c r="F314" s="176"/>
      <c r="G314" s="182"/>
      <c r="H314" s="183"/>
      <c r="I314" s="184"/>
      <c r="J314" s="185"/>
      <c r="K314" s="184"/>
      <c r="L314" s="185"/>
      <c r="M314" s="184"/>
      <c r="N314" s="180"/>
      <c r="O314" s="184"/>
      <c r="P314" s="185"/>
      <c r="Q314" s="185"/>
      <c r="R314" s="185"/>
      <c r="S314" s="185"/>
      <c r="T314" s="184"/>
      <c r="U314" s="181"/>
      <c r="V314" s="164"/>
      <c r="W314" s="155">
        <f t="shared" si="48"/>
        <v>0</v>
      </c>
      <c r="X314" s="181"/>
      <c r="Y314" s="193"/>
      <c r="AA314" s="151">
        <f t="shared" si="49"/>
        <v>0</v>
      </c>
    </row>
    <row r="315" spans="2:27" ht="12.75" hidden="1" customHeight="1" x14ac:dyDescent="0.25">
      <c r="B315" s="173" t="str">
        <f t="shared" si="47"/>
        <v>01/1900</v>
      </c>
      <c r="C315" s="174"/>
      <c r="D315" s="176"/>
      <c r="E315" s="176"/>
      <c r="F315" s="176"/>
      <c r="G315" s="182"/>
      <c r="H315" s="183"/>
      <c r="I315" s="184"/>
      <c r="J315" s="185"/>
      <c r="K315" s="184"/>
      <c r="L315" s="185"/>
      <c r="M315" s="184"/>
      <c r="N315" s="180"/>
      <c r="O315" s="184"/>
      <c r="P315" s="185"/>
      <c r="Q315" s="185"/>
      <c r="R315" s="185"/>
      <c r="S315" s="185"/>
      <c r="T315" s="184"/>
      <c r="U315" s="181"/>
      <c r="V315" s="164"/>
      <c r="W315" s="155">
        <f t="shared" si="48"/>
        <v>0</v>
      </c>
      <c r="X315" s="181"/>
      <c r="Y315" s="193"/>
      <c r="AA315" s="151">
        <f t="shared" si="49"/>
        <v>0</v>
      </c>
    </row>
    <row r="316" spans="2:27" ht="12.75" hidden="1" customHeight="1" x14ac:dyDescent="0.25">
      <c r="B316" s="173" t="str">
        <f t="shared" si="47"/>
        <v>01/1900</v>
      </c>
      <c r="C316" s="174"/>
      <c r="D316" s="176"/>
      <c r="E316" s="176"/>
      <c r="F316" s="176"/>
      <c r="G316" s="182"/>
      <c r="H316" s="183"/>
      <c r="I316" s="184"/>
      <c r="J316" s="185"/>
      <c r="K316" s="184"/>
      <c r="L316" s="185"/>
      <c r="M316" s="184"/>
      <c r="N316" s="180"/>
      <c r="O316" s="184"/>
      <c r="P316" s="185"/>
      <c r="Q316" s="185"/>
      <c r="R316" s="185"/>
      <c r="S316" s="185"/>
      <c r="T316" s="184"/>
      <c r="U316" s="181"/>
      <c r="V316" s="164"/>
      <c r="W316" s="155">
        <f t="shared" si="48"/>
        <v>0</v>
      </c>
      <c r="X316" s="181"/>
      <c r="Y316" s="193"/>
      <c r="AA316" s="151">
        <f t="shared" si="49"/>
        <v>0</v>
      </c>
    </row>
    <row r="317" spans="2:27" ht="12.75" hidden="1" customHeight="1" x14ac:dyDescent="0.25">
      <c r="B317" s="173" t="str">
        <f t="shared" si="47"/>
        <v>01/1900</v>
      </c>
      <c r="C317" s="174"/>
      <c r="D317" s="176"/>
      <c r="E317" s="176"/>
      <c r="F317" s="176"/>
      <c r="G317" s="182"/>
      <c r="H317" s="183"/>
      <c r="I317" s="184"/>
      <c r="J317" s="185"/>
      <c r="K317" s="184"/>
      <c r="L317" s="185"/>
      <c r="M317" s="184"/>
      <c r="N317" s="180"/>
      <c r="O317" s="184"/>
      <c r="P317" s="185"/>
      <c r="Q317" s="185"/>
      <c r="R317" s="185"/>
      <c r="S317" s="185"/>
      <c r="T317" s="184"/>
      <c r="U317" s="181"/>
      <c r="V317" s="164"/>
      <c r="W317" s="155">
        <f t="shared" si="48"/>
        <v>0</v>
      </c>
      <c r="X317" s="181"/>
      <c r="Y317" s="193"/>
      <c r="AA317" s="151">
        <f t="shared" si="49"/>
        <v>0</v>
      </c>
    </row>
    <row r="318" spans="2:27" ht="12.75" hidden="1" customHeight="1" x14ac:dyDescent="0.25">
      <c r="B318" s="173" t="str">
        <f t="shared" si="47"/>
        <v>01/1900</v>
      </c>
      <c r="C318" s="174"/>
      <c r="D318" s="176"/>
      <c r="E318" s="176"/>
      <c r="F318" s="176"/>
      <c r="G318" s="182"/>
      <c r="H318" s="183"/>
      <c r="I318" s="184"/>
      <c r="J318" s="185"/>
      <c r="K318" s="184"/>
      <c r="L318" s="185"/>
      <c r="M318" s="184"/>
      <c r="N318" s="180"/>
      <c r="O318" s="184"/>
      <c r="P318" s="185"/>
      <c r="Q318" s="185"/>
      <c r="R318" s="185"/>
      <c r="S318" s="185"/>
      <c r="T318" s="184"/>
      <c r="U318" s="181"/>
      <c r="V318" s="164"/>
      <c r="W318" s="155">
        <f t="shared" si="48"/>
        <v>0</v>
      </c>
      <c r="X318" s="181"/>
      <c r="Y318" s="193"/>
      <c r="AA318" s="151">
        <f t="shared" si="49"/>
        <v>0</v>
      </c>
    </row>
    <row r="319" spans="2:27" ht="12.75" hidden="1" customHeight="1" x14ac:dyDescent="0.25">
      <c r="B319" s="173" t="str">
        <f t="shared" si="47"/>
        <v>01/1900</v>
      </c>
      <c r="C319" s="174"/>
      <c r="D319" s="176"/>
      <c r="E319" s="176"/>
      <c r="F319" s="176"/>
      <c r="G319" s="182"/>
      <c r="H319" s="183"/>
      <c r="I319" s="184"/>
      <c r="J319" s="185"/>
      <c r="K319" s="184"/>
      <c r="L319" s="185"/>
      <c r="M319" s="184"/>
      <c r="N319" s="180"/>
      <c r="O319" s="184"/>
      <c r="P319" s="185"/>
      <c r="Q319" s="185"/>
      <c r="R319" s="185"/>
      <c r="S319" s="185"/>
      <c r="T319" s="184"/>
      <c r="U319" s="181"/>
      <c r="V319" s="164"/>
      <c r="W319" s="155">
        <f t="shared" si="48"/>
        <v>0</v>
      </c>
      <c r="X319" s="181"/>
      <c r="Y319" s="193"/>
      <c r="AA319" s="151">
        <f t="shared" si="49"/>
        <v>0</v>
      </c>
    </row>
    <row r="320" spans="2:27" ht="12.75" hidden="1" customHeight="1" x14ac:dyDescent="0.25">
      <c r="B320" s="173" t="str">
        <f t="shared" si="47"/>
        <v>01/1900</v>
      </c>
      <c r="C320" s="174"/>
      <c r="D320" s="176"/>
      <c r="E320" s="176"/>
      <c r="F320" s="176"/>
      <c r="G320" s="182"/>
      <c r="H320" s="183"/>
      <c r="I320" s="184"/>
      <c r="J320" s="185"/>
      <c r="K320" s="184"/>
      <c r="L320" s="185"/>
      <c r="M320" s="184"/>
      <c r="N320" s="180"/>
      <c r="O320" s="184"/>
      <c r="P320" s="185"/>
      <c r="Q320" s="185"/>
      <c r="R320" s="185"/>
      <c r="S320" s="185"/>
      <c r="T320" s="184"/>
      <c r="U320" s="181"/>
      <c r="V320" s="164"/>
      <c r="W320" s="155">
        <f t="shared" si="48"/>
        <v>0</v>
      </c>
      <c r="X320" s="181"/>
      <c r="Y320" s="193"/>
      <c r="AA320" s="151">
        <f t="shared" si="49"/>
        <v>0</v>
      </c>
    </row>
    <row r="321" spans="2:27" ht="12.75" hidden="1" customHeight="1" x14ac:dyDescent="0.25">
      <c r="B321" s="173" t="str">
        <f t="shared" si="47"/>
        <v>01/1900</v>
      </c>
      <c r="C321" s="174"/>
      <c r="D321" s="176"/>
      <c r="E321" s="176"/>
      <c r="F321" s="176"/>
      <c r="G321" s="182"/>
      <c r="H321" s="183"/>
      <c r="I321" s="184"/>
      <c r="J321" s="185"/>
      <c r="K321" s="184"/>
      <c r="L321" s="185"/>
      <c r="M321" s="184"/>
      <c r="N321" s="180"/>
      <c r="O321" s="184"/>
      <c r="P321" s="185"/>
      <c r="Q321" s="185"/>
      <c r="R321" s="185"/>
      <c r="S321" s="185"/>
      <c r="T321" s="184"/>
      <c r="U321" s="181"/>
      <c r="V321" s="164"/>
      <c r="W321" s="155">
        <f t="shared" si="48"/>
        <v>0</v>
      </c>
      <c r="X321" s="181"/>
      <c r="Y321" s="193"/>
      <c r="AA321" s="151">
        <f t="shared" si="49"/>
        <v>0</v>
      </c>
    </row>
    <row r="322" spans="2:27" ht="12.75" hidden="1" customHeight="1" x14ac:dyDescent="0.25">
      <c r="B322" s="173" t="str">
        <f t="shared" si="47"/>
        <v>01/1900</v>
      </c>
      <c r="C322" s="174"/>
      <c r="D322" s="176"/>
      <c r="E322" s="176"/>
      <c r="F322" s="176"/>
      <c r="G322" s="182"/>
      <c r="H322" s="183"/>
      <c r="I322" s="184"/>
      <c r="J322" s="185"/>
      <c r="K322" s="184"/>
      <c r="L322" s="185"/>
      <c r="M322" s="184"/>
      <c r="N322" s="180"/>
      <c r="O322" s="184"/>
      <c r="P322" s="185"/>
      <c r="Q322" s="185"/>
      <c r="R322" s="185"/>
      <c r="S322" s="185"/>
      <c r="T322" s="184"/>
      <c r="U322" s="181"/>
      <c r="V322" s="164"/>
      <c r="W322" s="155">
        <f t="shared" si="48"/>
        <v>0</v>
      </c>
      <c r="X322" s="181"/>
      <c r="Y322" s="193"/>
      <c r="AA322" s="151">
        <f t="shared" si="49"/>
        <v>0</v>
      </c>
    </row>
    <row r="323" spans="2:27" ht="12.75" hidden="1" customHeight="1" x14ac:dyDescent="0.25">
      <c r="B323" s="173" t="str">
        <f t="shared" si="47"/>
        <v>01/1900</v>
      </c>
      <c r="C323" s="174"/>
      <c r="D323" s="176"/>
      <c r="E323" s="176"/>
      <c r="F323" s="176"/>
      <c r="G323" s="182"/>
      <c r="H323" s="183"/>
      <c r="I323" s="184"/>
      <c r="J323" s="185"/>
      <c r="K323" s="184"/>
      <c r="L323" s="185"/>
      <c r="M323" s="184"/>
      <c r="N323" s="180"/>
      <c r="O323" s="184"/>
      <c r="P323" s="185"/>
      <c r="Q323" s="185"/>
      <c r="R323" s="185"/>
      <c r="S323" s="185"/>
      <c r="T323" s="184"/>
      <c r="U323" s="181"/>
      <c r="V323" s="164"/>
      <c r="W323" s="155">
        <f t="shared" si="48"/>
        <v>0</v>
      </c>
      <c r="X323" s="181"/>
      <c r="Y323" s="193"/>
      <c r="AA323" s="151">
        <f>+T307+T323-Y323</f>
        <v>0</v>
      </c>
    </row>
    <row r="324" spans="2:27" ht="12.75" hidden="1" customHeight="1" x14ac:dyDescent="0.25">
      <c r="B324" s="173" t="str">
        <f t="shared" si="47"/>
        <v>01/1900</v>
      </c>
      <c r="C324" s="174"/>
      <c r="D324" s="176"/>
      <c r="E324" s="176"/>
      <c r="F324" s="176"/>
      <c r="G324" s="182"/>
      <c r="H324" s="183"/>
      <c r="I324" s="184"/>
      <c r="J324" s="185"/>
      <c r="K324" s="184"/>
      <c r="L324" s="185"/>
      <c r="M324" s="184"/>
      <c r="N324" s="180"/>
      <c r="O324" s="184"/>
      <c r="P324" s="185"/>
      <c r="Q324" s="185"/>
      <c r="R324" s="185"/>
      <c r="S324" s="185"/>
      <c r="T324" s="184"/>
      <c r="U324" s="181"/>
      <c r="V324" s="164"/>
      <c r="W324" s="155">
        <f t="shared" si="48"/>
        <v>0</v>
      </c>
      <c r="X324" s="181"/>
      <c r="Y324" s="193"/>
      <c r="AA324" s="151">
        <f>+T324-Y324</f>
        <v>0</v>
      </c>
    </row>
    <row r="325" spans="2:27" ht="12.75" hidden="1" customHeight="1" x14ac:dyDescent="0.25">
      <c r="B325" s="173" t="str">
        <f t="shared" si="47"/>
        <v>01/1900</v>
      </c>
      <c r="C325" s="174"/>
      <c r="D325" s="176"/>
      <c r="E325" s="176"/>
      <c r="F325" s="176"/>
      <c r="G325" s="182"/>
      <c r="H325" s="183"/>
      <c r="I325" s="184"/>
      <c r="J325" s="185"/>
      <c r="K325" s="184"/>
      <c r="L325" s="185"/>
      <c r="M325" s="184"/>
      <c r="N325" s="180"/>
      <c r="O325" s="184"/>
      <c r="P325" s="185"/>
      <c r="Q325" s="185"/>
      <c r="R325" s="185"/>
      <c r="S325" s="185"/>
      <c r="T325" s="184"/>
      <c r="U325" s="181"/>
      <c r="V325" s="164"/>
      <c r="W325" s="155">
        <f t="shared" si="48"/>
        <v>0</v>
      </c>
      <c r="X325" s="181"/>
      <c r="Y325" s="193"/>
      <c r="AA325" s="151">
        <f>+T325-Y325</f>
        <v>0</v>
      </c>
    </row>
    <row r="326" spans="2:27" ht="12.75" hidden="1" customHeight="1" x14ac:dyDescent="0.25">
      <c r="B326" s="173" t="str">
        <f t="shared" si="47"/>
        <v>01/1900</v>
      </c>
      <c r="C326" s="174"/>
      <c r="D326" s="176"/>
      <c r="E326" s="176"/>
      <c r="F326" s="176"/>
      <c r="G326" s="182"/>
      <c r="H326" s="183"/>
      <c r="I326" s="184"/>
      <c r="J326" s="185"/>
      <c r="K326" s="184"/>
      <c r="L326" s="185"/>
      <c r="M326" s="184"/>
      <c r="N326" s="180"/>
      <c r="O326" s="184"/>
      <c r="P326" s="185"/>
      <c r="Q326" s="185"/>
      <c r="R326" s="185"/>
      <c r="S326" s="185"/>
      <c r="T326" s="184"/>
      <c r="U326" s="181"/>
      <c r="V326" s="164"/>
      <c r="W326" s="155">
        <f t="shared" si="48"/>
        <v>0</v>
      </c>
      <c r="X326" s="181"/>
      <c r="Y326" s="193"/>
      <c r="AA326" s="151">
        <f>+T326-Y326</f>
        <v>0</v>
      </c>
    </row>
    <row r="327" spans="2:27" ht="12.75" hidden="1" customHeight="1" x14ac:dyDescent="0.25">
      <c r="B327" s="173" t="str">
        <f t="shared" si="47"/>
        <v>01/1900</v>
      </c>
      <c r="C327" s="174"/>
      <c r="D327" s="176"/>
      <c r="E327" s="176"/>
      <c r="F327" s="176"/>
      <c r="G327" s="182"/>
      <c r="H327" s="183"/>
      <c r="I327" s="184"/>
      <c r="J327" s="185"/>
      <c r="K327" s="184"/>
      <c r="L327" s="185"/>
      <c r="M327" s="184"/>
      <c r="N327" s="180"/>
      <c r="O327" s="184"/>
      <c r="P327" s="185"/>
      <c r="Q327" s="185"/>
      <c r="R327" s="185"/>
      <c r="S327" s="185"/>
      <c r="T327" s="184"/>
      <c r="U327" s="181"/>
      <c r="V327" s="164"/>
      <c r="W327" s="155">
        <f t="shared" si="48"/>
        <v>0</v>
      </c>
      <c r="X327" s="181"/>
      <c r="Y327" s="193"/>
      <c r="AA327" s="151">
        <f>+T327-Y327-Z327</f>
        <v>0</v>
      </c>
    </row>
    <row r="328" spans="2:27" ht="12.75" hidden="1" customHeight="1" x14ac:dyDescent="0.25">
      <c r="B328" s="173" t="str">
        <f t="shared" si="47"/>
        <v>01/1900</v>
      </c>
      <c r="C328" s="174"/>
      <c r="D328" s="176"/>
      <c r="E328" s="176"/>
      <c r="F328" s="176"/>
      <c r="G328" s="182"/>
      <c r="H328" s="183"/>
      <c r="I328" s="184"/>
      <c r="J328" s="185"/>
      <c r="K328" s="184"/>
      <c r="L328" s="185"/>
      <c r="M328" s="184"/>
      <c r="N328" s="180"/>
      <c r="O328" s="184"/>
      <c r="P328" s="185"/>
      <c r="Q328" s="185"/>
      <c r="R328" s="185"/>
      <c r="S328" s="185"/>
      <c r="T328" s="184"/>
      <c r="U328" s="181"/>
      <c r="V328" s="164"/>
      <c r="W328" s="155">
        <f t="shared" si="48"/>
        <v>0</v>
      </c>
      <c r="X328" s="181"/>
      <c r="Y328" s="193"/>
      <c r="AA328" s="151">
        <f t="shared" ref="AA328:AA333" si="50">+T328-Y328</f>
        <v>0</v>
      </c>
    </row>
    <row r="329" spans="2:27" ht="12.75" hidden="1" customHeight="1" x14ac:dyDescent="0.25">
      <c r="B329" s="173" t="str">
        <f t="shared" si="47"/>
        <v>01/1900</v>
      </c>
      <c r="C329" s="174"/>
      <c r="D329" s="176"/>
      <c r="E329" s="176"/>
      <c r="F329" s="176"/>
      <c r="G329" s="182"/>
      <c r="H329" s="183"/>
      <c r="I329" s="184"/>
      <c r="J329" s="185"/>
      <c r="K329" s="184"/>
      <c r="L329" s="185"/>
      <c r="M329" s="184"/>
      <c r="N329" s="180"/>
      <c r="O329" s="184"/>
      <c r="P329" s="185"/>
      <c r="Q329" s="185"/>
      <c r="R329" s="185"/>
      <c r="S329" s="185"/>
      <c r="T329" s="184"/>
      <c r="U329" s="181"/>
      <c r="V329" s="164"/>
      <c r="W329" s="155">
        <f t="shared" si="48"/>
        <v>0</v>
      </c>
      <c r="X329" s="181"/>
      <c r="Y329" s="193"/>
      <c r="AA329" s="151">
        <f t="shared" si="50"/>
        <v>0</v>
      </c>
    </row>
    <row r="330" spans="2:27" ht="12.75" hidden="1" customHeight="1" x14ac:dyDescent="0.25">
      <c r="B330" s="173" t="str">
        <f t="shared" si="47"/>
        <v>01/1900</v>
      </c>
      <c r="C330" s="174"/>
      <c r="D330" s="176"/>
      <c r="E330" s="176"/>
      <c r="F330" s="176"/>
      <c r="G330" s="182"/>
      <c r="H330" s="183"/>
      <c r="I330" s="184"/>
      <c r="J330" s="185"/>
      <c r="K330" s="184"/>
      <c r="L330" s="185"/>
      <c r="M330" s="184"/>
      <c r="N330" s="180"/>
      <c r="O330" s="184"/>
      <c r="P330" s="185"/>
      <c r="Q330" s="185"/>
      <c r="R330" s="185"/>
      <c r="S330" s="185"/>
      <c r="T330" s="184"/>
      <c r="U330" s="181"/>
      <c r="V330" s="164"/>
      <c r="W330" s="155">
        <f t="shared" si="48"/>
        <v>0</v>
      </c>
      <c r="X330" s="181"/>
      <c r="Y330" s="193"/>
      <c r="AA330" s="151">
        <f t="shared" si="50"/>
        <v>0</v>
      </c>
    </row>
    <row r="331" spans="2:27" ht="12.75" hidden="1" customHeight="1" x14ac:dyDescent="0.25">
      <c r="B331" s="173" t="str">
        <f t="shared" si="47"/>
        <v>01/1900</v>
      </c>
      <c r="C331" s="174"/>
      <c r="D331" s="176"/>
      <c r="E331" s="176"/>
      <c r="F331" s="176"/>
      <c r="G331" s="182"/>
      <c r="H331" s="183"/>
      <c r="I331" s="184"/>
      <c r="J331" s="185"/>
      <c r="K331" s="184"/>
      <c r="L331" s="185"/>
      <c r="M331" s="184"/>
      <c r="N331" s="180"/>
      <c r="O331" s="184"/>
      <c r="P331" s="185"/>
      <c r="Q331" s="185"/>
      <c r="R331" s="185"/>
      <c r="S331" s="185"/>
      <c r="T331" s="184"/>
      <c r="U331" s="181"/>
      <c r="V331" s="164"/>
      <c r="W331" s="155">
        <f t="shared" si="48"/>
        <v>0</v>
      </c>
      <c r="X331" s="181"/>
      <c r="Y331" s="193"/>
      <c r="AA331" s="151">
        <f t="shared" si="50"/>
        <v>0</v>
      </c>
    </row>
    <row r="332" spans="2:27" ht="12.75" hidden="1" customHeight="1" x14ac:dyDescent="0.25">
      <c r="B332" s="173" t="str">
        <f t="shared" si="47"/>
        <v>01/1900</v>
      </c>
      <c r="C332" s="174"/>
      <c r="D332" s="176"/>
      <c r="E332" s="176"/>
      <c r="F332" s="176"/>
      <c r="G332" s="182"/>
      <c r="H332" s="183"/>
      <c r="I332" s="184"/>
      <c r="J332" s="185"/>
      <c r="K332" s="184"/>
      <c r="L332" s="185"/>
      <c r="M332" s="184"/>
      <c r="N332" s="180"/>
      <c r="O332" s="184"/>
      <c r="P332" s="185"/>
      <c r="Q332" s="185"/>
      <c r="R332" s="185"/>
      <c r="S332" s="185"/>
      <c r="T332" s="184"/>
      <c r="U332" s="181"/>
      <c r="V332" s="164"/>
      <c r="W332" s="155">
        <f t="shared" si="48"/>
        <v>0</v>
      </c>
      <c r="X332" s="181"/>
      <c r="Y332" s="193"/>
      <c r="AA332" s="151">
        <f t="shared" si="50"/>
        <v>0</v>
      </c>
    </row>
    <row r="333" spans="2:27" ht="12.75" hidden="1" customHeight="1" x14ac:dyDescent="0.25">
      <c r="B333" s="173" t="str">
        <f t="shared" si="47"/>
        <v>01/1900</v>
      </c>
      <c r="C333" s="174"/>
      <c r="D333" s="176"/>
      <c r="E333" s="176"/>
      <c r="F333" s="176"/>
      <c r="G333" s="182"/>
      <c r="H333" s="183"/>
      <c r="I333" s="184"/>
      <c r="J333" s="185"/>
      <c r="K333" s="184"/>
      <c r="L333" s="185"/>
      <c r="M333" s="184"/>
      <c r="N333" s="180"/>
      <c r="O333" s="184"/>
      <c r="P333" s="185"/>
      <c r="Q333" s="185"/>
      <c r="R333" s="185"/>
      <c r="S333" s="185"/>
      <c r="T333" s="184"/>
      <c r="U333" s="181"/>
      <c r="V333" s="164"/>
      <c r="W333" s="155">
        <f t="shared" si="48"/>
        <v>0</v>
      </c>
      <c r="X333" s="181"/>
      <c r="Y333" s="193"/>
      <c r="AA333" s="151">
        <f t="shared" si="50"/>
        <v>0</v>
      </c>
    </row>
    <row r="334" spans="2:27" ht="12.75" hidden="1" customHeight="1" x14ac:dyDescent="0.25">
      <c r="B334" s="173" t="str">
        <f t="shared" si="47"/>
        <v>01/1900</v>
      </c>
      <c r="C334" s="174"/>
      <c r="D334" s="176"/>
      <c r="E334" s="176"/>
      <c r="F334" s="176"/>
      <c r="G334" s="182"/>
      <c r="H334" s="183"/>
      <c r="I334" s="184"/>
      <c r="J334" s="185"/>
      <c r="K334" s="184"/>
      <c r="L334" s="185"/>
      <c r="M334" s="184"/>
      <c r="N334" s="180"/>
      <c r="O334" s="184"/>
      <c r="P334" s="185"/>
      <c r="Q334" s="185"/>
      <c r="R334" s="185"/>
      <c r="S334" s="185"/>
      <c r="T334" s="184"/>
      <c r="U334" s="181"/>
      <c r="V334" s="164"/>
      <c r="W334" s="155">
        <f t="shared" si="48"/>
        <v>0</v>
      </c>
      <c r="X334" s="181"/>
      <c r="Y334" s="193"/>
      <c r="AA334" s="151">
        <f>+T334-Y334-Z334</f>
        <v>0</v>
      </c>
    </row>
    <row r="335" spans="2:27" ht="12.75" hidden="1" customHeight="1" x14ac:dyDescent="0.25">
      <c r="B335" s="173" t="str">
        <f t="shared" si="47"/>
        <v>01/1900</v>
      </c>
      <c r="C335" s="174"/>
      <c r="D335" s="176"/>
      <c r="E335" s="176"/>
      <c r="F335" s="176"/>
      <c r="G335" s="182"/>
      <c r="H335" s="183"/>
      <c r="I335" s="184"/>
      <c r="J335" s="185"/>
      <c r="K335" s="184"/>
      <c r="L335" s="185"/>
      <c r="M335" s="184"/>
      <c r="N335" s="180"/>
      <c r="O335" s="184"/>
      <c r="P335" s="185"/>
      <c r="Q335" s="185"/>
      <c r="R335" s="185"/>
      <c r="S335" s="185"/>
      <c r="T335" s="184"/>
      <c r="U335" s="181"/>
      <c r="V335" s="164"/>
      <c r="W335" s="155">
        <f t="shared" si="48"/>
        <v>0</v>
      </c>
      <c r="X335" s="181"/>
      <c r="Y335" s="193"/>
      <c r="AA335" s="151">
        <f>+T335-Y335-Z335</f>
        <v>0</v>
      </c>
    </row>
    <row r="336" spans="2:27" ht="12.75" hidden="1" customHeight="1" x14ac:dyDescent="0.25">
      <c r="B336" s="173" t="str">
        <f t="shared" si="47"/>
        <v>01/1900</v>
      </c>
      <c r="C336" s="174"/>
      <c r="D336" s="176"/>
      <c r="E336" s="176"/>
      <c r="F336" s="176"/>
      <c r="G336" s="182"/>
      <c r="H336" s="183"/>
      <c r="I336" s="184"/>
      <c r="J336" s="185"/>
      <c r="K336" s="184"/>
      <c r="L336" s="185"/>
      <c r="M336" s="184"/>
      <c r="N336" s="180"/>
      <c r="O336" s="184"/>
      <c r="P336" s="185"/>
      <c r="Q336" s="185"/>
      <c r="R336" s="185"/>
      <c r="S336" s="185"/>
      <c r="T336" s="184"/>
      <c r="U336" s="181"/>
      <c r="V336" s="164"/>
      <c r="W336" s="155">
        <f t="shared" si="48"/>
        <v>0</v>
      </c>
      <c r="X336" s="181"/>
      <c r="Y336" s="193"/>
      <c r="AA336" s="189">
        <f>+T336-Y336</f>
        <v>0</v>
      </c>
    </row>
    <row r="337" spans="2:27" ht="12.75" hidden="1" customHeight="1" x14ac:dyDescent="0.25">
      <c r="B337" s="173" t="str">
        <f t="shared" si="47"/>
        <v>01/1900</v>
      </c>
      <c r="C337" s="174"/>
      <c r="D337" s="176"/>
      <c r="E337" s="176"/>
      <c r="F337" s="176"/>
      <c r="G337" s="182"/>
      <c r="H337" s="183"/>
      <c r="I337" s="184"/>
      <c r="J337" s="185"/>
      <c r="K337" s="184"/>
      <c r="L337" s="185"/>
      <c r="M337" s="184"/>
      <c r="N337" s="180"/>
      <c r="O337" s="184"/>
      <c r="P337" s="185"/>
      <c r="Q337" s="185"/>
      <c r="R337" s="185"/>
      <c r="S337" s="185"/>
      <c r="T337" s="184"/>
      <c r="U337" s="181"/>
      <c r="V337" s="164"/>
      <c r="W337" s="155">
        <f t="shared" si="48"/>
        <v>0</v>
      </c>
      <c r="X337" s="181"/>
      <c r="Y337" s="193"/>
      <c r="AA337" s="151">
        <f>+T337-Y337-Z337</f>
        <v>0</v>
      </c>
    </row>
    <row r="338" spans="2:27" ht="12.75" hidden="1" customHeight="1" x14ac:dyDescent="0.25">
      <c r="B338" s="173" t="str">
        <f t="shared" si="47"/>
        <v>01/1900</v>
      </c>
      <c r="C338" s="174"/>
      <c r="D338" s="176"/>
      <c r="E338" s="176"/>
      <c r="F338" s="176"/>
      <c r="G338" s="182"/>
      <c r="H338" s="183"/>
      <c r="I338" s="184"/>
      <c r="J338" s="185"/>
      <c r="K338" s="184"/>
      <c r="L338" s="185"/>
      <c r="M338" s="184"/>
      <c r="N338" s="180"/>
      <c r="O338" s="184"/>
      <c r="P338" s="185"/>
      <c r="Q338" s="185"/>
      <c r="R338" s="185"/>
      <c r="S338" s="185"/>
      <c r="T338" s="184"/>
      <c r="U338" s="181"/>
      <c r="V338" s="164"/>
      <c r="W338" s="155">
        <f t="shared" si="48"/>
        <v>0</v>
      </c>
      <c r="X338" s="181"/>
      <c r="Y338" s="193"/>
      <c r="AA338" s="151">
        <f t="shared" ref="AA338:AA352" si="51">+T338-Y338</f>
        <v>0</v>
      </c>
    </row>
    <row r="339" spans="2:27" ht="12.75" hidden="1" customHeight="1" x14ac:dyDescent="0.25">
      <c r="B339" s="173" t="str">
        <f t="shared" si="47"/>
        <v>01/1900</v>
      </c>
      <c r="C339" s="174"/>
      <c r="D339" s="176"/>
      <c r="E339" s="176"/>
      <c r="F339" s="176"/>
      <c r="G339" s="182"/>
      <c r="H339" s="183"/>
      <c r="I339" s="184"/>
      <c r="J339" s="185"/>
      <c r="K339" s="184"/>
      <c r="L339" s="185"/>
      <c r="M339" s="184"/>
      <c r="N339" s="180"/>
      <c r="O339" s="184"/>
      <c r="P339" s="185"/>
      <c r="Q339" s="185"/>
      <c r="R339" s="185"/>
      <c r="S339" s="185"/>
      <c r="T339" s="184"/>
      <c r="U339" s="181"/>
      <c r="V339" s="164"/>
      <c r="W339" s="155">
        <f t="shared" si="48"/>
        <v>0</v>
      </c>
      <c r="X339" s="181"/>
      <c r="Y339" s="187"/>
      <c r="Z339" s="190"/>
      <c r="AA339" s="151">
        <f t="shared" si="51"/>
        <v>0</v>
      </c>
    </row>
    <row r="340" spans="2:27" ht="12.75" hidden="1" customHeight="1" x14ac:dyDescent="0.25">
      <c r="B340" s="173" t="str">
        <f t="shared" si="47"/>
        <v>01/1900</v>
      </c>
      <c r="C340" s="174"/>
      <c r="D340" s="176"/>
      <c r="E340" s="176"/>
      <c r="F340" s="176"/>
      <c r="G340" s="182"/>
      <c r="H340" s="183"/>
      <c r="I340" s="184"/>
      <c r="J340" s="185"/>
      <c r="K340" s="184"/>
      <c r="L340" s="185"/>
      <c r="M340" s="184"/>
      <c r="N340" s="180"/>
      <c r="O340" s="184"/>
      <c r="P340" s="185"/>
      <c r="Q340" s="185"/>
      <c r="R340" s="185"/>
      <c r="S340" s="185"/>
      <c r="T340" s="184"/>
      <c r="U340" s="181"/>
      <c r="V340" s="164"/>
      <c r="W340" s="155">
        <f t="shared" si="48"/>
        <v>0</v>
      </c>
      <c r="X340" s="181"/>
      <c r="Y340" s="193"/>
      <c r="AA340" s="151">
        <f t="shared" si="51"/>
        <v>0</v>
      </c>
    </row>
    <row r="341" spans="2:27" ht="12.75" hidden="1" customHeight="1" x14ac:dyDescent="0.25">
      <c r="B341" s="173" t="str">
        <f t="shared" si="47"/>
        <v>01/1900</v>
      </c>
      <c r="C341" s="174"/>
      <c r="D341" s="176"/>
      <c r="E341" s="176"/>
      <c r="F341" s="176"/>
      <c r="G341" s="182"/>
      <c r="H341" s="183"/>
      <c r="I341" s="184"/>
      <c r="J341" s="185"/>
      <c r="K341" s="184"/>
      <c r="L341" s="185"/>
      <c r="M341" s="184"/>
      <c r="N341" s="180"/>
      <c r="O341" s="184"/>
      <c r="P341" s="185"/>
      <c r="Q341" s="185"/>
      <c r="R341" s="185"/>
      <c r="S341" s="185"/>
      <c r="T341" s="184"/>
      <c r="U341" s="181"/>
      <c r="V341" s="164"/>
      <c r="W341" s="155">
        <f t="shared" si="48"/>
        <v>0</v>
      </c>
      <c r="X341" s="181"/>
      <c r="Y341" s="193"/>
      <c r="AA341" s="151">
        <f t="shared" si="51"/>
        <v>0</v>
      </c>
    </row>
    <row r="342" spans="2:27" ht="12.75" hidden="1" customHeight="1" x14ac:dyDescent="0.25">
      <c r="B342" s="173" t="str">
        <f t="shared" si="47"/>
        <v>01/1900</v>
      </c>
      <c r="C342" s="174"/>
      <c r="D342" s="176"/>
      <c r="E342" s="176"/>
      <c r="F342" s="176"/>
      <c r="G342" s="182"/>
      <c r="H342" s="183"/>
      <c r="I342" s="184"/>
      <c r="J342" s="185"/>
      <c r="K342" s="184"/>
      <c r="L342" s="185"/>
      <c r="M342" s="184"/>
      <c r="N342" s="180"/>
      <c r="O342" s="184"/>
      <c r="P342" s="185"/>
      <c r="Q342" s="185"/>
      <c r="R342" s="185"/>
      <c r="S342" s="185"/>
      <c r="T342" s="184"/>
      <c r="U342" s="181"/>
      <c r="V342" s="164"/>
      <c r="W342" s="155">
        <f t="shared" si="48"/>
        <v>0</v>
      </c>
      <c r="X342" s="181"/>
      <c r="Y342" s="193"/>
      <c r="AA342" s="151">
        <f t="shared" si="51"/>
        <v>0</v>
      </c>
    </row>
    <row r="343" spans="2:27" ht="12.75" hidden="1" customHeight="1" x14ac:dyDescent="0.25">
      <c r="B343" s="173" t="str">
        <f t="shared" si="47"/>
        <v>01/1900</v>
      </c>
      <c r="C343" s="174"/>
      <c r="D343" s="176"/>
      <c r="E343" s="176"/>
      <c r="F343" s="176"/>
      <c r="G343" s="182"/>
      <c r="H343" s="183"/>
      <c r="I343" s="184"/>
      <c r="J343" s="185"/>
      <c r="K343" s="184"/>
      <c r="L343" s="185"/>
      <c r="M343" s="184"/>
      <c r="N343" s="180"/>
      <c r="O343" s="184"/>
      <c r="P343" s="185"/>
      <c r="Q343" s="185"/>
      <c r="R343" s="185"/>
      <c r="S343" s="185"/>
      <c r="T343" s="184"/>
      <c r="U343" s="181"/>
      <c r="V343" s="164"/>
      <c r="W343" s="155">
        <f t="shared" si="48"/>
        <v>0</v>
      </c>
      <c r="X343" s="181"/>
      <c r="Y343" s="193"/>
      <c r="AA343" s="151">
        <f t="shared" si="51"/>
        <v>0</v>
      </c>
    </row>
    <row r="344" spans="2:27" ht="12.75" hidden="1" customHeight="1" x14ac:dyDescent="0.25">
      <c r="B344" s="173" t="str">
        <f t="shared" si="47"/>
        <v>01/1900</v>
      </c>
      <c r="C344" s="174"/>
      <c r="D344" s="176"/>
      <c r="E344" s="176"/>
      <c r="F344" s="176"/>
      <c r="G344" s="182"/>
      <c r="H344" s="183"/>
      <c r="I344" s="184"/>
      <c r="J344" s="185"/>
      <c r="K344" s="184"/>
      <c r="L344" s="185"/>
      <c r="M344" s="184"/>
      <c r="N344" s="180"/>
      <c r="O344" s="184"/>
      <c r="P344" s="185"/>
      <c r="Q344" s="185"/>
      <c r="R344" s="185"/>
      <c r="S344" s="185"/>
      <c r="T344" s="184"/>
      <c r="U344" s="181"/>
      <c r="V344" s="164"/>
      <c r="W344" s="155">
        <f t="shared" si="48"/>
        <v>0</v>
      </c>
      <c r="X344" s="181"/>
      <c r="Y344" s="193"/>
      <c r="AA344" s="151">
        <f t="shared" si="51"/>
        <v>0</v>
      </c>
    </row>
    <row r="345" spans="2:27" ht="12.75" hidden="1" customHeight="1" x14ac:dyDescent="0.25">
      <c r="B345" s="173" t="str">
        <f t="shared" si="47"/>
        <v>01/1900</v>
      </c>
      <c r="C345" s="174"/>
      <c r="D345" s="176"/>
      <c r="E345" s="176"/>
      <c r="F345" s="176"/>
      <c r="G345" s="182"/>
      <c r="H345" s="183"/>
      <c r="I345" s="184"/>
      <c r="J345" s="185"/>
      <c r="K345" s="184"/>
      <c r="L345" s="185"/>
      <c r="M345" s="184"/>
      <c r="N345" s="180"/>
      <c r="O345" s="184"/>
      <c r="P345" s="185"/>
      <c r="Q345" s="185"/>
      <c r="R345" s="185"/>
      <c r="S345" s="185"/>
      <c r="T345" s="184"/>
      <c r="U345" s="181"/>
      <c r="V345" s="164"/>
      <c r="W345" s="155">
        <f t="shared" si="48"/>
        <v>0</v>
      </c>
      <c r="X345" s="181"/>
      <c r="Y345" s="193"/>
      <c r="AA345" s="151">
        <f t="shared" si="51"/>
        <v>0</v>
      </c>
    </row>
    <row r="346" spans="2:27" ht="12.75" hidden="1" customHeight="1" x14ac:dyDescent="0.25">
      <c r="B346" s="173" t="str">
        <f t="shared" si="47"/>
        <v>01/1900</v>
      </c>
      <c r="C346" s="174"/>
      <c r="D346" s="176"/>
      <c r="E346" s="176"/>
      <c r="F346" s="176"/>
      <c r="G346" s="182"/>
      <c r="H346" s="183"/>
      <c r="I346" s="184"/>
      <c r="J346" s="185"/>
      <c r="K346" s="184"/>
      <c r="L346" s="185"/>
      <c r="M346" s="184"/>
      <c r="N346" s="180"/>
      <c r="O346" s="184"/>
      <c r="P346" s="185"/>
      <c r="Q346" s="185"/>
      <c r="R346" s="185"/>
      <c r="S346" s="185"/>
      <c r="T346" s="184"/>
      <c r="U346" s="181"/>
      <c r="V346" s="164"/>
      <c r="W346" s="155">
        <f t="shared" si="48"/>
        <v>0</v>
      </c>
      <c r="X346" s="181"/>
      <c r="Y346" s="193"/>
      <c r="AA346" s="151">
        <f t="shared" si="51"/>
        <v>0</v>
      </c>
    </row>
    <row r="347" spans="2:27" ht="12.75" hidden="1" customHeight="1" x14ac:dyDescent="0.25">
      <c r="B347" s="173" t="str">
        <f t="shared" si="47"/>
        <v>01/1900</v>
      </c>
      <c r="C347" s="174"/>
      <c r="D347" s="176"/>
      <c r="E347" s="176"/>
      <c r="F347" s="176"/>
      <c r="G347" s="182"/>
      <c r="H347" s="183"/>
      <c r="I347" s="184"/>
      <c r="J347" s="185"/>
      <c r="K347" s="184"/>
      <c r="L347" s="185"/>
      <c r="M347" s="184"/>
      <c r="N347" s="180"/>
      <c r="O347" s="184"/>
      <c r="P347" s="185"/>
      <c r="Q347" s="185"/>
      <c r="R347" s="185"/>
      <c r="S347" s="185"/>
      <c r="T347" s="184"/>
      <c r="U347" s="181"/>
      <c r="V347" s="164"/>
      <c r="W347" s="155">
        <f t="shared" si="48"/>
        <v>0</v>
      </c>
      <c r="X347" s="181"/>
      <c r="Y347" s="193"/>
      <c r="AA347" s="151">
        <f t="shared" si="51"/>
        <v>0</v>
      </c>
    </row>
    <row r="348" spans="2:27" ht="12.75" hidden="1" customHeight="1" x14ac:dyDescent="0.25">
      <c r="B348" s="173" t="str">
        <f t="shared" si="47"/>
        <v>01/1900</v>
      </c>
      <c r="C348" s="174"/>
      <c r="D348" s="176"/>
      <c r="E348" s="176"/>
      <c r="F348" s="176"/>
      <c r="G348" s="182"/>
      <c r="H348" s="183"/>
      <c r="I348" s="184"/>
      <c r="J348" s="185"/>
      <c r="K348" s="184"/>
      <c r="L348" s="185"/>
      <c r="M348" s="184"/>
      <c r="N348" s="180"/>
      <c r="O348" s="184"/>
      <c r="P348" s="185"/>
      <c r="Q348" s="185"/>
      <c r="R348" s="185"/>
      <c r="S348" s="185"/>
      <c r="T348" s="184"/>
      <c r="U348" s="181"/>
      <c r="V348" s="164"/>
      <c r="W348" s="155">
        <f t="shared" si="48"/>
        <v>0</v>
      </c>
      <c r="X348" s="181"/>
      <c r="Y348" s="193"/>
      <c r="AA348" s="151">
        <f t="shared" si="51"/>
        <v>0</v>
      </c>
    </row>
    <row r="349" spans="2:27" ht="12.75" hidden="1" customHeight="1" x14ac:dyDescent="0.25">
      <c r="B349" s="173" t="str">
        <f t="shared" si="47"/>
        <v>01/1900</v>
      </c>
      <c r="C349" s="174"/>
      <c r="D349" s="176"/>
      <c r="E349" s="176"/>
      <c r="F349" s="176"/>
      <c r="G349" s="182"/>
      <c r="H349" s="183"/>
      <c r="I349" s="184"/>
      <c r="J349" s="185"/>
      <c r="K349" s="184"/>
      <c r="L349" s="185"/>
      <c r="M349" s="184"/>
      <c r="N349" s="180"/>
      <c r="O349" s="184"/>
      <c r="P349" s="185"/>
      <c r="Q349" s="185"/>
      <c r="R349" s="185"/>
      <c r="S349" s="185"/>
      <c r="T349" s="184"/>
      <c r="U349" s="181"/>
      <c r="V349" s="164"/>
      <c r="W349" s="155">
        <f t="shared" si="48"/>
        <v>0</v>
      </c>
      <c r="X349" s="181"/>
      <c r="Y349" s="193"/>
      <c r="AA349" s="151">
        <f t="shared" si="51"/>
        <v>0</v>
      </c>
    </row>
    <row r="350" spans="2:27" ht="12.75" hidden="1" customHeight="1" x14ac:dyDescent="0.25">
      <c r="B350" s="173" t="str">
        <f t="shared" si="47"/>
        <v>01/1900</v>
      </c>
      <c r="C350" s="174"/>
      <c r="D350" s="176"/>
      <c r="E350" s="176"/>
      <c r="F350" s="176"/>
      <c r="G350" s="182"/>
      <c r="H350" s="183"/>
      <c r="I350" s="184"/>
      <c r="J350" s="185"/>
      <c r="K350" s="184"/>
      <c r="L350" s="185"/>
      <c r="M350" s="184"/>
      <c r="N350" s="180"/>
      <c r="O350" s="184"/>
      <c r="P350" s="185"/>
      <c r="Q350" s="185"/>
      <c r="R350" s="185"/>
      <c r="S350" s="185"/>
      <c r="T350" s="184"/>
      <c r="U350" s="181"/>
      <c r="V350" s="164"/>
      <c r="W350" s="155">
        <f t="shared" si="48"/>
        <v>0</v>
      </c>
      <c r="X350" s="181"/>
      <c r="Y350" s="193"/>
      <c r="AA350" s="151">
        <f t="shared" si="51"/>
        <v>0</v>
      </c>
    </row>
    <row r="351" spans="2:27" ht="12.75" hidden="1" customHeight="1" x14ac:dyDescent="0.25">
      <c r="B351" s="173" t="str">
        <f t="shared" si="47"/>
        <v>01/1900</v>
      </c>
      <c r="C351" s="174"/>
      <c r="D351" s="176"/>
      <c r="E351" s="176"/>
      <c r="F351" s="176"/>
      <c r="G351" s="182"/>
      <c r="H351" s="183"/>
      <c r="I351" s="184"/>
      <c r="J351" s="185"/>
      <c r="K351" s="184"/>
      <c r="L351" s="185"/>
      <c r="M351" s="184"/>
      <c r="N351" s="180"/>
      <c r="O351" s="184"/>
      <c r="P351" s="185"/>
      <c r="Q351" s="185"/>
      <c r="R351" s="185"/>
      <c r="S351" s="185"/>
      <c r="T351" s="184"/>
      <c r="U351" s="181"/>
      <c r="V351" s="164"/>
      <c r="W351" s="155">
        <f t="shared" si="48"/>
        <v>0</v>
      </c>
      <c r="X351" s="181"/>
      <c r="Y351" s="193"/>
      <c r="AA351" s="151">
        <f t="shared" si="51"/>
        <v>0</v>
      </c>
    </row>
    <row r="352" spans="2:27" ht="12.75" hidden="1" customHeight="1" x14ac:dyDescent="0.25">
      <c r="B352" s="173" t="str">
        <f t="shared" ref="B352:B357" si="52">TEXT(C352,"mm/yyyy")</f>
        <v>01/1900</v>
      </c>
      <c r="C352" s="174"/>
      <c r="D352" s="176"/>
      <c r="E352" s="176"/>
      <c r="F352" s="176"/>
      <c r="G352" s="182"/>
      <c r="H352" s="183"/>
      <c r="I352" s="184"/>
      <c r="J352" s="185"/>
      <c r="K352" s="184"/>
      <c r="L352" s="185"/>
      <c r="M352" s="184"/>
      <c r="N352" s="180"/>
      <c r="O352" s="184"/>
      <c r="P352" s="185"/>
      <c r="Q352" s="185"/>
      <c r="R352" s="185"/>
      <c r="S352" s="185"/>
      <c r="T352" s="184"/>
      <c r="U352" s="181"/>
      <c r="V352" s="164"/>
      <c r="W352" s="155">
        <f t="shared" ref="W352:W357" si="53">+I352+M352+N352</f>
        <v>0</v>
      </c>
      <c r="X352" s="181"/>
      <c r="Y352" s="193"/>
      <c r="AA352" s="151">
        <f t="shared" si="51"/>
        <v>0</v>
      </c>
    </row>
    <row r="353" spans="2:27" ht="12.75" hidden="1" customHeight="1" x14ac:dyDescent="0.25">
      <c r="B353" s="173" t="str">
        <f t="shared" si="52"/>
        <v>01/1900</v>
      </c>
      <c r="C353" s="174"/>
      <c r="D353" s="176"/>
      <c r="E353" s="176"/>
      <c r="F353" s="176"/>
      <c r="G353" s="182"/>
      <c r="H353" s="183"/>
      <c r="I353" s="184"/>
      <c r="J353" s="185"/>
      <c r="K353" s="184"/>
      <c r="L353" s="185"/>
      <c r="M353" s="184"/>
      <c r="N353" s="180"/>
      <c r="O353" s="184"/>
      <c r="P353" s="185"/>
      <c r="Q353" s="185"/>
      <c r="R353" s="185"/>
      <c r="S353" s="185"/>
      <c r="T353" s="184"/>
      <c r="U353" s="181"/>
      <c r="V353" s="164"/>
      <c r="W353" s="155">
        <f t="shared" si="53"/>
        <v>0</v>
      </c>
      <c r="X353" s="181"/>
      <c r="Y353" s="193"/>
      <c r="AA353" s="151">
        <f>+T353-Y353-Z353</f>
        <v>0</v>
      </c>
    </row>
    <row r="354" spans="2:27" ht="12.75" hidden="1" customHeight="1" x14ac:dyDescent="0.25">
      <c r="B354" s="173" t="str">
        <f t="shared" si="52"/>
        <v>01/1900</v>
      </c>
      <c r="C354" s="174"/>
      <c r="D354" s="176"/>
      <c r="E354" s="176"/>
      <c r="F354" s="176"/>
      <c r="G354" s="182"/>
      <c r="H354" s="183"/>
      <c r="I354" s="184"/>
      <c r="J354" s="185"/>
      <c r="K354" s="184"/>
      <c r="L354" s="185"/>
      <c r="M354" s="184"/>
      <c r="N354" s="180"/>
      <c r="O354" s="184"/>
      <c r="P354" s="185"/>
      <c r="Q354" s="185"/>
      <c r="R354" s="185"/>
      <c r="S354" s="185"/>
      <c r="T354" s="184"/>
      <c r="U354" s="181"/>
      <c r="V354" s="164"/>
      <c r="W354" s="155">
        <f t="shared" si="53"/>
        <v>0</v>
      </c>
      <c r="X354" s="181"/>
      <c r="Y354" s="193"/>
      <c r="AA354" s="151">
        <f>+T354-Y354</f>
        <v>0</v>
      </c>
    </row>
    <row r="355" spans="2:27" ht="12.75" hidden="1" customHeight="1" x14ac:dyDescent="0.25">
      <c r="B355" s="173" t="str">
        <f t="shared" si="52"/>
        <v>01/1900</v>
      </c>
      <c r="C355" s="174"/>
      <c r="D355" s="176"/>
      <c r="E355" s="176"/>
      <c r="F355" s="176"/>
      <c r="G355" s="182"/>
      <c r="H355" s="183"/>
      <c r="I355" s="184"/>
      <c r="J355" s="185"/>
      <c r="K355" s="184"/>
      <c r="L355" s="185"/>
      <c r="M355" s="184"/>
      <c r="N355" s="180"/>
      <c r="O355" s="184"/>
      <c r="P355" s="185"/>
      <c r="Q355" s="185"/>
      <c r="R355" s="185"/>
      <c r="S355" s="185"/>
      <c r="T355" s="184"/>
      <c r="U355" s="181"/>
      <c r="V355" s="164"/>
      <c r="W355" s="155">
        <f t="shared" si="53"/>
        <v>0</v>
      </c>
      <c r="X355" s="181"/>
      <c r="Y355" s="193"/>
      <c r="AA355" s="151">
        <f>+T355-Y355</f>
        <v>0</v>
      </c>
    </row>
    <row r="356" spans="2:27" ht="12.75" hidden="1" customHeight="1" x14ac:dyDescent="0.25">
      <c r="B356" s="173" t="str">
        <f t="shared" si="52"/>
        <v>01/1900</v>
      </c>
      <c r="C356" s="174"/>
      <c r="D356" s="176"/>
      <c r="E356" s="176"/>
      <c r="F356" s="176"/>
      <c r="G356" s="182"/>
      <c r="H356" s="183"/>
      <c r="I356" s="184"/>
      <c r="J356" s="185"/>
      <c r="K356" s="184"/>
      <c r="L356" s="185"/>
      <c r="M356" s="184"/>
      <c r="N356" s="180"/>
      <c r="O356" s="184"/>
      <c r="P356" s="185"/>
      <c r="Q356" s="185"/>
      <c r="R356" s="185"/>
      <c r="S356" s="185"/>
      <c r="T356" s="184"/>
      <c r="U356" s="181"/>
      <c r="V356" s="164"/>
      <c r="W356" s="155">
        <f t="shared" si="53"/>
        <v>0</v>
      </c>
      <c r="X356" s="181"/>
      <c r="Y356" s="193"/>
      <c r="AA356" s="151">
        <f>+T356-Y356</f>
        <v>0</v>
      </c>
    </row>
    <row r="357" spans="2:27" ht="12.75" hidden="1" customHeight="1" x14ac:dyDescent="0.25">
      <c r="B357" s="173" t="str">
        <f t="shared" si="52"/>
        <v>01/1900</v>
      </c>
      <c r="C357" s="174"/>
      <c r="D357" s="176"/>
      <c r="E357" s="176"/>
      <c r="F357" s="176"/>
      <c r="G357" s="182"/>
      <c r="H357" s="183"/>
      <c r="I357" s="184"/>
      <c r="J357" s="185"/>
      <c r="K357" s="184"/>
      <c r="L357" s="185"/>
      <c r="M357" s="184"/>
      <c r="N357" s="180"/>
      <c r="O357" s="184"/>
      <c r="P357" s="185"/>
      <c r="Q357" s="185"/>
      <c r="R357" s="185"/>
      <c r="S357" s="185"/>
      <c r="T357" s="184"/>
      <c r="U357" s="181"/>
      <c r="V357" s="164"/>
      <c r="W357" s="155">
        <f t="shared" si="53"/>
        <v>0</v>
      </c>
      <c r="X357" s="181"/>
      <c r="Y357" s="187"/>
      <c r="Z357" s="190"/>
      <c r="AA357" s="151">
        <f>+T357-Y357</f>
        <v>0</v>
      </c>
    </row>
    <row r="358" spans="2:27" ht="12.75" hidden="1" customHeight="1" x14ac:dyDescent="0.25">
      <c r="B358" s="173" t="str">
        <f t="shared" ref="B358:B379" si="54">TEXT(C358,"mm/yyyy")</f>
        <v>01/1900</v>
      </c>
      <c r="C358" s="174"/>
      <c r="D358" s="176"/>
      <c r="E358" s="176"/>
      <c r="F358" s="176"/>
      <c r="G358" s="182"/>
      <c r="H358" s="183"/>
      <c r="I358" s="184"/>
      <c r="J358" s="185"/>
      <c r="K358" s="184"/>
      <c r="L358" s="185"/>
      <c r="M358" s="184"/>
      <c r="N358" s="180"/>
      <c r="O358" s="184"/>
      <c r="P358" s="185"/>
      <c r="Q358" s="185"/>
      <c r="R358" s="185"/>
      <c r="S358" s="185"/>
      <c r="T358" s="184"/>
      <c r="U358" s="181"/>
      <c r="V358" s="164"/>
      <c r="W358" s="155">
        <f t="shared" ref="W358:W379" si="55">+I358+M358+N358</f>
        <v>0</v>
      </c>
      <c r="X358" s="181"/>
      <c r="Y358" s="193"/>
      <c r="AA358" s="151">
        <f>+T358-Y358-Z358</f>
        <v>0</v>
      </c>
    </row>
    <row r="359" spans="2:27" ht="12.75" hidden="1" customHeight="1" x14ac:dyDescent="0.25">
      <c r="B359" s="173" t="str">
        <f t="shared" si="54"/>
        <v>01/1900</v>
      </c>
      <c r="C359" s="174"/>
      <c r="D359" s="176"/>
      <c r="E359" s="176"/>
      <c r="F359" s="176"/>
      <c r="G359" s="182"/>
      <c r="H359" s="183"/>
      <c r="I359" s="184"/>
      <c r="J359" s="185"/>
      <c r="K359" s="184"/>
      <c r="L359" s="185"/>
      <c r="M359" s="184"/>
      <c r="N359" s="180"/>
      <c r="O359" s="184"/>
      <c r="P359" s="185"/>
      <c r="Q359" s="185"/>
      <c r="R359" s="185"/>
      <c r="S359" s="185"/>
      <c r="T359" s="184"/>
      <c r="U359" s="181"/>
      <c r="V359" s="164"/>
      <c r="W359" s="155">
        <f t="shared" si="55"/>
        <v>0</v>
      </c>
      <c r="X359" s="181"/>
      <c r="Y359" s="193"/>
      <c r="AA359" s="151">
        <f>+T359-Y359</f>
        <v>0</v>
      </c>
    </row>
    <row r="360" spans="2:27" ht="12.75" hidden="1" customHeight="1" x14ac:dyDescent="0.25">
      <c r="B360" s="173" t="str">
        <f t="shared" si="54"/>
        <v>01/1900</v>
      </c>
      <c r="C360" s="174"/>
      <c r="D360" s="176"/>
      <c r="E360" s="176"/>
      <c r="F360" s="176"/>
      <c r="G360" s="182"/>
      <c r="H360" s="183"/>
      <c r="I360" s="184"/>
      <c r="J360" s="185"/>
      <c r="K360" s="184"/>
      <c r="L360" s="185"/>
      <c r="M360" s="184"/>
      <c r="N360" s="180"/>
      <c r="O360" s="184"/>
      <c r="P360" s="185"/>
      <c r="Q360" s="185"/>
      <c r="R360" s="185"/>
      <c r="S360" s="185"/>
      <c r="T360" s="184"/>
      <c r="U360" s="181"/>
      <c r="V360" s="164"/>
      <c r="W360" s="155">
        <f t="shared" si="55"/>
        <v>0</v>
      </c>
      <c r="X360" s="181"/>
      <c r="Y360" s="193"/>
      <c r="AA360" s="151">
        <f>+T360-Y360</f>
        <v>0</v>
      </c>
    </row>
    <row r="361" spans="2:27" ht="12.75" hidden="1" customHeight="1" x14ac:dyDescent="0.25">
      <c r="B361" s="173" t="str">
        <f t="shared" si="54"/>
        <v>01/1900</v>
      </c>
      <c r="C361" s="174"/>
      <c r="D361" s="176"/>
      <c r="E361" s="176"/>
      <c r="F361" s="176"/>
      <c r="G361" s="182"/>
      <c r="H361" s="183"/>
      <c r="I361" s="184"/>
      <c r="J361" s="185"/>
      <c r="K361" s="184"/>
      <c r="L361" s="185"/>
      <c r="M361" s="184"/>
      <c r="N361" s="180"/>
      <c r="O361" s="184"/>
      <c r="P361" s="185"/>
      <c r="Q361" s="185"/>
      <c r="R361" s="185"/>
      <c r="S361" s="185"/>
      <c r="T361" s="184"/>
      <c r="U361" s="181"/>
      <c r="V361" s="164"/>
      <c r="W361" s="155">
        <f t="shared" si="55"/>
        <v>0</v>
      </c>
      <c r="X361" s="181"/>
      <c r="Y361" s="193"/>
      <c r="AA361" s="151">
        <f t="shared" ref="AA361:AA364" si="56">+T361-Y361</f>
        <v>0</v>
      </c>
    </row>
    <row r="362" spans="2:27" ht="12.75" hidden="1" customHeight="1" x14ac:dyDescent="0.25">
      <c r="B362" s="173" t="str">
        <f t="shared" si="54"/>
        <v>01/1900</v>
      </c>
      <c r="C362" s="174"/>
      <c r="D362" s="176"/>
      <c r="E362" s="176"/>
      <c r="F362" s="176"/>
      <c r="G362" s="182"/>
      <c r="H362" s="183"/>
      <c r="I362" s="184"/>
      <c r="J362" s="185"/>
      <c r="K362" s="184"/>
      <c r="L362" s="185"/>
      <c r="M362" s="184"/>
      <c r="N362" s="180"/>
      <c r="O362" s="184"/>
      <c r="P362" s="185"/>
      <c r="Q362" s="185"/>
      <c r="R362" s="185"/>
      <c r="S362" s="185"/>
      <c r="T362" s="184"/>
      <c r="U362" s="181"/>
      <c r="V362" s="164"/>
      <c r="W362" s="155">
        <f t="shared" si="55"/>
        <v>0</v>
      </c>
      <c r="X362" s="181"/>
      <c r="Y362" s="193"/>
      <c r="AA362" s="151">
        <f t="shared" si="56"/>
        <v>0</v>
      </c>
    </row>
    <row r="363" spans="2:27" ht="12.75" hidden="1" customHeight="1" x14ac:dyDescent="0.25">
      <c r="B363" s="173" t="str">
        <f t="shared" si="54"/>
        <v>01/1900</v>
      </c>
      <c r="C363" s="174"/>
      <c r="D363" s="176"/>
      <c r="E363" s="176"/>
      <c r="F363" s="176"/>
      <c r="G363" s="182"/>
      <c r="H363" s="183"/>
      <c r="I363" s="184"/>
      <c r="J363" s="185"/>
      <c r="K363" s="184"/>
      <c r="L363" s="185"/>
      <c r="M363" s="184"/>
      <c r="N363" s="180"/>
      <c r="O363" s="184"/>
      <c r="P363" s="185"/>
      <c r="Q363" s="185"/>
      <c r="R363" s="185"/>
      <c r="S363" s="185"/>
      <c r="T363" s="184"/>
      <c r="U363" s="181"/>
      <c r="V363" s="164"/>
      <c r="W363" s="155">
        <f t="shared" si="55"/>
        <v>0</v>
      </c>
      <c r="X363" s="181"/>
      <c r="Y363" s="193"/>
      <c r="AA363" s="151">
        <f t="shared" si="56"/>
        <v>0</v>
      </c>
    </row>
    <row r="364" spans="2:27" ht="12.75" hidden="1" customHeight="1" x14ac:dyDescent="0.25">
      <c r="B364" s="173" t="str">
        <f t="shared" si="54"/>
        <v>01/1900</v>
      </c>
      <c r="C364" s="174"/>
      <c r="D364" s="176"/>
      <c r="E364" s="176"/>
      <c r="F364" s="176"/>
      <c r="G364" s="182"/>
      <c r="H364" s="183"/>
      <c r="I364" s="184"/>
      <c r="J364" s="185"/>
      <c r="K364" s="184"/>
      <c r="L364" s="185"/>
      <c r="M364" s="184"/>
      <c r="N364" s="180"/>
      <c r="O364" s="184"/>
      <c r="P364" s="185"/>
      <c r="Q364" s="185"/>
      <c r="R364" s="185"/>
      <c r="S364" s="185"/>
      <c r="T364" s="184"/>
      <c r="U364" s="181"/>
      <c r="V364" s="164"/>
      <c r="W364" s="155">
        <f t="shared" si="55"/>
        <v>0</v>
      </c>
      <c r="X364" s="181"/>
      <c r="Y364" s="193"/>
      <c r="AA364" s="151">
        <f t="shared" si="56"/>
        <v>0</v>
      </c>
    </row>
    <row r="365" spans="2:27" ht="12.75" hidden="1" customHeight="1" x14ac:dyDescent="0.25">
      <c r="B365" s="173" t="str">
        <f t="shared" si="54"/>
        <v>01/1900</v>
      </c>
      <c r="C365" s="174"/>
      <c r="D365" s="176"/>
      <c r="E365" s="176"/>
      <c r="F365" s="176"/>
      <c r="G365" s="182"/>
      <c r="H365" s="183"/>
      <c r="I365" s="184"/>
      <c r="J365" s="185"/>
      <c r="K365" s="184"/>
      <c r="L365" s="185"/>
      <c r="M365" s="184"/>
      <c r="N365" s="180"/>
      <c r="O365" s="184"/>
      <c r="P365" s="185"/>
      <c r="Q365" s="185"/>
      <c r="R365" s="185"/>
      <c r="S365" s="185"/>
      <c r="T365" s="184"/>
      <c r="U365" s="181"/>
      <c r="V365" s="164"/>
      <c r="W365" s="155">
        <f t="shared" si="55"/>
        <v>0</v>
      </c>
      <c r="X365" s="181"/>
      <c r="Y365" s="187"/>
      <c r="Z365" s="190"/>
      <c r="AA365" s="151">
        <f>+T365-Y365</f>
        <v>0</v>
      </c>
    </row>
    <row r="366" spans="2:27" ht="12.75" hidden="1" customHeight="1" x14ac:dyDescent="0.25">
      <c r="B366" s="173" t="str">
        <f t="shared" si="54"/>
        <v>01/1900</v>
      </c>
      <c r="C366" s="174"/>
      <c r="D366" s="176"/>
      <c r="E366" s="176"/>
      <c r="F366" s="176"/>
      <c r="G366" s="182"/>
      <c r="H366" s="183"/>
      <c r="I366" s="184"/>
      <c r="J366" s="185"/>
      <c r="K366" s="184"/>
      <c r="L366" s="185"/>
      <c r="M366" s="184"/>
      <c r="N366" s="180"/>
      <c r="O366" s="184"/>
      <c r="P366" s="185"/>
      <c r="Q366" s="185"/>
      <c r="R366" s="185"/>
      <c r="S366" s="185"/>
      <c r="T366" s="184"/>
      <c r="U366" s="181"/>
      <c r="V366" s="164"/>
      <c r="W366" s="155">
        <f t="shared" si="55"/>
        <v>0</v>
      </c>
      <c r="X366" s="181"/>
      <c r="Y366" s="193"/>
      <c r="AA366" s="151">
        <f>+T366-Y366</f>
        <v>0</v>
      </c>
    </row>
    <row r="367" spans="2:27" ht="12.75" hidden="1" customHeight="1" x14ac:dyDescent="0.25">
      <c r="B367" s="173" t="str">
        <f t="shared" si="54"/>
        <v>01/1900</v>
      </c>
      <c r="C367" s="174"/>
      <c r="D367" s="176"/>
      <c r="E367" s="176"/>
      <c r="F367" s="176"/>
      <c r="G367" s="182"/>
      <c r="H367" s="183"/>
      <c r="I367" s="184"/>
      <c r="J367" s="185"/>
      <c r="K367" s="184"/>
      <c r="L367" s="185"/>
      <c r="M367" s="184"/>
      <c r="N367" s="180"/>
      <c r="O367" s="184"/>
      <c r="P367" s="185"/>
      <c r="Q367" s="185"/>
      <c r="R367" s="185"/>
      <c r="S367" s="185"/>
      <c r="T367" s="184"/>
      <c r="U367" s="181"/>
      <c r="V367" s="164"/>
      <c r="W367" s="155">
        <f t="shared" si="55"/>
        <v>0</v>
      </c>
      <c r="X367" s="181"/>
      <c r="Y367" s="193"/>
      <c r="AA367" s="151">
        <f>+T367-Y367-Z367</f>
        <v>0</v>
      </c>
    </row>
    <row r="368" spans="2:27" ht="12.75" hidden="1" customHeight="1" x14ac:dyDescent="0.25">
      <c r="B368" s="173" t="str">
        <f t="shared" si="54"/>
        <v>01/1900</v>
      </c>
      <c r="C368" s="174"/>
      <c r="D368" s="176"/>
      <c r="E368" s="176"/>
      <c r="F368" s="176"/>
      <c r="G368" s="182"/>
      <c r="H368" s="183"/>
      <c r="I368" s="184"/>
      <c r="J368" s="185"/>
      <c r="K368" s="184"/>
      <c r="L368" s="185"/>
      <c r="M368" s="184"/>
      <c r="N368" s="180"/>
      <c r="O368" s="184"/>
      <c r="P368" s="185"/>
      <c r="Q368" s="185"/>
      <c r="R368" s="185"/>
      <c r="S368" s="185"/>
      <c r="T368" s="184"/>
      <c r="U368" s="181"/>
      <c r="V368" s="164"/>
      <c r="W368" s="155">
        <f t="shared" si="55"/>
        <v>0</v>
      </c>
      <c r="X368" s="181"/>
      <c r="Y368" s="193"/>
      <c r="AA368" s="151">
        <f t="shared" ref="AA368:AA369" si="57">+T368-Y368</f>
        <v>0</v>
      </c>
    </row>
    <row r="369" spans="2:27" ht="12.75" hidden="1" customHeight="1" x14ac:dyDescent="0.25">
      <c r="B369" s="173" t="str">
        <f t="shared" si="54"/>
        <v>01/1900</v>
      </c>
      <c r="C369" s="174"/>
      <c r="D369" s="176"/>
      <c r="E369" s="176"/>
      <c r="F369" s="176"/>
      <c r="G369" s="182"/>
      <c r="H369" s="183"/>
      <c r="I369" s="184"/>
      <c r="J369" s="185"/>
      <c r="K369" s="184"/>
      <c r="L369" s="185"/>
      <c r="M369" s="184"/>
      <c r="N369" s="180"/>
      <c r="O369" s="184"/>
      <c r="P369" s="185"/>
      <c r="Q369" s="185"/>
      <c r="R369" s="185"/>
      <c r="S369" s="185"/>
      <c r="T369" s="184"/>
      <c r="U369" s="181"/>
      <c r="V369" s="164"/>
      <c r="W369" s="155">
        <f t="shared" si="55"/>
        <v>0</v>
      </c>
      <c r="X369" s="181"/>
      <c r="Y369" s="193"/>
      <c r="AA369" s="151">
        <f t="shared" si="57"/>
        <v>0</v>
      </c>
    </row>
    <row r="370" spans="2:27" ht="12.75" hidden="1" customHeight="1" x14ac:dyDescent="0.25">
      <c r="B370" s="173" t="str">
        <f t="shared" si="54"/>
        <v>01/1900</v>
      </c>
      <c r="C370" s="174"/>
      <c r="D370" s="176"/>
      <c r="E370" s="176"/>
      <c r="F370" s="176"/>
      <c r="G370" s="182"/>
      <c r="H370" s="183"/>
      <c r="I370" s="184"/>
      <c r="J370" s="185"/>
      <c r="K370" s="184"/>
      <c r="L370" s="185"/>
      <c r="M370" s="184"/>
      <c r="N370" s="180"/>
      <c r="O370" s="184"/>
      <c r="P370" s="185"/>
      <c r="Q370" s="185"/>
      <c r="R370" s="185"/>
      <c r="S370" s="185"/>
      <c r="T370" s="184"/>
      <c r="U370" s="181"/>
      <c r="V370" s="164"/>
      <c r="W370" s="155">
        <f t="shared" si="55"/>
        <v>0</v>
      </c>
      <c r="X370" s="181"/>
      <c r="Y370" s="193"/>
      <c r="AA370" s="151">
        <f>+T370-Y370</f>
        <v>0</v>
      </c>
    </row>
    <row r="371" spans="2:27" ht="12.75" hidden="1" customHeight="1" x14ac:dyDescent="0.25">
      <c r="B371" s="173" t="str">
        <f t="shared" si="54"/>
        <v>01/1900</v>
      </c>
      <c r="C371" s="174"/>
      <c r="D371" s="176"/>
      <c r="E371" s="176"/>
      <c r="F371" s="176"/>
      <c r="G371" s="182"/>
      <c r="H371" s="183"/>
      <c r="I371" s="184"/>
      <c r="J371" s="185"/>
      <c r="K371" s="184"/>
      <c r="L371" s="185"/>
      <c r="M371" s="184"/>
      <c r="N371" s="180"/>
      <c r="O371" s="184"/>
      <c r="P371" s="185"/>
      <c r="Q371" s="185"/>
      <c r="R371" s="185"/>
      <c r="S371" s="185"/>
      <c r="T371" s="184"/>
      <c r="U371" s="181"/>
      <c r="V371" s="164"/>
      <c r="W371" s="155">
        <f t="shared" si="55"/>
        <v>0</v>
      </c>
      <c r="X371" s="181"/>
      <c r="Y371" s="193"/>
      <c r="AA371" s="151">
        <f>+T371-Y371</f>
        <v>0</v>
      </c>
    </row>
    <row r="372" spans="2:27" ht="12.75" hidden="1" customHeight="1" x14ac:dyDescent="0.25">
      <c r="B372" s="173" t="str">
        <f t="shared" si="54"/>
        <v>01/1900</v>
      </c>
      <c r="C372" s="174"/>
      <c r="D372" s="176"/>
      <c r="E372" s="176"/>
      <c r="F372" s="176"/>
      <c r="G372" s="182"/>
      <c r="H372" s="183"/>
      <c r="I372" s="184"/>
      <c r="J372" s="185"/>
      <c r="K372" s="184"/>
      <c r="L372" s="185"/>
      <c r="M372" s="184"/>
      <c r="N372" s="180"/>
      <c r="O372" s="184"/>
      <c r="P372" s="185"/>
      <c r="Q372" s="185"/>
      <c r="R372" s="185"/>
      <c r="S372" s="185"/>
      <c r="T372" s="184"/>
      <c r="U372" s="181"/>
      <c r="V372" s="164"/>
      <c r="W372" s="155">
        <f t="shared" si="55"/>
        <v>0</v>
      </c>
      <c r="X372" s="181"/>
      <c r="Y372" s="193"/>
      <c r="AA372" s="151">
        <f>+T372-Y372-Z372</f>
        <v>0</v>
      </c>
    </row>
    <row r="373" spans="2:27" ht="12.75" hidden="1" customHeight="1" x14ac:dyDescent="0.25">
      <c r="B373" s="173" t="str">
        <f t="shared" si="54"/>
        <v>01/1900</v>
      </c>
      <c r="C373" s="174"/>
      <c r="D373" s="176"/>
      <c r="E373" s="176"/>
      <c r="F373" s="176"/>
      <c r="G373" s="182"/>
      <c r="H373" s="183"/>
      <c r="I373" s="184"/>
      <c r="J373" s="185"/>
      <c r="K373" s="184"/>
      <c r="L373" s="185"/>
      <c r="M373" s="184"/>
      <c r="N373" s="180"/>
      <c r="O373" s="184"/>
      <c r="P373" s="185"/>
      <c r="Q373" s="185"/>
      <c r="R373" s="185"/>
      <c r="S373" s="185"/>
      <c r="T373" s="184"/>
      <c r="U373" s="181"/>
      <c r="V373" s="164"/>
      <c r="W373" s="155">
        <f t="shared" si="55"/>
        <v>0</v>
      </c>
      <c r="X373" s="181"/>
      <c r="Y373" s="193"/>
      <c r="AA373" s="151">
        <f>+T373-Y373</f>
        <v>0</v>
      </c>
    </row>
    <row r="374" spans="2:27" ht="12.75" hidden="1" customHeight="1" x14ac:dyDescent="0.25">
      <c r="B374" s="173" t="str">
        <f t="shared" si="54"/>
        <v>01/1900</v>
      </c>
      <c r="C374" s="174"/>
      <c r="D374" s="176"/>
      <c r="E374" s="176"/>
      <c r="F374" s="176"/>
      <c r="G374" s="182"/>
      <c r="H374" s="183"/>
      <c r="I374" s="184"/>
      <c r="J374" s="185"/>
      <c r="K374" s="184"/>
      <c r="L374" s="185"/>
      <c r="M374" s="184"/>
      <c r="N374" s="180"/>
      <c r="O374" s="184"/>
      <c r="P374" s="185"/>
      <c r="Q374" s="185"/>
      <c r="R374" s="185"/>
      <c r="S374" s="185"/>
      <c r="T374" s="184"/>
      <c r="U374" s="181"/>
      <c r="V374" s="164"/>
      <c r="W374" s="155">
        <f t="shared" si="55"/>
        <v>0</v>
      </c>
      <c r="X374" s="181"/>
      <c r="Y374" s="193"/>
      <c r="AA374" s="151">
        <f>+T374-Y374</f>
        <v>0</v>
      </c>
    </row>
    <row r="375" spans="2:27" ht="12.75" hidden="1" customHeight="1" x14ac:dyDescent="0.25">
      <c r="B375" s="173" t="str">
        <f t="shared" si="54"/>
        <v>01/1900</v>
      </c>
      <c r="C375" s="174"/>
      <c r="D375" s="176"/>
      <c r="E375" s="176"/>
      <c r="F375" s="176"/>
      <c r="G375" s="182"/>
      <c r="H375" s="183"/>
      <c r="I375" s="184"/>
      <c r="J375" s="185"/>
      <c r="K375" s="184"/>
      <c r="L375" s="185"/>
      <c r="M375" s="184"/>
      <c r="N375" s="180"/>
      <c r="O375" s="184"/>
      <c r="P375" s="185"/>
      <c r="Q375" s="185"/>
      <c r="R375" s="185"/>
      <c r="S375" s="185"/>
      <c r="T375" s="184"/>
      <c r="U375" s="181"/>
      <c r="V375" s="164"/>
      <c r="W375" s="155">
        <f t="shared" si="55"/>
        <v>0</v>
      </c>
      <c r="X375" s="181"/>
      <c r="Y375" s="193"/>
      <c r="AA375" s="151">
        <f t="shared" ref="AA375:AA377" si="58">+T375-Y375</f>
        <v>0</v>
      </c>
    </row>
    <row r="376" spans="2:27" ht="12.75" hidden="1" customHeight="1" x14ac:dyDescent="0.25">
      <c r="B376" s="173" t="str">
        <f t="shared" si="54"/>
        <v>01/1900</v>
      </c>
      <c r="C376" s="174"/>
      <c r="D376" s="176"/>
      <c r="E376" s="176"/>
      <c r="F376" s="176"/>
      <c r="G376" s="182"/>
      <c r="H376" s="183"/>
      <c r="I376" s="184"/>
      <c r="J376" s="185"/>
      <c r="K376" s="184"/>
      <c r="L376" s="185"/>
      <c r="M376" s="184"/>
      <c r="N376" s="180"/>
      <c r="O376" s="184"/>
      <c r="P376" s="185"/>
      <c r="Q376" s="185"/>
      <c r="R376" s="185"/>
      <c r="S376" s="185"/>
      <c r="T376" s="184"/>
      <c r="U376" s="181"/>
      <c r="V376" s="164"/>
      <c r="W376" s="155">
        <f t="shared" si="55"/>
        <v>0</v>
      </c>
      <c r="X376" s="181"/>
      <c r="Y376" s="193"/>
      <c r="AA376" s="151">
        <f t="shared" si="58"/>
        <v>0</v>
      </c>
    </row>
    <row r="377" spans="2:27" ht="12.75" hidden="1" customHeight="1" x14ac:dyDescent="0.25">
      <c r="B377" s="173" t="str">
        <f t="shared" si="54"/>
        <v>01/1900</v>
      </c>
      <c r="C377" s="174"/>
      <c r="D377" s="176"/>
      <c r="E377" s="176"/>
      <c r="F377" s="176"/>
      <c r="G377" s="182"/>
      <c r="H377" s="183"/>
      <c r="I377" s="184"/>
      <c r="J377" s="185"/>
      <c r="K377" s="184"/>
      <c r="L377" s="185"/>
      <c r="M377" s="184"/>
      <c r="N377" s="180"/>
      <c r="O377" s="184"/>
      <c r="P377" s="185"/>
      <c r="Q377" s="185"/>
      <c r="R377" s="185"/>
      <c r="S377" s="185"/>
      <c r="T377" s="184"/>
      <c r="U377" s="181"/>
      <c r="V377" s="164"/>
      <c r="W377" s="155">
        <f t="shared" si="55"/>
        <v>0</v>
      </c>
      <c r="X377" s="181"/>
      <c r="Y377" s="193"/>
      <c r="AA377" s="151">
        <f t="shared" si="58"/>
        <v>0</v>
      </c>
    </row>
    <row r="378" spans="2:27" ht="12.75" hidden="1" customHeight="1" x14ac:dyDescent="0.25">
      <c r="B378" s="173" t="str">
        <f t="shared" si="54"/>
        <v>01/1900</v>
      </c>
      <c r="C378" s="174"/>
      <c r="D378" s="176"/>
      <c r="E378" s="176"/>
      <c r="F378" s="176"/>
      <c r="G378" s="182"/>
      <c r="H378" s="183"/>
      <c r="I378" s="184"/>
      <c r="J378" s="185"/>
      <c r="K378" s="184"/>
      <c r="L378" s="185"/>
      <c r="M378" s="184"/>
      <c r="N378" s="180"/>
      <c r="O378" s="184"/>
      <c r="P378" s="185"/>
      <c r="Q378" s="185"/>
      <c r="R378" s="185"/>
      <c r="S378" s="185"/>
      <c r="T378" s="184"/>
      <c r="U378" s="181"/>
      <c r="V378" s="164"/>
      <c r="W378" s="155">
        <f t="shared" si="55"/>
        <v>0</v>
      </c>
      <c r="X378" s="181"/>
      <c r="Y378" s="193"/>
      <c r="AA378" s="151">
        <f>+T378-Y378</f>
        <v>0</v>
      </c>
    </row>
    <row r="379" spans="2:27" ht="12.75" hidden="1" customHeight="1" x14ac:dyDescent="0.25">
      <c r="B379" s="173" t="str">
        <f t="shared" si="54"/>
        <v>01/1900</v>
      </c>
      <c r="C379" s="174"/>
      <c r="D379" s="176"/>
      <c r="E379" s="176"/>
      <c r="F379" s="176"/>
      <c r="G379" s="182"/>
      <c r="H379" s="183"/>
      <c r="I379" s="184"/>
      <c r="J379" s="185"/>
      <c r="K379" s="184"/>
      <c r="L379" s="185"/>
      <c r="M379" s="184"/>
      <c r="N379" s="180"/>
      <c r="O379" s="184"/>
      <c r="P379" s="185"/>
      <c r="Q379" s="185"/>
      <c r="R379" s="185"/>
      <c r="S379" s="185"/>
      <c r="T379" s="184"/>
      <c r="U379" s="181"/>
      <c r="V379" s="164"/>
      <c r="W379" s="155">
        <f t="shared" si="55"/>
        <v>0</v>
      </c>
      <c r="X379" s="181"/>
      <c r="Y379" s="193"/>
      <c r="AA379" s="151">
        <f>+T379-Y379-Z379</f>
        <v>0</v>
      </c>
    </row>
    <row r="380" spans="2:27" ht="12.75" hidden="1" customHeight="1" x14ac:dyDescent="0.25">
      <c r="B380" s="173" t="str">
        <f t="shared" ref="B380:B408" si="59">TEXT(C380,"mm/yyyy")</f>
        <v>01/1900</v>
      </c>
      <c r="C380" s="174"/>
      <c r="D380" s="176"/>
      <c r="E380" s="176"/>
      <c r="F380" s="176"/>
      <c r="G380" s="182"/>
      <c r="H380" s="183"/>
      <c r="I380" s="184"/>
      <c r="J380" s="185"/>
      <c r="K380" s="184"/>
      <c r="L380" s="185"/>
      <c r="M380" s="184"/>
      <c r="N380" s="180"/>
      <c r="O380" s="184"/>
      <c r="P380" s="185"/>
      <c r="Q380" s="185"/>
      <c r="R380" s="185"/>
      <c r="S380" s="185"/>
      <c r="T380" s="184"/>
      <c r="U380" s="181"/>
      <c r="V380" s="164"/>
      <c r="W380" s="155">
        <f t="shared" ref="W380:W408" si="60">+I380+M380+N380</f>
        <v>0</v>
      </c>
      <c r="X380" s="181"/>
      <c r="Y380" s="193"/>
      <c r="AA380" s="151">
        <f t="shared" ref="AA380:AA381" si="61">+T380-Y380</f>
        <v>0</v>
      </c>
    </row>
    <row r="381" spans="2:27" ht="12.75" hidden="1" customHeight="1" x14ac:dyDescent="0.25">
      <c r="B381" s="173" t="str">
        <f t="shared" si="59"/>
        <v>01/1900</v>
      </c>
      <c r="C381" s="174"/>
      <c r="D381" s="176"/>
      <c r="E381" s="176"/>
      <c r="F381" s="176"/>
      <c r="G381" s="182"/>
      <c r="H381" s="183"/>
      <c r="I381" s="184"/>
      <c r="J381" s="185"/>
      <c r="K381" s="184"/>
      <c r="L381" s="185"/>
      <c r="M381" s="184"/>
      <c r="N381" s="180"/>
      <c r="O381" s="184"/>
      <c r="P381" s="185"/>
      <c r="Q381" s="185"/>
      <c r="R381" s="185"/>
      <c r="S381" s="185"/>
      <c r="T381" s="184"/>
      <c r="U381" s="181"/>
      <c r="V381" s="164"/>
      <c r="W381" s="155">
        <f t="shared" si="60"/>
        <v>0</v>
      </c>
      <c r="X381" s="181"/>
      <c r="Y381" s="193"/>
      <c r="AA381" s="151">
        <f t="shared" si="61"/>
        <v>0</v>
      </c>
    </row>
    <row r="382" spans="2:27" ht="12.75" hidden="1" customHeight="1" x14ac:dyDescent="0.25">
      <c r="B382" s="173" t="str">
        <f t="shared" si="59"/>
        <v>01/1900</v>
      </c>
      <c r="C382" s="174"/>
      <c r="D382" s="176"/>
      <c r="E382" s="176"/>
      <c r="F382" s="176"/>
      <c r="G382" s="182"/>
      <c r="H382" s="183"/>
      <c r="I382" s="184"/>
      <c r="J382" s="185"/>
      <c r="K382" s="184"/>
      <c r="L382" s="185"/>
      <c r="M382" s="184"/>
      <c r="N382" s="180"/>
      <c r="O382" s="184"/>
      <c r="P382" s="185"/>
      <c r="Q382" s="185"/>
      <c r="R382" s="185"/>
      <c r="S382" s="185"/>
      <c r="T382" s="184"/>
      <c r="U382" s="181"/>
      <c r="V382" s="164"/>
      <c r="W382" s="155">
        <f t="shared" si="60"/>
        <v>0</v>
      </c>
      <c r="X382" s="181"/>
      <c r="Y382" s="193"/>
      <c r="AA382" s="151">
        <f t="shared" ref="AA382:AA387" si="62">+T382-Y382</f>
        <v>0</v>
      </c>
    </row>
    <row r="383" spans="2:27" ht="12.75" hidden="1" customHeight="1" x14ac:dyDescent="0.25">
      <c r="B383" s="173" t="str">
        <f t="shared" si="59"/>
        <v>01/1900</v>
      </c>
      <c r="C383" s="174"/>
      <c r="D383" s="176"/>
      <c r="E383" s="176"/>
      <c r="F383" s="176"/>
      <c r="G383" s="182"/>
      <c r="H383" s="183"/>
      <c r="I383" s="184"/>
      <c r="J383" s="185"/>
      <c r="K383" s="184"/>
      <c r="L383" s="185"/>
      <c r="M383" s="184"/>
      <c r="N383" s="180"/>
      <c r="O383" s="184"/>
      <c r="P383" s="185"/>
      <c r="Q383" s="185"/>
      <c r="R383" s="185"/>
      <c r="S383" s="185"/>
      <c r="T383" s="184"/>
      <c r="U383" s="181"/>
      <c r="V383" s="164"/>
      <c r="W383" s="155">
        <f t="shared" si="60"/>
        <v>0</v>
      </c>
      <c r="X383" s="181"/>
      <c r="Y383" s="187"/>
      <c r="Z383" s="190"/>
      <c r="AA383" s="151">
        <f t="shared" si="62"/>
        <v>0</v>
      </c>
    </row>
    <row r="384" spans="2:27" ht="12.75" hidden="1" customHeight="1" x14ac:dyDescent="0.25">
      <c r="B384" s="173" t="str">
        <f t="shared" si="59"/>
        <v>01/1900</v>
      </c>
      <c r="C384" s="174"/>
      <c r="D384" s="176"/>
      <c r="E384" s="176"/>
      <c r="F384" s="176"/>
      <c r="G384" s="182"/>
      <c r="H384" s="183"/>
      <c r="I384" s="184"/>
      <c r="J384" s="185"/>
      <c r="K384" s="184"/>
      <c r="L384" s="185"/>
      <c r="M384" s="184"/>
      <c r="N384" s="180"/>
      <c r="O384" s="184"/>
      <c r="P384" s="185"/>
      <c r="Q384" s="185"/>
      <c r="R384" s="185"/>
      <c r="S384" s="185"/>
      <c r="T384" s="184"/>
      <c r="U384" s="181"/>
      <c r="V384" s="164"/>
      <c r="W384" s="155">
        <f t="shared" si="60"/>
        <v>0</v>
      </c>
      <c r="X384" s="181"/>
      <c r="Y384" s="193"/>
      <c r="AA384" s="151">
        <f t="shared" si="62"/>
        <v>0</v>
      </c>
    </row>
    <row r="385" spans="2:27" ht="12.75" hidden="1" customHeight="1" x14ac:dyDescent="0.25">
      <c r="B385" s="173" t="str">
        <f t="shared" si="59"/>
        <v>01/1900</v>
      </c>
      <c r="C385" s="174"/>
      <c r="D385" s="176"/>
      <c r="E385" s="176"/>
      <c r="F385" s="176"/>
      <c r="G385" s="182"/>
      <c r="H385" s="183"/>
      <c r="I385" s="184"/>
      <c r="J385" s="185"/>
      <c r="K385" s="184"/>
      <c r="L385" s="185"/>
      <c r="M385" s="184"/>
      <c r="N385" s="180"/>
      <c r="O385" s="184"/>
      <c r="P385" s="185"/>
      <c r="Q385" s="185"/>
      <c r="R385" s="185"/>
      <c r="S385" s="185"/>
      <c r="T385" s="184"/>
      <c r="U385" s="181"/>
      <c r="V385" s="164"/>
      <c r="W385" s="155">
        <f t="shared" si="60"/>
        <v>0</v>
      </c>
      <c r="X385" s="181"/>
      <c r="Y385" s="193"/>
      <c r="AA385" s="151">
        <f t="shared" si="62"/>
        <v>0</v>
      </c>
    </row>
    <row r="386" spans="2:27" ht="12.75" hidden="1" customHeight="1" x14ac:dyDescent="0.25">
      <c r="B386" s="173" t="str">
        <f t="shared" si="59"/>
        <v>01/1900</v>
      </c>
      <c r="C386" s="174"/>
      <c r="D386" s="176"/>
      <c r="E386" s="176"/>
      <c r="F386" s="176"/>
      <c r="G386" s="182"/>
      <c r="H386" s="183"/>
      <c r="I386" s="184"/>
      <c r="J386" s="185"/>
      <c r="K386" s="184"/>
      <c r="L386" s="185"/>
      <c r="M386" s="184"/>
      <c r="N386" s="180"/>
      <c r="O386" s="184"/>
      <c r="P386" s="185"/>
      <c r="Q386" s="185"/>
      <c r="R386" s="185"/>
      <c r="S386" s="185"/>
      <c r="T386" s="184"/>
      <c r="U386" s="181"/>
      <c r="V386" s="164"/>
      <c r="W386" s="155">
        <f t="shared" si="60"/>
        <v>0</v>
      </c>
      <c r="X386" s="181"/>
      <c r="Y386" s="193"/>
      <c r="AA386" s="151">
        <f t="shared" si="62"/>
        <v>0</v>
      </c>
    </row>
    <row r="387" spans="2:27" ht="12.75" hidden="1" customHeight="1" x14ac:dyDescent="0.25">
      <c r="B387" s="173" t="str">
        <f t="shared" si="59"/>
        <v>01/1900</v>
      </c>
      <c r="C387" s="174"/>
      <c r="D387" s="176"/>
      <c r="E387" s="176"/>
      <c r="F387" s="176"/>
      <c r="G387" s="182"/>
      <c r="H387" s="183"/>
      <c r="I387" s="184"/>
      <c r="J387" s="185"/>
      <c r="K387" s="184"/>
      <c r="L387" s="185"/>
      <c r="M387" s="184"/>
      <c r="N387" s="180"/>
      <c r="O387" s="184"/>
      <c r="P387" s="185"/>
      <c r="Q387" s="185"/>
      <c r="R387" s="185"/>
      <c r="S387" s="185"/>
      <c r="T387" s="184"/>
      <c r="U387" s="181"/>
      <c r="V387" s="164"/>
      <c r="W387" s="155">
        <f t="shared" si="60"/>
        <v>0</v>
      </c>
      <c r="X387" s="181"/>
      <c r="Y387" s="193"/>
      <c r="AA387" s="151">
        <f t="shared" si="62"/>
        <v>0</v>
      </c>
    </row>
    <row r="388" spans="2:27" ht="12.75" hidden="1" customHeight="1" x14ac:dyDescent="0.25">
      <c r="B388" s="173" t="str">
        <f t="shared" si="59"/>
        <v>01/1900</v>
      </c>
      <c r="C388" s="174"/>
      <c r="D388" s="176"/>
      <c r="E388" s="176"/>
      <c r="F388" s="176"/>
      <c r="G388" s="182"/>
      <c r="H388" s="183"/>
      <c r="I388" s="184"/>
      <c r="J388" s="185"/>
      <c r="K388" s="184"/>
      <c r="L388" s="185"/>
      <c r="M388" s="184"/>
      <c r="N388" s="180"/>
      <c r="O388" s="184"/>
      <c r="P388" s="185"/>
      <c r="Q388" s="185"/>
      <c r="R388" s="185"/>
      <c r="S388" s="185"/>
      <c r="T388" s="184"/>
      <c r="U388" s="181"/>
      <c r="V388" s="164"/>
      <c r="W388" s="155">
        <f t="shared" si="60"/>
        <v>0</v>
      </c>
      <c r="X388" s="181"/>
      <c r="Y388" s="193"/>
      <c r="AA388" s="151">
        <f t="shared" ref="AA388:AA394" si="63">+T388-Y388</f>
        <v>0</v>
      </c>
    </row>
    <row r="389" spans="2:27" ht="12.75" hidden="1" customHeight="1" x14ac:dyDescent="0.25">
      <c r="B389" s="173" t="str">
        <f t="shared" si="59"/>
        <v>01/1900</v>
      </c>
      <c r="C389" s="174"/>
      <c r="D389" s="176"/>
      <c r="E389" s="176"/>
      <c r="F389" s="176"/>
      <c r="G389" s="182"/>
      <c r="H389" s="183"/>
      <c r="I389" s="184"/>
      <c r="J389" s="185"/>
      <c r="K389" s="184"/>
      <c r="L389" s="185"/>
      <c r="M389" s="184"/>
      <c r="N389" s="180"/>
      <c r="O389" s="184"/>
      <c r="P389" s="185"/>
      <c r="Q389" s="185"/>
      <c r="R389" s="185"/>
      <c r="S389" s="185"/>
      <c r="T389" s="184"/>
      <c r="U389" s="181"/>
      <c r="V389" s="164"/>
      <c r="W389" s="155">
        <f t="shared" si="60"/>
        <v>0</v>
      </c>
      <c r="X389" s="181"/>
      <c r="Y389" s="193"/>
      <c r="AA389" s="151">
        <f t="shared" si="63"/>
        <v>0</v>
      </c>
    </row>
    <row r="390" spans="2:27" ht="12.75" hidden="1" customHeight="1" x14ac:dyDescent="0.25">
      <c r="B390" s="173" t="str">
        <f t="shared" si="59"/>
        <v>01/1900</v>
      </c>
      <c r="C390" s="174"/>
      <c r="D390" s="176"/>
      <c r="E390" s="176"/>
      <c r="F390" s="176"/>
      <c r="G390" s="182"/>
      <c r="H390" s="183"/>
      <c r="I390" s="184"/>
      <c r="J390" s="185"/>
      <c r="K390" s="184"/>
      <c r="L390" s="185"/>
      <c r="M390" s="184"/>
      <c r="N390" s="180"/>
      <c r="O390" s="184"/>
      <c r="P390" s="185"/>
      <c r="Q390" s="185"/>
      <c r="R390" s="185"/>
      <c r="S390" s="185"/>
      <c r="T390" s="184"/>
      <c r="U390" s="181"/>
      <c r="V390" s="164"/>
      <c r="W390" s="155">
        <f t="shared" si="60"/>
        <v>0</v>
      </c>
      <c r="X390" s="181"/>
      <c r="Y390" s="193"/>
      <c r="AA390" s="151">
        <f t="shared" si="63"/>
        <v>0</v>
      </c>
    </row>
    <row r="391" spans="2:27" ht="12.75" hidden="1" customHeight="1" x14ac:dyDescent="0.25">
      <c r="B391" s="173" t="str">
        <f t="shared" si="59"/>
        <v>01/1900</v>
      </c>
      <c r="C391" s="174"/>
      <c r="D391" s="176"/>
      <c r="E391" s="176"/>
      <c r="F391" s="176"/>
      <c r="G391" s="182"/>
      <c r="H391" s="183"/>
      <c r="I391" s="184"/>
      <c r="J391" s="185"/>
      <c r="K391" s="184"/>
      <c r="L391" s="185"/>
      <c r="M391" s="184"/>
      <c r="N391" s="180"/>
      <c r="O391" s="184"/>
      <c r="P391" s="185"/>
      <c r="Q391" s="185"/>
      <c r="R391" s="185"/>
      <c r="S391" s="185"/>
      <c r="T391" s="184"/>
      <c r="U391" s="181"/>
      <c r="V391" s="164"/>
      <c r="W391" s="155">
        <f t="shared" si="60"/>
        <v>0</v>
      </c>
      <c r="X391" s="181"/>
      <c r="Y391" s="193"/>
      <c r="AA391" s="151">
        <f t="shared" si="63"/>
        <v>0</v>
      </c>
    </row>
    <row r="392" spans="2:27" ht="12.75" hidden="1" customHeight="1" x14ac:dyDescent="0.25">
      <c r="B392" s="173" t="str">
        <f t="shared" si="59"/>
        <v>01/1900</v>
      </c>
      <c r="C392" s="174"/>
      <c r="D392" s="176"/>
      <c r="E392" s="176"/>
      <c r="F392" s="176"/>
      <c r="G392" s="182"/>
      <c r="H392" s="183"/>
      <c r="I392" s="184"/>
      <c r="J392" s="185"/>
      <c r="K392" s="184"/>
      <c r="L392" s="185"/>
      <c r="M392" s="184"/>
      <c r="N392" s="180"/>
      <c r="O392" s="184"/>
      <c r="P392" s="185"/>
      <c r="Q392" s="185"/>
      <c r="R392" s="185"/>
      <c r="S392" s="185"/>
      <c r="T392" s="184"/>
      <c r="U392" s="181"/>
      <c r="V392" s="164"/>
      <c r="W392" s="155">
        <f t="shared" si="60"/>
        <v>0</v>
      </c>
      <c r="X392" s="181"/>
      <c r="Y392" s="193"/>
      <c r="AA392" s="151">
        <f t="shared" si="63"/>
        <v>0</v>
      </c>
    </row>
    <row r="393" spans="2:27" ht="12.75" hidden="1" customHeight="1" x14ac:dyDescent="0.25">
      <c r="B393" s="173" t="str">
        <f t="shared" si="59"/>
        <v>01/1900</v>
      </c>
      <c r="C393" s="174"/>
      <c r="D393" s="176"/>
      <c r="E393" s="176"/>
      <c r="F393" s="176"/>
      <c r="H393" s="183"/>
      <c r="I393" s="184"/>
      <c r="J393" s="185"/>
      <c r="K393" s="184"/>
      <c r="L393" s="185"/>
      <c r="M393" s="184"/>
      <c r="N393" s="180"/>
      <c r="O393" s="184"/>
      <c r="P393" s="185"/>
      <c r="Q393" s="185"/>
      <c r="R393" s="185"/>
      <c r="S393" s="185"/>
      <c r="T393" s="184"/>
      <c r="U393" s="181"/>
      <c r="V393" s="164"/>
      <c r="W393" s="155">
        <f t="shared" si="60"/>
        <v>0</v>
      </c>
      <c r="X393" s="181"/>
      <c r="Y393" s="193"/>
      <c r="AA393" s="151">
        <f t="shared" si="63"/>
        <v>0</v>
      </c>
    </row>
    <row r="394" spans="2:27" ht="12.75" hidden="1" customHeight="1" x14ac:dyDescent="0.25">
      <c r="B394" s="173" t="str">
        <f t="shared" si="59"/>
        <v>01/1900</v>
      </c>
      <c r="C394" s="174"/>
      <c r="D394" s="176"/>
      <c r="E394" s="176"/>
      <c r="F394" s="176"/>
      <c r="G394" s="182"/>
      <c r="H394" s="183"/>
      <c r="I394" s="184"/>
      <c r="J394" s="185"/>
      <c r="K394" s="184"/>
      <c r="L394" s="185"/>
      <c r="M394" s="184"/>
      <c r="N394" s="180"/>
      <c r="O394" s="184"/>
      <c r="P394" s="185"/>
      <c r="Q394" s="185"/>
      <c r="R394" s="185"/>
      <c r="S394" s="185"/>
      <c r="T394" s="184"/>
      <c r="U394" s="181"/>
      <c r="V394" s="164"/>
      <c r="W394" s="155">
        <f t="shared" si="60"/>
        <v>0</v>
      </c>
      <c r="X394" s="181"/>
      <c r="Y394" s="193"/>
      <c r="AA394" s="151">
        <f t="shared" si="63"/>
        <v>0</v>
      </c>
    </row>
    <row r="395" spans="2:27" ht="12.75" hidden="1" customHeight="1" x14ac:dyDescent="0.25">
      <c r="B395" s="173" t="str">
        <f t="shared" si="59"/>
        <v>01/1900</v>
      </c>
      <c r="C395" s="174"/>
      <c r="D395" s="176"/>
      <c r="E395" s="176"/>
      <c r="F395" s="176"/>
      <c r="G395" s="182"/>
      <c r="H395" s="183"/>
      <c r="I395" s="184"/>
      <c r="J395" s="185"/>
      <c r="K395" s="184"/>
      <c r="L395" s="185"/>
      <c r="M395" s="184"/>
      <c r="N395" s="180"/>
      <c r="O395" s="184"/>
      <c r="P395" s="185"/>
      <c r="Q395" s="185"/>
      <c r="R395" s="185"/>
      <c r="S395" s="185"/>
      <c r="T395" s="184"/>
      <c r="U395" s="181"/>
      <c r="V395" s="164"/>
      <c r="W395" s="155">
        <f t="shared" si="60"/>
        <v>0</v>
      </c>
      <c r="X395" s="181"/>
      <c r="Y395" s="193"/>
    </row>
    <row r="396" spans="2:27" ht="12.75" hidden="1" customHeight="1" x14ac:dyDescent="0.25">
      <c r="B396" s="173" t="str">
        <f t="shared" si="59"/>
        <v>01/1900</v>
      </c>
      <c r="C396" s="174"/>
      <c r="D396" s="176"/>
      <c r="E396" s="176"/>
      <c r="F396" s="176"/>
      <c r="G396" s="182"/>
      <c r="H396" s="183"/>
      <c r="I396" s="184"/>
      <c r="J396" s="185"/>
      <c r="K396" s="184"/>
      <c r="L396" s="185"/>
      <c r="M396" s="184"/>
      <c r="N396" s="180"/>
      <c r="O396" s="184"/>
      <c r="P396" s="185"/>
      <c r="Q396" s="185"/>
      <c r="R396" s="185"/>
      <c r="S396" s="185"/>
      <c r="T396" s="184"/>
      <c r="U396" s="181"/>
      <c r="V396" s="164"/>
      <c r="W396" s="155">
        <f t="shared" si="60"/>
        <v>0</v>
      </c>
      <c r="X396" s="181"/>
      <c r="Y396" s="193"/>
    </row>
    <row r="397" spans="2:27" ht="12.75" hidden="1" customHeight="1" x14ac:dyDescent="0.25">
      <c r="B397" s="173" t="str">
        <f t="shared" si="59"/>
        <v>01/1900</v>
      </c>
      <c r="C397" s="174"/>
      <c r="D397" s="176"/>
      <c r="E397" s="176"/>
      <c r="F397" s="176"/>
      <c r="G397" s="182"/>
      <c r="H397" s="183"/>
      <c r="I397" s="184"/>
      <c r="J397" s="185"/>
      <c r="K397" s="184"/>
      <c r="L397" s="185"/>
      <c r="M397" s="184"/>
      <c r="N397" s="180"/>
      <c r="O397" s="184"/>
      <c r="P397" s="185"/>
      <c r="Q397" s="185"/>
      <c r="R397" s="185"/>
      <c r="S397" s="185"/>
      <c r="T397" s="184"/>
      <c r="U397" s="181"/>
      <c r="V397" s="164"/>
      <c r="W397" s="155">
        <f t="shared" si="60"/>
        <v>0</v>
      </c>
      <c r="X397" s="181"/>
      <c r="Y397" s="193"/>
    </row>
    <row r="398" spans="2:27" ht="12.75" hidden="1" customHeight="1" x14ac:dyDescent="0.25">
      <c r="B398" s="173" t="str">
        <f t="shared" si="59"/>
        <v>01/1900</v>
      </c>
      <c r="C398" s="174"/>
      <c r="D398" s="176"/>
      <c r="E398" s="176"/>
      <c r="F398" s="176"/>
      <c r="G398" s="182"/>
      <c r="H398" s="183"/>
      <c r="I398" s="184"/>
      <c r="J398" s="185"/>
      <c r="K398" s="184"/>
      <c r="L398" s="185"/>
      <c r="M398" s="184"/>
      <c r="N398" s="180"/>
      <c r="O398" s="184"/>
      <c r="P398" s="185"/>
      <c r="Q398" s="185"/>
      <c r="R398" s="185"/>
      <c r="S398" s="185"/>
      <c r="T398" s="184"/>
      <c r="U398" s="181"/>
      <c r="V398" s="164"/>
      <c r="W398" s="155">
        <f t="shared" si="60"/>
        <v>0</v>
      </c>
      <c r="X398" s="181"/>
      <c r="Y398" s="193"/>
    </row>
    <row r="399" spans="2:27" ht="12.75" hidden="1" customHeight="1" x14ac:dyDescent="0.25">
      <c r="B399" s="173" t="str">
        <f t="shared" si="59"/>
        <v>01/1900</v>
      </c>
      <c r="C399" s="174"/>
      <c r="D399" s="176"/>
      <c r="E399" s="176"/>
      <c r="F399" s="176"/>
      <c r="G399" s="182"/>
      <c r="H399" s="183"/>
      <c r="I399" s="184"/>
      <c r="J399" s="185"/>
      <c r="K399" s="184"/>
      <c r="L399" s="185"/>
      <c r="M399" s="184"/>
      <c r="N399" s="180"/>
      <c r="O399" s="184"/>
      <c r="P399" s="185"/>
      <c r="Q399" s="185"/>
      <c r="R399" s="185"/>
      <c r="S399" s="185"/>
      <c r="T399" s="184"/>
      <c r="U399" s="181"/>
      <c r="V399" s="164"/>
      <c r="W399" s="155">
        <f t="shared" si="60"/>
        <v>0</v>
      </c>
      <c r="X399" s="181"/>
      <c r="Y399" s="193"/>
    </row>
    <row r="400" spans="2:27" ht="12.75" hidden="1" customHeight="1" x14ac:dyDescent="0.25">
      <c r="B400" s="173" t="str">
        <f t="shared" si="59"/>
        <v>01/1900</v>
      </c>
      <c r="C400" s="174"/>
      <c r="D400" s="176"/>
      <c r="E400" s="176"/>
      <c r="F400" s="176"/>
      <c r="G400" s="182"/>
      <c r="H400" s="183"/>
      <c r="I400" s="184"/>
      <c r="J400" s="185"/>
      <c r="K400" s="184"/>
      <c r="L400" s="185"/>
      <c r="M400" s="184"/>
      <c r="N400" s="180"/>
      <c r="O400" s="184"/>
      <c r="P400" s="185"/>
      <c r="Q400" s="185"/>
      <c r="R400" s="185"/>
      <c r="S400" s="185"/>
      <c r="T400" s="184"/>
      <c r="U400" s="181"/>
      <c r="V400" s="164"/>
      <c r="W400" s="155">
        <f t="shared" si="60"/>
        <v>0</v>
      </c>
      <c r="X400" s="181"/>
      <c r="Y400" s="193"/>
    </row>
    <row r="401" spans="1:25" ht="12.75" hidden="1" customHeight="1" x14ac:dyDescent="0.25">
      <c r="B401" s="173" t="str">
        <f t="shared" si="59"/>
        <v>01/1900</v>
      </c>
      <c r="C401" s="174"/>
      <c r="D401" s="176"/>
      <c r="E401" s="176"/>
      <c r="F401" s="176"/>
      <c r="G401" s="182"/>
      <c r="H401" s="183"/>
      <c r="I401" s="184"/>
      <c r="J401" s="185"/>
      <c r="K401" s="184"/>
      <c r="L401" s="185"/>
      <c r="M401" s="184"/>
      <c r="N401" s="180"/>
      <c r="O401" s="184"/>
      <c r="P401" s="185"/>
      <c r="Q401" s="185"/>
      <c r="R401" s="185"/>
      <c r="S401" s="185"/>
      <c r="T401" s="184"/>
      <c r="U401" s="181"/>
      <c r="V401" s="164"/>
      <c r="W401" s="155">
        <f t="shared" si="60"/>
        <v>0</v>
      </c>
      <c r="X401" s="181"/>
      <c r="Y401" s="193"/>
    </row>
    <row r="402" spans="1:25" ht="12.75" hidden="1" customHeight="1" x14ac:dyDescent="0.25">
      <c r="A402" s="161"/>
      <c r="B402" s="173" t="str">
        <f t="shared" si="59"/>
        <v>01/1900</v>
      </c>
      <c r="C402" s="174"/>
      <c r="D402" s="176"/>
      <c r="E402" s="176"/>
      <c r="F402" s="176"/>
      <c r="G402" s="182"/>
      <c r="H402" s="183"/>
      <c r="I402" s="184"/>
      <c r="J402" s="185"/>
      <c r="K402" s="184"/>
      <c r="L402" s="185"/>
      <c r="M402" s="184"/>
      <c r="N402" s="180"/>
      <c r="O402" s="184"/>
      <c r="P402" s="185"/>
      <c r="Q402" s="185"/>
      <c r="R402" s="185"/>
      <c r="S402" s="185"/>
      <c r="T402" s="184"/>
      <c r="U402" s="181"/>
      <c r="V402" s="164"/>
      <c r="W402" s="155">
        <f t="shared" si="60"/>
        <v>0</v>
      </c>
      <c r="X402" s="181"/>
    </row>
    <row r="403" spans="1:25" ht="12.75" hidden="1" customHeight="1" x14ac:dyDescent="0.25">
      <c r="A403" s="161"/>
      <c r="B403" s="173" t="str">
        <f t="shared" si="59"/>
        <v>01/1900</v>
      </c>
      <c r="C403" s="174"/>
      <c r="D403" s="176"/>
      <c r="E403" s="176"/>
      <c r="F403" s="176"/>
      <c r="G403" s="182"/>
      <c r="H403" s="183"/>
      <c r="I403" s="184"/>
      <c r="J403" s="185"/>
      <c r="K403" s="184"/>
      <c r="L403" s="185"/>
      <c r="M403" s="184"/>
      <c r="N403" s="180"/>
      <c r="O403" s="184"/>
      <c r="P403" s="185"/>
      <c r="Q403" s="185"/>
      <c r="R403" s="185"/>
      <c r="S403" s="185"/>
      <c r="T403" s="184"/>
      <c r="U403" s="181"/>
      <c r="V403" s="164"/>
      <c r="W403" s="155">
        <f t="shared" si="60"/>
        <v>0</v>
      </c>
      <c r="X403" s="181"/>
    </row>
    <row r="404" spans="1:25" ht="12.75" hidden="1" customHeight="1" x14ac:dyDescent="0.25">
      <c r="A404" s="161"/>
      <c r="B404" s="173" t="str">
        <f t="shared" si="59"/>
        <v>01/1900</v>
      </c>
      <c r="C404" s="174"/>
      <c r="D404" s="176"/>
      <c r="E404" s="176"/>
      <c r="F404" s="176"/>
      <c r="G404" s="182"/>
      <c r="H404" s="183"/>
      <c r="I404" s="184"/>
      <c r="J404" s="185"/>
      <c r="K404" s="184"/>
      <c r="L404" s="185"/>
      <c r="M404" s="184"/>
      <c r="N404" s="180"/>
      <c r="O404" s="184"/>
      <c r="P404" s="185"/>
      <c r="Q404" s="185"/>
      <c r="R404" s="185"/>
      <c r="S404" s="185"/>
      <c r="T404" s="184"/>
      <c r="U404" s="181"/>
      <c r="V404" s="164"/>
      <c r="W404" s="155">
        <f t="shared" si="60"/>
        <v>0</v>
      </c>
      <c r="X404" s="181"/>
    </row>
    <row r="405" spans="1:25" ht="12.75" hidden="1" customHeight="1" x14ac:dyDescent="0.25">
      <c r="A405" s="161"/>
      <c r="B405" s="173" t="str">
        <f t="shared" si="59"/>
        <v>01/1900</v>
      </c>
      <c r="C405" s="174"/>
      <c r="D405" s="176"/>
      <c r="E405" s="176"/>
      <c r="F405" s="176"/>
      <c r="G405" s="182"/>
      <c r="H405" s="183"/>
      <c r="I405" s="184"/>
      <c r="J405" s="185"/>
      <c r="K405" s="184"/>
      <c r="L405" s="185"/>
      <c r="M405" s="184"/>
      <c r="N405" s="180"/>
      <c r="O405" s="184"/>
      <c r="P405" s="185"/>
      <c r="Q405" s="185"/>
      <c r="R405" s="185"/>
      <c r="S405" s="185"/>
      <c r="T405" s="184"/>
      <c r="U405" s="181"/>
      <c r="V405" s="164"/>
      <c r="W405" s="155">
        <f t="shared" si="60"/>
        <v>0</v>
      </c>
      <c r="X405" s="181"/>
    </row>
    <row r="406" spans="1:25" ht="12.75" hidden="1" customHeight="1" x14ac:dyDescent="0.25">
      <c r="A406" s="161"/>
      <c r="B406" s="173" t="str">
        <f t="shared" si="59"/>
        <v>01/1900</v>
      </c>
      <c r="C406" s="174"/>
      <c r="D406" s="176"/>
      <c r="E406" s="176"/>
      <c r="F406" s="176"/>
      <c r="G406" s="182"/>
      <c r="H406" s="183"/>
      <c r="I406" s="184"/>
      <c r="J406" s="185"/>
      <c r="K406" s="184"/>
      <c r="L406" s="185"/>
      <c r="M406" s="184"/>
      <c r="N406" s="180"/>
      <c r="O406" s="184"/>
      <c r="P406" s="185"/>
      <c r="Q406" s="185"/>
      <c r="R406" s="185"/>
      <c r="S406" s="185"/>
      <c r="T406" s="184"/>
      <c r="U406" s="181"/>
      <c r="V406" s="164"/>
      <c r="W406" s="155">
        <f t="shared" si="60"/>
        <v>0</v>
      </c>
      <c r="X406" s="181"/>
    </row>
    <row r="407" spans="1:25" ht="12.75" hidden="1" customHeight="1" x14ac:dyDescent="0.25">
      <c r="A407" s="161"/>
      <c r="B407" s="173" t="str">
        <f t="shared" si="59"/>
        <v>01/1900</v>
      </c>
      <c r="C407" s="174"/>
      <c r="D407" s="176"/>
      <c r="E407" s="176"/>
      <c r="F407" s="176"/>
      <c r="G407" s="176"/>
      <c r="H407" s="176"/>
      <c r="I407" s="184"/>
      <c r="J407" s="185"/>
      <c r="K407" s="184"/>
      <c r="L407" s="185"/>
      <c r="M407" s="184"/>
      <c r="N407" s="180"/>
      <c r="O407" s="184"/>
      <c r="P407" s="185"/>
      <c r="Q407" s="185"/>
      <c r="R407" s="185"/>
      <c r="S407" s="185"/>
      <c r="T407" s="184"/>
      <c r="U407" s="181"/>
      <c r="V407" s="164"/>
      <c r="W407" s="155">
        <f t="shared" si="60"/>
        <v>0</v>
      </c>
      <c r="X407" s="181"/>
    </row>
    <row r="408" spans="1:25" ht="12.75" hidden="1" customHeight="1" x14ac:dyDescent="0.25">
      <c r="A408" s="161"/>
      <c r="B408" s="173" t="str">
        <f t="shared" si="59"/>
        <v>01/1900</v>
      </c>
      <c r="C408" s="174"/>
      <c r="D408" s="176"/>
      <c r="E408" s="176"/>
      <c r="F408" s="176"/>
      <c r="G408" s="176"/>
      <c r="H408" s="176"/>
      <c r="I408" s="184"/>
      <c r="J408" s="185"/>
      <c r="K408" s="184"/>
      <c r="L408" s="185"/>
      <c r="M408" s="184"/>
      <c r="N408" s="180"/>
      <c r="O408" s="184"/>
      <c r="P408" s="185"/>
      <c r="Q408" s="185"/>
      <c r="R408" s="185"/>
      <c r="S408" s="185"/>
      <c r="T408" s="184"/>
      <c r="U408" s="181"/>
      <c r="V408" s="164"/>
      <c r="W408" s="155">
        <f t="shared" si="60"/>
        <v>0</v>
      </c>
      <c r="X408" s="181"/>
    </row>
    <row r="409" spans="1:25" ht="15" customHeight="1" x14ac:dyDescent="0.25">
      <c r="X409" s="191"/>
    </row>
    <row r="420" spans="7:10" ht="15" customHeight="1" x14ac:dyDescent="0.25">
      <c r="G420" s="210"/>
      <c r="H420" s="210"/>
      <c r="I420" s="209"/>
      <c r="J420" s="209"/>
    </row>
    <row r="421" spans="7:10" ht="15" customHeight="1" x14ac:dyDescent="0.25">
      <c r="G421" s="211"/>
      <c r="H421" s="210"/>
      <c r="I421" s="212"/>
      <c r="J421" s="213"/>
    </row>
    <row r="422" spans="7:10" ht="15" customHeight="1" x14ac:dyDescent="0.25">
      <c r="G422" s="211"/>
      <c r="H422" s="210"/>
      <c r="I422" s="214"/>
      <c r="J422" s="213"/>
    </row>
    <row r="423" spans="7:10" ht="15" customHeight="1" x14ac:dyDescent="0.25">
      <c r="G423" s="215"/>
      <c r="H423" s="210"/>
      <c r="I423" s="209"/>
      <c r="J423" s="213"/>
    </row>
    <row r="424" spans="7:10" ht="15" customHeight="1" x14ac:dyDescent="0.25">
      <c r="G424" s="215"/>
      <c r="H424" s="210"/>
      <c r="I424" s="212"/>
      <c r="J424" s="213"/>
    </row>
    <row r="425" spans="7:10" ht="15" customHeight="1" x14ac:dyDescent="0.25">
      <c r="G425" s="210"/>
      <c r="H425" s="210"/>
      <c r="I425" s="209"/>
      <c r="J425" s="209"/>
    </row>
    <row r="426" spans="7:10" ht="15" customHeight="1" x14ac:dyDescent="0.25">
      <c r="G426" s="210"/>
      <c r="H426" s="210"/>
      <c r="I426" s="209"/>
      <c r="J426" s="209"/>
    </row>
    <row r="427" spans="7:10" ht="15" customHeight="1" x14ac:dyDescent="0.25">
      <c r="G427" s="210"/>
      <c r="H427" s="210"/>
      <c r="I427" s="209"/>
      <c r="J427" s="209"/>
    </row>
  </sheetData>
  <autoFilter ref="A6:AD408" xr:uid="{00000000-0001-0000-0300-000000000000}">
    <filterColumn colId="20">
      <filters>
        <filter val="#N/D"/>
      </filters>
    </filterColumn>
  </autoFilter>
  <conditionalFormatting sqref="B2">
    <cfRule type="duplicateValues" dxfId="8" priority="2"/>
  </conditionalFormatting>
  <conditionalFormatting sqref="C2:W2">
    <cfRule type="duplicateValues" dxfId="7" priority="9"/>
  </conditionalFormatting>
  <pageMargins left="0.25" right="0.25" top="0.75" bottom="0.75" header="0.3" footer="0.3"/>
  <pageSetup scale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H884"/>
  <sheetViews>
    <sheetView showGridLines="0" zoomScale="87" zoomScaleNormal="87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C18" sqref="C18"/>
    </sheetView>
  </sheetViews>
  <sheetFormatPr baseColWidth="10" defaultColWidth="14.453125" defaultRowHeight="15" customHeight="1" x14ac:dyDescent="0.3"/>
  <cols>
    <col min="1" max="1" width="2.7265625" style="27" customWidth="1"/>
    <col min="2" max="2" width="11.453125" style="27" customWidth="1"/>
    <col min="3" max="4" width="23.90625" style="27" bestFit="1" customWidth="1"/>
    <col min="5" max="5" width="17.7265625" style="27" customWidth="1"/>
    <col min="6" max="6" width="16.81640625" style="27" customWidth="1"/>
    <col min="7" max="7" width="13.26953125" style="27" customWidth="1"/>
    <col min="8" max="9" width="13.453125" style="27" customWidth="1"/>
    <col min="10" max="11" width="13.54296875" style="27" customWidth="1"/>
    <col min="12" max="12" width="13.453125" style="27" customWidth="1"/>
    <col min="13" max="13" width="13.54296875" style="27" customWidth="1"/>
    <col min="14" max="14" width="13.81640625" style="27" customWidth="1"/>
    <col min="15" max="15" width="15.7265625" style="27" customWidth="1"/>
    <col min="16" max="17" width="13.453125" style="27" customWidth="1"/>
    <col min="18" max="18" width="16.26953125" style="27" customWidth="1"/>
    <col min="19" max="19" width="16.453125" style="27" customWidth="1"/>
    <col min="20" max="20" width="16" style="27" customWidth="1"/>
    <col min="21" max="21" width="14.54296875" style="27" customWidth="1"/>
    <col min="22" max="22" width="14.81640625" style="27" customWidth="1"/>
    <col min="23" max="23" width="14.26953125" style="27" customWidth="1"/>
    <col min="24" max="27" width="13.453125" style="27" customWidth="1"/>
    <col min="28" max="28" width="2.7265625" style="27" customWidth="1"/>
    <col min="29" max="30" width="14.453125" style="27"/>
    <col min="31" max="31" width="15.54296875" style="27" customWidth="1"/>
    <col min="32" max="32" width="12.81640625" style="27" customWidth="1"/>
    <col min="33" max="33" width="13.54296875" style="27" bestFit="1" customWidth="1"/>
    <col min="34" max="34" width="14.54296875" style="27" bestFit="1" customWidth="1"/>
    <col min="35" max="16384" width="14.453125" style="27"/>
  </cols>
  <sheetData>
    <row r="1" spans="2:34" ht="12.75" customHeight="1" x14ac:dyDescent="0.3">
      <c r="B1" s="29"/>
      <c r="D1" s="57"/>
      <c r="E1" s="57"/>
      <c r="F1" s="57"/>
    </row>
    <row r="2" spans="2:34" ht="18" customHeight="1" x14ac:dyDescent="0.45">
      <c r="B2" s="58" t="s">
        <v>9</v>
      </c>
      <c r="C2" s="58"/>
      <c r="D2" s="58"/>
      <c r="E2" s="59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C2" s="58"/>
      <c r="AD2" s="58"/>
    </row>
    <row r="3" spans="2:34" ht="8.25" customHeight="1" x14ac:dyDescent="0.3">
      <c r="B3" s="29"/>
      <c r="D3" s="57"/>
      <c r="E3" s="57"/>
      <c r="F3" s="57"/>
    </row>
    <row r="4" spans="2:34" ht="12.75" customHeight="1" x14ac:dyDescent="0.3">
      <c r="B4" s="60"/>
      <c r="D4" s="57"/>
      <c r="E4" s="57"/>
      <c r="F4" s="57"/>
    </row>
    <row r="5" spans="2:34" ht="6" customHeight="1" x14ac:dyDescent="0.3">
      <c r="B5" s="29"/>
      <c r="D5" s="57"/>
      <c r="E5" s="57"/>
      <c r="F5" s="57"/>
    </row>
    <row r="6" spans="2:34" ht="12.75" customHeight="1" x14ac:dyDescent="0.3">
      <c r="B6" s="29"/>
      <c r="D6" s="243">
        <v>45383</v>
      </c>
      <c r="E6" s="244"/>
      <c r="F6" s="243">
        <v>45413</v>
      </c>
      <c r="G6" s="245"/>
      <c r="H6" s="243">
        <v>45444</v>
      </c>
      <c r="I6" s="244"/>
      <c r="J6" s="243">
        <v>45474</v>
      </c>
      <c r="K6" s="245"/>
      <c r="L6" s="243">
        <v>45505</v>
      </c>
      <c r="M6" s="244"/>
      <c r="N6" s="243">
        <v>45536</v>
      </c>
      <c r="O6" s="245"/>
      <c r="P6" s="243">
        <v>45566</v>
      </c>
      <c r="Q6" s="244"/>
      <c r="R6" s="243">
        <v>45597</v>
      </c>
      <c r="S6" s="245"/>
      <c r="T6" s="243">
        <v>45627</v>
      </c>
      <c r="U6" s="244"/>
      <c r="V6" s="243">
        <v>45658</v>
      </c>
      <c r="W6" s="245"/>
      <c r="X6" s="243">
        <v>45689</v>
      </c>
      <c r="Y6" s="244"/>
      <c r="Z6" s="243">
        <v>45717</v>
      </c>
      <c r="AA6" s="245"/>
      <c r="AC6" s="241" t="s">
        <v>101</v>
      </c>
      <c r="AD6" s="242"/>
    </row>
    <row r="7" spans="2:34" ht="12.75" customHeight="1" x14ac:dyDescent="0.3">
      <c r="B7" s="61" t="s">
        <v>4</v>
      </c>
      <c r="C7" s="61" t="s">
        <v>12</v>
      </c>
      <c r="D7" s="62" t="s">
        <v>13</v>
      </c>
      <c r="E7" s="63" t="s">
        <v>14</v>
      </c>
      <c r="F7" s="62" t="s">
        <v>13</v>
      </c>
      <c r="G7" s="63" t="s">
        <v>14</v>
      </c>
      <c r="H7" s="62" t="s">
        <v>13</v>
      </c>
      <c r="I7" s="63" t="s">
        <v>14</v>
      </c>
      <c r="J7" s="62" t="s">
        <v>13</v>
      </c>
      <c r="K7" s="63" t="s">
        <v>14</v>
      </c>
      <c r="L7" s="62" t="s">
        <v>13</v>
      </c>
      <c r="M7" s="63" t="s">
        <v>14</v>
      </c>
      <c r="N7" s="62" t="s">
        <v>13</v>
      </c>
      <c r="O7" s="63" t="s">
        <v>14</v>
      </c>
      <c r="P7" s="62" t="s">
        <v>13</v>
      </c>
      <c r="Q7" s="63" t="s">
        <v>14</v>
      </c>
      <c r="R7" s="62" t="s">
        <v>13</v>
      </c>
      <c r="S7" s="63" t="s">
        <v>14</v>
      </c>
      <c r="T7" s="62" t="s">
        <v>13</v>
      </c>
      <c r="U7" s="63" t="s">
        <v>14</v>
      </c>
      <c r="V7" s="62" t="s">
        <v>13</v>
      </c>
      <c r="W7" s="63" t="s">
        <v>14</v>
      </c>
      <c r="X7" s="62" t="s">
        <v>13</v>
      </c>
      <c r="Y7" s="63" t="s">
        <v>14</v>
      </c>
      <c r="Z7" s="62" t="s">
        <v>13</v>
      </c>
      <c r="AA7" s="63" t="s">
        <v>14</v>
      </c>
      <c r="AC7" s="64" t="s">
        <v>13</v>
      </c>
      <c r="AD7" s="65" t="s">
        <v>14</v>
      </c>
    </row>
    <row r="8" spans="2:34" ht="12.75" customHeight="1" x14ac:dyDescent="0.3">
      <c r="B8" s="66" t="s">
        <v>197</v>
      </c>
      <c r="C8" s="67" t="s">
        <v>181</v>
      </c>
      <c r="D8" s="68">
        <f>+SUMIFS(Acumulativo!$W:$W,Acumulativo!$U:$U,$C8,Acumulativo!$B:$B,D$6)</f>
        <v>0</v>
      </c>
      <c r="E8" s="70"/>
      <c r="F8" s="68">
        <f>+SUMIFS(Acumulativo!$W:$W,Acumulativo!$U:$U,$C8,Acumulativo!$B:$B,F$6)</f>
        <v>0</v>
      </c>
      <c r="G8" s="70"/>
      <c r="H8" s="68">
        <f>+SUMIFS(Acumulativo!$W:$W,Acumulativo!$U:$U,$C8,Acumulativo!$B:$B,H$6)</f>
        <v>0</v>
      </c>
      <c r="I8" s="70"/>
      <c r="J8" s="68">
        <f>+SUMIFS(Acumulativo!$W:$W,Acumulativo!$U:$U,$C8,Acumulativo!$B:$B,J$6)</f>
        <v>0</v>
      </c>
      <c r="K8" s="70"/>
      <c r="L8" s="68">
        <f>+SUMIFS(Acumulativo!$W:$W,Acumulativo!$U:$U,$C8,Acumulativo!$B:$B,L$6)</f>
        <v>0</v>
      </c>
      <c r="M8" s="70"/>
      <c r="N8" s="68">
        <f>+SUMIFS(Acumulativo!$W:$W,Acumulativo!$U:$U,$C8,Acumulativo!$B:$B,N$6)</f>
        <v>0</v>
      </c>
      <c r="O8" s="70"/>
      <c r="P8" s="68">
        <f>+SUMIFS(Acumulativo!$W:$W,Acumulativo!$U:$U,$C8,Acumulativo!$B:$B,P$6)</f>
        <v>0</v>
      </c>
      <c r="Q8" s="70"/>
      <c r="R8" s="68">
        <f>+SUMIFS(Acumulativo!$W:$W,Acumulativo!$U:$U,$C8,Acumulativo!$B:$B,R$6)</f>
        <v>0</v>
      </c>
      <c r="S8" s="70"/>
      <c r="T8" s="68">
        <f>+SUMIFS(Acumulativo!$W:$W,Acumulativo!$U:$U,$C8,Acumulativo!$B:$B,T$6)</f>
        <v>0</v>
      </c>
      <c r="U8" s="70"/>
      <c r="V8" s="68">
        <f>+SUMIFS(Acumulativo!$W:$W,Acumulativo!$U:$U,$C8,Acumulativo!$B:$B,V$6)</f>
        <v>0</v>
      </c>
      <c r="W8" s="70"/>
      <c r="X8" s="68">
        <f>+SUMIFS(Acumulativo!$W:$W,Acumulativo!$U:$U,$C8,Acumulativo!$B:$B,X$6)</f>
        <v>0</v>
      </c>
      <c r="Y8" s="70"/>
      <c r="Z8" s="68">
        <f>+SUMIFS(Acumulativo!$W:$W,Acumulativo!$U:$U,$C8,Acumulativo!$B:$B,Z$6)</f>
        <v>0</v>
      </c>
      <c r="AA8" s="70"/>
      <c r="AC8" s="68">
        <f t="shared" ref="AC8:AC22" si="0">+D8+F8+H8+J8+L8+N8+P8+R8+T8+V8+X8+Z8</f>
        <v>0</v>
      </c>
      <c r="AD8" s="70"/>
      <c r="AE8" s="69"/>
      <c r="AF8" s="69"/>
      <c r="AH8" s="69"/>
    </row>
    <row r="9" spans="2:34" ht="12.75" customHeight="1" thickBot="1" x14ac:dyDescent="0.35">
      <c r="B9" s="66" t="s">
        <v>198</v>
      </c>
      <c r="C9" s="67" t="s">
        <v>199</v>
      </c>
      <c r="D9" s="68">
        <f>+SUMIFS(Acumulativo!$W:$W,Acumulativo!$U:$U,$C9,Acumulativo!$B:$B,D$6)</f>
        <v>0</v>
      </c>
      <c r="E9" s="70"/>
      <c r="F9" s="68">
        <f>+SUMIFS(Acumulativo!$W:$W,Acumulativo!$U:$U,$C9,Acumulativo!$B:$B,F$6)</f>
        <v>63524.07</v>
      </c>
      <c r="G9" s="70"/>
      <c r="H9" s="68">
        <f>+SUMIFS(Acumulativo!$W:$W,Acumulativo!$U:$U,$C9,Acumulativo!$B:$B,H$6)</f>
        <v>0</v>
      </c>
      <c r="I9" s="70"/>
      <c r="J9" s="68">
        <f>+SUMIFS(Acumulativo!$W:$W,Acumulativo!$U:$U,$C9,Acumulativo!$B:$B,J$6)</f>
        <v>0</v>
      </c>
      <c r="K9" s="70"/>
      <c r="L9" s="68">
        <f>+SUMIFS(Acumulativo!$W:$W,Acumulativo!$U:$U,$C9,Acumulativo!$B:$B,L$6)</f>
        <v>0</v>
      </c>
      <c r="M9" s="70"/>
      <c r="N9" s="68">
        <f>+SUMIFS(Acumulativo!$W:$W,Acumulativo!$U:$U,$C9,Acumulativo!$B:$B,N$6)</f>
        <v>0</v>
      </c>
      <c r="O9" s="70"/>
      <c r="P9" s="68">
        <f>+SUMIFS(Acumulativo!$W:$W,Acumulativo!$U:$U,$C9,Acumulativo!$B:$B,P$6)</f>
        <v>0</v>
      </c>
      <c r="Q9" s="70"/>
      <c r="R9" s="68">
        <f>+SUMIFS(Acumulativo!$W:$W,Acumulativo!$U:$U,$C9,Acumulativo!$B:$B,R$6)</f>
        <v>0</v>
      </c>
      <c r="S9" s="70"/>
      <c r="T9" s="68">
        <f>+SUMIFS(Acumulativo!$W:$W,Acumulativo!$U:$U,$C9,Acumulativo!$B:$B,T$6)</f>
        <v>0</v>
      </c>
      <c r="U9" s="70"/>
      <c r="V9" s="68">
        <f>+SUMIFS(Acumulativo!$W:$W,Acumulativo!$U:$U,$C9,Acumulativo!$B:$B,V$6)</f>
        <v>0</v>
      </c>
      <c r="W9" s="70"/>
      <c r="X9" s="68">
        <f>+SUMIFS(Acumulativo!$W:$W,Acumulativo!$U:$U,$C9,Acumulativo!$B:$B,X$6)</f>
        <v>0</v>
      </c>
      <c r="Y9" s="70"/>
      <c r="Z9" s="68">
        <f>+SUMIFS(Acumulativo!$W:$W,Acumulativo!$U:$U,$C9,Acumulativo!$B:$B,Z$6)</f>
        <v>0</v>
      </c>
      <c r="AA9" s="70"/>
      <c r="AC9" s="68">
        <f t="shared" si="0"/>
        <v>63524.07</v>
      </c>
      <c r="AD9" s="70"/>
      <c r="AE9" s="69"/>
      <c r="AF9" s="69"/>
      <c r="AH9" s="69"/>
    </row>
    <row r="10" spans="2:34" ht="12.75" customHeight="1" thickBot="1" x14ac:dyDescent="0.35">
      <c r="B10" s="66" t="s">
        <v>190</v>
      </c>
      <c r="C10" s="67" t="s">
        <v>191</v>
      </c>
      <c r="D10" s="68">
        <f>+SUMIFS(Acumulativo!$W:$W,Acumulativo!$U:$U,$C10,Acumulativo!$B:$B,D$6)</f>
        <v>747116.47</v>
      </c>
      <c r="E10" s="70"/>
      <c r="F10" s="68">
        <f>+SUMIFS(Acumulativo!$W:$W,Acumulativo!$U:$U,$C10,Acumulativo!$B:$B,F$6)</f>
        <v>6079406.9700000007</v>
      </c>
      <c r="G10" s="70"/>
      <c r="H10" s="68">
        <f>+SUMIFS(Acumulativo!$W:$W,Acumulativo!$U:$U,$C10,Acumulativo!$B:$B,H$6)</f>
        <v>75373.200000000041</v>
      </c>
      <c r="I10" s="70"/>
      <c r="J10" s="68">
        <f>+SUMIFS(Acumulativo!$W:$W,Acumulativo!$U:$U,$C10,Acumulativo!$B:$B,J$6)</f>
        <v>380048.82000000007</v>
      </c>
      <c r="K10" s="70"/>
      <c r="L10" s="68">
        <f>+SUMIFS(Acumulativo!$W:$W,Acumulativo!$U:$U,$C10,Acumulativo!$B:$B,L$6)</f>
        <v>1170640.48</v>
      </c>
      <c r="M10" s="70"/>
      <c r="N10" s="68">
        <f>+SUMIFS(Acumulativo!$W:$W,Acumulativo!$U:$U,$C10,Acumulativo!$B:$B,N$6)</f>
        <v>713660.58</v>
      </c>
      <c r="O10" s="70"/>
      <c r="P10" s="68">
        <f>+SUMIFS(Acumulativo!$W:$W,Acumulativo!$U:$U,$C10,Acumulativo!$B:$B,P$6)</f>
        <v>470162.59</v>
      </c>
      <c r="Q10" s="70"/>
      <c r="R10" s="68">
        <f>+SUMIFS(Acumulativo!$W:$W,Acumulativo!$U:$U,$C10,Acumulativo!$B:$B,R$6)</f>
        <v>247052.62</v>
      </c>
      <c r="S10" s="70"/>
      <c r="T10" s="68">
        <f>+SUMIFS(Acumulativo!$W:$W,Acumulativo!$U:$U,$C10,Acumulativo!$B:$B,T$6)</f>
        <v>2992323.7199999997</v>
      </c>
      <c r="U10" s="70"/>
      <c r="V10" s="68">
        <f>+SUMIFS(Acumulativo!$W:$W,Acumulativo!$U:$U,$C10,Acumulativo!$B:$B,V$6)</f>
        <v>258797.97</v>
      </c>
      <c r="W10" s="70"/>
      <c r="X10" s="68">
        <f>+SUMIFS(Acumulativo!$W:$W,Acumulativo!$U:$U,$C10,Acumulativo!$B:$B,X$6)</f>
        <v>22113913.009999998</v>
      </c>
      <c r="Y10" s="70"/>
      <c r="Z10" s="68">
        <f>+SUMIFS(Acumulativo!$W:$W,Acumulativo!$U:$U,$C10,Acumulativo!$B:$B,Z$6)</f>
        <v>250618.18</v>
      </c>
      <c r="AA10" s="70"/>
      <c r="AC10" s="68">
        <f t="shared" si="0"/>
        <v>35499114.609999999</v>
      </c>
      <c r="AD10" s="70"/>
      <c r="AE10" s="69"/>
      <c r="AF10" s="238" t="s">
        <v>90</v>
      </c>
      <c r="AG10" s="239"/>
      <c r="AH10" s="240"/>
    </row>
    <row r="11" spans="2:34" ht="12.75" customHeight="1" x14ac:dyDescent="0.3">
      <c r="B11" s="66" t="s">
        <v>200</v>
      </c>
      <c r="C11" s="67" t="s">
        <v>201</v>
      </c>
      <c r="D11" s="68">
        <f>+SUMIFS(Acumulativo!$W:$W,Acumulativo!$U:$U,$C11,Acumulativo!$B:$B,D$6)</f>
        <v>0</v>
      </c>
      <c r="E11" s="70"/>
      <c r="F11" s="68">
        <f>+SUMIFS(Acumulativo!$W:$W,Acumulativo!$U:$U,$C11,Acumulativo!$B:$B,F$6)</f>
        <v>0</v>
      </c>
      <c r="G11" s="70"/>
      <c r="H11" s="68">
        <f>+SUMIFS(Acumulativo!$W:$W,Acumulativo!$U:$U,$C11,Acumulativo!$B:$B,H$6)</f>
        <v>0</v>
      </c>
      <c r="I11" s="70"/>
      <c r="J11" s="68">
        <f>+SUMIFS(Acumulativo!$W:$W,Acumulativo!$U:$U,$C11,Acumulativo!$B:$B,J$6)</f>
        <v>0</v>
      </c>
      <c r="K11" s="70"/>
      <c r="L11" s="68">
        <f>+SUMIFS(Acumulativo!$W:$W,Acumulativo!$U:$U,$C11,Acumulativo!$B:$B,L$6)</f>
        <v>0</v>
      </c>
      <c r="M11" s="70"/>
      <c r="N11" s="68">
        <f>+SUMIFS(Acumulativo!$W:$W,Acumulativo!$U:$U,$C11,Acumulativo!$B:$B,N$6)</f>
        <v>0</v>
      </c>
      <c r="O11" s="70"/>
      <c r="P11" s="68">
        <f>+SUMIFS(Acumulativo!$W:$W,Acumulativo!$U:$U,$C11,Acumulativo!$B:$B,P$6)</f>
        <v>0</v>
      </c>
      <c r="Q11" s="70"/>
      <c r="R11" s="68">
        <f>+SUMIFS(Acumulativo!$W:$W,Acumulativo!$U:$U,$C11,Acumulativo!$B:$B,R$6)</f>
        <v>0</v>
      </c>
      <c r="S11" s="70"/>
      <c r="T11" s="68">
        <f>+SUMIFS(Acumulativo!$W:$W,Acumulativo!$U:$U,$C11,Acumulativo!$B:$B,T$6)</f>
        <v>0</v>
      </c>
      <c r="U11" s="70"/>
      <c r="V11" s="68">
        <f>+SUMIFS(Acumulativo!$W:$W,Acumulativo!$U:$U,$C11,Acumulativo!$B:$B,V$6)</f>
        <v>0</v>
      </c>
      <c r="W11" s="70"/>
      <c r="X11" s="68">
        <f>+SUMIFS(Acumulativo!$W:$W,Acumulativo!$U:$U,$C11,Acumulativo!$B:$B,X$6)</f>
        <v>0</v>
      </c>
      <c r="Y11" s="70"/>
      <c r="Z11" s="68">
        <f>+SUMIFS(Acumulativo!$W:$W,Acumulativo!$U:$U,$C11,Acumulativo!$B:$B,Z$6)</f>
        <v>0</v>
      </c>
      <c r="AA11" s="70"/>
      <c r="AC11" s="68">
        <f t="shared" si="0"/>
        <v>0</v>
      </c>
      <c r="AD11" s="70"/>
      <c r="AE11" s="69"/>
      <c r="AF11" s="73" t="s">
        <v>60</v>
      </c>
      <c r="AG11" s="74"/>
      <c r="AH11" s="75">
        <f>+AC19-Acumulativo!K4-Acumulativo!J4-AD23</f>
        <v>9092042.3699999992</v>
      </c>
    </row>
    <row r="12" spans="2:34" ht="12.75" customHeight="1" x14ac:dyDescent="0.3">
      <c r="B12" s="144" t="s">
        <v>182</v>
      </c>
      <c r="C12" s="67" t="s">
        <v>202</v>
      </c>
      <c r="D12" s="68">
        <f>+SUMIFS(Acumulativo!$W:$W,Acumulativo!$U:$U,$C12,Acumulativo!$B:$B,D$6)</f>
        <v>0</v>
      </c>
      <c r="E12" s="70"/>
      <c r="F12" s="68">
        <f>+SUMIFS(Acumulativo!$W:$W,Acumulativo!$U:$U,$C12,Acumulativo!$B:$B,F$6)</f>
        <v>0</v>
      </c>
      <c r="G12" s="70"/>
      <c r="H12" s="68">
        <f>+SUMIFS(Acumulativo!$W:$W,Acumulativo!$U:$U,$C12,Acumulativo!$B:$B,H$6)</f>
        <v>901925.1399999999</v>
      </c>
      <c r="I12" s="70"/>
      <c r="J12" s="68">
        <f>+SUMIFS(Acumulativo!$W:$W,Acumulativo!$U:$U,$C12,Acumulativo!$B:$B,J$6)</f>
        <v>0</v>
      </c>
      <c r="K12" s="70"/>
      <c r="L12" s="68">
        <f>+SUMIFS(Acumulativo!$W:$W,Acumulativo!$U:$U,$C12,Acumulativo!$B:$B,L$6)</f>
        <v>0</v>
      </c>
      <c r="M12" s="70"/>
      <c r="N12" s="68">
        <f>+SUMIFS(Acumulativo!$W:$W,Acumulativo!$U:$U,$C12,Acumulativo!$B:$B,N$6)</f>
        <v>0</v>
      </c>
      <c r="O12" s="70"/>
      <c r="P12" s="68">
        <f>+SUMIFS(Acumulativo!$W:$W,Acumulativo!$U:$U,$C12,Acumulativo!$B:$B,P$6)</f>
        <v>0</v>
      </c>
      <c r="Q12" s="70"/>
      <c r="R12" s="68">
        <f>+SUMIFS(Acumulativo!$W:$W,Acumulativo!$U:$U,$C12,Acumulativo!$B:$B,R$6)</f>
        <v>0</v>
      </c>
      <c r="S12" s="70"/>
      <c r="T12" s="68">
        <f>+SUMIFS(Acumulativo!$W:$W,Acumulativo!$U:$U,$C12,Acumulativo!$B:$B,T$6)</f>
        <v>0</v>
      </c>
      <c r="U12" s="70"/>
      <c r="V12" s="68">
        <f>+SUMIFS(Acumulativo!$W:$W,Acumulativo!$U:$U,$C12,Acumulativo!$B:$B,V$6)</f>
        <v>0</v>
      </c>
      <c r="W12" s="70"/>
      <c r="X12" s="68">
        <f>+SUMIFS(Acumulativo!$W:$W,Acumulativo!$U:$U,$C12,Acumulativo!$B:$B,X$6)</f>
        <v>0</v>
      </c>
      <c r="Y12" s="70"/>
      <c r="Z12" s="68">
        <f>+SUMIFS(Acumulativo!$W:$W,Acumulativo!$U:$U,$C12,Acumulativo!$B:$B,Z$6)</f>
        <v>0</v>
      </c>
      <c r="AA12" s="70"/>
      <c r="AC12" s="68">
        <f t="shared" si="0"/>
        <v>901925.1399999999</v>
      </c>
      <c r="AD12" s="70"/>
      <c r="AE12" s="69"/>
      <c r="AF12" s="73" t="s">
        <v>61</v>
      </c>
      <c r="AG12" s="74"/>
      <c r="AH12" s="75" t="e">
        <f>+Acumulativo!P4+Acumulativo!Q4+Acumulativo!#REF!-Asientos!AC21-Asientos!AC22-Asientos!#REF!</f>
        <v>#REF!</v>
      </c>
    </row>
    <row r="13" spans="2:34" ht="12.75" customHeight="1" x14ac:dyDescent="0.3">
      <c r="B13" s="144" t="s">
        <v>203</v>
      </c>
      <c r="C13" s="67" t="s">
        <v>204</v>
      </c>
      <c r="D13" s="68">
        <f>+SUMIFS(Acumulativo!$W:$W,Acumulativo!$U:$U,$C13,Acumulativo!$B:$B,D$6)</f>
        <v>0</v>
      </c>
      <c r="E13" s="70"/>
      <c r="F13" s="68">
        <f>+SUMIFS(Acumulativo!$W:$W,Acumulativo!$U:$U,$C13,Acumulativo!$B:$B,F$6)</f>
        <v>0</v>
      </c>
      <c r="G13" s="70"/>
      <c r="H13" s="68">
        <f>+SUMIFS(Acumulativo!$W:$W,Acumulativo!$U:$U,$C13,Acumulativo!$B:$B,H$6)</f>
        <v>0</v>
      </c>
      <c r="I13" s="70"/>
      <c r="J13" s="68">
        <f>+SUMIFS(Acumulativo!$W:$W,Acumulativo!$U:$U,$C13,Acumulativo!$B:$B,J$6)</f>
        <v>0</v>
      </c>
      <c r="K13" s="70"/>
      <c r="L13" s="68">
        <f>+SUMIFS(Acumulativo!$W:$W,Acumulativo!$U:$U,$C13,Acumulativo!$B:$B,L$6)</f>
        <v>0</v>
      </c>
      <c r="M13" s="70"/>
      <c r="N13" s="68">
        <f>+SUMIFS(Acumulativo!$W:$W,Acumulativo!$U:$U,$C13,Acumulativo!$B:$B,N$6)</f>
        <v>0</v>
      </c>
      <c r="O13" s="70"/>
      <c r="P13" s="68">
        <f>+SUMIFS(Acumulativo!$W:$W,Acumulativo!$U:$U,$C13,Acumulativo!$B:$B,P$6)</f>
        <v>0</v>
      </c>
      <c r="Q13" s="70"/>
      <c r="R13" s="68">
        <f>+SUMIFS(Acumulativo!$W:$W,Acumulativo!$U:$U,$C13,Acumulativo!$B:$B,R$6)</f>
        <v>0</v>
      </c>
      <c r="S13" s="70"/>
      <c r="T13" s="68">
        <f>+SUMIFS(Acumulativo!$W:$W,Acumulativo!$U:$U,$C13,Acumulativo!$B:$B,T$6)</f>
        <v>0</v>
      </c>
      <c r="U13" s="70"/>
      <c r="V13" s="68">
        <f>+SUMIFS(Acumulativo!$W:$W,Acumulativo!$U:$U,$C13,Acumulativo!$B:$B,V$6)</f>
        <v>0</v>
      </c>
      <c r="W13" s="70"/>
      <c r="X13" s="68">
        <f>+SUMIFS(Acumulativo!$W:$W,Acumulativo!$U:$U,$C13,Acumulativo!$B:$B,X$6)</f>
        <v>0</v>
      </c>
      <c r="Y13" s="70"/>
      <c r="Z13" s="68">
        <f>+SUMIFS(Acumulativo!$W:$W,Acumulativo!$U:$U,$C13,Acumulativo!$B:$B,Z$6)</f>
        <v>0</v>
      </c>
      <c r="AA13" s="70"/>
      <c r="AC13" s="68">
        <f t="shared" si="0"/>
        <v>0</v>
      </c>
      <c r="AD13" s="70"/>
      <c r="AE13" s="69"/>
      <c r="AF13" s="73" t="s">
        <v>89</v>
      </c>
      <c r="AG13" s="76"/>
      <c r="AH13" s="77" t="e">
        <f>+Acumulativo!R4+Acumulativo!S4+Acumulativo!#REF!-Asientos!#REF!-Asientos!#REF!-Asientos!#REF!</f>
        <v>#REF!</v>
      </c>
    </row>
    <row r="14" spans="2:34" ht="12.75" customHeight="1" thickBot="1" x14ac:dyDescent="0.35">
      <c r="B14" s="144" t="s">
        <v>184</v>
      </c>
      <c r="C14" s="67" t="s">
        <v>205</v>
      </c>
      <c r="D14" s="68">
        <f>+SUMIFS(Acumulativo!$W:$W,Acumulativo!$U:$U,$C14,Acumulativo!$B:$B,D$6)</f>
        <v>0</v>
      </c>
      <c r="E14" s="70"/>
      <c r="F14" s="68">
        <f>+SUMIFS(Acumulativo!$W:$W,Acumulativo!$U:$U,$C14,Acumulativo!$B:$B,F$6)</f>
        <v>0</v>
      </c>
      <c r="G14" s="70"/>
      <c r="H14" s="68">
        <f>+SUMIFS(Acumulativo!$W:$W,Acumulativo!$U:$U,$C14,Acumulativo!$B:$B,H$6)</f>
        <v>0</v>
      </c>
      <c r="I14" s="70"/>
      <c r="J14" s="68">
        <f>+SUMIFS(Acumulativo!$W:$W,Acumulativo!$U:$U,$C14,Acumulativo!$B:$B,J$6)</f>
        <v>0</v>
      </c>
      <c r="K14" s="70"/>
      <c r="L14" s="68">
        <f>+SUMIFS(Acumulativo!$W:$W,Acumulativo!$U:$U,$C14,Acumulativo!$B:$B,L$6)</f>
        <v>0</v>
      </c>
      <c r="M14" s="70"/>
      <c r="N14" s="68">
        <f>+SUMIFS(Acumulativo!$W:$W,Acumulativo!$U:$U,$C14,Acumulativo!$B:$B,N$6)</f>
        <v>0</v>
      </c>
      <c r="O14" s="70"/>
      <c r="P14" s="68">
        <f>+SUMIFS(Acumulativo!$W:$W,Acumulativo!$U:$U,$C14,Acumulativo!$B:$B,P$6)</f>
        <v>0</v>
      </c>
      <c r="Q14" s="70"/>
      <c r="R14" s="68">
        <f>+SUMIFS(Acumulativo!$W:$W,Acumulativo!$U:$U,$C14,Acumulativo!$B:$B,R$6)</f>
        <v>0</v>
      </c>
      <c r="S14" s="70"/>
      <c r="T14" s="68">
        <f>+SUMIFS(Acumulativo!$W:$W,Acumulativo!$U:$U,$C14,Acumulativo!$B:$B,T$6)</f>
        <v>0</v>
      </c>
      <c r="U14" s="70"/>
      <c r="V14" s="68">
        <f>+SUMIFS(Acumulativo!$W:$W,Acumulativo!$U:$U,$C14,Acumulativo!$B:$B,V$6)</f>
        <v>0</v>
      </c>
      <c r="W14" s="70"/>
      <c r="X14" s="68">
        <f>+SUMIFS(Acumulativo!$W:$W,Acumulativo!$U:$U,$C14,Acumulativo!$B:$B,X$6)</f>
        <v>0</v>
      </c>
      <c r="Y14" s="70"/>
      <c r="Z14" s="68">
        <f>+SUMIFS(Acumulativo!$W:$W,Acumulativo!$U:$U,$C14,Acumulativo!$B:$B,Z$6)</f>
        <v>0</v>
      </c>
      <c r="AA14" s="70"/>
      <c r="AC14" s="68">
        <f t="shared" si="0"/>
        <v>0</v>
      </c>
      <c r="AD14" s="70"/>
      <c r="AE14" s="69"/>
      <c r="AF14" s="78" t="s">
        <v>62</v>
      </c>
      <c r="AG14" s="79"/>
      <c r="AH14" s="80">
        <f>+AD24-Acumulativo!T4</f>
        <v>68189588.339999989</v>
      </c>
    </row>
    <row r="15" spans="2:34" ht="12.75" customHeight="1" x14ac:dyDescent="0.3">
      <c r="B15" s="144" t="s">
        <v>102</v>
      </c>
      <c r="C15" s="67" t="s">
        <v>6</v>
      </c>
      <c r="D15" s="68">
        <f>+SUMIFS(Acumulativo!$W:$W,Acumulativo!$U:$U,$C15,Acumulativo!$B:$B,D$6)</f>
        <v>647333.98</v>
      </c>
      <c r="E15" s="70"/>
      <c r="F15" s="68">
        <f>+SUMIFS(Acumulativo!$W:$W,Acumulativo!$U:$U,$C15,Acumulativo!$B:$B,F$6)</f>
        <v>19109809.809999995</v>
      </c>
      <c r="G15" s="70"/>
      <c r="H15" s="68">
        <f>+SUMIFS(Acumulativo!$W:$W,Acumulativo!$U:$U,$C15,Acumulativo!$B:$B,H$6)</f>
        <v>410850</v>
      </c>
      <c r="I15" s="70"/>
      <c r="J15" s="68">
        <f>+SUMIFS(Acumulativo!$W:$W,Acumulativo!$U:$U,$C15,Acumulativo!$B:$B,J$6)</f>
        <v>511324</v>
      </c>
      <c r="K15" s="70"/>
      <c r="L15" s="68">
        <f>+SUMIFS(Acumulativo!$W:$W,Acumulativo!$U:$U,$C15,Acumulativo!$B:$B,L$6)</f>
        <v>1088398.1200000001</v>
      </c>
      <c r="M15" s="70"/>
      <c r="N15" s="68">
        <f>+SUMIFS(Acumulativo!$W:$W,Acumulativo!$U:$U,$C15,Acumulativo!$B:$B,N$6)</f>
        <v>661733</v>
      </c>
      <c r="O15" s="70"/>
      <c r="P15" s="68">
        <f>+SUMIFS(Acumulativo!$W:$W,Acumulativo!$U:$U,$C15,Acumulativo!$B:$B,P$6)</f>
        <v>661733</v>
      </c>
      <c r="Q15" s="70"/>
      <c r="R15" s="68">
        <f>+SUMIFS(Acumulativo!$W:$W,Acumulativo!$U:$U,$C15,Acumulativo!$B:$B,R$6)</f>
        <v>661733</v>
      </c>
      <c r="S15" s="70"/>
      <c r="T15" s="68">
        <f>+SUMIFS(Acumulativo!$W:$W,Acumulativo!$U:$U,$C15,Acumulativo!$B:$B,T$6)</f>
        <v>661733</v>
      </c>
      <c r="U15" s="70"/>
      <c r="V15" s="68">
        <f>+SUMIFS(Acumulativo!$W:$W,Acumulativo!$U:$U,$C15,Acumulativo!$B:$B,V$6)</f>
        <v>778642.04</v>
      </c>
      <c r="W15" s="70"/>
      <c r="X15" s="68">
        <f>+SUMIFS(Acumulativo!$W:$W,Acumulativo!$U:$U,$C15,Acumulativo!$B:$B,X$6)</f>
        <v>2898272.04</v>
      </c>
      <c r="Y15" s="70"/>
      <c r="Z15" s="68">
        <f>+SUMIFS(Acumulativo!$W:$W,Acumulativo!$U:$U,$C15,Acumulativo!$B:$B,Z$6)</f>
        <v>11389389.069999998</v>
      </c>
      <c r="AA15" s="70"/>
      <c r="AC15" s="68">
        <f t="shared" si="0"/>
        <v>39480951.059999995</v>
      </c>
      <c r="AD15" s="70"/>
      <c r="AE15" s="69"/>
      <c r="AF15" s="69"/>
      <c r="AH15" s="69"/>
    </row>
    <row r="16" spans="2:34" ht="12.75" customHeight="1" x14ac:dyDescent="0.3">
      <c r="B16" s="144" t="s">
        <v>234</v>
      </c>
      <c r="C16" s="146" t="s">
        <v>8</v>
      </c>
      <c r="D16" s="68">
        <f>+SUMIFS(Acumulativo!$W:$W,Acumulativo!$U:$U,$C16,Acumulativo!$B:$B,D$6)</f>
        <v>0</v>
      </c>
      <c r="E16" s="70"/>
      <c r="F16" s="68">
        <f>+SUMIFS(Acumulativo!$W:$W,Acumulativo!$U:$U,$C16,Acumulativo!$B:$B,F$6)</f>
        <v>0</v>
      </c>
      <c r="G16" s="70"/>
      <c r="H16" s="68">
        <f>+SUMIFS(Acumulativo!$W:$W,Acumulativo!$U:$U,$C16,Acumulativo!$B:$B,H$6)</f>
        <v>0</v>
      </c>
      <c r="I16" s="70"/>
      <c r="J16" s="68">
        <f>+SUMIFS(Acumulativo!$W:$W,Acumulativo!$U:$U,$C16,Acumulativo!$B:$B,J$6)</f>
        <v>0</v>
      </c>
      <c r="K16" s="70"/>
      <c r="L16" s="68">
        <f>+SUMIFS(Acumulativo!$W:$W,Acumulativo!$U:$U,$C16,Acumulativo!$B:$B,L$6)</f>
        <v>0</v>
      </c>
      <c r="M16" s="70"/>
      <c r="N16" s="68">
        <f>+SUMIFS(Acumulativo!$W:$W,Acumulativo!$U:$U,$C16,Acumulativo!$B:$B,N$6)</f>
        <v>0</v>
      </c>
      <c r="O16" s="70"/>
      <c r="P16" s="68">
        <f>+SUMIFS(Acumulativo!$W:$W,Acumulativo!$U:$U,$C16,Acumulativo!$B:$B,P$6)</f>
        <v>374138.52</v>
      </c>
      <c r="Q16" s="70"/>
      <c r="R16" s="68">
        <f>+SUMIFS(Acumulativo!$W:$W,Acumulativo!$U:$U,$C16,Acumulativo!$B:$B,R$6)</f>
        <v>0</v>
      </c>
      <c r="S16" s="70"/>
      <c r="T16" s="68">
        <f>+SUMIFS(Acumulativo!$W:$W,Acumulativo!$U:$U,$C16,Acumulativo!$B:$B,T$6)</f>
        <v>0</v>
      </c>
      <c r="U16" s="70"/>
      <c r="V16" s="68">
        <f>+SUMIFS(Acumulativo!$W:$W,Acumulativo!$U:$U,$C16,Acumulativo!$B:$B,V$6)</f>
        <v>0</v>
      </c>
      <c r="W16" s="70"/>
      <c r="X16" s="68">
        <f>+SUMIFS(Acumulativo!$W:$W,Acumulativo!$U:$U,$C16,Acumulativo!$B:$B,X$6)</f>
        <v>0</v>
      </c>
      <c r="Y16" s="70"/>
      <c r="Z16" s="68">
        <f>+SUMIFS(Acumulativo!$W:$W,Acumulativo!$U:$U,$C16,Acumulativo!$B:$B,Z$6)</f>
        <v>0</v>
      </c>
      <c r="AA16" s="70"/>
      <c r="AC16" s="68">
        <f t="shared" ref="AC16" si="1">+D16+F16+H16+J16+L16+N16+P16+R16+T16+V16+X16+Z16</f>
        <v>374138.52</v>
      </c>
      <c r="AD16" s="71"/>
      <c r="AE16" s="69"/>
      <c r="AF16" s="69"/>
      <c r="AH16" s="69"/>
    </row>
    <row r="17" spans="2:34" ht="12.75" customHeight="1" x14ac:dyDescent="0.3">
      <c r="B17" s="144" t="s">
        <v>193</v>
      </c>
      <c r="C17" s="67" t="s">
        <v>194</v>
      </c>
      <c r="D17" s="68">
        <f>+SUMIFS(Acumulativo!$W:$W,Acumulativo!$U:$U,$C17,Acumulativo!$B:$B,D$6)</f>
        <v>66676.86</v>
      </c>
      <c r="E17" s="70"/>
      <c r="F17" s="68">
        <f>+SUMIFS(Acumulativo!$W:$W,Acumulativo!$U:$U,$C17,Acumulativo!$B:$B,F$6)</f>
        <v>37590</v>
      </c>
      <c r="G17" s="70"/>
      <c r="H17" s="68">
        <f>+SUMIFS(Acumulativo!$W:$W,Acumulativo!$U:$U,$C17,Acumulativo!$B:$B,H$6)</f>
        <v>-34403.789999999994</v>
      </c>
      <c r="I17" s="70"/>
      <c r="J17" s="68">
        <f>+SUMIFS(Acumulativo!$W:$W,Acumulativo!$U:$U,$C17,Acumulativo!$B:$B,J$6)</f>
        <v>37950</v>
      </c>
      <c r="K17" s="70"/>
      <c r="L17" s="68">
        <f>+SUMIFS(Acumulativo!$W:$W,Acumulativo!$U:$U,$C17,Acumulativo!$B:$B,L$6)</f>
        <v>106684.06</v>
      </c>
      <c r="M17" s="70"/>
      <c r="N17" s="68">
        <f>+SUMIFS(Acumulativo!$W:$W,Acumulativo!$U:$U,$C17,Acumulativo!$B:$B,N$6)</f>
        <v>154966.14000000001</v>
      </c>
      <c r="O17" s="70"/>
      <c r="P17" s="68">
        <f>+SUMIFS(Acumulativo!$W:$W,Acumulativo!$U:$U,$C17,Acumulativo!$B:$B,P$6)</f>
        <v>116796.02</v>
      </c>
      <c r="Q17" s="70"/>
      <c r="R17" s="68">
        <f>+SUMIFS(Acumulativo!$W:$W,Acumulativo!$U:$U,$C17,Acumulativo!$B:$B,R$6)</f>
        <v>117399.82</v>
      </c>
      <c r="S17" s="70"/>
      <c r="T17" s="68">
        <f>+SUMIFS(Acumulativo!$W:$W,Acumulativo!$U:$U,$C17,Acumulativo!$B:$B,T$6)</f>
        <v>129587.81000000001</v>
      </c>
      <c r="U17" s="70"/>
      <c r="V17" s="68">
        <f>+SUMIFS(Acumulativo!$W:$W,Acumulativo!$U:$U,$C17,Acumulativo!$B:$B,V$6)</f>
        <v>53700</v>
      </c>
      <c r="W17" s="70"/>
      <c r="X17" s="68">
        <f>+SUMIFS(Acumulativo!$W:$W,Acumulativo!$U:$U,$C17,Acumulativo!$B:$B,X$6)</f>
        <v>140403.68</v>
      </c>
      <c r="Y17" s="70"/>
      <c r="Z17" s="68">
        <f>+SUMIFS(Acumulativo!$W:$W,Acumulativo!$U:$U,$C17,Acumulativo!$B:$B,Z$6)</f>
        <v>80532.75</v>
      </c>
      <c r="AA17" s="70"/>
      <c r="AC17" s="68">
        <f t="shared" ref="AC17" si="2">+D17+F17+H17+J17+L17+N17+P17+R17+T17+V17+X17+Z17</f>
        <v>1007883.3500000001</v>
      </c>
      <c r="AD17" s="70"/>
      <c r="AE17" s="69"/>
      <c r="AF17" s="69"/>
      <c r="AH17" s="69"/>
    </row>
    <row r="18" spans="2:34" ht="12.75" customHeight="1" x14ac:dyDescent="0.3">
      <c r="B18" s="144" t="s">
        <v>196</v>
      </c>
      <c r="C18" s="67" t="s">
        <v>195</v>
      </c>
      <c r="D18" s="68">
        <f>+SUMIFS(Acumulativo!$W:$W,Acumulativo!$U:$U,$C18,Acumulativo!$B:$B,D$6)</f>
        <v>0</v>
      </c>
      <c r="E18" s="70"/>
      <c r="F18" s="68">
        <f>+SUMIFS(Acumulativo!$W:$W,Acumulativo!$U:$U,$C18,Acumulativo!$B:$B,F$6)</f>
        <v>0</v>
      </c>
      <c r="G18" s="70"/>
      <c r="H18" s="68">
        <f>+SUMIFS(Acumulativo!$W:$W,Acumulativo!$U:$U,$C18,Acumulativo!$B:$B,H$6)</f>
        <v>0</v>
      </c>
      <c r="I18" s="70"/>
      <c r="J18" s="68">
        <f>+SUMIFS(Acumulativo!$W:$W,Acumulativo!$U:$U,$C18,Acumulativo!$B:$B,J$6)</f>
        <v>412828.65999999992</v>
      </c>
      <c r="K18" s="70"/>
      <c r="L18" s="68">
        <f>+SUMIFS(Acumulativo!$W:$W,Acumulativo!$U:$U,$C18,Acumulativo!$B:$B,L$6)</f>
        <v>0</v>
      </c>
      <c r="M18" s="70"/>
      <c r="N18" s="68">
        <f>+SUMIFS(Acumulativo!$W:$W,Acumulativo!$U:$U,$C18,Acumulativo!$B:$B,N$6)</f>
        <v>0</v>
      </c>
      <c r="O18" s="70"/>
      <c r="P18" s="68">
        <f>+SUMIFS(Acumulativo!$W:$W,Acumulativo!$U:$U,$C18,Acumulativo!$B:$B,P$6)</f>
        <v>0</v>
      </c>
      <c r="Q18" s="70"/>
      <c r="R18" s="68">
        <f>+SUMIFS(Acumulativo!$W:$W,Acumulativo!$U:$U,$C18,Acumulativo!$B:$B,R$6)</f>
        <v>0</v>
      </c>
      <c r="S18" s="70"/>
      <c r="T18" s="68">
        <f>+SUMIFS(Acumulativo!$W:$W,Acumulativo!$U:$U,$C18,Acumulativo!$B:$B,T$6)</f>
        <v>0</v>
      </c>
      <c r="U18" s="70"/>
      <c r="V18" s="68">
        <f>+SUMIFS(Acumulativo!$W:$W,Acumulativo!$U:$U,$C18,Acumulativo!$B:$B,V$6)</f>
        <v>0</v>
      </c>
      <c r="W18" s="70"/>
      <c r="X18" s="68">
        <f>+SUMIFS(Acumulativo!$W:$W,Acumulativo!$U:$U,$C18,Acumulativo!$B:$B,X$6)</f>
        <v>0</v>
      </c>
      <c r="Y18" s="70"/>
      <c r="Z18" s="68">
        <f>+SUMIFS(Acumulativo!$W:$W,Acumulativo!$U:$U,$C18,Acumulativo!$B:$B,Z$6)</f>
        <v>0</v>
      </c>
      <c r="AA18" s="70"/>
      <c r="AC18" s="68">
        <f t="shared" ref="AC18" si="3">+D18+F18+H18+J18+L18+N18+P18+R18+T18+V18+X18+Z18</f>
        <v>412828.65999999992</v>
      </c>
      <c r="AD18" s="70"/>
      <c r="AE18" s="69"/>
      <c r="AF18" s="69"/>
      <c r="AH18" s="69"/>
    </row>
    <row r="19" spans="2:34" ht="12.75" customHeight="1" x14ac:dyDescent="0.3">
      <c r="B19" s="145" t="s">
        <v>206</v>
      </c>
      <c r="C19" s="146" t="s">
        <v>207</v>
      </c>
      <c r="D19" s="68">
        <f>SUMIFS(Acumulativo!$K:$K,Acumulativo!$K:$K,"&gt;0",Acumulativo!$B:$B,D6)+SUMIFS(Acumulativo!$J:$J,Acumulativo!$J:$J,"&gt;0",Acumulativo!$B:$B,D6)+SUMIFS(Acumulativo!$L:$L,Acumulativo!$L:$L,"&gt;0",Acumulativo!$B:$B,D6)</f>
        <v>244161.4</v>
      </c>
      <c r="E19" s="71"/>
      <c r="F19" s="68">
        <f>SUMIFS(Acumulativo!$K:$K,Acumulativo!$K:$K,"&gt;0",Acumulativo!$B:$B,F6)+SUMIFS(Acumulativo!$J:$J,Acumulativo!$J:$J,"&gt;0",Acumulativo!$B:$B,F6)+SUMIFS(Acumulativo!$L:$L,Acumulativo!$L:$L,"&gt;0",Acumulativo!$B:$B,F6)</f>
        <v>1456733.04</v>
      </c>
      <c r="G19" s="71"/>
      <c r="H19" s="68">
        <f>SUMIFS(Acumulativo!$K:$K,Acumulativo!$K:$K,"&gt;0",Acumulativo!$B:$B,H6)+SUMIFS(Acumulativo!$J:$J,Acumulativo!$J:$J,"&gt;0",Acumulativo!$B:$B,H6)+SUMIFS(Acumulativo!$L:$L,Acumulativo!$L:$L,"&gt;0",Acumulativo!$B:$B,H6)</f>
        <v>657516.65</v>
      </c>
      <c r="I19" s="71"/>
      <c r="J19" s="68">
        <f>SUMIFS(Acumulativo!$K:$K,Acumulativo!$K:$K,"&gt;0",Acumulativo!$B:$B,J6)+SUMIFS(Acumulativo!$J:$J,Acumulativo!$J:$J,"&gt;0",Acumulativo!$B:$B,J6)+SUMIFS(Acumulativo!$L:$L,Acumulativo!$L:$L,"&gt;0",Acumulativo!$B:$B,J6)</f>
        <v>286366.84000000003</v>
      </c>
      <c r="K19" s="71"/>
      <c r="L19" s="68">
        <f>SUMIFS(Acumulativo!$K:$K,Acumulativo!$K:$K,"&gt;0",Acumulativo!$B:$B,L6)+SUMIFS(Acumulativo!$J:$J,Acumulativo!$J:$J,"&gt;0",Acumulativo!$B:$B,L6)+SUMIFS(Acumulativo!$L:$L,Acumulativo!$L:$L,"&gt;0",Acumulativo!$B:$B,L6)</f>
        <v>783646.19</v>
      </c>
      <c r="M19" s="71"/>
      <c r="N19" s="68">
        <f>SUMIFS(Acumulativo!$K:$K,Acumulativo!$K:$K,"&gt;0",Acumulativo!$B:$B,N6)+SUMIFS(Acumulativo!$J:$J,Acumulativo!$J:$J,"&gt;0",Acumulativo!$B:$B,N6)+SUMIFS(Acumulativo!$L:$L,Acumulativo!$L:$L,"&gt;0",Acumulativo!$B:$B,N6)</f>
        <v>321375.53999999998</v>
      </c>
      <c r="O19" s="71"/>
      <c r="P19" s="68">
        <f>SUMIFS(Acumulativo!$K:$K,Acumulativo!$K:$K,"&gt;0",Acumulativo!$B:$B,P6)+SUMIFS(Acumulativo!$J:$J,Acumulativo!$J:$J,"&gt;0",Acumulativo!$B:$B,P6)+SUMIFS(Acumulativo!$L:$L,Acumulativo!$L:$L,"&gt;0",Acumulativo!$B:$B,P6)</f>
        <v>329275.06000000006</v>
      </c>
      <c r="Q19" s="71"/>
      <c r="R19" s="68">
        <f>SUMIFS(Acumulativo!$K:$K,Acumulativo!$K:$K,"&gt;0",Acumulativo!$B:$B,R6)+SUMIFS(Acumulativo!$J:$J,Acumulativo!$J:$J,"&gt;0",Acumulativo!$B:$B,R6)+SUMIFS(Acumulativo!$L:$L,Acumulativo!$L:$L,"&gt;0",Acumulativo!$B:$B,R6)</f>
        <v>215498.94</v>
      </c>
      <c r="S19" s="71"/>
      <c r="T19" s="68">
        <f>SUMIFS(Acumulativo!$K:$K,Acumulativo!$K:$K,"&gt;0",Acumulativo!$B:$B,T6)+SUMIFS(Acumulativo!$J:$J,Acumulativo!$J:$J,"&gt;0",Acumulativo!$B:$B,T6)+SUMIFS(Acumulativo!$L:$L,Acumulativo!$L:$L,"&gt;0",Acumulativo!$B:$B,T6)</f>
        <v>232458.51</v>
      </c>
      <c r="U19" s="71"/>
      <c r="V19" s="68">
        <f>SUMIFS(Acumulativo!$K:$K,Acumulativo!$K:$K,"&gt;0",Acumulativo!$B:$B,V6)+SUMIFS(Acumulativo!$J:$J,Acumulativo!$J:$J,"&gt;0",Acumulativo!$B:$B,V6)+SUMIFS(Acumulativo!$L:$L,Acumulativo!$L:$L,"&gt;0",Acumulativo!$B:$B,V6)</f>
        <v>232794.57</v>
      </c>
      <c r="W19" s="71"/>
      <c r="X19" s="68">
        <f>SUMIFS(Acumulativo!$K:$K,Acumulativo!$K:$K,"&gt;0",Acumulativo!$B:$B,X6)+SUMIFS(Acumulativo!$J:$J,Acumulativo!$J:$J,"&gt;0",Acumulativo!$B:$B,X6)+SUMIFS(Acumulativo!$L:$L,Acumulativo!$L:$L,"&gt;0",Acumulativo!$B:$B,X6)</f>
        <v>4824321.3299999991</v>
      </c>
      <c r="Y19" s="71"/>
      <c r="Z19" s="68">
        <f>SUMIFS(Acumulativo!$K:$K,Acumulativo!$K:$K,"&gt;0",Acumulativo!$B:$B,Z6)+SUMIFS(Acumulativo!$J:$J,Acumulativo!$J:$J,"&gt;0",Acumulativo!$B:$B,Z6)+SUMIFS(Acumulativo!$L:$L,Acumulativo!$L:$L,"&gt;0",Acumulativo!$B:$B,Z6)</f>
        <v>648405.03</v>
      </c>
      <c r="AA19" s="70"/>
      <c r="AB19" s="72"/>
      <c r="AC19" s="68">
        <f t="shared" si="0"/>
        <v>10232553.1</v>
      </c>
      <c r="AD19" s="70"/>
      <c r="AE19" s="33"/>
    </row>
    <row r="20" spans="2:34" ht="12.75" customHeight="1" x14ac:dyDescent="0.3">
      <c r="B20" s="145" t="s">
        <v>208</v>
      </c>
      <c r="C20" s="146" t="s">
        <v>209</v>
      </c>
      <c r="D20" s="68">
        <f>+SUMIF(Acumulativo!$B:$B,Asientos!D6,Acumulativo!$O:$O)</f>
        <v>11728.16</v>
      </c>
      <c r="E20" s="71"/>
      <c r="F20" s="68">
        <f>+SUMIF(Acumulativo!$B:$B,Asientos!F6,Acumulativo!$O:$O)</f>
        <v>10408</v>
      </c>
      <c r="G20" s="71"/>
      <c r="H20" s="68">
        <f>+SUMIF(Acumulativo!$B:$B,Asientos!H6,Acumulativo!$O:$O)</f>
        <v>17496.41</v>
      </c>
      <c r="I20" s="71"/>
      <c r="J20" s="68">
        <f>+SUMIF(Acumulativo!$B:$B,Asientos!J6,Acumulativo!$O:$O)</f>
        <v>1380</v>
      </c>
      <c r="K20" s="71"/>
      <c r="L20" s="68">
        <f>+SUMIF(Acumulativo!$B:$B,Asientos!L6,Acumulativo!$O:$O)</f>
        <v>1380</v>
      </c>
      <c r="M20" s="71"/>
      <c r="N20" s="68">
        <f>+SUMIF(Acumulativo!$B:$B,Asientos!N6,Acumulativo!$O:$O)</f>
        <v>1421.4</v>
      </c>
      <c r="O20" s="71"/>
      <c r="P20" s="68">
        <f>+SUMIF(Acumulativo!$B:$B,Asientos!P6,Acumulativo!$O:$O)</f>
        <v>12702.250000000002</v>
      </c>
      <c r="Q20" s="71"/>
      <c r="R20" s="68">
        <f>+SUMIF(Acumulativo!$B:$B,Asientos!R6,Acumulativo!$O:$O)</f>
        <v>1529.7</v>
      </c>
      <c r="S20" s="71"/>
      <c r="T20" s="68">
        <f>+SUMIF(Acumulativo!$B:$B,Asientos!T6,Acumulativo!$O:$O)</f>
        <v>1583.1</v>
      </c>
      <c r="U20" s="71"/>
      <c r="V20" s="68">
        <f>+SUMIF(Acumulativo!$B:$B,Asientos!V6,Acumulativo!$O:$O)</f>
        <v>1646.4</v>
      </c>
      <c r="W20" s="71"/>
      <c r="X20" s="68">
        <f>+SUMIF(Acumulativo!$B:$B,Asientos!X6,Acumulativo!$O:$O)</f>
        <v>1712.1</v>
      </c>
      <c r="Y20" s="71"/>
      <c r="Z20" s="68">
        <f>+SUMIF(Acumulativo!$B:$B,Asientos!Z6,Acumulativo!$O:$O)</f>
        <v>1780.5</v>
      </c>
      <c r="AA20" s="70"/>
      <c r="AB20" s="72"/>
      <c r="AC20" s="68">
        <f t="shared" si="0"/>
        <v>64768.02</v>
      </c>
      <c r="AD20" s="70">
        <f>+E20+G20+I20+K20+M20+O20+Q20+S20+U20+W20+Y20+AA20</f>
        <v>0</v>
      </c>
      <c r="AG20" s="192"/>
    </row>
    <row r="21" spans="2:34" ht="12.75" customHeight="1" x14ac:dyDescent="0.3">
      <c r="B21" s="145" t="s">
        <v>210</v>
      </c>
      <c r="C21" s="146" t="s">
        <v>211</v>
      </c>
      <c r="D21" s="68">
        <f>+SUMIF(Acumulativo!$B:$B,D$6,Acumulativo!$P:$P)</f>
        <v>4508.66</v>
      </c>
      <c r="E21" s="71"/>
      <c r="F21" s="68">
        <f>+SUMIF(Acumulativo!$B:$B,F$6,Acumulativo!$P:$P)</f>
        <v>4104.74</v>
      </c>
      <c r="G21" s="71"/>
      <c r="H21" s="68">
        <f>+SUMIF(Acumulativo!$B:$B,H$6,Acumulativo!$P:$P)</f>
        <v>4127.53</v>
      </c>
      <c r="I21" s="71"/>
      <c r="J21" s="68">
        <f>+SUMIF(Acumulativo!$B:$B,J$6,Acumulativo!$P:$P)</f>
        <v>1461.1200000000001</v>
      </c>
      <c r="K21" s="71"/>
      <c r="L21" s="68">
        <f>+SUMIF(Acumulativo!$B:$B,L$6,Acumulativo!$P:$P)</f>
        <v>1147.3400000000001</v>
      </c>
      <c r="M21" s="71"/>
      <c r="N21" s="68">
        <f>+SUMIF(Acumulativo!$B:$B,N$6,Acumulativo!$P:$P)</f>
        <v>1174.8900000000001</v>
      </c>
      <c r="O21" s="71"/>
      <c r="P21" s="68">
        <f>+SUMIF(Acumulativo!$B:$B,P$6,Acumulativo!$P:$P)</f>
        <v>4234.08</v>
      </c>
      <c r="Q21" s="71"/>
      <c r="R21" s="68">
        <f>+SUMIF(Acumulativo!$B:$B,R$6,Acumulativo!$P:$P)</f>
        <v>1983.31</v>
      </c>
      <c r="S21" s="71"/>
      <c r="T21" s="68">
        <f>+SUMIF(Acumulativo!$B:$B,T$6,Acumulativo!$P:$P)</f>
        <v>1286.5800000000002</v>
      </c>
      <c r="U21" s="71"/>
      <c r="V21" s="68">
        <f>+SUMIF(Acumulativo!$B:$B,V$6,Acumulativo!$P:$P)</f>
        <v>1322.8600000000001</v>
      </c>
      <c r="W21" s="71"/>
      <c r="X21" s="68">
        <f>+SUMIF(Acumulativo!$B:$B,X$6,Acumulativo!$P:$P)</f>
        <v>1360.24</v>
      </c>
      <c r="Y21" s="71"/>
      <c r="Z21" s="68">
        <f>+SUMIF(Acumulativo!$B:$B,Z$6,Acumulativo!$P:$P)</f>
        <v>1398.83</v>
      </c>
      <c r="AA21" s="70"/>
      <c r="AB21" s="72"/>
      <c r="AC21" s="68">
        <f t="shared" si="0"/>
        <v>28110.180000000008</v>
      </c>
      <c r="AD21" s="70"/>
      <c r="AE21" s="33"/>
    </row>
    <row r="22" spans="2:34" ht="12.75" customHeight="1" x14ac:dyDescent="0.3">
      <c r="B22" s="145" t="s">
        <v>212</v>
      </c>
      <c r="C22" s="146" t="s">
        <v>213</v>
      </c>
      <c r="D22" s="68">
        <f>+SUMIF(Acumulativo!$B:$B,D$6,Acumulativo!$Q:$Q)</f>
        <v>0</v>
      </c>
      <c r="E22" s="71"/>
      <c r="F22" s="68">
        <f>+SUMIF(Acumulativo!$B:$B,F$6,Acumulativo!$Q:$Q)</f>
        <v>0</v>
      </c>
      <c r="G22" s="71"/>
      <c r="H22" s="68">
        <f>+SUMIF(Acumulativo!$B:$B,H$6,Acumulativo!$Q:$Q)</f>
        <v>1.8189894035458565E-12</v>
      </c>
      <c r="I22" s="71"/>
      <c r="J22" s="68">
        <f>+SUMIF(Acumulativo!$B:$B,J$6,Acumulativo!$Q:$Q)</f>
        <v>0</v>
      </c>
      <c r="K22" s="71"/>
      <c r="L22" s="68">
        <f>+SUMIF(Acumulativo!$B:$B,L$6,Acumulativo!$Q:$Q)</f>
        <v>0</v>
      </c>
      <c r="M22" s="71"/>
      <c r="N22" s="68">
        <f>+SUMIF(Acumulativo!$B:$B,N$6,Acumulativo!$Q:$Q)</f>
        <v>0</v>
      </c>
      <c r="O22" s="71"/>
      <c r="P22" s="68">
        <f>+SUMIF(Acumulativo!$B:$B,P$6,Acumulativo!$Q:$Q)</f>
        <v>0</v>
      </c>
      <c r="Q22" s="71"/>
      <c r="R22" s="68">
        <f>+SUMIF(Acumulativo!$B:$B,R$6,Acumulativo!$Q:$Q)</f>
        <v>0</v>
      </c>
      <c r="S22" s="71"/>
      <c r="T22" s="68">
        <f>+SUMIF(Acumulativo!$B:$B,T$6,Acumulativo!$Q:$Q)</f>
        <v>0</v>
      </c>
      <c r="U22" s="71"/>
      <c r="V22" s="68">
        <f>+SUMIF(Acumulativo!$B:$B,V$6,Acumulativo!$Q:$Q)</f>
        <v>0</v>
      </c>
      <c r="W22" s="71"/>
      <c r="X22" s="68">
        <f>+SUMIF(Acumulativo!$B:$B,X$6,Acumulativo!$Q:$Q)</f>
        <v>0</v>
      </c>
      <c r="Y22" s="71"/>
      <c r="Z22" s="68">
        <f>+SUMIF(Acumulativo!$B:$B,Z$6,Acumulativo!$Q:$Q)</f>
        <v>0</v>
      </c>
      <c r="AA22" s="70"/>
      <c r="AB22" s="72"/>
      <c r="AC22" s="68">
        <f t="shared" si="0"/>
        <v>1.8189894035458565E-12</v>
      </c>
      <c r="AD22" s="70"/>
    </row>
    <row r="23" spans="2:34" ht="12.75" customHeight="1" x14ac:dyDescent="0.3">
      <c r="B23" s="66" t="s">
        <v>214</v>
      </c>
      <c r="C23" s="67" t="s">
        <v>215</v>
      </c>
      <c r="D23" s="68"/>
      <c r="E23" s="70">
        <f>-SUMIFS(Acumulativo!$K:$K,Acumulativo!$K:$K,"&lt;0",Acumulativo!$B:$B,D$6)-SUMIFS(Acumulativo!$J:$J,Acumulativo!$J:$J,"&lt;0",Acumulativo!$B:$B,$D$6)-SUMIFS(Acumulativo!$L:$L,Acumulativo!$L:$L,"&lt;0",Acumulativo!$B:$B,$D$6)</f>
        <v>0</v>
      </c>
      <c r="F23" s="68"/>
      <c r="G23" s="70">
        <f>-SUMIFS(Acumulativo!$K:$K,Acumulativo!$K:$K,"&lt;0",Acumulativo!$B:$B,F$6)-SUMIFS(Acumulativo!$J:$J,Acumulativo!$J:$J,"&lt;0",Acumulativo!$B:$B,$F$6)-SUMIFS(Acumulativo!$L:$L,Acumulativo!$L:$L,"&lt;0",Acumulativo!$B:$B,$F$6)</f>
        <v>239998.5</v>
      </c>
      <c r="H23" s="68"/>
      <c r="I23" s="70">
        <f>-SUMIFS(Acumulativo!$K:$K,Acumulativo!$K:$K,"&lt;0",Acumulativo!$B:$B,H$6)-SUMIFS(Acumulativo!$J:$J,Acumulativo!$J:$J,"&lt;0",Acumulativo!$B:$B,$H$6)-SUMIFS(Acumulativo!$L:$L,Acumulativo!$L:$L,"&lt;0",Acumulativo!$B:$B,$H$6)</f>
        <v>516945.86000000004</v>
      </c>
      <c r="J23" s="68"/>
      <c r="K23" s="70">
        <f>-SUMIFS(Acumulativo!$K:$K,Acumulativo!$K:$K,"&lt;0",Acumulativo!$B:$B,J$6)-SUMIFS(Acumulativo!$J:$J,Acumulativo!$J:$J,"&lt;0",Acumulativo!$B:$B,$J$6)-SUMIFS(Acumulativo!$L:$L,Acumulativo!$L:$L,"&lt;0",Acumulativo!$B:$B,$J$6)</f>
        <v>1385.87</v>
      </c>
      <c r="L23" s="68"/>
      <c r="M23" s="70">
        <f>-SUMIFS(Acumulativo!$K:$K,Acumulativo!$K:$K,"&lt;0",Acumulativo!$B:$B,L$6)-SUMIFS(Acumulativo!$J:$J,Acumulativo!$J:$J,"&lt;0",Acumulativo!$B:$B,$L$6)-SUMIFS(Acumulativo!$L:$L,Acumulativo!$L:$L,"&lt;0",Acumulativo!$B:$B,$L$6)</f>
        <v>0</v>
      </c>
      <c r="N23" s="68"/>
      <c r="O23" s="70">
        <f>-SUMIFS(Acumulativo!$K:$K,Acumulativo!$K:$K,"&lt;0",Acumulativo!$B:$B,N$6)-SUMIFS(Acumulativo!$J:$J,Acumulativo!$J:$J,"&lt;0",Acumulativo!$B:$B,$N$6)-SUMIFS(Acumulativo!$L:$L,Acumulativo!$L:$L,"&lt;0",Acumulativo!$B:$B,$N$6)</f>
        <v>0</v>
      </c>
      <c r="P23" s="68"/>
      <c r="Q23" s="70">
        <f>-SUMIFS(Acumulativo!$K:$K,Acumulativo!$K:$K,"&lt;0",Acumulativo!$B:$B,P$6)-SUMIFS(Acumulativo!$J:$J,Acumulativo!$J:$J,"&lt;0",Acumulativo!$B:$B,$P$6)-SUMIFS(Acumulativo!$L:$L,Acumulativo!$L:$L,"&lt;0",Acumulativo!$B:$B,$P$6)</f>
        <v>67200</v>
      </c>
      <c r="R23" s="68"/>
      <c r="S23" s="70">
        <f>-SUMIFS(Acumulativo!$K:$K,Acumulativo!$K:$K,"&lt;0",Acumulativo!$B:$B,R$6)-SUMIFS(Acumulativo!$J:$J,Acumulativo!$J:$J,"&lt;0",Acumulativo!$B:$B,$R$6)-SUMIFS(Acumulativo!$L:$L,Acumulativo!$L:$L,"&lt;0",Acumulativo!$B:$B,$R$6)</f>
        <v>0</v>
      </c>
      <c r="T23" s="68"/>
      <c r="U23" s="70">
        <f>-SUMIFS(Acumulativo!$K:$K,Acumulativo!$K:$K,"&lt;0",Acumulativo!$B:$B,T$6)-SUMIFS(Acumulativo!$J:$J,Acumulativo!$J:$J,"&lt;0",Acumulativo!$B:$B,$T$6)-SUMIFS(Acumulativo!$L:$L,Acumulativo!$L:$L,"&lt;0",Acumulativo!$B:$B,$T$6)</f>
        <v>15623.99</v>
      </c>
      <c r="V23" s="68"/>
      <c r="W23" s="70">
        <f>-SUMIFS(Acumulativo!$K:$K,Acumulativo!$K:$K,"&lt;0",Acumulativo!$B:$B,V$6)-SUMIFS(Acumulativo!$J:$J,Acumulativo!$J:$J,"&lt;0",Acumulativo!$B:$B,$V$6)-SUMIFS(Acumulativo!$L:$L,Acumulativo!$L:$L,"&lt;0",Acumulativo!$B:$B,$V$6)</f>
        <v>16255.17</v>
      </c>
      <c r="X23" s="68"/>
      <c r="Y23" s="70">
        <f>-SUMIFS(Acumulativo!$K:$K,Acumulativo!$K:$K,"&lt;0",Acumulativo!$B:$B,X$6)-SUMIFS(Acumulativo!$J:$J,Acumulativo!$J:$J,"&lt;0",Acumulativo!$B:$B,$X$6)-SUMIFS(Acumulativo!$L:$L,Acumulativo!$L:$L,"&lt;0",Acumulativo!$B:$B,$X$6)</f>
        <v>0</v>
      </c>
      <c r="Z23" s="68"/>
      <c r="AA23" s="70">
        <f>-SUMIFS(Acumulativo!$K:$K,Acumulativo!$K:$K,"&lt;0",Acumulativo!$B:$B,Z$6)-SUMIFS(Acumulativo!$J:$J,Acumulativo!$J:$J,"&lt;0",Acumulativo!$B:$B,$Z$6)-SUMIFS(Acumulativo!$L:$L,Acumulativo!$L:$L,"&lt;0",Acumulativo!$B:$B,$Z$6)</f>
        <v>12904.5</v>
      </c>
      <c r="AC23" s="68"/>
      <c r="AD23" s="70">
        <f>SUM(D23:AA23)</f>
        <v>870313.89000000013</v>
      </c>
    </row>
    <row r="24" spans="2:34" ht="12.75" customHeight="1" x14ac:dyDescent="0.3">
      <c r="B24" s="66" t="s">
        <v>216</v>
      </c>
      <c r="C24" s="67" t="s">
        <v>217</v>
      </c>
      <c r="D24" s="68"/>
      <c r="E24" s="130">
        <f>+SUM(D8:D22)-E23</f>
        <v>1721525.5299999998</v>
      </c>
      <c r="F24" s="68"/>
      <c r="G24" s="130">
        <f>+SUM(F8:F22)-G23</f>
        <v>26521578.129999992</v>
      </c>
      <c r="H24" s="68"/>
      <c r="I24" s="130">
        <f>+SUM(H8:H22)-I23</f>
        <v>1515939.2799999996</v>
      </c>
      <c r="J24" s="68"/>
      <c r="K24" s="130">
        <f>+SUM(J8:J22)-K23</f>
        <v>1629973.57</v>
      </c>
      <c r="L24" s="68"/>
      <c r="M24" s="130">
        <f>+SUM(L8:L22)-M23</f>
        <v>3151896.19</v>
      </c>
      <c r="N24" s="68"/>
      <c r="O24" s="130">
        <f>+SUM(N8:N22)-O23</f>
        <v>1854331.55</v>
      </c>
      <c r="P24" s="68"/>
      <c r="Q24" s="130">
        <f>+SUM(P8:P22)-Q23</f>
        <v>1901841.5200000003</v>
      </c>
      <c r="R24" s="68"/>
      <c r="S24" s="130">
        <f>+SUM(R8:R22)-S23</f>
        <v>1245197.3899999999</v>
      </c>
      <c r="T24" s="68"/>
      <c r="U24" s="130">
        <f>+SUM(T8:T22)-U23</f>
        <v>4003348.73</v>
      </c>
      <c r="V24" s="68"/>
      <c r="W24" s="130">
        <f>+SUM(V8:V22)-W23</f>
        <v>1310648.6700000002</v>
      </c>
      <c r="X24" s="68"/>
      <c r="Y24" s="130">
        <f>+SUM(X8:X22)-Y23</f>
        <v>29979982.399999995</v>
      </c>
      <c r="Z24" s="68"/>
      <c r="AA24" s="130">
        <f>+SUM(Z8:Z22)-AA23</f>
        <v>12359219.859999998</v>
      </c>
      <c r="AC24" s="68"/>
      <c r="AD24" s="70">
        <f>SUM(D24:AA24)</f>
        <v>87195482.819999993</v>
      </c>
      <c r="AE24" s="69">
        <f>+AD24-Acumulativo!T4</f>
        <v>68189588.339999989</v>
      </c>
    </row>
    <row r="25" spans="2:34" ht="12.75" customHeight="1" thickBot="1" x14ac:dyDescent="0.35">
      <c r="B25" s="81" t="s">
        <v>56</v>
      </c>
      <c r="C25" s="82"/>
      <c r="D25" s="83">
        <f t="shared" ref="D25:AA25" si="4">SUM(D8:D24)</f>
        <v>1721525.5299999998</v>
      </c>
      <c r="E25" s="84">
        <f t="shared" si="4"/>
        <v>1721525.5299999998</v>
      </c>
      <c r="F25" s="83">
        <f t="shared" si="4"/>
        <v>26761576.629999992</v>
      </c>
      <c r="G25" s="84">
        <f t="shared" si="4"/>
        <v>26761576.629999992</v>
      </c>
      <c r="H25" s="83">
        <f t="shared" si="4"/>
        <v>2032885.1399999997</v>
      </c>
      <c r="I25" s="84">
        <f t="shared" si="4"/>
        <v>2032885.1399999997</v>
      </c>
      <c r="J25" s="83">
        <f t="shared" si="4"/>
        <v>1631359.4400000002</v>
      </c>
      <c r="K25" s="84">
        <f t="shared" si="4"/>
        <v>1631359.4400000002</v>
      </c>
      <c r="L25" s="83">
        <f t="shared" si="4"/>
        <v>3151896.19</v>
      </c>
      <c r="M25" s="84">
        <f t="shared" si="4"/>
        <v>3151896.19</v>
      </c>
      <c r="N25" s="83">
        <f t="shared" si="4"/>
        <v>1854331.55</v>
      </c>
      <c r="O25" s="84">
        <f t="shared" si="4"/>
        <v>1854331.55</v>
      </c>
      <c r="P25" s="83">
        <f t="shared" si="4"/>
        <v>1969041.5200000003</v>
      </c>
      <c r="Q25" s="84">
        <f t="shared" si="4"/>
        <v>1969041.5200000003</v>
      </c>
      <c r="R25" s="83">
        <f t="shared" si="4"/>
        <v>1245197.3899999999</v>
      </c>
      <c r="S25" s="84">
        <f t="shared" si="4"/>
        <v>1245197.3899999999</v>
      </c>
      <c r="T25" s="83">
        <f t="shared" si="4"/>
        <v>4018972.72</v>
      </c>
      <c r="U25" s="84">
        <f t="shared" si="4"/>
        <v>4018972.72</v>
      </c>
      <c r="V25" s="83">
        <f t="shared" si="4"/>
        <v>1326903.8400000001</v>
      </c>
      <c r="W25" s="84">
        <f t="shared" si="4"/>
        <v>1326903.8400000001</v>
      </c>
      <c r="X25" s="83">
        <f t="shared" si="4"/>
        <v>29979982.399999995</v>
      </c>
      <c r="Y25" s="84">
        <f t="shared" si="4"/>
        <v>29979982.399999995</v>
      </c>
      <c r="Z25" s="83">
        <f t="shared" si="4"/>
        <v>12372124.359999998</v>
      </c>
      <c r="AA25" s="84">
        <f t="shared" si="4"/>
        <v>12372124.359999998</v>
      </c>
      <c r="AC25" s="83">
        <f>SUM(AC8:AC24)</f>
        <v>88065796.709999979</v>
      </c>
      <c r="AD25" s="84">
        <f>SUM(AD8:AD24)</f>
        <v>88065796.709999993</v>
      </c>
    </row>
    <row r="26" spans="2:34" ht="12.75" customHeight="1" x14ac:dyDescent="0.3">
      <c r="B26" s="29"/>
      <c r="D26" s="57"/>
      <c r="E26" s="57"/>
      <c r="F26" s="57"/>
      <c r="AH26" s="57"/>
    </row>
    <row r="27" spans="2:34" ht="12.75" customHeight="1" x14ac:dyDescent="0.3">
      <c r="B27" s="29"/>
      <c r="C27" s="85" t="s">
        <v>92</v>
      </c>
      <c r="D27" s="57"/>
      <c r="E27" s="85">
        <f>+D25-E25</f>
        <v>0</v>
      </c>
      <c r="F27" s="57"/>
      <c r="G27" s="85">
        <f>+F25-G25</f>
        <v>0</v>
      </c>
      <c r="I27" s="85">
        <f>+H25-I25</f>
        <v>0</v>
      </c>
      <c r="K27" s="85">
        <f>+J25-K25</f>
        <v>0</v>
      </c>
      <c r="M27" s="85">
        <f>+L25-M25</f>
        <v>0</v>
      </c>
      <c r="O27" s="85">
        <f>+N25-O25</f>
        <v>0</v>
      </c>
      <c r="Q27" s="85">
        <f>+P25-Q25</f>
        <v>0</v>
      </c>
      <c r="S27" s="85">
        <f>+R25-S25</f>
        <v>0</v>
      </c>
      <c r="T27" s="57"/>
      <c r="U27" s="85">
        <f>+T25-U25</f>
        <v>0</v>
      </c>
      <c r="W27" s="85">
        <f>+V25-W25</f>
        <v>0</v>
      </c>
      <c r="Y27" s="85">
        <f>+X25-Y25</f>
        <v>0</v>
      </c>
      <c r="AA27" s="85">
        <f>+Z25-AA25</f>
        <v>0</v>
      </c>
      <c r="AD27" s="85">
        <f>+AC25-AD25</f>
        <v>0</v>
      </c>
      <c r="AH27" s="28"/>
    </row>
    <row r="28" spans="2:34" ht="12.75" customHeight="1" thickBot="1" x14ac:dyDescent="0.35">
      <c r="B28" s="29"/>
      <c r="D28" s="57"/>
      <c r="E28" s="57"/>
      <c r="F28" s="57"/>
    </row>
    <row r="29" spans="2:34" ht="12.75" customHeight="1" x14ac:dyDescent="0.3">
      <c r="B29" s="29"/>
      <c r="C29" s="235" t="s">
        <v>87</v>
      </c>
      <c r="D29" s="86">
        <f>SUM(D8:D18)</f>
        <v>1461127.31</v>
      </c>
      <c r="E29" s="87"/>
      <c r="F29" s="88">
        <f>SUM(F8:F18)</f>
        <v>25290330.849999994</v>
      </c>
      <c r="G29" s="89"/>
      <c r="H29" s="88">
        <f>SUM(H8:H18)</f>
        <v>1353744.5499999998</v>
      </c>
      <c r="I29" s="89"/>
      <c r="J29" s="88">
        <f>SUM(J8:J18)</f>
        <v>1342151.48</v>
      </c>
      <c r="K29" s="89"/>
      <c r="L29" s="88">
        <f>SUM(L8:L18)</f>
        <v>2365722.66</v>
      </c>
      <c r="M29" s="89"/>
      <c r="N29" s="88">
        <f>SUM(N8:N18)</f>
        <v>1530359.7200000002</v>
      </c>
      <c r="O29" s="89"/>
      <c r="P29" s="88">
        <f>SUM(P8:P18)</f>
        <v>1622830.1300000001</v>
      </c>
      <c r="Q29" s="89"/>
      <c r="R29" s="88">
        <f>SUM(R8:R18)</f>
        <v>1026185.44</v>
      </c>
      <c r="S29" s="89"/>
      <c r="T29" s="88">
        <f>SUM(T8:T18)</f>
        <v>3783644.53</v>
      </c>
      <c r="U29" s="89"/>
      <c r="V29" s="88">
        <f>SUM(V8:V18)</f>
        <v>1091140.01</v>
      </c>
      <c r="W29" s="89"/>
      <c r="X29" s="88">
        <f>SUM(X8:X18)</f>
        <v>25152588.729999997</v>
      </c>
      <c r="Y29" s="89"/>
      <c r="Z29" s="90">
        <f>SUM(Z8:Z18)</f>
        <v>11720539.999999998</v>
      </c>
      <c r="AD29" s="28">
        <f>SUM(D29:AA29)</f>
        <v>77740365.409999982</v>
      </c>
      <c r="AE29" s="57"/>
      <c r="AH29" s="57"/>
    </row>
    <row r="30" spans="2:34" ht="12.75" customHeight="1" x14ac:dyDescent="0.3">
      <c r="B30" s="29"/>
      <c r="C30" s="236"/>
      <c r="D30" s="91">
        <f>+SUMIF(Acumulativo!$B:$B,Asientos!D6,Acumulativo!$I:$I)+SUMIF(Acumulativo!$B:$B,Asientos!D6,Acumulativo!$M:$M)+SUMIF(Acumulativo!$B:$B,Asientos!D6,Acumulativo!$N:$N)</f>
        <v>3088304.2459</v>
      </c>
      <c r="E30" s="92"/>
      <c r="F30" s="93">
        <f>+SUMIF(Acumulativo!$B:$B,Asientos!F6,Acumulativo!$I:$I)+SUMIF(Acumulativo!$B:$B,Asientos!F6,Acumulativo!$M:$M)+SUMIF(Acumulativo!$B:$B,Asientos!F6,Acumulativo!$N:$N)</f>
        <v>25659683.180599999</v>
      </c>
      <c r="G30" s="76"/>
      <c r="H30" s="93">
        <f>+SUMIF(Acumulativo!$B:$B,Asientos!H6,Acumulativo!$I:$I)+SUMIF(Acumulativo!$B:$B,Asientos!H6,Acumulativo!$M:$M)+SUMIF(Acumulativo!$B:$B,Asientos!H6,Acumulativo!$N:$N)</f>
        <v>1720239.6955000004</v>
      </c>
      <c r="I30" s="76"/>
      <c r="J30" s="93">
        <f>+SUMIF(Acumulativo!$B:$B,Asientos!J6,Acumulativo!$I:$I)+SUMIF(Acumulativo!$B:$B,Asientos!J6,Acumulativo!$M:$M)+SUMIF(Acumulativo!$B:$B,Asientos!J6,Acumulativo!$N:$N)</f>
        <v>1420102.2899999998</v>
      </c>
      <c r="K30" s="76"/>
      <c r="L30" s="93">
        <f>+SUMIF(Acumulativo!$B:$B,Asientos!L6,Acumulativo!$I:$I)+SUMIF(Acumulativo!$B:$B,Asientos!L6,Acumulativo!$M:$M)+SUMIF(Acumulativo!$B:$B,Asientos!L6,Acumulativo!$N:$N)</f>
        <v>5365722.66</v>
      </c>
      <c r="M30" s="76"/>
      <c r="N30" s="93">
        <f>+SUMIF(Acumulativo!$B:$B,Asientos!N6,Acumulativo!$I:$I)+SUMIF(Acumulativo!$B:$B,Asientos!N6,Acumulativo!$M:$M)+SUMIF(Acumulativo!$B:$B,Asientos!N6,Acumulativo!$N:$N)</f>
        <v>1530359.72</v>
      </c>
      <c r="O30" s="76"/>
      <c r="P30" s="93">
        <f>+SUMIF(Acumulativo!$B:$B,Asientos!P6,Acumulativo!$I:$I)+SUMIF(Acumulativo!$B:$B,Asientos!P6,Acumulativo!$M:$M)+SUMIF(Acumulativo!$B:$B,Asientos!P6,Acumulativo!$N:$N)</f>
        <v>1622830.1300000001</v>
      </c>
      <c r="Q30" s="76"/>
      <c r="R30" s="93">
        <f>+SUMIF(Acumulativo!$B:$B,Asientos!R6,Acumulativo!$I:$I)+SUMIF(Acumulativo!$B:$B,Asientos!R6,Acumulativo!$M:$M)+SUMIF(Acumulativo!$B:$B,Asientos!R6,Acumulativo!$N:$N)</f>
        <v>1026185.4400000001</v>
      </c>
      <c r="S30" s="76"/>
      <c r="T30" s="93">
        <f>+SUMIF(Acumulativo!$B:$B,Asientos!T6,Acumulativo!$I:$I)+SUMIF(Acumulativo!$B:$B,Asientos!T6,Acumulativo!$M:$M)+SUMIF(Acumulativo!$B:$B,Asientos!T6,Acumulativo!$N:$N)</f>
        <v>3855545.34</v>
      </c>
      <c r="U30" s="76"/>
      <c r="V30" s="93">
        <f>+SUMIF(Acumulativo!$B:$B,Asientos!V6,Acumulativo!$I:$I)+SUMIF(Acumulativo!$B:$B,Asientos!V6,Acumulativo!$M:$M)+SUMIF(Acumulativo!$B:$B,Asientos!V6,Acumulativo!$N:$N)</f>
        <v>1091140.01</v>
      </c>
      <c r="W30" s="76"/>
      <c r="X30" s="93">
        <f>+SUMIF(Acumulativo!$B:$B,Asientos!X6,Acumulativo!$I:$I)+SUMIF(Acumulativo!$B:$B,Asientos!X6,Acumulativo!$M:$M)+SUMIF(Acumulativo!$B:$B,Asientos!X6,Acumulativo!$N:$N)</f>
        <v>25152588.73</v>
      </c>
      <c r="Y30" s="76"/>
      <c r="Z30" s="94">
        <f>+SUMIF(Acumulativo!$B:$B,Asientos!Z6,Acumulativo!$I:$I)+SUMIF(Acumulativo!$B:$B,Asientos!Z6,Acumulativo!$M:$M)+SUMIF(Acumulativo!$B:$B,Asientos!Z6,Acumulativo!$N:$N)</f>
        <v>11720540</v>
      </c>
      <c r="AD30" s="28">
        <f>+Acumulativo!I4+Acumulativo!M4+Acumulativo!N4</f>
        <v>18735697.600000001</v>
      </c>
    </row>
    <row r="31" spans="2:34" ht="12.75" customHeight="1" thickBot="1" x14ac:dyDescent="0.35">
      <c r="B31" s="29"/>
      <c r="C31" s="237"/>
      <c r="D31" s="95">
        <f>+D29-D30</f>
        <v>-1627176.9358999999</v>
      </c>
      <c r="E31" s="96"/>
      <c r="F31" s="96">
        <f>+F29-F30</f>
        <v>-369352.33060000464</v>
      </c>
      <c r="G31" s="96"/>
      <c r="H31" s="96">
        <f>+H29-H30</f>
        <v>-366495.14550000057</v>
      </c>
      <c r="I31" s="96"/>
      <c r="J31" s="96">
        <f>+J29-J30</f>
        <v>-77950.809999999823</v>
      </c>
      <c r="K31" s="96"/>
      <c r="L31" s="96">
        <f>+L29-L30</f>
        <v>-3000000</v>
      </c>
      <c r="M31" s="96"/>
      <c r="N31" s="96">
        <f>+N29-N30</f>
        <v>0</v>
      </c>
      <c r="O31" s="96"/>
      <c r="P31" s="96">
        <f>+P29-P30</f>
        <v>0</v>
      </c>
      <c r="Q31" s="96"/>
      <c r="R31" s="96">
        <f>+R29-R30</f>
        <v>0</v>
      </c>
      <c r="S31" s="96"/>
      <c r="T31" s="96">
        <f>+T29-T30</f>
        <v>-71900.810000000056</v>
      </c>
      <c r="U31" s="96"/>
      <c r="V31" s="96">
        <f>+V29-V30</f>
        <v>0</v>
      </c>
      <c r="W31" s="96"/>
      <c r="X31" s="96">
        <f>+X29-X30</f>
        <v>0</v>
      </c>
      <c r="Y31" s="96"/>
      <c r="Z31" s="97">
        <f>+Z29-Z30</f>
        <v>0</v>
      </c>
      <c r="AA31" s="57"/>
      <c r="AD31" s="28">
        <f>+AD29-AD30</f>
        <v>59004667.80999998</v>
      </c>
      <c r="AE31" s="27" t="s">
        <v>63</v>
      </c>
    </row>
    <row r="32" spans="2:34" ht="12.75" customHeight="1" x14ac:dyDescent="0.3">
      <c r="B32" s="29"/>
      <c r="D32" s="57"/>
      <c r="E32" s="57"/>
      <c r="F32" s="57"/>
      <c r="G32" s="57"/>
      <c r="I32" s="57"/>
      <c r="K32" s="57"/>
      <c r="M32" s="57"/>
      <c r="O32" s="57"/>
      <c r="Q32" s="57"/>
      <c r="S32" s="57"/>
      <c r="U32" s="57"/>
      <c r="W32" s="57"/>
      <c r="Y32" s="57"/>
      <c r="AA32" s="57"/>
      <c r="AD32" s="57"/>
    </row>
    <row r="33" spans="2:30" ht="12.75" customHeight="1" x14ac:dyDescent="0.3">
      <c r="B33" s="29"/>
      <c r="D33" s="57"/>
      <c r="E33" s="57"/>
      <c r="F33" s="57"/>
      <c r="G33" s="57"/>
      <c r="I33" s="57"/>
      <c r="K33" s="57"/>
      <c r="M33" s="57"/>
      <c r="O33" s="57"/>
      <c r="Q33" s="57"/>
      <c r="S33" s="57"/>
      <c r="U33" s="57"/>
      <c r="W33" s="57"/>
      <c r="Y33" s="57"/>
      <c r="AA33" s="57"/>
      <c r="AC33" s="98">
        <f>AC19-AD23</f>
        <v>9362239.209999999</v>
      </c>
      <c r="AD33" s="99" t="s">
        <v>77</v>
      </c>
    </row>
    <row r="34" spans="2:30" ht="12.75" customHeight="1" x14ac:dyDescent="0.3">
      <c r="B34" s="233" t="s">
        <v>9</v>
      </c>
      <c r="C34" s="234"/>
      <c r="D34" s="234"/>
      <c r="E34" s="234"/>
      <c r="F34" s="234"/>
      <c r="G34" s="234"/>
      <c r="H34" s="234"/>
      <c r="I34" s="57"/>
      <c r="K34" s="57"/>
      <c r="M34" s="57"/>
      <c r="O34" s="57"/>
      <c r="Q34" s="57"/>
      <c r="S34" s="57"/>
      <c r="U34" s="57"/>
      <c r="W34" s="57"/>
      <c r="Y34" s="57"/>
      <c r="AA34" s="57"/>
      <c r="AD34" s="57"/>
    </row>
    <row r="35" spans="2:30" ht="12.75" customHeight="1" x14ac:dyDescent="0.3">
      <c r="B35" s="100" t="s">
        <v>64</v>
      </c>
      <c r="C35" s="101" t="s">
        <v>4</v>
      </c>
      <c r="D35" s="102" t="s">
        <v>12</v>
      </c>
      <c r="E35" s="103" t="s">
        <v>13</v>
      </c>
      <c r="F35" s="103" t="s">
        <v>14</v>
      </c>
      <c r="G35" s="104" t="s">
        <v>86</v>
      </c>
      <c r="H35" s="105"/>
    </row>
    <row r="36" spans="2:30" ht="12.75" customHeight="1" x14ac:dyDescent="0.3">
      <c r="B36" s="131">
        <f t="shared" ref="B36:B51" si="5">$D$6</f>
        <v>45383</v>
      </c>
      <c r="C36" s="137" t="s">
        <v>197</v>
      </c>
      <c r="D36" s="138" t="s">
        <v>181</v>
      </c>
      <c r="E36" s="134">
        <f t="shared" ref="E36:E51" si="6">+ROUND(SUMIF($C$7:$C$25,D36,$D$7:$D$25),0)</f>
        <v>0</v>
      </c>
      <c r="F36" s="108">
        <f t="shared" ref="F36:F51" si="7">+ROUND(SUMIF($C$7:$C$25,D36,$E$7:$E$25),0)</f>
        <v>0</v>
      </c>
      <c r="G36" s="107" t="str">
        <f t="shared" ref="G36:G81" si="8">+"Devenga Compras"&amp;" "&amp;TEXT(B36,"MM/yyyy")</f>
        <v>Devenga Compras 04/2024</v>
      </c>
      <c r="H36" s="109"/>
    </row>
    <row r="37" spans="2:30" ht="12.75" customHeight="1" x14ac:dyDescent="0.3">
      <c r="B37" s="132">
        <f t="shared" si="5"/>
        <v>45383</v>
      </c>
      <c r="C37" s="139" t="s">
        <v>198</v>
      </c>
      <c r="D37" s="140" t="s">
        <v>199</v>
      </c>
      <c r="E37" s="135">
        <f t="shared" si="6"/>
        <v>0</v>
      </c>
      <c r="F37" s="112">
        <f t="shared" si="7"/>
        <v>0</v>
      </c>
      <c r="G37" s="111" t="str">
        <f t="shared" si="8"/>
        <v>Devenga Compras 04/2024</v>
      </c>
      <c r="H37" s="113"/>
    </row>
    <row r="38" spans="2:30" ht="12.75" customHeight="1" x14ac:dyDescent="0.3">
      <c r="B38" s="132">
        <f t="shared" si="5"/>
        <v>45383</v>
      </c>
      <c r="C38" s="139" t="s">
        <v>190</v>
      </c>
      <c r="D38" s="140" t="s">
        <v>191</v>
      </c>
      <c r="E38" s="135">
        <f t="shared" si="6"/>
        <v>747116</v>
      </c>
      <c r="F38" s="112">
        <f t="shared" si="7"/>
        <v>0</v>
      </c>
      <c r="G38" s="111" t="str">
        <f t="shared" si="8"/>
        <v>Devenga Compras 04/2024</v>
      </c>
      <c r="H38" s="113"/>
    </row>
    <row r="39" spans="2:30" ht="12.75" customHeight="1" x14ac:dyDescent="0.3">
      <c r="B39" s="132">
        <f t="shared" si="5"/>
        <v>45383</v>
      </c>
      <c r="C39" s="139" t="s">
        <v>200</v>
      </c>
      <c r="D39" s="140" t="s">
        <v>201</v>
      </c>
      <c r="E39" s="135">
        <f t="shared" si="6"/>
        <v>0</v>
      </c>
      <c r="F39" s="112">
        <f t="shared" si="7"/>
        <v>0</v>
      </c>
      <c r="G39" s="111" t="str">
        <f t="shared" si="8"/>
        <v>Devenga Compras 04/2024</v>
      </c>
      <c r="H39" s="113"/>
    </row>
    <row r="40" spans="2:30" ht="12.75" customHeight="1" x14ac:dyDescent="0.3">
      <c r="B40" s="132">
        <f t="shared" si="5"/>
        <v>45383</v>
      </c>
      <c r="C40" s="139" t="s">
        <v>182</v>
      </c>
      <c r="D40" s="140" t="s">
        <v>202</v>
      </c>
      <c r="E40" s="135">
        <f t="shared" si="6"/>
        <v>0</v>
      </c>
      <c r="F40" s="112">
        <f t="shared" si="7"/>
        <v>0</v>
      </c>
      <c r="G40" s="111" t="str">
        <f t="shared" si="8"/>
        <v>Devenga Compras 04/2024</v>
      </c>
      <c r="H40" s="113"/>
    </row>
    <row r="41" spans="2:30" ht="12.75" customHeight="1" x14ac:dyDescent="0.3">
      <c r="B41" s="132">
        <f t="shared" si="5"/>
        <v>45383</v>
      </c>
      <c r="C41" s="139" t="s">
        <v>203</v>
      </c>
      <c r="D41" s="140" t="s">
        <v>204</v>
      </c>
      <c r="E41" s="135">
        <f t="shared" si="6"/>
        <v>0</v>
      </c>
      <c r="F41" s="112">
        <f t="shared" si="7"/>
        <v>0</v>
      </c>
      <c r="G41" s="111" t="str">
        <f t="shared" si="8"/>
        <v>Devenga Compras 04/2024</v>
      </c>
      <c r="H41" s="113"/>
    </row>
    <row r="42" spans="2:30" ht="12.75" customHeight="1" x14ac:dyDescent="0.3">
      <c r="B42" s="132">
        <f t="shared" si="5"/>
        <v>45383</v>
      </c>
      <c r="C42" s="141" t="s">
        <v>184</v>
      </c>
      <c r="D42" s="140" t="s">
        <v>205</v>
      </c>
      <c r="E42" s="135">
        <f t="shared" si="6"/>
        <v>0</v>
      </c>
      <c r="F42" s="112">
        <f t="shared" si="7"/>
        <v>0</v>
      </c>
      <c r="G42" s="111" t="str">
        <f t="shared" si="8"/>
        <v>Devenga Compras 04/2024</v>
      </c>
      <c r="H42" s="113"/>
    </row>
    <row r="43" spans="2:30" ht="12.75" customHeight="1" x14ac:dyDescent="0.3">
      <c r="B43" s="132">
        <f t="shared" si="5"/>
        <v>45383</v>
      </c>
      <c r="C43" s="141" t="s">
        <v>102</v>
      </c>
      <c r="D43" s="67" t="s">
        <v>6</v>
      </c>
      <c r="E43" s="135">
        <f t="shared" si="6"/>
        <v>647334</v>
      </c>
      <c r="F43" s="112">
        <f t="shared" si="7"/>
        <v>0</v>
      </c>
      <c r="G43" s="111" t="str">
        <f t="shared" si="8"/>
        <v>Devenga Compras 04/2024</v>
      </c>
      <c r="H43" s="113"/>
    </row>
    <row r="44" spans="2:30" ht="12.75" customHeight="1" x14ac:dyDescent="0.3">
      <c r="B44" s="132">
        <f t="shared" si="5"/>
        <v>45383</v>
      </c>
      <c r="C44" s="141" t="s">
        <v>193</v>
      </c>
      <c r="D44" s="140" t="s">
        <v>194</v>
      </c>
      <c r="E44" s="135">
        <f t="shared" si="6"/>
        <v>66677</v>
      </c>
      <c r="F44" s="112">
        <f t="shared" si="7"/>
        <v>0</v>
      </c>
      <c r="G44" s="111" t="str">
        <f t="shared" si="8"/>
        <v>Devenga Compras 04/2024</v>
      </c>
      <c r="H44" s="113"/>
    </row>
    <row r="45" spans="2:30" ht="12.75" customHeight="1" x14ac:dyDescent="0.3">
      <c r="B45" s="132">
        <f t="shared" si="5"/>
        <v>45383</v>
      </c>
      <c r="C45" s="141" t="s">
        <v>196</v>
      </c>
      <c r="D45" s="140" t="s">
        <v>195</v>
      </c>
      <c r="E45" s="135">
        <f t="shared" si="6"/>
        <v>0</v>
      </c>
      <c r="F45" s="112">
        <f t="shared" si="7"/>
        <v>0</v>
      </c>
      <c r="G45" s="111" t="str">
        <f t="shared" si="8"/>
        <v>Devenga Compras 04/2024</v>
      </c>
      <c r="H45" s="113"/>
    </row>
    <row r="46" spans="2:30" ht="12.75" customHeight="1" x14ac:dyDescent="0.3">
      <c r="B46" s="132">
        <f t="shared" si="5"/>
        <v>45383</v>
      </c>
      <c r="C46" s="141" t="s">
        <v>206</v>
      </c>
      <c r="D46" s="140" t="s">
        <v>207</v>
      </c>
      <c r="E46" s="135">
        <f t="shared" si="6"/>
        <v>244161</v>
      </c>
      <c r="F46" s="112">
        <f t="shared" si="7"/>
        <v>0</v>
      </c>
      <c r="G46" s="111" t="str">
        <f t="shared" si="8"/>
        <v>Devenga Compras 04/2024</v>
      </c>
      <c r="H46" s="113"/>
    </row>
    <row r="47" spans="2:30" ht="12.75" customHeight="1" x14ac:dyDescent="0.3">
      <c r="B47" s="132">
        <f t="shared" si="5"/>
        <v>45383</v>
      </c>
      <c r="C47" s="139" t="s">
        <v>208</v>
      </c>
      <c r="D47" s="140" t="s">
        <v>209</v>
      </c>
      <c r="E47" s="135">
        <f t="shared" si="6"/>
        <v>11728</v>
      </c>
      <c r="F47" s="112">
        <f t="shared" si="7"/>
        <v>0</v>
      </c>
      <c r="G47" s="111" t="str">
        <f t="shared" si="8"/>
        <v>Devenga Compras 04/2024</v>
      </c>
      <c r="H47" s="113"/>
    </row>
    <row r="48" spans="2:30" ht="12.75" customHeight="1" x14ac:dyDescent="0.3">
      <c r="B48" s="132">
        <f t="shared" si="5"/>
        <v>45383</v>
      </c>
      <c r="C48" s="139" t="s">
        <v>210</v>
      </c>
      <c r="D48" s="140" t="s">
        <v>211</v>
      </c>
      <c r="E48" s="135">
        <f t="shared" si="6"/>
        <v>4509</v>
      </c>
      <c r="F48" s="112">
        <f t="shared" si="7"/>
        <v>0</v>
      </c>
      <c r="G48" s="111" t="str">
        <f t="shared" si="8"/>
        <v>Devenga Compras 04/2024</v>
      </c>
      <c r="H48" s="113"/>
    </row>
    <row r="49" spans="2:9" ht="12.75" customHeight="1" x14ac:dyDescent="0.3">
      <c r="B49" s="132">
        <f t="shared" si="5"/>
        <v>45383</v>
      </c>
      <c r="C49" s="139" t="s">
        <v>212</v>
      </c>
      <c r="D49" s="140" t="s">
        <v>213</v>
      </c>
      <c r="E49" s="135">
        <f t="shared" si="6"/>
        <v>0</v>
      </c>
      <c r="F49" s="112">
        <f t="shared" si="7"/>
        <v>0</v>
      </c>
      <c r="G49" s="111" t="str">
        <f t="shared" si="8"/>
        <v>Devenga Compras 04/2024</v>
      </c>
      <c r="H49" s="113"/>
    </row>
    <row r="50" spans="2:9" ht="12.75" customHeight="1" x14ac:dyDescent="0.3">
      <c r="B50" s="132">
        <f t="shared" si="5"/>
        <v>45383</v>
      </c>
      <c r="C50" s="139" t="s">
        <v>214</v>
      </c>
      <c r="D50" s="140" t="s">
        <v>215</v>
      </c>
      <c r="E50" s="135">
        <f t="shared" si="6"/>
        <v>0</v>
      </c>
      <c r="F50" s="112">
        <f t="shared" si="7"/>
        <v>0</v>
      </c>
      <c r="G50" s="111" t="str">
        <f t="shared" si="8"/>
        <v>Devenga Compras 04/2024</v>
      </c>
      <c r="H50" s="113"/>
    </row>
    <row r="51" spans="2:9" ht="12.75" customHeight="1" x14ac:dyDescent="0.3">
      <c r="B51" s="133">
        <f t="shared" si="5"/>
        <v>45383</v>
      </c>
      <c r="C51" s="142" t="s">
        <v>216</v>
      </c>
      <c r="D51" s="143" t="s">
        <v>217</v>
      </c>
      <c r="E51" s="136">
        <f t="shared" si="6"/>
        <v>0</v>
      </c>
      <c r="F51" s="116">
        <f t="shared" si="7"/>
        <v>1721526</v>
      </c>
      <c r="G51" s="115" t="str">
        <f t="shared" si="8"/>
        <v>Devenga Compras 04/2024</v>
      </c>
      <c r="H51" s="117"/>
      <c r="I51" s="28">
        <f>+SUM(E34:E51)-SUM(F34:F51)</f>
        <v>-1</v>
      </c>
    </row>
    <row r="52" spans="2:9" ht="12.75" customHeight="1" x14ac:dyDescent="0.3">
      <c r="B52" s="110">
        <f t="shared" ref="B52:B67" si="9">$F$6</f>
        <v>45413</v>
      </c>
      <c r="C52" s="139" t="s">
        <v>197</v>
      </c>
      <c r="D52" s="140" t="s">
        <v>181</v>
      </c>
      <c r="E52" s="135">
        <f t="shared" ref="E52:E67" si="10">+ROUND(SUMIF($C$7:$C$25,D52,$F$7:$F$25),0)</f>
        <v>0</v>
      </c>
      <c r="F52" s="112">
        <f t="shared" ref="F52:F67" si="11">+ROUND(SUMIF($C$7:$C$25,D52,$G$7:$G$25),0)</f>
        <v>0</v>
      </c>
      <c r="G52" s="111" t="str">
        <f t="shared" si="8"/>
        <v>Devenga Compras 05/2024</v>
      </c>
      <c r="H52" s="113"/>
    </row>
    <row r="53" spans="2:9" ht="12.75" customHeight="1" x14ac:dyDescent="0.3">
      <c r="B53" s="110">
        <f t="shared" si="9"/>
        <v>45413</v>
      </c>
      <c r="C53" s="139" t="s">
        <v>198</v>
      </c>
      <c r="D53" s="140" t="s">
        <v>199</v>
      </c>
      <c r="E53" s="135">
        <f t="shared" si="10"/>
        <v>63524</v>
      </c>
      <c r="F53" s="112">
        <f t="shared" si="11"/>
        <v>0</v>
      </c>
      <c r="G53" s="111" t="str">
        <f t="shared" si="8"/>
        <v>Devenga Compras 05/2024</v>
      </c>
      <c r="H53" s="113"/>
    </row>
    <row r="54" spans="2:9" ht="12.75" customHeight="1" x14ac:dyDescent="0.3">
      <c r="B54" s="110">
        <f t="shared" si="9"/>
        <v>45413</v>
      </c>
      <c r="C54" s="139" t="s">
        <v>190</v>
      </c>
      <c r="D54" s="140" t="s">
        <v>191</v>
      </c>
      <c r="E54" s="135">
        <f t="shared" si="10"/>
        <v>6079407</v>
      </c>
      <c r="F54" s="112">
        <f t="shared" si="11"/>
        <v>0</v>
      </c>
      <c r="G54" s="111" t="str">
        <f t="shared" si="8"/>
        <v>Devenga Compras 05/2024</v>
      </c>
      <c r="H54" s="113"/>
    </row>
    <row r="55" spans="2:9" ht="12.75" customHeight="1" x14ac:dyDescent="0.3">
      <c r="B55" s="110">
        <f t="shared" si="9"/>
        <v>45413</v>
      </c>
      <c r="C55" s="139" t="s">
        <v>200</v>
      </c>
      <c r="D55" s="140" t="s">
        <v>201</v>
      </c>
      <c r="E55" s="135">
        <f t="shared" si="10"/>
        <v>0</v>
      </c>
      <c r="F55" s="112">
        <f t="shared" si="11"/>
        <v>0</v>
      </c>
      <c r="G55" s="111" t="str">
        <f t="shared" si="8"/>
        <v>Devenga Compras 05/2024</v>
      </c>
      <c r="H55" s="113"/>
    </row>
    <row r="56" spans="2:9" ht="12.75" customHeight="1" x14ac:dyDescent="0.3">
      <c r="B56" s="110">
        <f t="shared" si="9"/>
        <v>45413</v>
      </c>
      <c r="C56" s="139" t="s">
        <v>182</v>
      </c>
      <c r="D56" s="140" t="s">
        <v>202</v>
      </c>
      <c r="E56" s="135">
        <f t="shared" si="10"/>
        <v>0</v>
      </c>
      <c r="F56" s="112">
        <f t="shared" si="11"/>
        <v>0</v>
      </c>
      <c r="G56" s="111" t="str">
        <f t="shared" si="8"/>
        <v>Devenga Compras 05/2024</v>
      </c>
      <c r="H56" s="113"/>
    </row>
    <row r="57" spans="2:9" ht="12.75" customHeight="1" x14ac:dyDescent="0.3">
      <c r="B57" s="110">
        <f t="shared" si="9"/>
        <v>45413</v>
      </c>
      <c r="C57" s="139" t="s">
        <v>203</v>
      </c>
      <c r="D57" s="140" t="s">
        <v>204</v>
      </c>
      <c r="E57" s="135">
        <f t="shared" si="10"/>
        <v>0</v>
      </c>
      <c r="F57" s="112">
        <f t="shared" si="11"/>
        <v>0</v>
      </c>
      <c r="G57" s="111" t="str">
        <f t="shared" si="8"/>
        <v>Devenga Compras 05/2024</v>
      </c>
      <c r="H57" s="113"/>
    </row>
    <row r="58" spans="2:9" ht="12.75" customHeight="1" x14ac:dyDescent="0.3">
      <c r="B58" s="110">
        <f t="shared" si="9"/>
        <v>45413</v>
      </c>
      <c r="C58" s="141" t="s">
        <v>184</v>
      </c>
      <c r="D58" s="140" t="s">
        <v>205</v>
      </c>
      <c r="E58" s="135">
        <f t="shared" si="10"/>
        <v>0</v>
      </c>
      <c r="F58" s="112">
        <f t="shared" si="11"/>
        <v>0</v>
      </c>
      <c r="G58" s="111" t="str">
        <f t="shared" si="8"/>
        <v>Devenga Compras 05/2024</v>
      </c>
      <c r="H58" s="113"/>
    </row>
    <row r="59" spans="2:9" ht="12.75" customHeight="1" x14ac:dyDescent="0.3">
      <c r="B59" s="110">
        <f t="shared" si="9"/>
        <v>45413</v>
      </c>
      <c r="C59" s="141" t="s">
        <v>102</v>
      </c>
      <c r="D59" s="67" t="s">
        <v>6</v>
      </c>
      <c r="E59" s="135">
        <f t="shared" si="10"/>
        <v>19109810</v>
      </c>
      <c r="F59" s="112">
        <f t="shared" si="11"/>
        <v>0</v>
      </c>
      <c r="G59" s="111" t="str">
        <f t="shared" si="8"/>
        <v>Devenga Compras 05/2024</v>
      </c>
      <c r="H59" s="113"/>
    </row>
    <row r="60" spans="2:9" ht="12.75" customHeight="1" x14ac:dyDescent="0.3">
      <c r="B60" s="110">
        <f t="shared" si="9"/>
        <v>45413</v>
      </c>
      <c r="C60" s="141" t="s">
        <v>193</v>
      </c>
      <c r="D60" s="140" t="s">
        <v>194</v>
      </c>
      <c r="E60" s="135">
        <f t="shared" si="10"/>
        <v>37590</v>
      </c>
      <c r="F60" s="112">
        <f t="shared" si="11"/>
        <v>0</v>
      </c>
      <c r="G60" s="111" t="str">
        <f t="shared" si="8"/>
        <v>Devenga Compras 05/2024</v>
      </c>
      <c r="H60" s="113"/>
    </row>
    <row r="61" spans="2:9" ht="12.75" customHeight="1" x14ac:dyDescent="0.3">
      <c r="B61" s="110">
        <f t="shared" si="9"/>
        <v>45413</v>
      </c>
      <c r="C61" s="141" t="s">
        <v>196</v>
      </c>
      <c r="D61" s="140" t="s">
        <v>195</v>
      </c>
      <c r="E61" s="135">
        <f t="shared" si="10"/>
        <v>0</v>
      </c>
      <c r="F61" s="112">
        <f t="shared" si="11"/>
        <v>0</v>
      </c>
      <c r="G61" s="111" t="str">
        <f t="shared" si="8"/>
        <v>Devenga Compras 05/2024</v>
      </c>
      <c r="H61" s="113"/>
    </row>
    <row r="62" spans="2:9" ht="12.75" customHeight="1" x14ac:dyDescent="0.3">
      <c r="B62" s="110">
        <f t="shared" si="9"/>
        <v>45413</v>
      </c>
      <c r="C62" s="141" t="s">
        <v>206</v>
      </c>
      <c r="D62" s="140" t="s">
        <v>207</v>
      </c>
      <c r="E62" s="135">
        <f t="shared" si="10"/>
        <v>1456733</v>
      </c>
      <c r="F62" s="112">
        <f t="shared" si="11"/>
        <v>0</v>
      </c>
      <c r="G62" s="111" t="str">
        <f t="shared" si="8"/>
        <v>Devenga Compras 05/2024</v>
      </c>
      <c r="H62" s="113"/>
    </row>
    <row r="63" spans="2:9" ht="12.75" customHeight="1" x14ac:dyDescent="0.3">
      <c r="B63" s="110">
        <f t="shared" si="9"/>
        <v>45413</v>
      </c>
      <c r="C63" s="139" t="s">
        <v>208</v>
      </c>
      <c r="D63" s="140" t="s">
        <v>209</v>
      </c>
      <c r="E63" s="135">
        <f t="shared" si="10"/>
        <v>10408</v>
      </c>
      <c r="F63" s="112">
        <f t="shared" si="11"/>
        <v>0</v>
      </c>
      <c r="G63" s="111" t="str">
        <f t="shared" si="8"/>
        <v>Devenga Compras 05/2024</v>
      </c>
      <c r="H63" s="113"/>
    </row>
    <row r="64" spans="2:9" ht="12.75" customHeight="1" x14ac:dyDescent="0.3">
      <c r="B64" s="110">
        <f t="shared" si="9"/>
        <v>45413</v>
      </c>
      <c r="C64" s="139" t="s">
        <v>210</v>
      </c>
      <c r="D64" s="140" t="s">
        <v>211</v>
      </c>
      <c r="E64" s="135">
        <f t="shared" si="10"/>
        <v>4105</v>
      </c>
      <c r="F64" s="112">
        <f t="shared" si="11"/>
        <v>0</v>
      </c>
      <c r="G64" s="111" t="str">
        <f t="shared" si="8"/>
        <v>Devenga Compras 05/2024</v>
      </c>
      <c r="H64" s="113"/>
    </row>
    <row r="65" spans="2:9" ht="12.75" customHeight="1" x14ac:dyDescent="0.3">
      <c r="B65" s="110">
        <f t="shared" si="9"/>
        <v>45413</v>
      </c>
      <c r="C65" s="139" t="s">
        <v>212</v>
      </c>
      <c r="D65" s="140" t="s">
        <v>213</v>
      </c>
      <c r="E65" s="135">
        <f t="shared" si="10"/>
        <v>0</v>
      </c>
      <c r="F65" s="112">
        <f t="shared" si="11"/>
        <v>0</v>
      </c>
      <c r="G65" s="111" t="str">
        <f t="shared" si="8"/>
        <v>Devenga Compras 05/2024</v>
      </c>
      <c r="H65" s="113"/>
    </row>
    <row r="66" spans="2:9" ht="12.75" customHeight="1" x14ac:dyDescent="0.3">
      <c r="B66" s="110">
        <f t="shared" si="9"/>
        <v>45413</v>
      </c>
      <c r="C66" s="139" t="s">
        <v>214</v>
      </c>
      <c r="D66" s="140" t="s">
        <v>215</v>
      </c>
      <c r="E66" s="135">
        <f t="shared" si="10"/>
        <v>0</v>
      </c>
      <c r="F66" s="112">
        <f t="shared" si="11"/>
        <v>239999</v>
      </c>
      <c r="G66" s="111" t="str">
        <f t="shared" si="8"/>
        <v>Devenga Compras 05/2024</v>
      </c>
      <c r="H66" s="113"/>
    </row>
    <row r="67" spans="2:9" ht="12.75" customHeight="1" x14ac:dyDescent="0.3">
      <c r="B67" s="110">
        <f t="shared" si="9"/>
        <v>45413</v>
      </c>
      <c r="C67" s="139" t="s">
        <v>216</v>
      </c>
      <c r="D67" s="140" t="s">
        <v>217</v>
      </c>
      <c r="E67" s="135">
        <f t="shared" si="10"/>
        <v>0</v>
      </c>
      <c r="F67" s="112">
        <f t="shared" si="11"/>
        <v>26521578</v>
      </c>
      <c r="G67" s="111" t="str">
        <f t="shared" si="8"/>
        <v>Devenga Compras 05/2024</v>
      </c>
      <c r="H67" s="113"/>
      <c r="I67" s="28">
        <f>+SUM(E52:E67)-SUM(F52:F67)</f>
        <v>0</v>
      </c>
    </row>
    <row r="68" spans="2:9" ht="12.75" customHeight="1" x14ac:dyDescent="0.3">
      <c r="B68" s="106">
        <f>$H$6</f>
        <v>45444</v>
      </c>
      <c r="C68" s="137" t="s">
        <v>197</v>
      </c>
      <c r="D68" s="138" t="s">
        <v>181</v>
      </c>
      <c r="E68" s="134">
        <f t="shared" ref="E68:E83" si="12">+ROUND(SUMIF($C$7:$C$25,D68,$H$7:$H$25),0)</f>
        <v>0</v>
      </c>
      <c r="F68" s="108">
        <f t="shared" ref="F68:F83" si="13">+ROUND(SUMIF($C$7:$C$25,D68,$I$7:$I$25),0)</f>
        <v>0</v>
      </c>
      <c r="G68" s="107" t="str">
        <f t="shared" si="8"/>
        <v>Devenga Compras 06/2024</v>
      </c>
      <c r="H68" s="109"/>
    </row>
    <row r="69" spans="2:9" ht="12.75" customHeight="1" x14ac:dyDescent="0.3">
      <c r="B69" s="110">
        <f t="shared" ref="B69:B78" si="14">B68</f>
        <v>45444</v>
      </c>
      <c r="C69" s="139" t="s">
        <v>198</v>
      </c>
      <c r="D69" s="140" t="s">
        <v>199</v>
      </c>
      <c r="E69" s="135">
        <f t="shared" si="12"/>
        <v>0</v>
      </c>
      <c r="F69" s="112">
        <f t="shared" si="13"/>
        <v>0</v>
      </c>
      <c r="G69" s="111" t="str">
        <f t="shared" si="8"/>
        <v>Devenga Compras 06/2024</v>
      </c>
      <c r="H69" s="113"/>
    </row>
    <row r="70" spans="2:9" ht="12.75" customHeight="1" x14ac:dyDescent="0.3">
      <c r="B70" s="110">
        <f t="shared" si="14"/>
        <v>45444</v>
      </c>
      <c r="C70" s="139" t="s">
        <v>190</v>
      </c>
      <c r="D70" s="140" t="s">
        <v>191</v>
      </c>
      <c r="E70" s="135">
        <f t="shared" si="12"/>
        <v>75373</v>
      </c>
      <c r="F70" s="112">
        <f t="shared" si="13"/>
        <v>0</v>
      </c>
      <c r="G70" s="111" t="str">
        <f t="shared" si="8"/>
        <v>Devenga Compras 06/2024</v>
      </c>
      <c r="H70" s="113"/>
    </row>
    <row r="71" spans="2:9" ht="12.75" customHeight="1" x14ac:dyDescent="0.3">
      <c r="B71" s="110">
        <f t="shared" si="14"/>
        <v>45444</v>
      </c>
      <c r="C71" s="139" t="s">
        <v>200</v>
      </c>
      <c r="D71" s="140" t="s">
        <v>201</v>
      </c>
      <c r="E71" s="135">
        <f t="shared" si="12"/>
        <v>0</v>
      </c>
      <c r="F71" s="112">
        <f t="shared" si="13"/>
        <v>0</v>
      </c>
      <c r="G71" s="111" t="str">
        <f t="shared" si="8"/>
        <v>Devenga Compras 06/2024</v>
      </c>
      <c r="H71" s="113"/>
    </row>
    <row r="72" spans="2:9" ht="12.75" customHeight="1" x14ac:dyDescent="0.3">
      <c r="B72" s="110">
        <f t="shared" si="14"/>
        <v>45444</v>
      </c>
      <c r="C72" s="139" t="s">
        <v>182</v>
      </c>
      <c r="D72" s="140" t="s">
        <v>202</v>
      </c>
      <c r="E72" s="135">
        <f t="shared" si="12"/>
        <v>901925</v>
      </c>
      <c r="F72" s="112">
        <f t="shared" si="13"/>
        <v>0</v>
      </c>
      <c r="G72" s="111" t="str">
        <f t="shared" si="8"/>
        <v>Devenga Compras 06/2024</v>
      </c>
      <c r="H72" s="113"/>
    </row>
    <row r="73" spans="2:9" ht="12.75" customHeight="1" x14ac:dyDescent="0.3">
      <c r="B73" s="110">
        <f t="shared" si="14"/>
        <v>45444</v>
      </c>
      <c r="C73" s="139" t="s">
        <v>203</v>
      </c>
      <c r="D73" s="140" t="s">
        <v>204</v>
      </c>
      <c r="E73" s="135">
        <f t="shared" si="12"/>
        <v>0</v>
      </c>
      <c r="F73" s="112">
        <f t="shared" si="13"/>
        <v>0</v>
      </c>
      <c r="G73" s="111" t="str">
        <f t="shared" si="8"/>
        <v>Devenga Compras 06/2024</v>
      </c>
      <c r="H73" s="113"/>
    </row>
    <row r="74" spans="2:9" ht="12.75" customHeight="1" x14ac:dyDescent="0.3">
      <c r="B74" s="110">
        <f>B73</f>
        <v>45444</v>
      </c>
      <c r="C74" s="141" t="s">
        <v>184</v>
      </c>
      <c r="D74" s="140" t="s">
        <v>205</v>
      </c>
      <c r="E74" s="135">
        <f t="shared" si="12"/>
        <v>0</v>
      </c>
      <c r="F74" s="112">
        <f t="shared" si="13"/>
        <v>0</v>
      </c>
      <c r="G74" s="111" t="str">
        <f t="shared" si="8"/>
        <v>Devenga Compras 06/2024</v>
      </c>
      <c r="H74" s="113"/>
    </row>
    <row r="75" spans="2:9" ht="12.75" customHeight="1" x14ac:dyDescent="0.3">
      <c r="B75" s="110">
        <f t="shared" si="14"/>
        <v>45444</v>
      </c>
      <c r="C75" s="141" t="s">
        <v>102</v>
      </c>
      <c r="D75" s="67" t="s">
        <v>6</v>
      </c>
      <c r="E75" s="135">
        <f t="shared" si="12"/>
        <v>410850</v>
      </c>
      <c r="F75" s="112">
        <f t="shared" si="13"/>
        <v>0</v>
      </c>
      <c r="G75" s="111" t="str">
        <f t="shared" si="8"/>
        <v>Devenga Compras 06/2024</v>
      </c>
      <c r="H75" s="113"/>
    </row>
    <row r="76" spans="2:9" ht="12.75" customHeight="1" x14ac:dyDescent="0.3">
      <c r="B76" s="110">
        <f t="shared" si="14"/>
        <v>45444</v>
      </c>
      <c r="C76" s="141" t="s">
        <v>193</v>
      </c>
      <c r="D76" s="140" t="s">
        <v>194</v>
      </c>
      <c r="E76" s="135">
        <f t="shared" si="12"/>
        <v>-34404</v>
      </c>
      <c r="F76" s="112">
        <f t="shared" si="13"/>
        <v>0</v>
      </c>
      <c r="G76" s="111" t="str">
        <f t="shared" si="8"/>
        <v>Devenga Compras 06/2024</v>
      </c>
      <c r="H76" s="113"/>
    </row>
    <row r="77" spans="2:9" ht="12.75" customHeight="1" x14ac:dyDescent="0.3">
      <c r="B77" s="110">
        <f t="shared" si="14"/>
        <v>45444</v>
      </c>
      <c r="C77" s="141" t="s">
        <v>196</v>
      </c>
      <c r="D77" s="140" t="s">
        <v>195</v>
      </c>
      <c r="E77" s="135">
        <f t="shared" si="12"/>
        <v>0</v>
      </c>
      <c r="F77" s="112">
        <f t="shared" si="13"/>
        <v>0</v>
      </c>
      <c r="G77" s="111" t="str">
        <f t="shared" si="8"/>
        <v>Devenga Compras 06/2024</v>
      </c>
      <c r="H77" s="113"/>
    </row>
    <row r="78" spans="2:9" ht="12.75" customHeight="1" x14ac:dyDescent="0.3">
      <c r="B78" s="110">
        <f t="shared" si="14"/>
        <v>45444</v>
      </c>
      <c r="C78" s="141" t="s">
        <v>206</v>
      </c>
      <c r="D78" s="140" t="s">
        <v>207</v>
      </c>
      <c r="E78" s="135">
        <f t="shared" si="12"/>
        <v>657517</v>
      </c>
      <c r="F78" s="112">
        <f t="shared" si="13"/>
        <v>0</v>
      </c>
      <c r="G78" s="111" t="str">
        <f t="shared" si="8"/>
        <v>Devenga Compras 06/2024</v>
      </c>
      <c r="H78" s="113"/>
    </row>
    <row r="79" spans="2:9" ht="12.75" customHeight="1" x14ac:dyDescent="0.3">
      <c r="B79" s="110">
        <f>B77</f>
        <v>45444</v>
      </c>
      <c r="C79" s="139" t="s">
        <v>208</v>
      </c>
      <c r="D79" s="140" t="s">
        <v>209</v>
      </c>
      <c r="E79" s="135">
        <f t="shared" si="12"/>
        <v>17496</v>
      </c>
      <c r="F79" s="112">
        <f t="shared" si="13"/>
        <v>0</v>
      </c>
      <c r="G79" s="111" t="str">
        <f t="shared" si="8"/>
        <v>Devenga Compras 06/2024</v>
      </c>
      <c r="H79" s="113"/>
    </row>
    <row r="80" spans="2:9" ht="12.75" customHeight="1" x14ac:dyDescent="0.3">
      <c r="B80" s="110">
        <f t="shared" ref="B80:B83" si="15">B79</f>
        <v>45444</v>
      </c>
      <c r="C80" s="139" t="s">
        <v>210</v>
      </c>
      <c r="D80" s="140" t="s">
        <v>211</v>
      </c>
      <c r="E80" s="135">
        <f t="shared" si="12"/>
        <v>4128</v>
      </c>
      <c r="F80" s="112">
        <f t="shared" si="13"/>
        <v>0</v>
      </c>
      <c r="G80" s="111" t="str">
        <f t="shared" si="8"/>
        <v>Devenga Compras 06/2024</v>
      </c>
      <c r="H80" s="113"/>
    </row>
    <row r="81" spans="2:9" ht="12.75" customHeight="1" x14ac:dyDescent="0.3">
      <c r="B81" s="110">
        <f t="shared" si="15"/>
        <v>45444</v>
      </c>
      <c r="C81" s="139" t="s">
        <v>212</v>
      </c>
      <c r="D81" s="140" t="s">
        <v>213</v>
      </c>
      <c r="E81" s="135">
        <f t="shared" si="12"/>
        <v>0</v>
      </c>
      <c r="F81" s="112">
        <f t="shared" si="13"/>
        <v>0</v>
      </c>
      <c r="G81" s="111" t="str">
        <f t="shared" si="8"/>
        <v>Devenga Compras 06/2024</v>
      </c>
      <c r="H81" s="113"/>
    </row>
    <row r="82" spans="2:9" ht="12.75" customHeight="1" x14ac:dyDescent="0.3">
      <c r="B82" s="110">
        <f t="shared" si="15"/>
        <v>45444</v>
      </c>
      <c r="C82" s="139" t="s">
        <v>214</v>
      </c>
      <c r="D82" s="140" t="s">
        <v>215</v>
      </c>
      <c r="E82" s="135">
        <f t="shared" si="12"/>
        <v>0</v>
      </c>
      <c r="F82" s="112">
        <f t="shared" si="13"/>
        <v>516946</v>
      </c>
      <c r="G82" s="111" t="str">
        <f t="shared" ref="G82:G115" si="16">+"Devenga Compras"&amp;" "&amp;TEXT(B82,"MM/yyyy")</f>
        <v>Devenga Compras 06/2024</v>
      </c>
      <c r="H82" s="113"/>
    </row>
    <row r="83" spans="2:9" ht="12.75" customHeight="1" x14ac:dyDescent="0.3">
      <c r="B83" s="114">
        <f t="shared" si="15"/>
        <v>45444</v>
      </c>
      <c r="C83" s="142" t="s">
        <v>216</v>
      </c>
      <c r="D83" s="143" t="s">
        <v>217</v>
      </c>
      <c r="E83" s="136">
        <f t="shared" si="12"/>
        <v>0</v>
      </c>
      <c r="F83" s="116">
        <f t="shared" si="13"/>
        <v>1515939</v>
      </c>
      <c r="G83" s="115" t="str">
        <f t="shared" si="16"/>
        <v>Devenga Compras 06/2024</v>
      </c>
      <c r="H83" s="117"/>
      <c r="I83" s="28">
        <f>+SUM(E68:E83)-SUM(F68:F83)</f>
        <v>0</v>
      </c>
    </row>
    <row r="84" spans="2:9" ht="12.75" customHeight="1" x14ac:dyDescent="0.3">
      <c r="B84" s="110">
        <f>$J$6</f>
        <v>45474</v>
      </c>
      <c r="C84" s="137" t="s">
        <v>197</v>
      </c>
      <c r="D84" s="138" t="s">
        <v>181</v>
      </c>
      <c r="E84" s="135">
        <f t="shared" ref="E84:E99" si="17">+ROUND(SUMIF($C$7:$C$25,D84,$J$7:$J$25),0)</f>
        <v>0</v>
      </c>
      <c r="F84" s="112">
        <f t="shared" ref="F84:F99" si="18">+ROUND(SUMIF($C$7:$C$25,D84,$K$7:$K$25),0)</f>
        <v>0</v>
      </c>
      <c r="G84" s="111" t="str">
        <f t="shared" si="16"/>
        <v>Devenga Compras 07/2024</v>
      </c>
      <c r="H84" s="113"/>
    </row>
    <row r="85" spans="2:9" ht="12.75" customHeight="1" x14ac:dyDescent="0.3">
      <c r="B85" s="110">
        <f t="shared" ref="B85:B99" si="19">B84</f>
        <v>45474</v>
      </c>
      <c r="C85" s="139" t="s">
        <v>198</v>
      </c>
      <c r="D85" s="140" t="s">
        <v>199</v>
      </c>
      <c r="E85" s="135">
        <f t="shared" si="17"/>
        <v>0</v>
      </c>
      <c r="F85" s="112">
        <f t="shared" si="18"/>
        <v>0</v>
      </c>
      <c r="G85" s="111" t="str">
        <f t="shared" si="16"/>
        <v>Devenga Compras 07/2024</v>
      </c>
      <c r="H85" s="113"/>
    </row>
    <row r="86" spans="2:9" ht="12.75" customHeight="1" x14ac:dyDescent="0.3">
      <c r="B86" s="110">
        <f t="shared" si="19"/>
        <v>45474</v>
      </c>
      <c r="C86" s="139" t="s">
        <v>190</v>
      </c>
      <c r="D86" s="140" t="s">
        <v>191</v>
      </c>
      <c r="E86" s="135">
        <f t="shared" si="17"/>
        <v>380049</v>
      </c>
      <c r="F86" s="112">
        <f t="shared" si="18"/>
        <v>0</v>
      </c>
      <c r="G86" s="111" t="str">
        <f t="shared" si="16"/>
        <v>Devenga Compras 07/2024</v>
      </c>
      <c r="H86" s="113"/>
    </row>
    <row r="87" spans="2:9" ht="12.75" customHeight="1" x14ac:dyDescent="0.3">
      <c r="B87" s="110">
        <f t="shared" si="19"/>
        <v>45474</v>
      </c>
      <c r="C87" s="139" t="s">
        <v>200</v>
      </c>
      <c r="D87" s="140" t="s">
        <v>201</v>
      </c>
      <c r="E87" s="135">
        <f t="shared" si="17"/>
        <v>0</v>
      </c>
      <c r="F87" s="112">
        <f t="shared" si="18"/>
        <v>0</v>
      </c>
      <c r="G87" s="111" t="str">
        <f t="shared" si="16"/>
        <v>Devenga Compras 07/2024</v>
      </c>
      <c r="H87" s="113"/>
    </row>
    <row r="88" spans="2:9" ht="12.75" customHeight="1" x14ac:dyDescent="0.3">
      <c r="B88" s="110">
        <f t="shared" si="19"/>
        <v>45474</v>
      </c>
      <c r="C88" s="139" t="s">
        <v>182</v>
      </c>
      <c r="D88" s="140" t="s">
        <v>202</v>
      </c>
      <c r="E88" s="135">
        <f t="shared" si="17"/>
        <v>0</v>
      </c>
      <c r="F88" s="112">
        <f t="shared" si="18"/>
        <v>0</v>
      </c>
      <c r="G88" s="111" t="str">
        <f t="shared" si="16"/>
        <v>Devenga Compras 07/2024</v>
      </c>
      <c r="H88" s="113"/>
    </row>
    <row r="89" spans="2:9" ht="12.75" customHeight="1" x14ac:dyDescent="0.3">
      <c r="B89" s="110">
        <f t="shared" si="19"/>
        <v>45474</v>
      </c>
      <c r="C89" s="139" t="s">
        <v>203</v>
      </c>
      <c r="D89" s="140" t="s">
        <v>204</v>
      </c>
      <c r="E89" s="135">
        <f t="shared" si="17"/>
        <v>0</v>
      </c>
      <c r="F89" s="112">
        <f t="shared" si="18"/>
        <v>0</v>
      </c>
      <c r="G89" s="111" t="str">
        <f t="shared" si="16"/>
        <v>Devenga Compras 07/2024</v>
      </c>
      <c r="H89" s="113"/>
    </row>
    <row r="90" spans="2:9" ht="12.75" customHeight="1" x14ac:dyDescent="0.3">
      <c r="B90" s="110">
        <f t="shared" si="19"/>
        <v>45474</v>
      </c>
      <c r="C90" s="141" t="s">
        <v>184</v>
      </c>
      <c r="D90" s="140" t="s">
        <v>205</v>
      </c>
      <c r="E90" s="135">
        <f t="shared" si="17"/>
        <v>0</v>
      </c>
      <c r="F90" s="112">
        <f t="shared" si="18"/>
        <v>0</v>
      </c>
      <c r="G90" s="111" t="str">
        <f t="shared" si="16"/>
        <v>Devenga Compras 07/2024</v>
      </c>
      <c r="H90" s="113"/>
    </row>
    <row r="91" spans="2:9" ht="12.75" customHeight="1" x14ac:dyDescent="0.3">
      <c r="B91" s="110">
        <f t="shared" si="19"/>
        <v>45474</v>
      </c>
      <c r="C91" s="141" t="s">
        <v>102</v>
      </c>
      <c r="D91" s="67" t="s">
        <v>6</v>
      </c>
      <c r="E91" s="135">
        <f t="shared" si="17"/>
        <v>511324</v>
      </c>
      <c r="F91" s="112">
        <f t="shared" si="18"/>
        <v>0</v>
      </c>
      <c r="G91" s="111" t="str">
        <f t="shared" si="16"/>
        <v>Devenga Compras 07/2024</v>
      </c>
      <c r="H91" s="113"/>
    </row>
    <row r="92" spans="2:9" ht="12.75" customHeight="1" x14ac:dyDescent="0.3">
      <c r="B92" s="110">
        <f t="shared" si="19"/>
        <v>45474</v>
      </c>
      <c r="C92" s="141" t="s">
        <v>193</v>
      </c>
      <c r="D92" s="140" t="s">
        <v>194</v>
      </c>
      <c r="E92" s="135">
        <f t="shared" si="17"/>
        <v>37950</v>
      </c>
      <c r="F92" s="112">
        <f t="shared" si="18"/>
        <v>0</v>
      </c>
      <c r="G92" s="111" t="str">
        <f t="shared" si="16"/>
        <v>Devenga Compras 07/2024</v>
      </c>
      <c r="H92" s="113"/>
    </row>
    <row r="93" spans="2:9" ht="12.75" customHeight="1" x14ac:dyDescent="0.3">
      <c r="B93" s="110">
        <f t="shared" si="19"/>
        <v>45474</v>
      </c>
      <c r="C93" s="141" t="s">
        <v>196</v>
      </c>
      <c r="D93" s="140" t="s">
        <v>195</v>
      </c>
      <c r="E93" s="135">
        <f t="shared" si="17"/>
        <v>412829</v>
      </c>
      <c r="F93" s="112">
        <f t="shared" si="18"/>
        <v>0</v>
      </c>
      <c r="G93" s="111" t="str">
        <f t="shared" si="16"/>
        <v>Devenga Compras 07/2024</v>
      </c>
      <c r="H93" s="113"/>
    </row>
    <row r="94" spans="2:9" ht="12.75" customHeight="1" x14ac:dyDescent="0.3">
      <c r="B94" s="110">
        <f t="shared" si="19"/>
        <v>45474</v>
      </c>
      <c r="C94" s="141" t="s">
        <v>206</v>
      </c>
      <c r="D94" s="140" t="s">
        <v>207</v>
      </c>
      <c r="E94" s="135">
        <f t="shared" si="17"/>
        <v>286367</v>
      </c>
      <c r="F94" s="112">
        <f t="shared" si="18"/>
        <v>0</v>
      </c>
      <c r="G94" s="111" t="str">
        <f t="shared" si="16"/>
        <v>Devenga Compras 07/2024</v>
      </c>
      <c r="H94" s="113"/>
    </row>
    <row r="95" spans="2:9" ht="12.75" customHeight="1" x14ac:dyDescent="0.3">
      <c r="B95" s="110">
        <f t="shared" si="19"/>
        <v>45474</v>
      </c>
      <c r="C95" s="139" t="s">
        <v>208</v>
      </c>
      <c r="D95" s="140" t="s">
        <v>209</v>
      </c>
      <c r="E95" s="135">
        <f t="shared" si="17"/>
        <v>1380</v>
      </c>
      <c r="F95" s="112">
        <f t="shared" si="18"/>
        <v>0</v>
      </c>
      <c r="G95" s="111" t="str">
        <f t="shared" si="16"/>
        <v>Devenga Compras 07/2024</v>
      </c>
      <c r="H95" s="113"/>
    </row>
    <row r="96" spans="2:9" ht="12.75" customHeight="1" x14ac:dyDescent="0.3">
      <c r="B96" s="110">
        <f t="shared" si="19"/>
        <v>45474</v>
      </c>
      <c r="C96" s="139" t="s">
        <v>210</v>
      </c>
      <c r="D96" s="140" t="s">
        <v>211</v>
      </c>
      <c r="E96" s="135">
        <f t="shared" si="17"/>
        <v>1461</v>
      </c>
      <c r="F96" s="112">
        <f t="shared" si="18"/>
        <v>0</v>
      </c>
      <c r="G96" s="111" t="str">
        <f t="shared" si="16"/>
        <v>Devenga Compras 07/2024</v>
      </c>
      <c r="H96" s="113"/>
    </row>
    <row r="97" spans="2:9" ht="12.75" customHeight="1" x14ac:dyDescent="0.3">
      <c r="B97" s="110">
        <f t="shared" si="19"/>
        <v>45474</v>
      </c>
      <c r="C97" s="139" t="s">
        <v>212</v>
      </c>
      <c r="D97" s="140" t="s">
        <v>213</v>
      </c>
      <c r="E97" s="135">
        <f t="shared" si="17"/>
        <v>0</v>
      </c>
      <c r="F97" s="112">
        <f t="shared" si="18"/>
        <v>0</v>
      </c>
      <c r="G97" s="111" t="str">
        <f t="shared" si="16"/>
        <v>Devenga Compras 07/2024</v>
      </c>
      <c r="H97" s="113"/>
    </row>
    <row r="98" spans="2:9" ht="12.75" customHeight="1" x14ac:dyDescent="0.3">
      <c r="B98" s="110">
        <f t="shared" si="19"/>
        <v>45474</v>
      </c>
      <c r="C98" s="139" t="s">
        <v>214</v>
      </c>
      <c r="D98" s="140" t="s">
        <v>215</v>
      </c>
      <c r="E98" s="135">
        <f t="shared" si="17"/>
        <v>0</v>
      </c>
      <c r="F98" s="112">
        <f t="shared" si="18"/>
        <v>1386</v>
      </c>
      <c r="G98" s="111" t="str">
        <f t="shared" si="16"/>
        <v>Devenga Compras 07/2024</v>
      </c>
      <c r="H98" s="113"/>
    </row>
    <row r="99" spans="2:9" ht="12.75" customHeight="1" x14ac:dyDescent="0.3">
      <c r="B99" s="110">
        <f t="shared" si="19"/>
        <v>45474</v>
      </c>
      <c r="C99" s="142" t="s">
        <v>216</v>
      </c>
      <c r="D99" s="143" t="s">
        <v>217</v>
      </c>
      <c r="E99" s="135">
        <f t="shared" si="17"/>
        <v>0</v>
      </c>
      <c r="F99" s="112">
        <f t="shared" si="18"/>
        <v>1629974</v>
      </c>
      <c r="G99" s="111" t="str">
        <f t="shared" si="16"/>
        <v>Devenga Compras 07/2024</v>
      </c>
      <c r="H99" s="113"/>
      <c r="I99" s="28">
        <f>+SUM(E84:E99)-SUM(F84:F99)</f>
        <v>0</v>
      </c>
    </row>
    <row r="100" spans="2:9" ht="12.75" customHeight="1" x14ac:dyDescent="0.3">
      <c r="B100" s="106">
        <f>$L$6</f>
        <v>45505</v>
      </c>
      <c r="C100" s="137" t="s">
        <v>197</v>
      </c>
      <c r="D100" s="138" t="s">
        <v>181</v>
      </c>
      <c r="E100" s="134">
        <f t="shared" ref="E100:E115" si="20">+ROUND(SUMIF($C$7:$C$25,D100,$L$7:$L$25),0)</f>
        <v>0</v>
      </c>
      <c r="F100" s="108">
        <f t="shared" ref="F100:F115" si="21">+ROUND(SUMIF($C$7:$C$25,D100,$M$7:$M$25),0)</f>
        <v>0</v>
      </c>
      <c r="G100" s="107" t="str">
        <f t="shared" si="16"/>
        <v>Devenga Compras 08/2024</v>
      </c>
      <c r="H100" s="109"/>
    </row>
    <row r="101" spans="2:9" ht="12.75" customHeight="1" x14ac:dyDescent="0.3">
      <c r="B101" s="110">
        <f t="shared" ref="B101:B115" si="22">B100</f>
        <v>45505</v>
      </c>
      <c r="C101" s="139" t="s">
        <v>198</v>
      </c>
      <c r="D101" s="140" t="s">
        <v>199</v>
      </c>
      <c r="E101" s="135">
        <f t="shared" si="20"/>
        <v>0</v>
      </c>
      <c r="F101" s="112">
        <f t="shared" si="21"/>
        <v>0</v>
      </c>
      <c r="G101" s="111" t="str">
        <f t="shared" si="16"/>
        <v>Devenga Compras 08/2024</v>
      </c>
      <c r="H101" s="113"/>
    </row>
    <row r="102" spans="2:9" ht="12.75" customHeight="1" x14ac:dyDescent="0.3">
      <c r="B102" s="110">
        <f t="shared" si="22"/>
        <v>45505</v>
      </c>
      <c r="C102" s="139" t="s">
        <v>190</v>
      </c>
      <c r="D102" s="140" t="s">
        <v>191</v>
      </c>
      <c r="E102" s="135">
        <f t="shared" si="20"/>
        <v>1170640</v>
      </c>
      <c r="F102" s="112">
        <f t="shared" si="21"/>
        <v>0</v>
      </c>
      <c r="G102" s="111" t="str">
        <f t="shared" si="16"/>
        <v>Devenga Compras 08/2024</v>
      </c>
      <c r="H102" s="113"/>
    </row>
    <row r="103" spans="2:9" ht="12.75" customHeight="1" x14ac:dyDescent="0.3">
      <c r="B103" s="110">
        <f t="shared" si="22"/>
        <v>45505</v>
      </c>
      <c r="C103" s="139" t="s">
        <v>200</v>
      </c>
      <c r="D103" s="140" t="s">
        <v>201</v>
      </c>
      <c r="E103" s="135">
        <f t="shared" si="20"/>
        <v>0</v>
      </c>
      <c r="F103" s="112">
        <f t="shared" si="21"/>
        <v>0</v>
      </c>
      <c r="G103" s="111" t="str">
        <f t="shared" si="16"/>
        <v>Devenga Compras 08/2024</v>
      </c>
      <c r="H103" s="113"/>
    </row>
    <row r="104" spans="2:9" ht="12.75" customHeight="1" x14ac:dyDescent="0.3">
      <c r="B104" s="110">
        <f t="shared" si="22"/>
        <v>45505</v>
      </c>
      <c r="C104" s="139" t="s">
        <v>182</v>
      </c>
      <c r="D104" s="140" t="s">
        <v>202</v>
      </c>
      <c r="E104" s="135">
        <f t="shared" si="20"/>
        <v>0</v>
      </c>
      <c r="F104" s="112">
        <f t="shared" si="21"/>
        <v>0</v>
      </c>
      <c r="G104" s="111" t="str">
        <f t="shared" si="16"/>
        <v>Devenga Compras 08/2024</v>
      </c>
      <c r="H104" s="113"/>
    </row>
    <row r="105" spans="2:9" ht="12.75" customHeight="1" x14ac:dyDescent="0.3">
      <c r="B105" s="110">
        <f t="shared" si="22"/>
        <v>45505</v>
      </c>
      <c r="C105" s="139" t="s">
        <v>203</v>
      </c>
      <c r="D105" s="140" t="s">
        <v>204</v>
      </c>
      <c r="E105" s="135">
        <f t="shared" si="20"/>
        <v>0</v>
      </c>
      <c r="F105" s="112">
        <f t="shared" si="21"/>
        <v>0</v>
      </c>
      <c r="G105" s="111" t="str">
        <f t="shared" si="16"/>
        <v>Devenga Compras 08/2024</v>
      </c>
      <c r="H105" s="113"/>
    </row>
    <row r="106" spans="2:9" ht="12.75" customHeight="1" x14ac:dyDescent="0.3">
      <c r="B106" s="110">
        <f t="shared" si="22"/>
        <v>45505</v>
      </c>
      <c r="C106" s="141" t="s">
        <v>184</v>
      </c>
      <c r="D106" s="140" t="s">
        <v>205</v>
      </c>
      <c r="E106" s="135">
        <f t="shared" si="20"/>
        <v>0</v>
      </c>
      <c r="F106" s="112">
        <f t="shared" si="21"/>
        <v>0</v>
      </c>
      <c r="G106" s="111" t="str">
        <f t="shared" si="16"/>
        <v>Devenga Compras 08/2024</v>
      </c>
      <c r="H106" s="113"/>
    </row>
    <row r="107" spans="2:9" ht="12.75" customHeight="1" x14ac:dyDescent="0.3">
      <c r="B107" s="110">
        <f t="shared" si="22"/>
        <v>45505</v>
      </c>
      <c r="C107" s="141" t="s">
        <v>102</v>
      </c>
      <c r="D107" s="67" t="s">
        <v>6</v>
      </c>
      <c r="E107" s="135">
        <f t="shared" si="20"/>
        <v>1088398</v>
      </c>
      <c r="F107" s="112">
        <f t="shared" si="21"/>
        <v>0</v>
      </c>
      <c r="G107" s="111" t="str">
        <f t="shared" si="16"/>
        <v>Devenga Compras 08/2024</v>
      </c>
      <c r="H107" s="113"/>
    </row>
    <row r="108" spans="2:9" ht="12.75" customHeight="1" x14ac:dyDescent="0.3">
      <c r="B108" s="110">
        <f t="shared" si="22"/>
        <v>45505</v>
      </c>
      <c r="C108" s="141" t="s">
        <v>193</v>
      </c>
      <c r="D108" s="140" t="s">
        <v>194</v>
      </c>
      <c r="E108" s="135">
        <f t="shared" si="20"/>
        <v>106684</v>
      </c>
      <c r="F108" s="112">
        <f t="shared" si="21"/>
        <v>0</v>
      </c>
      <c r="G108" s="111" t="str">
        <f t="shared" si="16"/>
        <v>Devenga Compras 08/2024</v>
      </c>
      <c r="H108" s="113"/>
    </row>
    <row r="109" spans="2:9" ht="12.75" customHeight="1" x14ac:dyDescent="0.3">
      <c r="B109" s="110">
        <f t="shared" si="22"/>
        <v>45505</v>
      </c>
      <c r="C109" s="141" t="s">
        <v>196</v>
      </c>
      <c r="D109" s="140" t="s">
        <v>195</v>
      </c>
      <c r="E109" s="135">
        <f t="shared" si="20"/>
        <v>0</v>
      </c>
      <c r="F109" s="112">
        <f t="shared" si="21"/>
        <v>0</v>
      </c>
      <c r="G109" s="111" t="str">
        <f t="shared" si="16"/>
        <v>Devenga Compras 08/2024</v>
      </c>
      <c r="H109" s="113"/>
    </row>
    <row r="110" spans="2:9" ht="12.75" customHeight="1" x14ac:dyDescent="0.3">
      <c r="B110" s="110">
        <f t="shared" si="22"/>
        <v>45505</v>
      </c>
      <c r="C110" s="141" t="s">
        <v>206</v>
      </c>
      <c r="D110" s="140" t="s">
        <v>207</v>
      </c>
      <c r="E110" s="135">
        <f t="shared" si="20"/>
        <v>783646</v>
      </c>
      <c r="F110" s="112">
        <f t="shared" si="21"/>
        <v>0</v>
      </c>
      <c r="G110" s="111" t="str">
        <f t="shared" si="16"/>
        <v>Devenga Compras 08/2024</v>
      </c>
      <c r="H110" s="113"/>
    </row>
    <row r="111" spans="2:9" ht="12.75" customHeight="1" x14ac:dyDescent="0.3">
      <c r="B111" s="110">
        <f t="shared" si="22"/>
        <v>45505</v>
      </c>
      <c r="C111" s="139" t="s">
        <v>208</v>
      </c>
      <c r="D111" s="140" t="s">
        <v>209</v>
      </c>
      <c r="E111" s="135">
        <f t="shared" si="20"/>
        <v>1380</v>
      </c>
      <c r="F111" s="112">
        <f t="shared" si="21"/>
        <v>0</v>
      </c>
      <c r="G111" s="111" t="str">
        <f t="shared" si="16"/>
        <v>Devenga Compras 08/2024</v>
      </c>
      <c r="H111" s="113"/>
    </row>
    <row r="112" spans="2:9" ht="12.75" customHeight="1" x14ac:dyDescent="0.3">
      <c r="B112" s="110">
        <f t="shared" si="22"/>
        <v>45505</v>
      </c>
      <c r="C112" s="139" t="s">
        <v>210</v>
      </c>
      <c r="D112" s="140" t="s">
        <v>211</v>
      </c>
      <c r="E112" s="135">
        <f t="shared" si="20"/>
        <v>1147</v>
      </c>
      <c r="F112" s="112">
        <f t="shared" si="21"/>
        <v>0</v>
      </c>
      <c r="G112" s="111" t="str">
        <f t="shared" si="16"/>
        <v>Devenga Compras 08/2024</v>
      </c>
      <c r="H112" s="113"/>
    </row>
    <row r="113" spans="2:9" ht="12.75" customHeight="1" x14ac:dyDescent="0.3">
      <c r="B113" s="110">
        <f t="shared" si="22"/>
        <v>45505</v>
      </c>
      <c r="C113" s="139" t="s">
        <v>212</v>
      </c>
      <c r="D113" s="140" t="s">
        <v>213</v>
      </c>
      <c r="E113" s="135">
        <f t="shared" si="20"/>
        <v>0</v>
      </c>
      <c r="F113" s="112">
        <f t="shared" si="21"/>
        <v>0</v>
      </c>
      <c r="G113" s="111" t="str">
        <f t="shared" si="16"/>
        <v>Devenga Compras 08/2024</v>
      </c>
      <c r="H113" s="113"/>
    </row>
    <row r="114" spans="2:9" ht="12.75" customHeight="1" x14ac:dyDescent="0.3">
      <c r="B114" s="110">
        <f t="shared" si="22"/>
        <v>45505</v>
      </c>
      <c r="C114" s="139" t="s">
        <v>214</v>
      </c>
      <c r="D114" s="140" t="s">
        <v>215</v>
      </c>
      <c r="E114" s="135">
        <f t="shared" si="20"/>
        <v>0</v>
      </c>
      <c r="F114" s="112">
        <f t="shared" si="21"/>
        <v>0</v>
      </c>
      <c r="G114" s="111" t="str">
        <f t="shared" si="16"/>
        <v>Devenga Compras 08/2024</v>
      </c>
      <c r="H114" s="113"/>
    </row>
    <row r="115" spans="2:9" ht="12.75" customHeight="1" x14ac:dyDescent="0.3">
      <c r="B115" s="110">
        <f t="shared" si="22"/>
        <v>45505</v>
      </c>
      <c r="C115" s="142" t="s">
        <v>216</v>
      </c>
      <c r="D115" s="143" t="s">
        <v>217</v>
      </c>
      <c r="E115" s="135">
        <f t="shared" si="20"/>
        <v>0</v>
      </c>
      <c r="F115" s="112">
        <f t="shared" si="21"/>
        <v>3151896</v>
      </c>
      <c r="G115" s="111" t="str">
        <f t="shared" si="16"/>
        <v>Devenga Compras 08/2024</v>
      </c>
      <c r="H115" s="113"/>
      <c r="I115" s="28">
        <f>+SUM(E100:E115)-SUM(F100:F115)</f>
        <v>-1</v>
      </c>
    </row>
    <row r="116" spans="2:9" ht="12.75" customHeight="1" x14ac:dyDescent="0.3">
      <c r="B116" s="106">
        <f>$N$6</f>
        <v>45536</v>
      </c>
      <c r="C116" s="137" t="s">
        <v>197</v>
      </c>
      <c r="D116" s="138" t="s">
        <v>181</v>
      </c>
      <c r="E116" s="134">
        <f t="shared" ref="E116:E131" si="23">+ROUND(SUMIF($C$7:$C$25,D116,$N$7:$N$25),0)</f>
        <v>0</v>
      </c>
      <c r="F116" s="108">
        <f t="shared" ref="F116:F131" si="24">+ROUND(SUMIF($C$7:$C$25,D116,$O$7:$O$25),0)</f>
        <v>0</v>
      </c>
      <c r="G116" s="107" t="str">
        <f t="shared" ref="G116:G147" si="25">+"Devenga Compras"&amp;" "&amp;TEXT(B116,"MM/yyyy")</f>
        <v>Devenga Compras 09/2024</v>
      </c>
      <c r="H116" s="109"/>
    </row>
    <row r="117" spans="2:9" ht="12.75" customHeight="1" x14ac:dyDescent="0.3">
      <c r="B117" s="110">
        <f t="shared" ref="B117:B126" si="26">B116</f>
        <v>45536</v>
      </c>
      <c r="C117" s="139" t="s">
        <v>198</v>
      </c>
      <c r="D117" s="140" t="s">
        <v>199</v>
      </c>
      <c r="E117" s="135">
        <f t="shared" si="23"/>
        <v>0</v>
      </c>
      <c r="F117" s="112">
        <f t="shared" si="24"/>
        <v>0</v>
      </c>
      <c r="G117" s="111" t="str">
        <f t="shared" si="25"/>
        <v>Devenga Compras 09/2024</v>
      </c>
      <c r="H117" s="113"/>
    </row>
    <row r="118" spans="2:9" ht="12.75" customHeight="1" x14ac:dyDescent="0.3">
      <c r="B118" s="110">
        <f t="shared" si="26"/>
        <v>45536</v>
      </c>
      <c r="C118" s="139" t="s">
        <v>190</v>
      </c>
      <c r="D118" s="140" t="s">
        <v>191</v>
      </c>
      <c r="E118" s="135">
        <f t="shared" si="23"/>
        <v>713661</v>
      </c>
      <c r="F118" s="112">
        <f t="shared" si="24"/>
        <v>0</v>
      </c>
      <c r="G118" s="111" t="str">
        <f t="shared" si="25"/>
        <v>Devenga Compras 09/2024</v>
      </c>
      <c r="H118" s="113"/>
    </row>
    <row r="119" spans="2:9" ht="12.75" customHeight="1" x14ac:dyDescent="0.3">
      <c r="B119" s="110">
        <f t="shared" si="26"/>
        <v>45536</v>
      </c>
      <c r="C119" s="139" t="s">
        <v>200</v>
      </c>
      <c r="D119" s="140" t="s">
        <v>201</v>
      </c>
      <c r="E119" s="135">
        <f t="shared" si="23"/>
        <v>0</v>
      </c>
      <c r="F119" s="112">
        <f t="shared" si="24"/>
        <v>0</v>
      </c>
      <c r="G119" s="111" t="str">
        <f t="shared" si="25"/>
        <v>Devenga Compras 09/2024</v>
      </c>
      <c r="H119" s="113"/>
    </row>
    <row r="120" spans="2:9" ht="12.75" customHeight="1" x14ac:dyDescent="0.3">
      <c r="B120" s="110">
        <f t="shared" si="26"/>
        <v>45536</v>
      </c>
      <c r="C120" s="139" t="s">
        <v>182</v>
      </c>
      <c r="D120" s="140" t="s">
        <v>202</v>
      </c>
      <c r="E120" s="135">
        <f t="shared" si="23"/>
        <v>0</v>
      </c>
      <c r="F120" s="112">
        <f t="shared" si="24"/>
        <v>0</v>
      </c>
      <c r="G120" s="111" t="str">
        <f t="shared" si="25"/>
        <v>Devenga Compras 09/2024</v>
      </c>
      <c r="H120" s="113"/>
    </row>
    <row r="121" spans="2:9" ht="12.75" customHeight="1" x14ac:dyDescent="0.3">
      <c r="B121" s="110">
        <f t="shared" si="26"/>
        <v>45536</v>
      </c>
      <c r="C121" s="139" t="s">
        <v>203</v>
      </c>
      <c r="D121" s="140" t="s">
        <v>204</v>
      </c>
      <c r="E121" s="135">
        <f t="shared" si="23"/>
        <v>0</v>
      </c>
      <c r="F121" s="112">
        <f t="shared" si="24"/>
        <v>0</v>
      </c>
      <c r="G121" s="111" t="str">
        <f t="shared" si="25"/>
        <v>Devenga Compras 09/2024</v>
      </c>
      <c r="H121" s="113"/>
    </row>
    <row r="122" spans="2:9" ht="12.75" customHeight="1" x14ac:dyDescent="0.3">
      <c r="B122" s="110">
        <f t="shared" si="26"/>
        <v>45536</v>
      </c>
      <c r="C122" s="141" t="s">
        <v>184</v>
      </c>
      <c r="D122" s="140" t="s">
        <v>205</v>
      </c>
      <c r="E122" s="135">
        <f t="shared" si="23"/>
        <v>0</v>
      </c>
      <c r="F122" s="112">
        <f t="shared" si="24"/>
        <v>0</v>
      </c>
      <c r="G122" s="111" t="str">
        <f t="shared" si="25"/>
        <v>Devenga Compras 09/2024</v>
      </c>
      <c r="H122" s="113"/>
    </row>
    <row r="123" spans="2:9" ht="12.75" customHeight="1" x14ac:dyDescent="0.3">
      <c r="B123" s="110">
        <f t="shared" si="26"/>
        <v>45536</v>
      </c>
      <c r="C123" s="141" t="s">
        <v>102</v>
      </c>
      <c r="D123" s="67" t="s">
        <v>6</v>
      </c>
      <c r="E123" s="135">
        <f t="shared" si="23"/>
        <v>661733</v>
      </c>
      <c r="F123" s="112">
        <f t="shared" si="24"/>
        <v>0</v>
      </c>
      <c r="G123" s="111" t="str">
        <f t="shared" si="25"/>
        <v>Devenga Compras 09/2024</v>
      </c>
      <c r="H123" s="113"/>
    </row>
    <row r="124" spans="2:9" ht="12.75" customHeight="1" x14ac:dyDescent="0.3">
      <c r="B124" s="110">
        <f t="shared" si="26"/>
        <v>45536</v>
      </c>
      <c r="C124" s="141" t="s">
        <v>193</v>
      </c>
      <c r="D124" s="140" t="s">
        <v>194</v>
      </c>
      <c r="E124" s="135">
        <f t="shared" si="23"/>
        <v>154966</v>
      </c>
      <c r="F124" s="112">
        <f t="shared" si="24"/>
        <v>0</v>
      </c>
      <c r="G124" s="111" t="str">
        <f t="shared" si="25"/>
        <v>Devenga Compras 09/2024</v>
      </c>
      <c r="H124" s="113"/>
    </row>
    <row r="125" spans="2:9" ht="12.75" customHeight="1" x14ac:dyDescent="0.3">
      <c r="B125" s="110">
        <f t="shared" si="26"/>
        <v>45536</v>
      </c>
      <c r="C125" s="141" t="s">
        <v>196</v>
      </c>
      <c r="D125" s="140" t="s">
        <v>195</v>
      </c>
      <c r="E125" s="135">
        <f t="shared" si="23"/>
        <v>0</v>
      </c>
      <c r="F125" s="112">
        <f t="shared" si="24"/>
        <v>0</v>
      </c>
      <c r="G125" s="111" t="str">
        <f t="shared" si="25"/>
        <v>Devenga Compras 09/2024</v>
      </c>
      <c r="H125" s="113"/>
    </row>
    <row r="126" spans="2:9" ht="12.75" customHeight="1" x14ac:dyDescent="0.3">
      <c r="B126" s="110">
        <f t="shared" si="26"/>
        <v>45536</v>
      </c>
      <c r="C126" s="141" t="s">
        <v>206</v>
      </c>
      <c r="D126" s="140" t="s">
        <v>207</v>
      </c>
      <c r="E126" s="135">
        <f t="shared" si="23"/>
        <v>321376</v>
      </c>
      <c r="F126" s="112">
        <f t="shared" si="24"/>
        <v>0</v>
      </c>
      <c r="G126" s="111" t="str">
        <f t="shared" si="25"/>
        <v>Devenga Compras 09/2024</v>
      </c>
      <c r="H126" s="113"/>
    </row>
    <row r="127" spans="2:9" ht="12.75" customHeight="1" x14ac:dyDescent="0.3">
      <c r="B127" s="110">
        <f>B125</f>
        <v>45536</v>
      </c>
      <c r="C127" s="139" t="s">
        <v>208</v>
      </c>
      <c r="D127" s="140" t="s">
        <v>209</v>
      </c>
      <c r="E127" s="135">
        <f t="shared" si="23"/>
        <v>1421</v>
      </c>
      <c r="F127" s="112">
        <f t="shared" si="24"/>
        <v>0</v>
      </c>
      <c r="G127" s="111" t="str">
        <f t="shared" si="25"/>
        <v>Devenga Compras 09/2024</v>
      </c>
      <c r="H127" s="113"/>
    </row>
    <row r="128" spans="2:9" ht="12.75" customHeight="1" x14ac:dyDescent="0.3">
      <c r="B128" s="110">
        <f t="shared" ref="B128:B131" si="27">B127</f>
        <v>45536</v>
      </c>
      <c r="C128" s="139" t="s">
        <v>210</v>
      </c>
      <c r="D128" s="140" t="s">
        <v>211</v>
      </c>
      <c r="E128" s="135">
        <f t="shared" si="23"/>
        <v>1175</v>
      </c>
      <c r="F128" s="112">
        <f t="shared" si="24"/>
        <v>0</v>
      </c>
      <c r="G128" s="111" t="str">
        <f t="shared" si="25"/>
        <v>Devenga Compras 09/2024</v>
      </c>
      <c r="H128" s="113"/>
    </row>
    <row r="129" spans="2:9" ht="12.75" customHeight="1" x14ac:dyDescent="0.3">
      <c r="B129" s="110">
        <f t="shared" si="27"/>
        <v>45536</v>
      </c>
      <c r="C129" s="139" t="s">
        <v>212</v>
      </c>
      <c r="D129" s="140" t="s">
        <v>213</v>
      </c>
      <c r="E129" s="135">
        <f t="shared" si="23"/>
        <v>0</v>
      </c>
      <c r="F129" s="112">
        <f t="shared" si="24"/>
        <v>0</v>
      </c>
      <c r="G129" s="111" t="str">
        <f t="shared" si="25"/>
        <v>Devenga Compras 09/2024</v>
      </c>
      <c r="H129" s="113"/>
    </row>
    <row r="130" spans="2:9" ht="12.75" customHeight="1" x14ac:dyDescent="0.3">
      <c r="B130" s="110">
        <f t="shared" si="27"/>
        <v>45536</v>
      </c>
      <c r="C130" s="139" t="s">
        <v>214</v>
      </c>
      <c r="D130" s="140" t="s">
        <v>215</v>
      </c>
      <c r="E130" s="135">
        <f t="shared" si="23"/>
        <v>0</v>
      </c>
      <c r="F130" s="112">
        <f t="shared" si="24"/>
        <v>0</v>
      </c>
      <c r="G130" s="111" t="str">
        <f t="shared" si="25"/>
        <v>Devenga Compras 09/2024</v>
      </c>
      <c r="H130" s="113"/>
    </row>
    <row r="131" spans="2:9" ht="12.75" customHeight="1" x14ac:dyDescent="0.3">
      <c r="B131" s="110">
        <f t="shared" si="27"/>
        <v>45536</v>
      </c>
      <c r="C131" s="142" t="s">
        <v>216</v>
      </c>
      <c r="D131" s="143" t="s">
        <v>217</v>
      </c>
      <c r="E131" s="135">
        <f t="shared" si="23"/>
        <v>0</v>
      </c>
      <c r="F131" s="112">
        <f t="shared" si="24"/>
        <v>1854332</v>
      </c>
      <c r="G131" s="111" t="str">
        <f t="shared" si="25"/>
        <v>Devenga Compras 09/2024</v>
      </c>
      <c r="H131" s="113"/>
      <c r="I131" s="28">
        <f>+SUM(E116:E131)-SUM(F116:F131)</f>
        <v>0</v>
      </c>
    </row>
    <row r="132" spans="2:9" ht="12.75" customHeight="1" x14ac:dyDescent="0.3">
      <c r="B132" s="106">
        <f>$P$6</f>
        <v>45566</v>
      </c>
      <c r="C132" s="137" t="s">
        <v>197</v>
      </c>
      <c r="D132" s="138" t="s">
        <v>181</v>
      </c>
      <c r="E132" s="134">
        <f t="shared" ref="E132:E147" si="28">+ROUND(SUMIF($C$7:$C$25,D132,$P$7:$P$25),0)</f>
        <v>0</v>
      </c>
      <c r="F132" s="108">
        <f t="shared" ref="F132:F147" si="29">+ROUND(SUMIF($C$7:$C$25,D132,$Q$7:$Q$25),0)</f>
        <v>0</v>
      </c>
      <c r="G132" s="107" t="str">
        <f t="shared" si="25"/>
        <v>Devenga Compras 10/2024</v>
      </c>
      <c r="H132" s="109"/>
    </row>
    <row r="133" spans="2:9" ht="12.75" customHeight="1" x14ac:dyDescent="0.3">
      <c r="B133" s="110">
        <f t="shared" ref="B133:B147" si="30">B132</f>
        <v>45566</v>
      </c>
      <c r="C133" s="139" t="s">
        <v>198</v>
      </c>
      <c r="D133" s="140" t="s">
        <v>199</v>
      </c>
      <c r="E133" s="135">
        <f t="shared" si="28"/>
        <v>0</v>
      </c>
      <c r="F133" s="112">
        <f t="shared" si="29"/>
        <v>0</v>
      </c>
      <c r="G133" s="111" t="str">
        <f t="shared" si="25"/>
        <v>Devenga Compras 10/2024</v>
      </c>
      <c r="H133" s="113"/>
    </row>
    <row r="134" spans="2:9" ht="12.75" customHeight="1" x14ac:dyDescent="0.3">
      <c r="B134" s="110">
        <f t="shared" si="30"/>
        <v>45566</v>
      </c>
      <c r="C134" s="139" t="s">
        <v>190</v>
      </c>
      <c r="D134" s="140" t="s">
        <v>191</v>
      </c>
      <c r="E134" s="135">
        <f t="shared" si="28"/>
        <v>470163</v>
      </c>
      <c r="F134" s="112">
        <f t="shared" si="29"/>
        <v>0</v>
      </c>
      <c r="G134" s="111" t="str">
        <f t="shared" si="25"/>
        <v>Devenga Compras 10/2024</v>
      </c>
      <c r="H134" s="113"/>
    </row>
    <row r="135" spans="2:9" ht="12.75" customHeight="1" x14ac:dyDescent="0.3">
      <c r="B135" s="110">
        <f t="shared" si="30"/>
        <v>45566</v>
      </c>
      <c r="C135" s="139" t="s">
        <v>200</v>
      </c>
      <c r="D135" s="140" t="s">
        <v>201</v>
      </c>
      <c r="E135" s="135">
        <f t="shared" si="28"/>
        <v>0</v>
      </c>
      <c r="F135" s="112">
        <f t="shared" si="29"/>
        <v>0</v>
      </c>
      <c r="G135" s="111" t="str">
        <f t="shared" si="25"/>
        <v>Devenga Compras 10/2024</v>
      </c>
      <c r="H135" s="113"/>
    </row>
    <row r="136" spans="2:9" ht="12.75" customHeight="1" x14ac:dyDescent="0.3">
      <c r="B136" s="110">
        <f t="shared" si="30"/>
        <v>45566</v>
      </c>
      <c r="C136" s="139" t="s">
        <v>182</v>
      </c>
      <c r="D136" s="140" t="s">
        <v>202</v>
      </c>
      <c r="E136" s="135">
        <f t="shared" si="28"/>
        <v>0</v>
      </c>
      <c r="F136" s="112">
        <f t="shared" si="29"/>
        <v>0</v>
      </c>
      <c r="G136" s="111" t="str">
        <f t="shared" si="25"/>
        <v>Devenga Compras 10/2024</v>
      </c>
      <c r="H136" s="113"/>
    </row>
    <row r="137" spans="2:9" ht="12.75" customHeight="1" x14ac:dyDescent="0.3">
      <c r="B137" s="110">
        <f t="shared" si="30"/>
        <v>45566</v>
      </c>
      <c r="C137" s="139" t="s">
        <v>203</v>
      </c>
      <c r="D137" s="140" t="s">
        <v>204</v>
      </c>
      <c r="E137" s="135">
        <f t="shared" si="28"/>
        <v>0</v>
      </c>
      <c r="F137" s="112">
        <f t="shared" si="29"/>
        <v>0</v>
      </c>
      <c r="G137" s="111" t="str">
        <f t="shared" si="25"/>
        <v>Devenga Compras 10/2024</v>
      </c>
      <c r="H137" s="113"/>
    </row>
    <row r="138" spans="2:9" ht="12.75" customHeight="1" x14ac:dyDescent="0.3">
      <c r="B138" s="110">
        <f t="shared" si="30"/>
        <v>45566</v>
      </c>
      <c r="C138" s="141" t="s">
        <v>184</v>
      </c>
      <c r="D138" s="140" t="s">
        <v>205</v>
      </c>
      <c r="E138" s="135">
        <f t="shared" si="28"/>
        <v>0</v>
      </c>
      <c r="F138" s="112">
        <f t="shared" si="29"/>
        <v>0</v>
      </c>
      <c r="G138" s="111" t="str">
        <f t="shared" si="25"/>
        <v>Devenga Compras 10/2024</v>
      </c>
      <c r="H138" s="113"/>
    </row>
    <row r="139" spans="2:9" ht="12.75" customHeight="1" x14ac:dyDescent="0.3">
      <c r="B139" s="110">
        <f t="shared" si="30"/>
        <v>45566</v>
      </c>
      <c r="C139" s="141" t="s">
        <v>102</v>
      </c>
      <c r="D139" s="67" t="s">
        <v>6</v>
      </c>
      <c r="E139" s="135">
        <f t="shared" si="28"/>
        <v>661733</v>
      </c>
      <c r="F139" s="112">
        <f t="shared" si="29"/>
        <v>0</v>
      </c>
      <c r="G139" s="111" t="str">
        <f t="shared" si="25"/>
        <v>Devenga Compras 10/2024</v>
      </c>
      <c r="H139" s="113"/>
    </row>
    <row r="140" spans="2:9" ht="12.75" customHeight="1" x14ac:dyDescent="0.3">
      <c r="B140" s="110">
        <f t="shared" si="30"/>
        <v>45566</v>
      </c>
      <c r="C140" s="141" t="s">
        <v>193</v>
      </c>
      <c r="D140" s="140" t="s">
        <v>194</v>
      </c>
      <c r="E140" s="135">
        <f t="shared" si="28"/>
        <v>116796</v>
      </c>
      <c r="F140" s="112">
        <f t="shared" si="29"/>
        <v>0</v>
      </c>
      <c r="G140" s="111" t="str">
        <f t="shared" si="25"/>
        <v>Devenga Compras 10/2024</v>
      </c>
      <c r="H140" s="113"/>
    </row>
    <row r="141" spans="2:9" ht="12.75" customHeight="1" x14ac:dyDescent="0.3">
      <c r="B141" s="110">
        <f t="shared" si="30"/>
        <v>45566</v>
      </c>
      <c r="C141" s="141" t="s">
        <v>196</v>
      </c>
      <c r="D141" s="140" t="s">
        <v>195</v>
      </c>
      <c r="E141" s="135">
        <f t="shared" si="28"/>
        <v>0</v>
      </c>
      <c r="F141" s="112">
        <f t="shared" si="29"/>
        <v>0</v>
      </c>
      <c r="G141" s="111" t="str">
        <f t="shared" si="25"/>
        <v>Devenga Compras 10/2024</v>
      </c>
      <c r="H141" s="113"/>
    </row>
    <row r="142" spans="2:9" ht="12.75" customHeight="1" x14ac:dyDescent="0.3">
      <c r="B142" s="110">
        <f t="shared" si="30"/>
        <v>45566</v>
      </c>
      <c r="C142" s="141" t="s">
        <v>206</v>
      </c>
      <c r="D142" s="140" t="s">
        <v>207</v>
      </c>
      <c r="E142" s="135">
        <f t="shared" si="28"/>
        <v>329275</v>
      </c>
      <c r="F142" s="112">
        <f t="shared" si="29"/>
        <v>0</v>
      </c>
      <c r="G142" s="111" t="str">
        <f t="shared" si="25"/>
        <v>Devenga Compras 10/2024</v>
      </c>
      <c r="H142" s="113"/>
    </row>
    <row r="143" spans="2:9" ht="12.75" customHeight="1" x14ac:dyDescent="0.3">
      <c r="B143" s="110">
        <f t="shared" si="30"/>
        <v>45566</v>
      </c>
      <c r="C143" s="139" t="s">
        <v>208</v>
      </c>
      <c r="D143" s="140" t="s">
        <v>209</v>
      </c>
      <c r="E143" s="135">
        <f t="shared" si="28"/>
        <v>12702</v>
      </c>
      <c r="F143" s="112">
        <f t="shared" si="29"/>
        <v>0</v>
      </c>
      <c r="G143" s="111" t="str">
        <f t="shared" si="25"/>
        <v>Devenga Compras 10/2024</v>
      </c>
      <c r="H143" s="113"/>
    </row>
    <row r="144" spans="2:9" ht="12.75" customHeight="1" x14ac:dyDescent="0.3">
      <c r="B144" s="110">
        <f t="shared" si="30"/>
        <v>45566</v>
      </c>
      <c r="C144" s="139" t="s">
        <v>210</v>
      </c>
      <c r="D144" s="140" t="s">
        <v>211</v>
      </c>
      <c r="E144" s="135">
        <f t="shared" si="28"/>
        <v>4234</v>
      </c>
      <c r="F144" s="112">
        <f t="shared" si="29"/>
        <v>0</v>
      </c>
      <c r="G144" s="111" t="str">
        <f t="shared" si="25"/>
        <v>Devenga Compras 10/2024</v>
      </c>
      <c r="H144" s="113"/>
    </row>
    <row r="145" spans="2:9" ht="12.75" customHeight="1" x14ac:dyDescent="0.3">
      <c r="B145" s="110">
        <f t="shared" si="30"/>
        <v>45566</v>
      </c>
      <c r="C145" s="139" t="s">
        <v>212</v>
      </c>
      <c r="D145" s="140" t="s">
        <v>213</v>
      </c>
      <c r="E145" s="135">
        <f t="shared" si="28"/>
        <v>0</v>
      </c>
      <c r="F145" s="112">
        <f t="shared" si="29"/>
        <v>0</v>
      </c>
      <c r="G145" s="111" t="str">
        <f t="shared" si="25"/>
        <v>Devenga Compras 10/2024</v>
      </c>
      <c r="H145" s="113"/>
    </row>
    <row r="146" spans="2:9" ht="12.75" customHeight="1" x14ac:dyDescent="0.3">
      <c r="B146" s="110">
        <f t="shared" si="30"/>
        <v>45566</v>
      </c>
      <c r="C146" s="139" t="s">
        <v>214</v>
      </c>
      <c r="D146" s="140" t="s">
        <v>215</v>
      </c>
      <c r="E146" s="135">
        <f t="shared" si="28"/>
        <v>0</v>
      </c>
      <c r="F146" s="112">
        <f t="shared" si="29"/>
        <v>67200</v>
      </c>
      <c r="G146" s="111" t="str">
        <f t="shared" si="25"/>
        <v>Devenga Compras 10/2024</v>
      </c>
      <c r="H146" s="113"/>
    </row>
    <row r="147" spans="2:9" ht="12.75" customHeight="1" x14ac:dyDescent="0.3">
      <c r="B147" s="110">
        <f t="shared" si="30"/>
        <v>45566</v>
      </c>
      <c r="C147" s="142" t="s">
        <v>216</v>
      </c>
      <c r="D147" s="143" t="s">
        <v>217</v>
      </c>
      <c r="E147" s="135">
        <f t="shared" si="28"/>
        <v>0</v>
      </c>
      <c r="F147" s="112">
        <f t="shared" si="29"/>
        <v>1901842</v>
      </c>
      <c r="G147" s="111" t="str">
        <f t="shared" si="25"/>
        <v>Devenga Compras 10/2024</v>
      </c>
      <c r="H147" s="113"/>
      <c r="I147" s="28">
        <f>+SUM(E132:E147)-SUM(F132:F147)</f>
        <v>-374139</v>
      </c>
    </row>
    <row r="148" spans="2:9" ht="12.75" customHeight="1" x14ac:dyDescent="0.3">
      <c r="B148" s="106">
        <f>$R$6</f>
        <v>45597</v>
      </c>
      <c r="C148" s="137" t="s">
        <v>197</v>
      </c>
      <c r="D148" s="138" t="s">
        <v>181</v>
      </c>
      <c r="E148" s="134">
        <f t="shared" ref="E148:E163" si="31">+ROUND(SUMIF($C$7:$C$25,D148,$R$7:$R$25),0)</f>
        <v>0</v>
      </c>
      <c r="F148" s="108">
        <f t="shared" ref="F148:F163" si="32">+ROUND(SUMIF($C$7:$C$25,D148,$S$7:$S$25),0)</f>
        <v>0</v>
      </c>
      <c r="G148" s="107" t="str">
        <f t="shared" ref="G148:G179" si="33">+"Devenga Compras"&amp;" "&amp;TEXT(B148,"MM/yyyy")</f>
        <v>Devenga Compras 11/2024</v>
      </c>
      <c r="H148" s="109"/>
    </row>
    <row r="149" spans="2:9" ht="12.75" customHeight="1" x14ac:dyDescent="0.3">
      <c r="B149" s="110">
        <f t="shared" ref="B149:B163" si="34">B148</f>
        <v>45597</v>
      </c>
      <c r="C149" s="139" t="s">
        <v>198</v>
      </c>
      <c r="D149" s="140" t="s">
        <v>199</v>
      </c>
      <c r="E149" s="135">
        <f t="shared" si="31"/>
        <v>0</v>
      </c>
      <c r="F149" s="112">
        <f t="shared" si="32"/>
        <v>0</v>
      </c>
      <c r="G149" s="111" t="str">
        <f t="shared" si="33"/>
        <v>Devenga Compras 11/2024</v>
      </c>
      <c r="H149" s="113"/>
    </row>
    <row r="150" spans="2:9" ht="12.75" customHeight="1" x14ac:dyDescent="0.3">
      <c r="B150" s="110">
        <f t="shared" si="34"/>
        <v>45597</v>
      </c>
      <c r="C150" s="139" t="s">
        <v>190</v>
      </c>
      <c r="D150" s="140" t="s">
        <v>191</v>
      </c>
      <c r="E150" s="135">
        <f t="shared" si="31"/>
        <v>247053</v>
      </c>
      <c r="F150" s="112">
        <f t="shared" si="32"/>
        <v>0</v>
      </c>
      <c r="G150" s="111" t="str">
        <f t="shared" si="33"/>
        <v>Devenga Compras 11/2024</v>
      </c>
      <c r="H150" s="113"/>
    </row>
    <row r="151" spans="2:9" ht="12.75" customHeight="1" x14ac:dyDescent="0.3">
      <c r="B151" s="110">
        <f t="shared" si="34"/>
        <v>45597</v>
      </c>
      <c r="C151" s="139" t="s">
        <v>200</v>
      </c>
      <c r="D151" s="140" t="s">
        <v>201</v>
      </c>
      <c r="E151" s="135">
        <f t="shared" si="31"/>
        <v>0</v>
      </c>
      <c r="F151" s="112">
        <f t="shared" si="32"/>
        <v>0</v>
      </c>
      <c r="G151" s="111" t="str">
        <f t="shared" si="33"/>
        <v>Devenga Compras 11/2024</v>
      </c>
      <c r="H151" s="113"/>
    </row>
    <row r="152" spans="2:9" ht="12.75" customHeight="1" x14ac:dyDescent="0.3">
      <c r="B152" s="110">
        <f t="shared" si="34"/>
        <v>45597</v>
      </c>
      <c r="C152" s="139" t="s">
        <v>182</v>
      </c>
      <c r="D152" s="140" t="s">
        <v>202</v>
      </c>
      <c r="E152" s="135">
        <f t="shared" si="31"/>
        <v>0</v>
      </c>
      <c r="F152" s="112">
        <f t="shared" si="32"/>
        <v>0</v>
      </c>
      <c r="G152" s="111" t="str">
        <f t="shared" si="33"/>
        <v>Devenga Compras 11/2024</v>
      </c>
      <c r="H152" s="113"/>
    </row>
    <row r="153" spans="2:9" ht="12.75" customHeight="1" x14ac:dyDescent="0.3">
      <c r="B153" s="110">
        <f t="shared" si="34"/>
        <v>45597</v>
      </c>
      <c r="C153" s="139" t="s">
        <v>203</v>
      </c>
      <c r="D153" s="140" t="s">
        <v>204</v>
      </c>
      <c r="E153" s="135">
        <f t="shared" si="31"/>
        <v>0</v>
      </c>
      <c r="F153" s="112">
        <f t="shared" si="32"/>
        <v>0</v>
      </c>
      <c r="G153" s="111" t="str">
        <f t="shared" si="33"/>
        <v>Devenga Compras 11/2024</v>
      </c>
      <c r="H153" s="113"/>
    </row>
    <row r="154" spans="2:9" ht="12.75" customHeight="1" x14ac:dyDescent="0.3">
      <c r="B154" s="110">
        <f t="shared" si="34"/>
        <v>45597</v>
      </c>
      <c r="C154" s="141" t="s">
        <v>184</v>
      </c>
      <c r="D154" s="140" t="s">
        <v>205</v>
      </c>
      <c r="E154" s="135">
        <f t="shared" si="31"/>
        <v>0</v>
      </c>
      <c r="F154" s="112">
        <f t="shared" si="32"/>
        <v>0</v>
      </c>
      <c r="G154" s="111" t="str">
        <f t="shared" si="33"/>
        <v>Devenga Compras 11/2024</v>
      </c>
      <c r="H154" s="113"/>
    </row>
    <row r="155" spans="2:9" ht="12.75" customHeight="1" x14ac:dyDescent="0.3">
      <c r="B155" s="110">
        <f t="shared" si="34"/>
        <v>45597</v>
      </c>
      <c r="C155" s="141" t="s">
        <v>102</v>
      </c>
      <c r="D155" s="67" t="s">
        <v>6</v>
      </c>
      <c r="E155" s="135">
        <f t="shared" si="31"/>
        <v>661733</v>
      </c>
      <c r="F155" s="112">
        <f t="shared" si="32"/>
        <v>0</v>
      </c>
      <c r="G155" s="111" t="str">
        <f t="shared" si="33"/>
        <v>Devenga Compras 11/2024</v>
      </c>
      <c r="H155" s="113"/>
    </row>
    <row r="156" spans="2:9" ht="12.75" customHeight="1" x14ac:dyDescent="0.3">
      <c r="B156" s="110">
        <f t="shared" si="34"/>
        <v>45597</v>
      </c>
      <c r="C156" s="141" t="s">
        <v>193</v>
      </c>
      <c r="D156" s="140" t="s">
        <v>194</v>
      </c>
      <c r="E156" s="135">
        <f t="shared" si="31"/>
        <v>117400</v>
      </c>
      <c r="F156" s="112">
        <f t="shared" si="32"/>
        <v>0</v>
      </c>
      <c r="G156" s="111" t="str">
        <f t="shared" si="33"/>
        <v>Devenga Compras 11/2024</v>
      </c>
      <c r="H156" s="113"/>
    </row>
    <row r="157" spans="2:9" ht="12.75" customHeight="1" x14ac:dyDescent="0.3">
      <c r="B157" s="110">
        <f t="shared" si="34"/>
        <v>45597</v>
      </c>
      <c r="C157" s="141" t="s">
        <v>196</v>
      </c>
      <c r="D157" s="140" t="s">
        <v>195</v>
      </c>
      <c r="E157" s="135">
        <f t="shared" si="31"/>
        <v>0</v>
      </c>
      <c r="F157" s="112">
        <f t="shared" si="32"/>
        <v>0</v>
      </c>
      <c r="G157" s="111" t="str">
        <f t="shared" si="33"/>
        <v>Devenga Compras 11/2024</v>
      </c>
      <c r="H157" s="113"/>
    </row>
    <row r="158" spans="2:9" ht="12.75" customHeight="1" x14ac:dyDescent="0.3">
      <c r="B158" s="110">
        <f t="shared" si="34"/>
        <v>45597</v>
      </c>
      <c r="C158" s="141" t="s">
        <v>206</v>
      </c>
      <c r="D158" s="140" t="s">
        <v>207</v>
      </c>
      <c r="E158" s="135">
        <f t="shared" si="31"/>
        <v>215499</v>
      </c>
      <c r="F158" s="112">
        <f t="shared" si="32"/>
        <v>0</v>
      </c>
      <c r="G158" s="111" t="str">
        <f t="shared" si="33"/>
        <v>Devenga Compras 11/2024</v>
      </c>
      <c r="H158" s="113"/>
    </row>
    <row r="159" spans="2:9" ht="12.75" customHeight="1" x14ac:dyDescent="0.3">
      <c r="B159" s="110">
        <f t="shared" si="34"/>
        <v>45597</v>
      </c>
      <c r="C159" s="139" t="s">
        <v>208</v>
      </c>
      <c r="D159" s="140" t="s">
        <v>209</v>
      </c>
      <c r="E159" s="135">
        <f t="shared" si="31"/>
        <v>1530</v>
      </c>
      <c r="F159" s="112">
        <f t="shared" si="32"/>
        <v>0</v>
      </c>
      <c r="G159" s="111" t="str">
        <f t="shared" si="33"/>
        <v>Devenga Compras 11/2024</v>
      </c>
      <c r="H159" s="113"/>
    </row>
    <row r="160" spans="2:9" ht="12.75" customHeight="1" x14ac:dyDescent="0.3">
      <c r="B160" s="110">
        <f t="shared" si="34"/>
        <v>45597</v>
      </c>
      <c r="C160" s="139" t="s">
        <v>210</v>
      </c>
      <c r="D160" s="140" t="s">
        <v>211</v>
      </c>
      <c r="E160" s="135">
        <f t="shared" si="31"/>
        <v>1983</v>
      </c>
      <c r="F160" s="112">
        <f t="shared" si="32"/>
        <v>0</v>
      </c>
      <c r="G160" s="111" t="str">
        <f t="shared" si="33"/>
        <v>Devenga Compras 11/2024</v>
      </c>
      <c r="H160" s="113"/>
    </row>
    <row r="161" spans="2:9" ht="12.75" customHeight="1" x14ac:dyDescent="0.3">
      <c r="B161" s="110">
        <f t="shared" si="34"/>
        <v>45597</v>
      </c>
      <c r="C161" s="139" t="s">
        <v>212</v>
      </c>
      <c r="D161" s="140" t="s">
        <v>213</v>
      </c>
      <c r="E161" s="135">
        <f t="shared" si="31"/>
        <v>0</v>
      </c>
      <c r="F161" s="112">
        <f t="shared" si="32"/>
        <v>0</v>
      </c>
      <c r="G161" s="111" t="str">
        <f t="shared" si="33"/>
        <v>Devenga Compras 11/2024</v>
      </c>
      <c r="H161" s="113"/>
    </row>
    <row r="162" spans="2:9" ht="12.75" customHeight="1" x14ac:dyDescent="0.3">
      <c r="B162" s="110">
        <f t="shared" si="34"/>
        <v>45597</v>
      </c>
      <c r="C162" s="139" t="s">
        <v>214</v>
      </c>
      <c r="D162" s="140" t="s">
        <v>215</v>
      </c>
      <c r="E162" s="135">
        <f t="shared" si="31"/>
        <v>0</v>
      </c>
      <c r="F162" s="112">
        <f t="shared" si="32"/>
        <v>0</v>
      </c>
      <c r="G162" s="111" t="str">
        <f t="shared" si="33"/>
        <v>Devenga Compras 11/2024</v>
      </c>
      <c r="H162" s="113"/>
    </row>
    <row r="163" spans="2:9" ht="12.75" customHeight="1" x14ac:dyDescent="0.3">
      <c r="B163" s="110">
        <f t="shared" si="34"/>
        <v>45597</v>
      </c>
      <c r="C163" s="142" t="s">
        <v>216</v>
      </c>
      <c r="D163" s="143" t="s">
        <v>217</v>
      </c>
      <c r="E163" s="135">
        <f t="shared" si="31"/>
        <v>0</v>
      </c>
      <c r="F163" s="112">
        <f t="shared" si="32"/>
        <v>1245197</v>
      </c>
      <c r="G163" s="111" t="str">
        <f t="shared" si="33"/>
        <v>Devenga Compras 11/2024</v>
      </c>
      <c r="H163" s="113"/>
      <c r="I163" s="28">
        <f>+SUM(E148:E163)-SUM(F148:F163)</f>
        <v>1</v>
      </c>
    </row>
    <row r="164" spans="2:9" ht="12.75" customHeight="1" x14ac:dyDescent="0.3">
      <c r="B164" s="106">
        <f>$T$6</f>
        <v>45627</v>
      </c>
      <c r="C164" s="137" t="s">
        <v>197</v>
      </c>
      <c r="D164" s="138" t="s">
        <v>181</v>
      </c>
      <c r="E164" s="134">
        <f t="shared" ref="E164:E179" si="35">+ROUND(SUMIF($C$7:$C$25,D164,$T$7:$T$25),0)</f>
        <v>0</v>
      </c>
      <c r="F164" s="108">
        <f t="shared" ref="F164:F179" si="36">+ROUND(SUMIF($C$7:$C$25,D164,$U$7:$U$25),0)</f>
        <v>0</v>
      </c>
      <c r="G164" s="107" t="str">
        <f t="shared" si="33"/>
        <v>Devenga Compras 12/2024</v>
      </c>
      <c r="H164" s="109"/>
    </row>
    <row r="165" spans="2:9" ht="12.75" customHeight="1" x14ac:dyDescent="0.3">
      <c r="B165" s="110">
        <f t="shared" ref="B165:B179" si="37">B164</f>
        <v>45627</v>
      </c>
      <c r="C165" s="139" t="s">
        <v>198</v>
      </c>
      <c r="D165" s="140" t="s">
        <v>199</v>
      </c>
      <c r="E165" s="135">
        <f t="shared" si="35"/>
        <v>0</v>
      </c>
      <c r="F165" s="112">
        <f t="shared" si="36"/>
        <v>0</v>
      </c>
      <c r="G165" s="111" t="str">
        <f t="shared" si="33"/>
        <v>Devenga Compras 12/2024</v>
      </c>
      <c r="H165" s="113"/>
    </row>
    <row r="166" spans="2:9" ht="12.75" customHeight="1" x14ac:dyDescent="0.3">
      <c r="B166" s="110">
        <f t="shared" si="37"/>
        <v>45627</v>
      </c>
      <c r="C166" s="139" t="s">
        <v>190</v>
      </c>
      <c r="D166" s="140" t="s">
        <v>191</v>
      </c>
      <c r="E166" s="135">
        <f t="shared" si="35"/>
        <v>2992324</v>
      </c>
      <c r="F166" s="112">
        <f t="shared" si="36"/>
        <v>0</v>
      </c>
      <c r="G166" s="111" t="str">
        <f t="shared" si="33"/>
        <v>Devenga Compras 12/2024</v>
      </c>
      <c r="H166" s="113"/>
    </row>
    <row r="167" spans="2:9" ht="12.75" customHeight="1" x14ac:dyDescent="0.3">
      <c r="B167" s="110">
        <f t="shared" si="37"/>
        <v>45627</v>
      </c>
      <c r="C167" s="139" t="s">
        <v>200</v>
      </c>
      <c r="D167" s="140" t="s">
        <v>201</v>
      </c>
      <c r="E167" s="135">
        <f t="shared" si="35"/>
        <v>0</v>
      </c>
      <c r="F167" s="112">
        <f t="shared" si="36"/>
        <v>0</v>
      </c>
      <c r="G167" s="111" t="str">
        <f t="shared" si="33"/>
        <v>Devenga Compras 12/2024</v>
      </c>
      <c r="H167" s="113"/>
    </row>
    <row r="168" spans="2:9" ht="12.75" customHeight="1" x14ac:dyDescent="0.3">
      <c r="B168" s="110">
        <f t="shared" si="37"/>
        <v>45627</v>
      </c>
      <c r="C168" s="139" t="s">
        <v>182</v>
      </c>
      <c r="D168" s="140" t="s">
        <v>202</v>
      </c>
      <c r="E168" s="135">
        <f t="shared" si="35"/>
        <v>0</v>
      </c>
      <c r="F168" s="112">
        <f t="shared" si="36"/>
        <v>0</v>
      </c>
      <c r="G168" s="111" t="str">
        <f t="shared" si="33"/>
        <v>Devenga Compras 12/2024</v>
      </c>
      <c r="H168" s="113"/>
    </row>
    <row r="169" spans="2:9" ht="12.75" customHeight="1" x14ac:dyDescent="0.3">
      <c r="B169" s="110">
        <f t="shared" si="37"/>
        <v>45627</v>
      </c>
      <c r="C169" s="139" t="s">
        <v>203</v>
      </c>
      <c r="D169" s="140" t="s">
        <v>204</v>
      </c>
      <c r="E169" s="135">
        <f t="shared" si="35"/>
        <v>0</v>
      </c>
      <c r="F169" s="112">
        <f t="shared" si="36"/>
        <v>0</v>
      </c>
      <c r="G169" s="111" t="str">
        <f t="shared" si="33"/>
        <v>Devenga Compras 12/2024</v>
      </c>
      <c r="H169" s="113"/>
    </row>
    <row r="170" spans="2:9" ht="12.75" customHeight="1" x14ac:dyDescent="0.3">
      <c r="B170" s="110">
        <f t="shared" si="37"/>
        <v>45627</v>
      </c>
      <c r="C170" s="141" t="s">
        <v>184</v>
      </c>
      <c r="D170" s="140" t="s">
        <v>205</v>
      </c>
      <c r="E170" s="135">
        <f t="shared" si="35"/>
        <v>0</v>
      </c>
      <c r="F170" s="112">
        <f t="shared" si="36"/>
        <v>0</v>
      </c>
      <c r="G170" s="111" t="str">
        <f t="shared" si="33"/>
        <v>Devenga Compras 12/2024</v>
      </c>
      <c r="H170" s="113"/>
    </row>
    <row r="171" spans="2:9" ht="12.75" customHeight="1" x14ac:dyDescent="0.3">
      <c r="B171" s="110">
        <f t="shared" si="37"/>
        <v>45627</v>
      </c>
      <c r="C171" s="141" t="s">
        <v>102</v>
      </c>
      <c r="D171" s="67" t="s">
        <v>6</v>
      </c>
      <c r="E171" s="135">
        <f t="shared" si="35"/>
        <v>661733</v>
      </c>
      <c r="F171" s="112">
        <f t="shared" si="36"/>
        <v>0</v>
      </c>
      <c r="G171" s="111" t="str">
        <f t="shared" si="33"/>
        <v>Devenga Compras 12/2024</v>
      </c>
      <c r="H171" s="113"/>
    </row>
    <row r="172" spans="2:9" ht="12.75" customHeight="1" x14ac:dyDescent="0.3">
      <c r="B172" s="110">
        <f t="shared" si="37"/>
        <v>45627</v>
      </c>
      <c r="C172" s="141" t="s">
        <v>193</v>
      </c>
      <c r="D172" s="140" t="s">
        <v>194</v>
      </c>
      <c r="E172" s="135">
        <f t="shared" si="35"/>
        <v>129588</v>
      </c>
      <c r="F172" s="112">
        <f t="shared" si="36"/>
        <v>0</v>
      </c>
      <c r="G172" s="111" t="str">
        <f t="shared" si="33"/>
        <v>Devenga Compras 12/2024</v>
      </c>
      <c r="H172" s="113"/>
    </row>
    <row r="173" spans="2:9" ht="12.75" customHeight="1" x14ac:dyDescent="0.3">
      <c r="B173" s="110">
        <f t="shared" si="37"/>
        <v>45627</v>
      </c>
      <c r="C173" s="141" t="s">
        <v>196</v>
      </c>
      <c r="D173" s="140" t="s">
        <v>195</v>
      </c>
      <c r="E173" s="135">
        <f t="shared" si="35"/>
        <v>0</v>
      </c>
      <c r="F173" s="112">
        <f t="shared" si="36"/>
        <v>0</v>
      </c>
      <c r="G173" s="111" t="str">
        <f t="shared" si="33"/>
        <v>Devenga Compras 12/2024</v>
      </c>
      <c r="H173" s="113"/>
    </row>
    <row r="174" spans="2:9" ht="12.75" customHeight="1" x14ac:dyDescent="0.3">
      <c r="B174" s="110">
        <f t="shared" si="37"/>
        <v>45627</v>
      </c>
      <c r="C174" s="141" t="s">
        <v>206</v>
      </c>
      <c r="D174" s="140" t="s">
        <v>207</v>
      </c>
      <c r="E174" s="135">
        <f t="shared" si="35"/>
        <v>232459</v>
      </c>
      <c r="F174" s="112">
        <f t="shared" si="36"/>
        <v>0</v>
      </c>
      <c r="G174" s="111" t="str">
        <f t="shared" si="33"/>
        <v>Devenga Compras 12/2024</v>
      </c>
      <c r="H174" s="113"/>
    </row>
    <row r="175" spans="2:9" ht="12.75" customHeight="1" x14ac:dyDescent="0.3">
      <c r="B175" s="110">
        <f t="shared" si="37"/>
        <v>45627</v>
      </c>
      <c r="C175" s="139" t="s">
        <v>208</v>
      </c>
      <c r="D175" s="140" t="s">
        <v>209</v>
      </c>
      <c r="E175" s="135">
        <f t="shared" si="35"/>
        <v>1583</v>
      </c>
      <c r="F175" s="112">
        <f t="shared" si="36"/>
        <v>0</v>
      </c>
      <c r="G175" s="111" t="str">
        <f t="shared" si="33"/>
        <v>Devenga Compras 12/2024</v>
      </c>
      <c r="H175" s="113"/>
    </row>
    <row r="176" spans="2:9" ht="12.75" customHeight="1" x14ac:dyDescent="0.3">
      <c r="B176" s="110">
        <f t="shared" si="37"/>
        <v>45627</v>
      </c>
      <c r="C176" s="139" t="s">
        <v>210</v>
      </c>
      <c r="D176" s="140" t="s">
        <v>211</v>
      </c>
      <c r="E176" s="135">
        <f t="shared" si="35"/>
        <v>1287</v>
      </c>
      <c r="F176" s="112">
        <f t="shared" si="36"/>
        <v>0</v>
      </c>
      <c r="G176" s="111" t="str">
        <f t="shared" si="33"/>
        <v>Devenga Compras 12/2024</v>
      </c>
      <c r="H176" s="113"/>
    </row>
    <row r="177" spans="2:9" ht="12.75" customHeight="1" x14ac:dyDescent="0.3">
      <c r="B177" s="110">
        <f t="shared" si="37"/>
        <v>45627</v>
      </c>
      <c r="C177" s="139" t="s">
        <v>212</v>
      </c>
      <c r="D177" s="140" t="s">
        <v>213</v>
      </c>
      <c r="E177" s="135">
        <f t="shared" si="35"/>
        <v>0</v>
      </c>
      <c r="F177" s="112">
        <f t="shared" si="36"/>
        <v>0</v>
      </c>
      <c r="G177" s="111" t="str">
        <f t="shared" si="33"/>
        <v>Devenga Compras 12/2024</v>
      </c>
      <c r="H177" s="113"/>
    </row>
    <row r="178" spans="2:9" ht="12.75" customHeight="1" x14ac:dyDescent="0.3">
      <c r="B178" s="110">
        <f t="shared" si="37"/>
        <v>45627</v>
      </c>
      <c r="C178" s="139" t="s">
        <v>214</v>
      </c>
      <c r="D178" s="140" t="s">
        <v>215</v>
      </c>
      <c r="E178" s="135">
        <f t="shared" si="35"/>
        <v>0</v>
      </c>
      <c r="F178" s="112">
        <f t="shared" si="36"/>
        <v>15624</v>
      </c>
      <c r="G178" s="111" t="str">
        <f t="shared" si="33"/>
        <v>Devenga Compras 12/2024</v>
      </c>
      <c r="H178" s="113"/>
    </row>
    <row r="179" spans="2:9" ht="12.75" customHeight="1" x14ac:dyDescent="0.3">
      <c r="B179" s="110">
        <f t="shared" si="37"/>
        <v>45627</v>
      </c>
      <c r="C179" s="142" t="s">
        <v>216</v>
      </c>
      <c r="D179" s="143" t="s">
        <v>217</v>
      </c>
      <c r="E179" s="135">
        <f t="shared" si="35"/>
        <v>0</v>
      </c>
      <c r="F179" s="112">
        <f t="shared" si="36"/>
        <v>4003349</v>
      </c>
      <c r="G179" s="111" t="str">
        <f t="shared" si="33"/>
        <v>Devenga Compras 12/2024</v>
      </c>
      <c r="H179" s="113"/>
      <c r="I179" s="28">
        <f>+SUM(E164:E179)-SUM(F164:F179)</f>
        <v>1</v>
      </c>
    </row>
    <row r="180" spans="2:9" ht="12.75" customHeight="1" x14ac:dyDescent="0.3">
      <c r="B180" s="106">
        <f>B181</f>
        <v>45658</v>
      </c>
      <c r="C180" s="137" t="s">
        <v>197</v>
      </c>
      <c r="D180" s="138" t="s">
        <v>181</v>
      </c>
      <c r="E180" s="134">
        <f t="shared" ref="E180:E195" si="38">+ROUND(SUMIF($C$7:$C$25,D180,$V$7:$V$25),0)</f>
        <v>0</v>
      </c>
      <c r="F180" s="108">
        <f t="shared" ref="F180:F195" si="39">+ROUND(SUMIF($C$7:$C$25,D180,$W$7:$W$25),0)</f>
        <v>0</v>
      </c>
      <c r="G180" s="107" t="str">
        <f t="shared" ref="G180:G211" si="40">+"Devenga Compras"&amp;" "&amp;TEXT(B180,"MM/yyyy")</f>
        <v>Devenga Compras 01/2025</v>
      </c>
      <c r="H180" s="109"/>
    </row>
    <row r="181" spans="2:9" ht="12.75" customHeight="1" x14ac:dyDescent="0.3">
      <c r="B181" s="110">
        <f t="shared" ref="B181:B195" si="41">$V$6</f>
        <v>45658</v>
      </c>
      <c r="C181" s="139" t="s">
        <v>198</v>
      </c>
      <c r="D181" s="140" t="s">
        <v>199</v>
      </c>
      <c r="E181" s="135">
        <f t="shared" si="38"/>
        <v>0</v>
      </c>
      <c r="F181" s="112">
        <f t="shared" si="39"/>
        <v>0</v>
      </c>
      <c r="G181" s="111" t="str">
        <f t="shared" si="40"/>
        <v>Devenga Compras 01/2025</v>
      </c>
      <c r="H181" s="113"/>
    </row>
    <row r="182" spans="2:9" ht="12.75" customHeight="1" x14ac:dyDescent="0.3">
      <c r="B182" s="110">
        <f t="shared" si="41"/>
        <v>45658</v>
      </c>
      <c r="C182" s="139" t="s">
        <v>190</v>
      </c>
      <c r="D182" s="140" t="s">
        <v>191</v>
      </c>
      <c r="E182" s="135">
        <f t="shared" si="38"/>
        <v>258798</v>
      </c>
      <c r="F182" s="112">
        <f t="shared" si="39"/>
        <v>0</v>
      </c>
      <c r="G182" s="111" t="str">
        <f t="shared" si="40"/>
        <v>Devenga Compras 01/2025</v>
      </c>
      <c r="H182" s="113"/>
    </row>
    <row r="183" spans="2:9" ht="12.75" customHeight="1" x14ac:dyDescent="0.3">
      <c r="B183" s="110">
        <f t="shared" si="41"/>
        <v>45658</v>
      </c>
      <c r="C183" s="139" t="s">
        <v>200</v>
      </c>
      <c r="D183" s="140" t="s">
        <v>201</v>
      </c>
      <c r="E183" s="135">
        <f t="shared" si="38"/>
        <v>0</v>
      </c>
      <c r="F183" s="112">
        <f t="shared" si="39"/>
        <v>0</v>
      </c>
      <c r="G183" s="111" t="str">
        <f t="shared" si="40"/>
        <v>Devenga Compras 01/2025</v>
      </c>
      <c r="H183" s="113"/>
    </row>
    <row r="184" spans="2:9" ht="12.75" customHeight="1" x14ac:dyDescent="0.3">
      <c r="B184" s="110">
        <f t="shared" si="41"/>
        <v>45658</v>
      </c>
      <c r="C184" s="139" t="s">
        <v>182</v>
      </c>
      <c r="D184" s="140" t="s">
        <v>202</v>
      </c>
      <c r="E184" s="135">
        <f t="shared" si="38"/>
        <v>0</v>
      </c>
      <c r="F184" s="112">
        <f t="shared" si="39"/>
        <v>0</v>
      </c>
      <c r="G184" s="111" t="str">
        <f t="shared" si="40"/>
        <v>Devenga Compras 01/2025</v>
      </c>
      <c r="H184" s="113"/>
    </row>
    <row r="185" spans="2:9" ht="12.75" customHeight="1" x14ac:dyDescent="0.3">
      <c r="B185" s="110">
        <f t="shared" si="41"/>
        <v>45658</v>
      </c>
      <c r="C185" s="139" t="s">
        <v>203</v>
      </c>
      <c r="D185" s="140" t="s">
        <v>204</v>
      </c>
      <c r="E185" s="135">
        <f t="shared" si="38"/>
        <v>0</v>
      </c>
      <c r="F185" s="112">
        <f t="shared" si="39"/>
        <v>0</v>
      </c>
      <c r="G185" s="111" t="str">
        <f t="shared" si="40"/>
        <v>Devenga Compras 01/2025</v>
      </c>
      <c r="H185" s="113"/>
    </row>
    <row r="186" spans="2:9" ht="12.75" customHeight="1" x14ac:dyDescent="0.3">
      <c r="B186" s="110">
        <f t="shared" si="41"/>
        <v>45658</v>
      </c>
      <c r="C186" s="141" t="s">
        <v>184</v>
      </c>
      <c r="D186" s="140" t="s">
        <v>205</v>
      </c>
      <c r="E186" s="135">
        <f t="shared" si="38"/>
        <v>0</v>
      </c>
      <c r="F186" s="112">
        <f t="shared" si="39"/>
        <v>0</v>
      </c>
      <c r="G186" s="111" t="str">
        <f t="shared" si="40"/>
        <v>Devenga Compras 01/2025</v>
      </c>
      <c r="H186" s="113"/>
    </row>
    <row r="187" spans="2:9" ht="12.75" customHeight="1" x14ac:dyDescent="0.3">
      <c r="B187" s="110">
        <f t="shared" si="41"/>
        <v>45658</v>
      </c>
      <c r="C187" s="141" t="s">
        <v>102</v>
      </c>
      <c r="D187" s="67" t="s">
        <v>6</v>
      </c>
      <c r="E187" s="135">
        <f t="shared" si="38"/>
        <v>778642</v>
      </c>
      <c r="F187" s="112">
        <f t="shared" si="39"/>
        <v>0</v>
      </c>
      <c r="G187" s="111" t="str">
        <f t="shared" si="40"/>
        <v>Devenga Compras 01/2025</v>
      </c>
      <c r="H187" s="113"/>
    </row>
    <row r="188" spans="2:9" ht="12.75" customHeight="1" x14ac:dyDescent="0.3">
      <c r="B188" s="110">
        <f t="shared" si="41"/>
        <v>45658</v>
      </c>
      <c r="C188" s="141" t="s">
        <v>193</v>
      </c>
      <c r="D188" s="140" t="s">
        <v>194</v>
      </c>
      <c r="E188" s="135">
        <f t="shared" si="38"/>
        <v>53700</v>
      </c>
      <c r="F188" s="112">
        <f t="shared" si="39"/>
        <v>0</v>
      </c>
      <c r="G188" s="111" t="str">
        <f t="shared" si="40"/>
        <v>Devenga Compras 01/2025</v>
      </c>
      <c r="H188" s="113"/>
    </row>
    <row r="189" spans="2:9" ht="12.75" customHeight="1" x14ac:dyDescent="0.3">
      <c r="B189" s="110">
        <f t="shared" si="41"/>
        <v>45658</v>
      </c>
      <c r="C189" s="141" t="s">
        <v>196</v>
      </c>
      <c r="D189" s="140" t="s">
        <v>195</v>
      </c>
      <c r="E189" s="135">
        <f t="shared" si="38"/>
        <v>0</v>
      </c>
      <c r="F189" s="112">
        <f t="shared" si="39"/>
        <v>0</v>
      </c>
      <c r="G189" s="111" t="str">
        <f t="shared" si="40"/>
        <v>Devenga Compras 01/2025</v>
      </c>
      <c r="H189" s="113"/>
    </row>
    <row r="190" spans="2:9" ht="12.75" customHeight="1" x14ac:dyDescent="0.3">
      <c r="B190" s="110">
        <f t="shared" si="41"/>
        <v>45658</v>
      </c>
      <c r="C190" s="141" t="s">
        <v>206</v>
      </c>
      <c r="D190" s="140" t="s">
        <v>207</v>
      </c>
      <c r="E190" s="135">
        <f t="shared" si="38"/>
        <v>232795</v>
      </c>
      <c r="F190" s="112">
        <f t="shared" si="39"/>
        <v>0</v>
      </c>
      <c r="G190" s="111" t="str">
        <f t="shared" si="40"/>
        <v>Devenga Compras 01/2025</v>
      </c>
      <c r="H190" s="113"/>
    </row>
    <row r="191" spans="2:9" ht="12.75" customHeight="1" x14ac:dyDescent="0.3">
      <c r="B191" s="110">
        <f t="shared" si="41"/>
        <v>45658</v>
      </c>
      <c r="C191" s="139" t="s">
        <v>208</v>
      </c>
      <c r="D191" s="140" t="s">
        <v>209</v>
      </c>
      <c r="E191" s="135">
        <f t="shared" si="38"/>
        <v>1646</v>
      </c>
      <c r="F191" s="112">
        <f t="shared" si="39"/>
        <v>0</v>
      </c>
      <c r="G191" s="111" t="str">
        <f t="shared" si="40"/>
        <v>Devenga Compras 01/2025</v>
      </c>
      <c r="H191" s="113"/>
    </row>
    <row r="192" spans="2:9" ht="12.75" customHeight="1" x14ac:dyDescent="0.3">
      <c r="B192" s="110">
        <f t="shared" si="41"/>
        <v>45658</v>
      </c>
      <c r="C192" s="139" t="s">
        <v>210</v>
      </c>
      <c r="D192" s="140" t="s">
        <v>211</v>
      </c>
      <c r="E192" s="135">
        <f t="shared" si="38"/>
        <v>1323</v>
      </c>
      <c r="F192" s="112">
        <f t="shared" si="39"/>
        <v>0</v>
      </c>
      <c r="G192" s="111" t="str">
        <f t="shared" si="40"/>
        <v>Devenga Compras 01/2025</v>
      </c>
      <c r="H192" s="113"/>
    </row>
    <row r="193" spans="2:9" ht="12.75" customHeight="1" x14ac:dyDescent="0.3">
      <c r="B193" s="110">
        <f t="shared" si="41"/>
        <v>45658</v>
      </c>
      <c r="C193" s="139" t="s">
        <v>212</v>
      </c>
      <c r="D193" s="140" t="s">
        <v>213</v>
      </c>
      <c r="E193" s="135">
        <f t="shared" si="38"/>
        <v>0</v>
      </c>
      <c r="F193" s="112">
        <f t="shared" si="39"/>
        <v>0</v>
      </c>
      <c r="G193" s="111" t="str">
        <f t="shared" si="40"/>
        <v>Devenga Compras 01/2025</v>
      </c>
      <c r="H193" s="113"/>
    </row>
    <row r="194" spans="2:9" ht="12.75" customHeight="1" x14ac:dyDescent="0.3">
      <c r="B194" s="110">
        <f t="shared" si="41"/>
        <v>45658</v>
      </c>
      <c r="C194" s="139" t="s">
        <v>214</v>
      </c>
      <c r="D194" s="140" t="s">
        <v>215</v>
      </c>
      <c r="E194" s="135">
        <f t="shared" si="38"/>
        <v>0</v>
      </c>
      <c r="F194" s="112">
        <f t="shared" si="39"/>
        <v>16255</v>
      </c>
      <c r="G194" s="111" t="str">
        <f t="shared" si="40"/>
        <v>Devenga Compras 01/2025</v>
      </c>
      <c r="H194" s="113"/>
    </row>
    <row r="195" spans="2:9" ht="12.75" customHeight="1" x14ac:dyDescent="0.3">
      <c r="B195" s="110">
        <f t="shared" si="41"/>
        <v>45658</v>
      </c>
      <c r="C195" s="142" t="s">
        <v>216</v>
      </c>
      <c r="D195" s="143" t="s">
        <v>217</v>
      </c>
      <c r="E195" s="135">
        <f t="shared" si="38"/>
        <v>0</v>
      </c>
      <c r="F195" s="112">
        <f t="shared" si="39"/>
        <v>1310649</v>
      </c>
      <c r="G195" s="111" t="str">
        <f t="shared" si="40"/>
        <v>Devenga Compras 01/2025</v>
      </c>
      <c r="H195" s="113"/>
      <c r="I195" s="28">
        <f>+SUM(E180:E195)-SUM(F180:F195)</f>
        <v>0</v>
      </c>
    </row>
    <row r="196" spans="2:9" ht="12.75" customHeight="1" x14ac:dyDescent="0.3">
      <c r="B196" s="106">
        <f>$X$6</f>
        <v>45689</v>
      </c>
      <c r="C196" s="137" t="s">
        <v>197</v>
      </c>
      <c r="D196" s="138" t="s">
        <v>181</v>
      </c>
      <c r="E196" s="134">
        <f t="shared" ref="E196:E211" si="42">+ROUND(SUMIF($C$7:$C$25,D196,$X$7:$X$25),0)</f>
        <v>0</v>
      </c>
      <c r="F196" s="108">
        <f t="shared" ref="F196:F211" si="43">+ROUND(SUMIF($C$7:$C$25,D196,$Y$7:$Y$25),0)</f>
        <v>0</v>
      </c>
      <c r="G196" s="107" t="str">
        <f t="shared" si="40"/>
        <v>Devenga Compras 02/2025</v>
      </c>
      <c r="H196" s="109"/>
    </row>
    <row r="197" spans="2:9" ht="12.75" customHeight="1" x14ac:dyDescent="0.3">
      <c r="B197" s="110">
        <f t="shared" ref="B197:B211" si="44">B196</f>
        <v>45689</v>
      </c>
      <c r="C197" s="139" t="s">
        <v>198</v>
      </c>
      <c r="D197" s="140" t="s">
        <v>199</v>
      </c>
      <c r="E197" s="135">
        <f t="shared" si="42"/>
        <v>0</v>
      </c>
      <c r="F197" s="112">
        <f t="shared" si="43"/>
        <v>0</v>
      </c>
      <c r="G197" s="111" t="str">
        <f t="shared" si="40"/>
        <v>Devenga Compras 02/2025</v>
      </c>
      <c r="H197" s="113"/>
    </row>
    <row r="198" spans="2:9" ht="12.75" customHeight="1" x14ac:dyDescent="0.3">
      <c r="B198" s="110">
        <f t="shared" si="44"/>
        <v>45689</v>
      </c>
      <c r="C198" s="139" t="s">
        <v>190</v>
      </c>
      <c r="D198" s="140" t="s">
        <v>191</v>
      </c>
      <c r="E198" s="135">
        <f t="shared" si="42"/>
        <v>22113913</v>
      </c>
      <c r="F198" s="112">
        <f t="shared" si="43"/>
        <v>0</v>
      </c>
      <c r="G198" s="111" t="str">
        <f t="shared" si="40"/>
        <v>Devenga Compras 02/2025</v>
      </c>
      <c r="H198" s="113"/>
    </row>
    <row r="199" spans="2:9" ht="12.75" customHeight="1" x14ac:dyDescent="0.3">
      <c r="B199" s="110">
        <f t="shared" si="44"/>
        <v>45689</v>
      </c>
      <c r="C199" s="139" t="s">
        <v>200</v>
      </c>
      <c r="D199" s="140" t="s">
        <v>201</v>
      </c>
      <c r="E199" s="135">
        <f t="shared" si="42"/>
        <v>0</v>
      </c>
      <c r="F199" s="112">
        <f t="shared" si="43"/>
        <v>0</v>
      </c>
      <c r="G199" s="111" t="str">
        <f t="shared" si="40"/>
        <v>Devenga Compras 02/2025</v>
      </c>
      <c r="H199" s="113"/>
    </row>
    <row r="200" spans="2:9" ht="12.75" customHeight="1" x14ac:dyDescent="0.3">
      <c r="B200" s="110">
        <f t="shared" si="44"/>
        <v>45689</v>
      </c>
      <c r="C200" s="139" t="s">
        <v>182</v>
      </c>
      <c r="D200" s="140" t="s">
        <v>202</v>
      </c>
      <c r="E200" s="135">
        <f t="shared" si="42"/>
        <v>0</v>
      </c>
      <c r="F200" s="112">
        <f t="shared" si="43"/>
        <v>0</v>
      </c>
      <c r="G200" s="111" t="str">
        <f t="shared" si="40"/>
        <v>Devenga Compras 02/2025</v>
      </c>
      <c r="H200" s="113"/>
    </row>
    <row r="201" spans="2:9" ht="12.75" customHeight="1" x14ac:dyDescent="0.3">
      <c r="B201" s="110">
        <f t="shared" si="44"/>
        <v>45689</v>
      </c>
      <c r="C201" s="139" t="s">
        <v>203</v>
      </c>
      <c r="D201" s="140" t="s">
        <v>204</v>
      </c>
      <c r="E201" s="135">
        <f t="shared" si="42"/>
        <v>0</v>
      </c>
      <c r="F201" s="112">
        <f t="shared" si="43"/>
        <v>0</v>
      </c>
      <c r="G201" s="111" t="str">
        <f t="shared" si="40"/>
        <v>Devenga Compras 02/2025</v>
      </c>
      <c r="H201" s="113"/>
    </row>
    <row r="202" spans="2:9" ht="12.75" customHeight="1" x14ac:dyDescent="0.3">
      <c r="B202" s="110">
        <f t="shared" si="44"/>
        <v>45689</v>
      </c>
      <c r="C202" s="141" t="s">
        <v>184</v>
      </c>
      <c r="D202" s="140" t="s">
        <v>205</v>
      </c>
      <c r="E202" s="135">
        <f t="shared" si="42"/>
        <v>0</v>
      </c>
      <c r="F202" s="112">
        <f t="shared" si="43"/>
        <v>0</v>
      </c>
      <c r="G202" s="111" t="str">
        <f t="shared" si="40"/>
        <v>Devenga Compras 02/2025</v>
      </c>
      <c r="H202" s="113"/>
    </row>
    <row r="203" spans="2:9" ht="12.75" customHeight="1" x14ac:dyDescent="0.3">
      <c r="B203" s="110">
        <f t="shared" si="44"/>
        <v>45689</v>
      </c>
      <c r="C203" s="141" t="s">
        <v>102</v>
      </c>
      <c r="D203" s="67" t="s">
        <v>6</v>
      </c>
      <c r="E203" s="135">
        <f t="shared" si="42"/>
        <v>2898272</v>
      </c>
      <c r="F203" s="112">
        <f t="shared" si="43"/>
        <v>0</v>
      </c>
      <c r="G203" s="111" t="str">
        <f t="shared" si="40"/>
        <v>Devenga Compras 02/2025</v>
      </c>
      <c r="H203" s="113"/>
    </row>
    <row r="204" spans="2:9" ht="12.75" customHeight="1" x14ac:dyDescent="0.3">
      <c r="B204" s="110">
        <f t="shared" si="44"/>
        <v>45689</v>
      </c>
      <c r="C204" s="141" t="s">
        <v>193</v>
      </c>
      <c r="D204" s="140" t="s">
        <v>194</v>
      </c>
      <c r="E204" s="135">
        <f t="shared" si="42"/>
        <v>140404</v>
      </c>
      <c r="F204" s="112">
        <f t="shared" si="43"/>
        <v>0</v>
      </c>
      <c r="G204" s="111" t="str">
        <f t="shared" si="40"/>
        <v>Devenga Compras 02/2025</v>
      </c>
      <c r="H204" s="113"/>
    </row>
    <row r="205" spans="2:9" ht="12.75" customHeight="1" x14ac:dyDescent="0.3">
      <c r="B205" s="110">
        <f t="shared" si="44"/>
        <v>45689</v>
      </c>
      <c r="C205" s="141" t="s">
        <v>196</v>
      </c>
      <c r="D205" s="140" t="s">
        <v>195</v>
      </c>
      <c r="E205" s="135">
        <f t="shared" si="42"/>
        <v>0</v>
      </c>
      <c r="F205" s="112">
        <f t="shared" si="43"/>
        <v>0</v>
      </c>
      <c r="G205" s="111" t="str">
        <f t="shared" si="40"/>
        <v>Devenga Compras 02/2025</v>
      </c>
      <c r="H205" s="113"/>
    </row>
    <row r="206" spans="2:9" ht="12.75" customHeight="1" x14ac:dyDescent="0.3">
      <c r="B206" s="110">
        <f t="shared" si="44"/>
        <v>45689</v>
      </c>
      <c r="C206" s="141" t="s">
        <v>206</v>
      </c>
      <c r="D206" s="140" t="s">
        <v>207</v>
      </c>
      <c r="E206" s="135">
        <f t="shared" si="42"/>
        <v>4824321</v>
      </c>
      <c r="F206" s="112">
        <f t="shared" si="43"/>
        <v>0</v>
      </c>
      <c r="G206" s="111" t="str">
        <f t="shared" si="40"/>
        <v>Devenga Compras 02/2025</v>
      </c>
      <c r="H206" s="113"/>
    </row>
    <row r="207" spans="2:9" ht="12.75" customHeight="1" x14ac:dyDescent="0.3">
      <c r="B207" s="110">
        <f t="shared" si="44"/>
        <v>45689</v>
      </c>
      <c r="C207" s="139" t="s">
        <v>208</v>
      </c>
      <c r="D207" s="140" t="s">
        <v>209</v>
      </c>
      <c r="E207" s="135">
        <f t="shared" si="42"/>
        <v>1712</v>
      </c>
      <c r="F207" s="112">
        <f t="shared" si="43"/>
        <v>0</v>
      </c>
      <c r="G207" s="111" t="str">
        <f t="shared" si="40"/>
        <v>Devenga Compras 02/2025</v>
      </c>
      <c r="H207" s="113"/>
    </row>
    <row r="208" spans="2:9" ht="12.75" customHeight="1" x14ac:dyDescent="0.3">
      <c r="B208" s="110">
        <f t="shared" si="44"/>
        <v>45689</v>
      </c>
      <c r="C208" s="139" t="s">
        <v>210</v>
      </c>
      <c r="D208" s="140" t="s">
        <v>211</v>
      </c>
      <c r="E208" s="135">
        <f t="shared" si="42"/>
        <v>1360</v>
      </c>
      <c r="F208" s="112">
        <f t="shared" si="43"/>
        <v>0</v>
      </c>
      <c r="G208" s="111" t="str">
        <f t="shared" si="40"/>
        <v>Devenga Compras 02/2025</v>
      </c>
      <c r="H208" s="113"/>
    </row>
    <row r="209" spans="2:9" ht="12.75" customHeight="1" x14ac:dyDescent="0.3">
      <c r="B209" s="110">
        <f t="shared" si="44"/>
        <v>45689</v>
      </c>
      <c r="C209" s="139" t="s">
        <v>212</v>
      </c>
      <c r="D209" s="140" t="s">
        <v>213</v>
      </c>
      <c r="E209" s="135">
        <f t="shared" si="42"/>
        <v>0</v>
      </c>
      <c r="F209" s="112">
        <f t="shared" si="43"/>
        <v>0</v>
      </c>
      <c r="G209" s="111" t="str">
        <f t="shared" si="40"/>
        <v>Devenga Compras 02/2025</v>
      </c>
      <c r="H209" s="113"/>
    </row>
    <row r="210" spans="2:9" ht="12.75" customHeight="1" x14ac:dyDescent="0.3">
      <c r="B210" s="110">
        <f t="shared" si="44"/>
        <v>45689</v>
      </c>
      <c r="C210" s="139" t="s">
        <v>214</v>
      </c>
      <c r="D210" s="140" t="s">
        <v>215</v>
      </c>
      <c r="E210" s="135">
        <f t="shared" si="42"/>
        <v>0</v>
      </c>
      <c r="F210" s="112">
        <f t="shared" si="43"/>
        <v>0</v>
      </c>
      <c r="G210" s="111" t="str">
        <f t="shared" si="40"/>
        <v>Devenga Compras 02/2025</v>
      </c>
      <c r="H210" s="113"/>
    </row>
    <row r="211" spans="2:9" ht="12.75" customHeight="1" x14ac:dyDescent="0.3">
      <c r="B211" s="110">
        <f t="shared" si="44"/>
        <v>45689</v>
      </c>
      <c r="C211" s="142" t="s">
        <v>216</v>
      </c>
      <c r="D211" s="143" t="s">
        <v>217</v>
      </c>
      <c r="E211" s="135">
        <f t="shared" si="42"/>
        <v>0</v>
      </c>
      <c r="F211" s="112">
        <f t="shared" si="43"/>
        <v>29979982</v>
      </c>
      <c r="G211" s="111" t="str">
        <f t="shared" si="40"/>
        <v>Devenga Compras 02/2025</v>
      </c>
      <c r="H211" s="113"/>
      <c r="I211" s="28">
        <f>+SUM(E196:E211)-SUM(F196:F211)</f>
        <v>0</v>
      </c>
    </row>
    <row r="212" spans="2:9" ht="12.75" customHeight="1" x14ac:dyDescent="0.3">
      <c r="B212" s="106">
        <f>$Z$6</f>
        <v>45717</v>
      </c>
      <c r="C212" s="137" t="s">
        <v>197</v>
      </c>
      <c r="D212" s="138" t="s">
        <v>181</v>
      </c>
      <c r="E212" s="134">
        <f t="shared" ref="E212:E227" si="45">+ROUND(SUMIF($C$7:$C$25,D212,$Z$7:$Z$25),0)</f>
        <v>0</v>
      </c>
      <c r="F212" s="108">
        <f t="shared" ref="F212:F227" si="46">+ROUND(SUMIF($C$7:$C$25,D212,$AA$7:$AA$25),0)</f>
        <v>0</v>
      </c>
      <c r="G212" s="107" t="str">
        <f t="shared" ref="G212:G227" si="47">+"Devenga Compras"&amp;" "&amp;TEXT(B212,"MM/yyyy")</f>
        <v>Devenga Compras 03/2025</v>
      </c>
      <c r="H212" s="109"/>
    </row>
    <row r="213" spans="2:9" ht="12.75" customHeight="1" x14ac:dyDescent="0.3">
      <c r="B213" s="110">
        <f t="shared" ref="B213:B227" si="48">B212</f>
        <v>45717</v>
      </c>
      <c r="C213" s="139" t="s">
        <v>198</v>
      </c>
      <c r="D213" s="140" t="s">
        <v>199</v>
      </c>
      <c r="E213" s="135">
        <f t="shared" si="45"/>
        <v>0</v>
      </c>
      <c r="F213" s="112">
        <f t="shared" si="46"/>
        <v>0</v>
      </c>
      <c r="G213" s="111" t="str">
        <f t="shared" si="47"/>
        <v>Devenga Compras 03/2025</v>
      </c>
      <c r="H213" s="113"/>
    </row>
    <row r="214" spans="2:9" ht="12.75" customHeight="1" x14ac:dyDescent="0.3">
      <c r="B214" s="110">
        <f t="shared" si="48"/>
        <v>45717</v>
      </c>
      <c r="C214" s="139" t="s">
        <v>190</v>
      </c>
      <c r="D214" s="140" t="s">
        <v>191</v>
      </c>
      <c r="E214" s="135">
        <f t="shared" si="45"/>
        <v>250618</v>
      </c>
      <c r="F214" s="112">
        <f t="shared" si="46"/>
        <v>0</v>
      </c>
      <c r="G214" s="111" t="str">
        <f t="shared" si="47"/>
        <v>Devenga Compras 03/2025</v>
      </c>
      <c r="H214" s="113"/>
    </row>
    <row r="215" spans="2:9" ht="12.75" customHeight="1" x14ac:dyDescent="0.3">
      <c r="B215" s="110">
        <f t="shared" si="48"/>
        <v>45717</v>
      </c>
      <c r="C215" s="139" t="s">
        <v>200</v>
      </c>
      <c r="D215" s="140" t="s">
        <v>201</v>
      </c>
      <c r="E215" s="135">
        <f t="shared" si="45"/>
        <v>0</v>
      </c>
      <c r="F215" s="112">
        <f t="shared" si="46"/>
        <v>0</v>
      </c>
      <c r="G215" s="111" t="str">
        <f t="shared" si="47"/>
        <v>Devenga Compras 03/2025</v>
      </c>
      <c r="H215" s="113"/>
    </row>
    <row r="216" spans="2:9" ht="12.75" customHeight="1" x14ac:dyDescent="0.3">
      <c r="B216" s="110">
        <f t="shared" si="48"/>
        <v>45717</v>
      </c>
      <c r="C216" s="139" t="s">
        <v>182</v>
      </c>
      <c r="D216" s="140" t="s">
        <v>202</v>
      </c>
      <c r="E216" s="135">
        <f t="shared" si="45"/>
        <v>0</v>
      </c>
      <c r="F216" s="112">
        <f t="shared" si="46"/>
        <v>0</v>
      </c>
      <c r="G216" s="111" t="str">
        <f t="shared" si="47"/>
        <v>Devenga Compras 03/2025</v>
      </c>
      <c r="H216" s="113"/>
    </row>
    <row r="217" spans="2:9" ht="12.75" customHeight="1" x14ac:dyDescent="0.3">
      <c r="B217" s="110">
        <f t="shared" si="48"/>
        <v>45717</v>
      </c>
      <c r="C217" s="139" t="s">
        <v>203</v>
      </c>
      <c r="D217" s="140" t="s">
        <v>204</v>
      </c>
      <c r="E217" s="135">
        <f t="shared" si="45"/>
        <v>0</v>
      </c>
      <c r="F217" s="112">
        <f t="shared" si="46"/>
        <v>0</v>
      </c>
      <c r="G217" s="111" t="str">
        <f t="shared" si="47"/>
        <v>Devenga Compras 03/2025</v>
      </c>
      <c r="H217" s="113"/>
    </row>
    <row r="218" spans="2:9" ht="12.75" customHeight="1" x14ac:dyDescent="0.3">
      <c r="B218" s="110">
        <f t="shared" si="48"/>
        <v>45717</v>
      </c>
      <c r="C218" s="141" t="s">
        <v>184</v>
      </c>
      <c r="D218" s="140" t="s">
        <v>205</v>
      </c>
      <c r="E218" s="135">
        <f t="shared" si="45"/>
        <v>0</v>
      </c>
      <c r="F218" s="112">
        <f t="shared" si="46"/>
        <v>0</v>
      </c>
      <c r="G218" s="111" t="str">
        <f t="shared" si="47"/>
        <v>Devenga Compras 03/2025</v>
      </c>
      <c r="H218" s="113"/>
    </row>
    <row r="219" spans="2:9" ht="12.75" customHeight="1" x14ac:dyDescent="0.3">
      <c r="B219" s="110">
        <f t="shared" si="48"/>
        <v>45717</v>
      </c>
      <c r="C219" s="141" t="s">
        <v>102</v>
      </c>
      <c r="D219" s="67" t="s">
        <v>6</v>
      </c>
      <c r="E219" s="135">
        <f t="shared" si="45"/>
        <v>11389389</v>
      </c>
      <c r="F219" s="112">
        <f t="shared" si="46"/>
        <v>0</v>
      </c>
      <c r="G219" s="111" t="str">
        <f t="shared" si="47"/>
        <v>Devenga Compras 03/2025</v>
      </c>
      <c r="H219" s="113"/>
    </row>
    <row r="220" spans="2:9" ht="12.75" customHeight="1" x14ac:dyDescent="0.3">
      <c r="B220" s="110">
        <f t="shared" si="48"/>
        <v>45717</v>
      </c>
      <c r="C220" s="141" t="s">
        <v>193</v>
      </c>
      <c r="D220" s="140" t="s">
        <v>194</v>
      </c>
      <c r="E220" s="135">
        <f t="shared" si="45"/>
        <v>80533</v>
      </c>
      <c r="F220" s="112">
        <f t="shared" si="46"/>
        <v>0</v>
      </c>
      <c r="G220" s="111" t="str">
        <f t="shared" si="47"/>
        <v>Devenga Compras 03/2025</v>
      </c>
      <c r="H220" s="113"/>
    </row>
    <row r="221" spans="2:9" ht="12.75" customHeight="1" x14ac:dyDescent="0.3">
      <c r="B221" s="110">
        <f t="shared" si="48"/>
        <v>45717</v>
      </c>
      <c r="C221" s="141" t="s">
        <v>196</v>
      </c>
      <c r="D221" s="140" t="s">
        <v>195</v>
      </c>
      <c r="E221" s="135">
        <f t="shared" si="45"/>
        <v>0</v>
      </c>
      <c r="F221" s="112">
        <f t="shared" si="46"/>
        <v>0</v>
      </c>
      <c r="G221" s="111" t="str">
        <f t="shared" si="47"/>
        <v>Devenga Compras 03/2025</v>
      </c>
      <c r="H221" s="113"/>
    </row>
    <row r="222" spans="2:9" ht="12.75" customHeight="1" x14ac:dyDescent="0.3">
      <c r="B222" s="110">
        <f t="shared" si="48"/>
        <v>45717</v>
      </c>
      <c r="C222" s="141" t="s">
        <v>206</v>
      </c>
      <c r="D222" s="140" t="s">
        <v>207</v>
      </c>
      <c r="E222" s="135">
        <f t="shared" si="45"/>
        <v>648405</v>
      </c>
      <c r="F222" s="112">
        <f t="shared" si="46"/>
        <v>0</v>
      </c>
      <c r="G222" s="111" t="str">
        <f t="shared" si="47"/>
        <v>Devenga Compras 03/2025</v>
      </c>
      <c r="H222" s="113"/>
    </row>
    <row r="223" spans="2:9" ht="12.75" customHeight="1" x14ac:dyDescent="0.3">
      <c r="B223" s="110">
        <f t="shared" si="48"/>
        <v>45717</v>
      </c>
      <c r="C223" s="139" t="s">
        <v>208</v>
      </c>
      <c r="D223" s="140" t="s">
        <v>209</v>
      </c>
      <c r="E223" s="135">
        <f t="shared" si="45"/>
        <v>1781</v>
      </c>
      <c r="F223" s="112">
        <f t="shared" si="46"/>
        <v>0</v>
      </c>
      <c r="G223" s="111" t="str">
        <f t="shared" si="47"/>
        <v>Devenga Compras 03/2025</v>
      </c>
      <c r="H223" s="113"/>
    </row>
    <row r="224" spans="2:9" ht="12.75" customHeight="1" x14ac:dyDescent="0.3">
      <c r="B224" s="110">
        <f t="shared" si="48"/>
        <v>45717</v>
      </c>
      <c r="C224" s="139" t="s">
        <v>210</v>
      </c>
      <c r="D224" s="140" t="s">
        <v>211</v>
      </c>
      <c r="E224" s="135">
        <f t="shared" si="45"/>
        <v>1399</v>
      </c>
      <c r="F224" s="112">
        <f t="shared" si="46"/>
        <v>0</v>
      </c>
      <c r="G224" s="111" t="str">
        <f t="shared" si="47"/>
        <v>Devenga Compras 03/2025</v>
      </c>
      <c r="H224" s="113"/>
    </row>
    <row r="225" spans="2:9" ht="12.75" customHeight="1" x14ac:dyDescent="0.3">
      <c r="B225" s="110">
        <f t="shared" si="48"/>
        <v>45717</v>
      </c>
      <c r="C225" s="139" t="s">
        <v>212</v>
      </c>
      <c r="D225" s="140" t="s">
        <v>213</v>
      </c>
      <c r="E225" s="135">
        <f t="shared" si="45"/>
        <v>0</v>
      </c>
      <c r="F225" s="112">
        <f t="shared" si="46"/>
        <v>0</v>
      </c>
      <c r="G225" s="111" t="str">
        <f t="shared" si="47"/>
        <v>Devenga Compras 03/2025</v>
      </c>
      <c r="H225" s="113"/>
    </row>
    <row r="226" spans="2:9" ht="12.75" customHeight="1" x14ac:dyDescent="0.3">
      <c r="B226" s="110">
        <f t="shared" si="48"/>
        <v>45717</v>
      </c>
      <c r="C226" s="139" t="s">
        <v>214</v>
      </c>
      <c r="D226" s="140" t="s">
        <v>215</v>
      </c>
      <c r="E226" s="135">
        <f t="shared" si="45"/>
        <v>0</v>
      </c>
      <c r="F226" s="112">
        <f t="shared" si="46"/>
        <v>12905</v>
      </c>
      <c r="G226" s="111" t="str">
        <f t="shared" si="47"/>
        <v>Devenga Compras 03/2025</v>
      </c>
      <c r="H226" s="113"/>
    </row>
    <row r="227" spans="2:9" ht="12.75" customHeight="1" x14ac:dyDescent="0.3">
      <c r="B227" s="114">
        <f t="shared" si="48"/>
        <v>45717</v>
      </c>
      <c r="C227" s="142" t="s">
        <v>216</v>
      </c>
      <c r="D227" s="143" t="s">
        <v>217</v>
      </c>
      <c r="E227" s="136">
        <f t="shared" si="45"/>
        <v>0</v>
      </c>
      <c r="F227" s="116">
        <f t="shared" si="46"/>
        <v>12359220</v>
      </c>
      <c r="G227" s="115" t="str">
        <f t="shared" si="47"/>
        <v>Devenga Compras 03/2025</v>
      </c>
      <c r="H227" s="117"/>
      <c r="I227" s="28">
        <f>+SUM(E212:E227)-SUM(F212:F227)</f>
        <v>0</v>
      </c>
    </row>
    <row r="228" spans="2:9" ht="12.75" customHeight="1" thickBot="1" x14ac:dyDescent="0.35">
      <c r="B228" s="29"/>
      <c r="D228" s="57"/>
      <c r="E228" s="57"/>
      <c r="F228" s="57"/>
      <c r="G228" s="57"/>
    </row>
    <row r="229" spans="2:9" ht="12.75" customHeight="1" thickBot="1" x14ac:dyDescent="0.35">
      <c r="B229" s="29"/>
      <c r="D229" s="118" t="s">
        <v>88</v>
      </c>
      <c r="E229" s="119">
        <f>+SUM(E36:E227)</f>
        <v>87691660</v>
      </c>
      <c r="F229" s="120">
        <f>+SUM(F36:F227)</f>
        <v>88065799</v>
      </c>
      <c r="G229" s="57">
        <f>+F229-E229</f>
        <v>374139</v>
      </c>
    </row>
    <row r="230" spans="2:9" ht="12.75" customHeight="1" x14ac:dyDescent="0.3">
      <c r="B230" s="29"/>
      <c r="D230" s="57"/>
      <c r="E230" s="57"/>
      <c r="F230" s="57"/>
      <c r="G230" s="57">
        <f>+F229-AD25</f>
        <v>2.2900000065565109</v>
      </c>
    </row>
    <row r="231" spans="2:9" ht="12.75" customHeight="1" x14ac:dyDescent="0.3">
      <c r="B231" s="29"/>
      <c r="D231" s="57"/>
      <c r="E231" s="57"/>
      <c r="F231" s="57"/>
    </row>
    <row r="232" spans="2:9" ht="12.75" customHeight="1" x14ac:dyDescent="0.3">
      <c r="B232" s="29"/>
      <c r="D232" s="57"/>
      <c r="E232" s="57"/>
      <c r="F232" s="57"/>
    </row>
    <row r="233" spans="2:9" ht="12.75" customHeight="1" x14ac:dyDescent="0.3">
      <c r="B233" s="29"/>
      <c r="D233" s="57"/>
      <c r="E233" s="57"/>
      <c r="F233" s="57"/>
    </row>
    <row r="234" spans="2:9" ht="12.75" customHeight="1" x14ac:dyDescent="0.3">
      <c r="B234" s="29"/>
      <c r="D234" s="57"/>
      <c r="E234" s="57"/>
      <c r="F234" s="57"/>
    </row>
    <row r="235" spans="2:9" ht="12.75" customHeight="1" x14ac:dyDescent="0.3">
      <c r="B235" s="29"/>
      <c r="D235" s="57"/>
      <c r="E235" s="57"/>
      <c r="F235" s="57"/>
    </row>
    <row r="236" spans="2:9" ht="12.75" customHeight="1" x14ac:dyDescent="0.3">
      <c r="B236" s="29"/>
      <c r="D236" s="57"/>
      <c r="E236" s="57"/>
      <c r="F236" s="57"/>
    </row>
    <row r="237" spans="2:9" ht="12.75" customHeight="1" x14ac:dyDescent="0.3">
      <c r="B237" s="29"/>
      <c r="D237" s="57"/>
      <c r="E237" s="57"/>
      <c r="F237" s="57"/>
    </row>
    <row r="238" spans="2:9" ht="12.75" customHeight="1" x14ac:dyDescent="0.3">
      <c r="B238" s="29"/>
      <c r="D238" s="57"/>
      <c r="E238" s="57"/>
      <c r="F238" s="57"/>
    </row>
    <row r="239" spans="2:9" ht="12.75" customHeight="1" x14ac:dyDescent="0.3">
      <c r="B239" s="29"/>
      <c r="D239" s="57"/>
      <c r="E239" s="57"/>
      <c r="F239" s="57"/>
    </row>
    <row r="240" spans="2:9" ht="12.75" customHeight="1" x14ac:dyDescent="0.3">
      <c r="B240" s="29"/>
      <c r="D240" s="57"/>
      <c r="E240" s="57"/>
      <c r="F240" s="57"/>
    </row>
    <row r="241" spans="2:6" ht="12.75" customHeight="1" x14ac:dyDescent="0.3">
      <c r="B241" s="29"/>
      <c r="D241" s="57"/>
      <c r="E241" s="57"/>
      <c r="F241" s="57"/>
    </row>
    <row r="242" spans="2:6" ht="12.75" customHeight="1" x14ac:dyDescent="0.3">
      <c r="B242" s="29"/>
      <c r="D242" s="57"/>
      <c r="E242" s="57"/>
      <c r="F242" s="57"/>
    </row>
    <row r="243" spans="2:6" ht="12.75" customHeight="1" x14ac:dyDescent="0.3">
      <c r="B243" s="29"/>
      <c r="D243" s="57"/>
      <c r="E243" s="57"/>
      <c r="F243" s="57"/>
    </row>
    <row r="244" spans="2:6" ht="12.75" customHeight="1" x14ac:dyDescent="0.3">
      <c r="B244" s="29"/>
      <c r="D244" s="57"/>
      <c r="E244" s="57"/>
      <c r="F244" s="57"/>
    </row>
    <row r="245" spans="2:6" ht="12.75" customHeight="1" x14ac:dyDescent="0.3">
      <c r="B245" s="29"/>
      <c r="D245" s="57"/>
      <c r="E245" s="57"/>
      <c r="F245" s="57"/>
    </row>
    <row r="246" spans="2:6" ht="12.75" customHeight="1" x14ac:dyDescent="0.3">
      <c r="B246" s="29"/>
      <c r="D246" s="57"/>
      <c r="E246" s="57"/>
      <c r="F246" s="57"/>
    </row>
    <row r="247" spans="2:6" ht="12.75" customHeight="1" x14ac:dyDescent="0.3">
      <c r="B247" s="29"/>
      <c r="D247" s="57"/>
      <c r="E247" s="57"/>
      <c r="F247" s="57"/>
    </row>
    <row r="248" spans="2:6" ht="12.75" customHeight="1" x14ac:dyDescent="0.3">
      <c r="B248" s="29"/>
      <c r="D248" s="57"/>
      <c r="E248" s="57"/>
      <c r="F248" s="57"/>
    </row>
    <row r="249" spans="2:6" ht="12.75" customHeight="1" x14ac:dyDescent="0.3">
      <c r="B249" s="29"/>
      <c r="D249" s="57"/>
      <c r="E249" s="57"/>
      <c r="F249" s="57"/>
    </row>
    <row r="250" spans="2:6" ht="12.75" customHeight="1" x14ac:dyDescent="0.3">
      <c r="B250" s="29"/>
      <c r="D250" s="57"/>
      <c r="E250" s="57"/>
      <c r="F250" s="57"/>
    </row>
    <row r="251" spans="2:6" ht="12.75" customHeight="1" x14ac:dyDescent="0.3">
      <c r="B251" s="29"/>
      <c r="D251" s="57"/>
      <c r="E251" s="57"/>
      <c r="F251" s="57"/>
    </row>
    <row r="252" spans="2:6" ht="12.75" customHeight="1" x14ac:dyDescent="0.3">
      <c r="B252" s="29"/>
      <c r="D252" s="57"/>
      <c r="E252" s="57"/>
      <c r="F252" s="57"/>
    </row>
    <row r="253" spans="2:6" ht="12.75" customHeight="1" x14ac:dyDescent="0.3">
      <c r="B253" s="29"/>
      <c r="D253" s="57"/>
      <c r="E253" s="57"/>
      <c r="F253" s="57"/>
    </row>
    <row r="254" spans="2:6" ht="12.75" customHeight="1" x14ac:dyDescent="0.3">
      <c r="B254" s="29"/>
      <c r="D254" s="57"/>
      <c r="E254" s="57"/>
      <c r="F254" s="57"/>
    </row>
    <row r="255" spans="2:6" ht="12.75" customHeight="1" x14ac:dyDescent="0.3">
      <c r="B255" s="29"/>
      <c r="D255" s="57"/>
      <c r="E255" s="57"/>
      <c r="F255" s="57"/>
    </row>
    <row r="256" spans="2:6" ht="12.75" customHeight="1" x14ac:dyDescent="0.3">
      <c r="B256" s="29"/>
      <c r="D256" s="57"/>
      <c r="E256" s="57"/>
      <c r="F256" s="57"/>
    </row>
    <row r="257" spans="2:6" ht="12.75" customHeight="1" x14ac:dyDescent="0.3">
      <c r="B257" s="29"/>
      <c r="D257" s="57"/>
      <c r="E257" s="57"/>
      <c r="F257" s="57"/>
    </row>
    <row r="258" spans="2:6" ht="12.75" customHeight="1" x14ac:dyDescent="0.3">
      <c r="B258" s="29"/>
      <c r="D258" s="57"/>
      <c r="E258" s="57"/>
      <c r="F258" s="57"/>
    </row>
    <row r="259" spans="2:6" ht="12.75" customHeight="1" x14ac:dyDescent="0.3">
      <c r="B259" s="29"/>
      <c r="D259" s="57"/>
      <c r="E259" s="57"/>
      <c r="F259" s="57"/>
    </row>
    <row r="260" spans="2:6" ht="12.75" customHeight="1" x14ac:dyDescent="0.3">
      <c r="B260" s="29"/>
      <c r="D260" s="57"/>
      <c r="E260" s="57"/>
      <c r="F260" s="57"/>
    </row>
    <row r="261" spans="2:6" ht="12.75" customHeight="1" x14ac:dyDescent="0.3">
      <c r="B261" s="29"/>
      <c r="D261" s="57"/>
      <c r="E261" s="57"/>
      <c r="F261" s="57"/>
    </row>
    <row r="262" spans="2:6" ht="12.75" customHeight="1" x14ac:dyDescent="0.3">
      <c r="B262" s="29"/>
      <c r="D262" s="57"/>
      <c r="E262" s="57"/>
      <c r="F262" s="57"/>
    </row>
    <row r="263" spans="2:6" ht="12.75" customHeight="1" x14ac:dyDescent="0.3">
      <c r="B263" s="29"/>
      <c r="D263" s="57"/>
      <c r="E263" s="57"/>
      <c r="F263" s="57"/>
    </row>
    <row r="264" spans="2:6" ht="12.75" customHeight="1" x14ac:dyDescent="0.3">
      <c r="B264" s="29"/>
      <c r="D264" s="57"/>
      <c r="E264" s="57"/>
      <c r="F264" s="57"/>
    </row>
    <row r="265" spans="2:6" ht="12.75" customHeight="1" x14ac:dyDescent="0.3">
      <c r="B265" s="29"/>
      <c r="D265" s="57"/>
      <c r="E265" s="57"/>
      <c r="F265" s="57"/>
    </row>
    <row r="266" spans="2:6" ht="12.75" customHeight="1" x14ac:dyDescent="0.3">
      <c r="B266" s="29"/>
      <c r="D266" s="57"/>
      <c r="E266" s="57"/>
      <c r="F266" s="57"/>
    </row>
    <row r="267" spans="2:6" ht="12.75" customHeight="1" x14ac:dyDescent="0.3">
      <c r="B267" s="29"/>
      <c r="D267" s="57"/>
      <c r="E267" s="57"/>
      <c r="F267" s="57"/>
    </row>
    <row r="268" spans="2:6" ht="12.75" customHeight="1" x14ac:dyDescent="0.3">
      <c r="B268" s="29"/>
      <c r="D268" s="57"/>
      <c r="E268" s="57"/>
      <c r="F268" s="57"/>
    </row>
    <row r="269" spans="2:6" ht="12.75" customHeight="1" x14ac:dyDescent="0.3">
      <c r="B269" s="29"/>
      <c r="D269" s="57"/>
      <c r="E269" s="57"/>
      <c r="F269" s="57"/>
    </row>
    <row r="270" spans="2:6" ht="12.75" customHeight="1" x14ac:dyDescent="0.3">
      <c r="B270" s="29"/>
      <c r="D270" s="57"/>
      <c r="E270" s="57"/>
      <c r="F270" s="57"/>
    </row>
    <row r="271" spans="2:6" ht="12.75" customHeight="1" x14ac:dyDescent="0.3">
      <c r="B271" s="29"/>
      <c r="D271" s="57"/>
      <c r="E271" s="57"/>
      <c r="F271" s="57"/>
    </row>
    <row r="272" spans="2:6" ht="12.75" customHeight="1" x14ac:dyDescent="0.3">
      <c r="B272" s="29"/>
      <c r="D272" s="57"/>
      <c r="E272" s="57"/>
      <c r="F272" s="57"/>
    </row>
    <row r="273" spans="2:6" ht="12.75" customHeight="1" x14ac:dyDescent="0.3">
      <c r="B273" s="29"/>
      <c r="D273" s="57"/>
      <c r="E273" s="57"/>
      <c r="F273" s="57"/>
    </row>
    <row r="274" spans="2:6" ht="12.75" customHeight="1" x14ac:dyDescent="0.3">
      <c r="B274" s="29"/>
      <c r="D274" s="57"/>
      <c r="E274" s="57"/>
      <c r="F274" s="57"/>
    </row>
    <row r="275" spans="2:6" ht="12.75" customHeight="1" x14ac:dyDescent="0.3">
      <c r="B275" s="29"/>
      <c r="D275" s="57"/>
      <c r="E275" s="57"/>
      <c r="F275" s="57"/>
    </row>
    <row r="276" spans="2:6" ht="12.75" customHeight="1" x14ac:dyDescent="0.3">
      <c r="B276" s="29"/>
      <c r="D276" s="57"/>
      <c r="E276" s="57"/>
      <c r="F276" s="57"/>
    </row>
    <row r="277" spans="2:6" ht="12.75" customHeight="1" x14ac:dyDescent="0.3">
      <c r="B277" s="29"/>
      <c r="D277" s="57"/>
      <c r="E277" s="57"/>
      <c r="F277" s="57"/>
    </row>
    <row r="278" spans="2:6" ht="12.75" customHeight="1" x14ac:dyDescent="0.3">
      <c r="B278" s="29"/>
      <c r="D278" s="57"/>
      <c r="E278" s="57"/>
      <c r="F278" s="57"/>
    </row>
    <row r="279" spans="2:6" ht="12.75" customHeight="1" x14ac:dyDescent="0.3">
      <c r="B279" s="29"/>
      <c r="D279" s="57"/>
      <c r="E279" s="57"/>
      <c r="F279" s="57"/>
    </row>
    <row r="280" spans="2:6" ht="12.75" customHeight="1" x14ac:dyDescent="0.3">
      <c r="B280" s="29"/>
      <c r="D280" s="57"/>
      <c r="E280" s="57"/>
      <c r="F280" s="57"/>
    </row>
    <row r="281" spans="2:6" ht="12.75" customHeight="1" x14ac:dyDescent="0.3">
      <c r="B281" s="29"/>
      <c r="D281" s="57"/>
      <c r="E281" s="57"/>
      <c r="F281" s="57"/>
    </row>
    <row r="282" spans="2:6" ht="12.75" customHeight="1" x14ac:dyDescent="0.3">
      <c r="B282" s="29"/>
      <c r="D282" s="57"/>
      <c r="E282" s="57"/>
      <c r="F282" s="57"/>
    </row>
    <row r="283" spans="2:6" ht="12.75" customHeight="1" x14ac:dyDescent="0.3">
      <c r="B283" s="29"/>
      <c r="D283" s="57"/>
      <c r="E283" s="57"/>
      <c r="F283" s="57"/>
    </row>
    <row r="284" spans="2:6" ht="12.75" customHeight="1" x14ac:dyDescent="0.3">
      <c r="B284" s="29"/>
      <c r="D284" s="57"/>
      <c r="E284" s="57"/>
      <c r="F284" s="57"/>
    </row>
    <row r="285" spans="2:6" ht="12.75" customHeight="1" x14ac:dyDescent="0.3">
      <c r="B285" s="29"/>
      <c r="D285" s="57"/>
      <c r="E285" s="57"/>
      <c r="F285" s="57"/>
    </row>
    <row r="286" spans="2:6" ht="12.75" customHeight="1" x14ac:dyDescent="0.3">
      <c r="B286" s="29"/>
      <c r="D286" s="57"/>
      <c r="E286" s="57"/>
      <c r="F286" s="57"/>
    </row>
    <row r="287" spans="2:6" ht="12.75" customHeight="1" x14ac:dyDescent="0.3">
      <c r="B287" s="29"/>
      <c r="D287" s="57"/>
      <c r="E287" s="57"/>
      <c r="F287" s="57"/>
    </row>
    <row r="288" spans="2:6" ht="12.75" customHeight="1" x14ac:dyDescent="0.3">
      <c r="B288" s="29"/>
      <c r="D288" s="57"/>
      <c r="E288" s="57"/>
      <c r="F288" s="57"/>
    </row>
    <row r="289" spans="2:6" ht="12.75" customHeight="1" x14ac:dyDescent="0.3">
      <c r="B289" s="29"/>
      <c r="D289" s="57"/>
      <c r="E289" s="57"/>
      <c r="F289" s="57"/>
    </row>
    <row r="290" spans="2:6" ht="12.75" customHeight="1" x14ac:dyDescent="0.3">
      <c r="B290" s="29"/>
      <c r="D290" s="57"/>
      <c r="E290" s="57"/>
      <c r="F290" s="57"/>
    </row>
    <row r="291" spans="2:6" ht="12.75" customHeight="1" x14ac:dyDescent="0.3">
      <c r="B291" s="29"/>
      <c r="D291" s="57"/>
      <c r="E291" s="57"/>
      <c r="F291" s="57"/>
    </row>
    <row r="292" spans="2:6" ht="12.75" customHeight="1" x14ac:dyDescent="0.3">
      <c r="B292" s="29"/>
      <c r="D292" s="57"/>
      <c r="E292" s="57"/>
      <c r="F292" s="57"/>
    </row>
    <row r="293" spans="2:6" ht="12.75" customHeight="1" x14ac:dyDescent="0.3">
      <c r="B293" s="29"/>
      <c r="D293" s="57"/>
      <c r="E293" s="57"/>
      <c r="F293" s="57"/>
    </row>
    <row r="294" spans="2:6" ht="12.75" customHeight="1" x14ac:dyDescent="0.3">
      <c r="B294" s="29"/>
      <c r="D294" s="57"/>
      <c r="E294" s="57"/>
      <c r="F294" s="57"/>
    </row>
    <row r="295" spans="2:6" ht="12.75" customHeight="1" x14ac:dyDescent="0.3">
      <c r="B295" s="29"/>
      <c r="D295" s="57"/>
      <c r="E295" s="57"/>
      <c r="F295" s="57"/>
    </row>
    <row r="296" spans="2:6" ht="12.75" customHeight="1" x14ac:dyDescent="0.3">
      <c r="B296" s="29"/>
      <c r="D296" s="57"/>
      <c r="E296" s="57"/>
      <c r="F296" s="57"/>
    </row>
    <row r="297" spans="2:6" ht="12.75" customHeight="1" x14ac:dyDescent="0.3">
      <c r="B297" s="29"/>
      <c r="D297" s="57"/>
      <c r="E297" s="57"/>
      <c r="F297" s="57"/>
    </row>
    <row r="298" spans="2:6" ht="12.75" customHeight="1" x14ac:dyDescent="0.3">
      <c r="B298" s="29"/>
      <c r="D298" s="57"/>
      <c r="E298" s="57"/>
      <c r="F298" s="57"/>
    </row>
    <row r="299" spans="2:6" ht="12.75" customHeight="1" x14ac:dyDescent="0.3">
      <c r="B299" s="29"/>
      <c r="D299" s="57"/>
      <c r="E299" s="57"/>
      <c r="F299" s="57"/>
    </row>
    <row r="300" spans="2:6" ht="12.75" customHeight="1" x14ac:dyDescent="0.3">
      <c r="B300" s="29"/>
      <c r="D300" s="57"/>
      <c r="E300" s="57"/>
      <c r="F300" s="57"/>
    </row>
    <row r="301" spans="2:6" ht="12.75" customHeight="1" x14ac:dyDescent="0.3">
      <c r="B301" s="29"/>
      <c r="D301" s="57"/>
      <c r="E301" s="57"/>
      <c r="F301" s="57"/>
    </row>
    <row r="302" spans="2:6" ht="12.75" customHeight="1" x14ac:dyDescent="0.3">
      <c r="B302" s="29"/>
      <c r="D302" s="57"/>
      <c r="E302" s="57"/>
      <c r="F302" s="57"/>
    </row>
    <row r="303" spans="2:6" ht="12.75" customHeight="1" x14ac:dyDescent="0.3">
      <c r="B303" s="29"/>
      <c r="D303" s="57"/>
      <c r="E303" s="57"/>
      <c r="F303" s="57"/>
    </row>
    <row r="304" spans="2:6" ht="12.75" customHeight="1" x14ac:dyDescent="0.3">
      <c r="B304" s="29"/>
      <c r="D304" s="57"/>
      <c r="E304" s="57"/>
      <c r="F304" s="57"/>
    </row>
    <row r="305" spans="2:6" ht="12.75" customHeight="1" x14ac:dyDescent="0.3">
      <c r="B305" s="29"/>
      <c r="D305" s="57"/>
      <c r="E305" s="57"/>
      <c r="F305" s="57"/>
    </row>
    <row r="306" spans="2:6" ht="12.75" customHeight="1" x14ac:dyDescent="0.3">
      <c r="B306" s="29"/>
      <c r="D306" s="57"/>
      <c r="E306" s="57"/>
      <c r="F306" s="57"/>
    </row>
    <row r="307" spans="2:6" ht="12.75" customHeight="1" x14ac:dyDescent="0.3">
      <c r="B307" s="29"/>
      <c r="D307" s="57"/>
      <c r="E307" s="57"/>
      <c r="F307" s="57"/>
    </row>
    <row r="308" spans="2:6" ht="12.75" customHeight="1" x14ac:dyDescent="0.3">
      <c r="B308" s="29"/>
      <c r="D308" s="57"/>
      <c r="E308" s="57"/>
      <c r="F308" s="57"/>
    </row>
    <row r="309" spans="2:6" ht="12.75" customHeight="1" x14ac:dyDescent="0.3">
      <c r="B309" s="29"/>
      <c r="D309" s="57"/>
      <c r="E309" s="57"/>
      <c r="F309" s="57"/>
    </row>
    <row r="310" spans="2:6" ht="12.75" customHeight="1" x14ac:dyDescent="0.3">
      <c r="B310" s="29"/>
      <c r="D310" s="57"/>
      <c r="E310" s="57"/>
      <c r="F310" s="57"/>
    </row>
    <row r="311" spans="2:6" ht="12.75" customHeight="1" x14ac:dyDescent="0.3">
      <c r="B311" s="29"/>
      <c r="D311" s="57"/>
      <c r="E311" s="57"/>
      <c r="F311" s="57"/>
    </row>
    <row r="312" spans="2:6" ht="12.75" customHeight="1" x14ac:dyDescent="0.3">
      <c r="B312" s="29"/>
      <c r="D312" s="57"/>
      <c r="E312" s="57"/>
      <c r="F312" s="57"/>
    </row>
    <row r="313" spans="2:6" ht="12.75" customHeight="1" x14ac:dyDescent="0.3">
      <c r="B313" s="29"/>
      <c r="D313" s="57"/>
      <c r="E313" s="57"/>
      <c r="F313" s="57"/>
    </row>
    <row r="314" spans="2:6" ht="12.75" customHeight="1" x14ac:dyDescent="0.3">
      <c r="B314" s="29"/>
      <c r="D314" s="57"/>
      <c r="E314" s="57"/>
      <c r="F314" s="57"/>
    </row>
    <row r="315" spans="2:6" ht="12.75" customHeight="1" x14ac:dyDescent="0.3">
      <c r="B315" s="29"/>
      <c r="D315" s="57"/>
      <c r="E315" s="57"/>
      <c r="F315" s="57"/>
    </row>
    <row r="316" spans="2:6" ht="12.75" customHeight="1" x14ac:dyDescent="0.3">
      <c r="B316" s="29"/>
      <c r="D316" s="57"/>
      <c r="E316" s="57"/>
      <c r="F316" s="57"/>
    </row>
    <row r="317" spans="2:6" ht="12.75" customHeight="1" x14ac:dyDescent="0.3">
      <c r="B317" s="29"/>
      <c r="D317" s="57"/>
      <c r="E317" s="57"/>
      <c r="F317" s="57"/>
    </row>
    <row r="318" spans="2:6" ht="12.75" customHeight="1" x14ac:dyDescent="0.3">
      <c r="B318" s="29"/>
      <c r="D318" s="57"/>
      <c r="E318" s="57"/>
      <c r="F318" s="57"/>
    </row>
    <row r="319" spans="2:6" ht="12.75" customHeight="1" x14ac:dyDescent="0.3">
      <c r="B319" s="29"/>
      <c r="D319" s="57"/>
      <c r="E319" s="57"/>
      <c r="F319" s="57"/>
    </row>
    <row r="320" spans="2:6" ht="12.75" customHeight="1" x14ac:dyDescent="0.3">
      <c r="B320" s="29"/>
      <c r="D320" s="57"/>
      <c r="E320" s="57"/>
      <c r="F320" s="57"/>
    </row>
    <row r="321" spans="2:6" ht="12.75" customHeight="1" x14ac:dyDescent="0.3">
      <c r="B321" s="29"/>
      <c r="D321" s="57"/>
      <c r="E321" s="57"/>
      <c r="F321" s="57"/>
    </row>
    <row r="322" spans="2:6" ht="12.75" customHeight="1" x14ac:dyDescent="0.3">
      <c r="B322" s="29"/>
      <c r="D322" s="57"/>
      <c r="E322" s="57"/>
      <c r="F322" s="57"/>
    </row>
    <row r="323" spans="2:6" ht="12.75" customHeight="1" x14ac:dyDescent="0.3">
      <c r="B323" s="29"/>
      <c r="D323" s="57"/>
      <c r="E323" s="57"/>
      <c r="F323" s="57"/>
    </row>
    <row r="324" spans="2:6" ht="12.75" customHeight="1" x14ac:dyDescent="0.3">
      <c r="B324" s="29"/>
      <c r="D324" s="57"/>
      <c r="E324" s="57"/>
      <c r="F324" s="57"/>
    </row>
    <row r="325" spans="2:6" ht="12.75" customHeight="1" x14ac:dyDescent="0.3">
      <c r="B325" s="29"/>
      <c r="D325" s="57"/>
      <c r="E325" s="57"/>
      <c r="F325" s="57"/>
    </row>
    <row r="326" spans="2:6" ht="12.75" customHeight="1" x14ac:dyDescent="0.3">
      <c r="B326" s="29"/>
      <c r="D326" s="57"/>
      <c r="E326" s="57"/>
      <c r="F326" s="57"/>
    </row>
    <row r="327" spans="2:6" ht="12.75" customHeight="1" x14ac:dyDescent="0.3">
      <c r="B327" s="29"/>
      <c r="D327" s="57"/>
      <c r="E327" s="57"/>
      <c r="F327" s="57"/>
    </row>
    <row r="328" spans="2:6" ht="12.75" customHeight="1" x14ac:dyDescent="0.3">
      <c r="B328" s="29"/>
      <c r="D328" s="57"/>
      <c r="E328" s="57"/>
      <c r="F328" s="57"/>
    </row>
    <row r="329" spans="2:6" ht="12.75" customHeight="1" x14ac:dyDescent="0.3">
      <c r="B329" s="29"/>
      <c r="D329" s="57"/>
      <c r="E329" s="57"/>
      <c r="F329" s="57"/>
    </row>
    <row r="330" spans="2:6" ht="12.75" customHeight="1" x14ac:dyDescent="0.3">
      <c r="B330" s="29"/>
      <c r="D330" s="57"/>
      <c r="E330" s="57"/>
      <c r="F330" s="57"/>
    </row>
    <row r="331" spans="2:6" ht="12.75" customHeight="1" x14ac:dyDescent="0.3">
      <c r="B331" s="29"/>
      <c r="D331" s="57"/>
      <c r="E331" s="57"/>
      <c r="F331" s="57"/>
    </row>
    <row r="332" spans="2:6" ht="12.75" customHeight="1" x14ac:dyDescent="0.3">
      <c r="B332" s="29"/>
      <c r="D332" s="57"/>
      <c r="E332" s="57"/>
      <c r="F332" s="57"/>
    </row>
    <row r="333" spans="2:6" ht="12.75" customHeight="1" x14ac:dyDescent="0.3">
      <c r="B333" s="29"/>
      <c r="D333" s="57"/>
      <c r="E333" s="57"/>
      <c r="F333" s="57"/>
    </row>
    <row r="334" spans="2:6" ht="12.75" customHeight="1" x14ac:dyDescent="0.3">
      <c r="B334" s="29"/>
      <c r="D334" s="57"/>
      <c r="E334" s="57"/>
      <c r="F334" s="57"/>
    </row>
    <row r="335" spans="2:6" ht="12.75" customHeight="1" x14ac:dyDescent="0.3">
      <c r="B335" s="29"/>
      <c r="D335" s="57"/>
      <c r="E335" s="57"/>
      <c r="F335" s="57"/>
    </row>
    <row r="336" spans="2:6" ht="12.75" customHeight="1" x14ac:dyDescent="0.3">
      <c r="B336" s="29"/>
      <c r="D336" s="57"/>
      <c r="E336" s="57"/>
      <c r="F336" s="57"/>
    </row>
    <row r="337" spans="2:6" ht="12.75" customHeight="1" x14ac:dyDescent="0.3">
      <c r="B337" s="29"/>
      <c r="D337" s="57"/>
      <c r="E337" s="57"/>
      <c r="F337" s="57"/>
    </row>
    <row r="338" spans="2:6" ht="12.75" customHeight="1" x14ac:dyDescent="0.3">
      <c r="B338" s="29"/>
      <c r="D338" s="57"/>
      <c r="E338" s="57"/>
      <c r="F338" s="57"/>
    </row>
    <row r="339" spans="2:6" ht="12.75" customHeight="1" x14ac:dyDescent="0.3">
      <c r="B339" s="29"/>
      <c r="D339" s="57"/>
      <c r="E339" s="57"/>
      <c r="F339" s="57"/>
    </row>
    <row r="340" spans="2:6" ht="12.75" customHeight="1" x14ac:dyDescent="0.3">
      <c r="B340" s="29"/>
      <c r="D340" s="57"/>
      <c r="E340" s="57"/>
      <c r="F340" s="57"/>
    </row>
    <row r="341" spans="2:6" ht="12.75" customHeight="1" x14ac:dyDescent="0.3">
      <c r="B341" s="29"/>
      <c r="D341" s="57"/>
      <c r="E341" s="57"/>
      <c r="F341" s="57"/>
    </row>
    <row r="342" spans="2:6" ht="12.75" customHeight="1" x14ac:dyDescent="0.3">
      <c r="B342" s="29"/>
      <c r="D342" s="57"/>
      <c r="E342" s="57"/>
      <c r="F342" s="57"/>
    </row>
    <row r="343" spans="2:6" ht="12.75" customHeight="1" x14ac:dyDescent="0.3">
      <c r="B343" s="29"/>
      <c r="D343" s="57"/>
      <c r="E343" s="57"/>
      <c r="F343" s="57"/>
    </row>
    <row r="344" spans="2:6" ht="12.75" customHeight="1" x14ac:dyDescent="0.3">
      <c r="B344" s="29"/>
      <c r="D344" s="57"/>
      <c r="E344" s="57"/>
      <c r="F344" s="57"/>
    </row>
    <row r="345" spans="2:6" ht="12.75" customHeight="1" x14ac:dyDescent="0.3">
      <c r="B345" s="29"/>
      <c r="D345" s="57"/>
      <c r="E345" s="57"/>
      <c r="F345" s="57"/>
    </row>
    <row r="346" spans="2:6" ht="12.75" customHeight="1" x14ac:dyDescent="0.3">
      <c r="B346" s="29"/>
      <c r="D346" s="57"/>
      <c r="E346" s="57"/>
      <c r="F346" s="57"/>
    </row>
    <row r="347" spans="2:6" ht="12.75" customHeight="1" x14ac:dyDescent="0.3">
      <c r="B347" s="29"/>
      <c r="D347" s="57"/>
      <c r="E347" s="57"/>
      <c r="F347" s="57"/>
    </row>
    <row r="348" spans="2:6" ht="12.75" customHeight="1" x14ac:dyDescent="0.3">
      <c r="B348" s="29"/>
      <c r="D348" s="57"/>
      <c r="E348" s="57"/>
      <c r="F348" s="57"/>
    </row>
    <row r="349" spans="2:6" ht="12.75" customHeight="1" x14ac:dyDescent="0.3">
      <c r="B349" s="29"/>
      <c r="D349" s="57"/>
      <c r="E349" s="57"/>
      <c r="F349" s="57"/>
    </row>
    <row r="350" spans="2:6" ht="12.75" customHeight="1" x14ac:dyDescent="0.3">
      <c r="B350" s="29"/>
      <c r="D350" s="57"/>
      <c r="E350" s="57"/>
      <c r="F350" s="57"/>
    </row>
    <row r="351" spans="2:6" ht="12.75" customHeight="1" x14ac:dyDescent="0.3">
      <c r="B351" s="29"/>
      <c r="D351" s="57"/>
      <c r="E351" s="57"/>
      <c r="F351" s="57"/>
    </row>
    <row r="352" spans="2:6" ht="12.75" customHeight="1" x14ac:dyDescent="0.3">
      <c r="B352" s="29"/>
      <c r="D352" s="57"/>
      <c r="E352" s="57"/>
      <c r="F352" s="57"/>
    </row>
    <row r="353" spans="2:6" ht="12.75" customHeight="1" x14ac:dyDescent="0.3">
      <c r="B353" s="29"/>
      <c r="D353" s="57"/>
      <c r="E353" s="57"/>
      <c r="F353" s="57"/>
    </row>
    <row r="354" spans="2:6" ht="12.75" customHeight="1" x14ac:dyDescent="0.3">
      <c r="B354" s="29"/>
      <c r="D354" s="57"/>
      <c r="E354" s="57"/>
      <c r="F354" s="57"/>
    </row>
    <row r="355" spans="2:6" ht="12.75" customHeight="1" x14ac:dyDescent="0.3">
      <c r="B355" s="29"/>
      <c r="D355" s="57"/>
      <c r="E355" s="57"/>
      <c r="F355" s="57"/>
    </row>
    <row r="356" spans="2:6" ht="12.75" customHeight="1" x14ac:dyDescent="0.3">
      <c r="B356" s="29"/>
      <c r="D356" s="57"/>
      <c r="E356" s="57"/>
      <c r="F356" s="57"/>
    </row>
    <row r="357" spans="2:6" ht="12.75" customHeight="1" x14ac:dyDescent="0.3">
      <c r="B357" s="29"/>
      <c r="D357" s="57"/>
      <c r="E357" s="57"/>
      <c r="F357" s="57"/>
    </row>
    <row r="358" spans="2:6" ht="12.75" customHeight="1" x14ac:dyDescent="0.3">
      <c r="B358" s="29"/>
      <c r="D358" s="57"/>
      <c r="E358" s="57"/>
      <c r="F358" s="57"/>
    </row>
    <row r="359" spans="2:6" ht="12.75" customHeight="1" x14ac:dyDescent="0.3">
      <c r="B359" s="29"/>
      <c r="D359" s="57"/>
      <c r="E359" s="57"/>
      <c r="F359" s="57"/>
    </row>
    <row r="360" spans="2:6" ht="12.75" customHeight="1" x14ac:dyDescent="0.3">
      <c r="B360" s="29"/>
      <c r="D360" s="57"/>
      <c r="E360" s="57"/>
      <c r="F360" s="57"/>
    </row>
    <row r="361" spans="2:6" ht="12.75" customHeight="1" x14ac:dyDescent="0.3">
      <c r="B361" s="29"/>
      <c r="D361" s="57"/>
      <c r="E361" s="57"/>
      <c r="F361" s="57"/>
    </row>
    <row r="362" spans="2:6" ht="12.75" customHeight="1" x14ac:dyDescent="0.3">
      <c r="B362" s="29"/>
      <c r="D362" s="57"/>
      <c r="E362" s="57"/>
      <c r="F362" s="57"/>
    </row>
    <row r="363" spans="2:6" ht="12.75" customHeight="1" x14ac:dyDescent="0.3">
      <c r="B363" s="29"/>
      <c r="D363" s="57"/>
      <c r="E363" s="57"/>
      <c r="F363" s="57"/>
    </row>
    <row r="364" spans="2:6" ht="12.75" customHeight="1" x14ac:dyDescent="0.3">
      <c r="B364" s="29"/>
      <c r="D364" s="57"/>
      <c r="E364" s="57"/>
      <c r="F364" s="57"/>
    </row>
    <row r="365" spans="2:6" ht="12.75" customHeight="1" x14ac:dyDescent="0.3">
      <c r="B365" s="29"/>
      <c r="D365" s="57"/>
      <c r="E365" s="57"/>
      <c r="F365" s="57"/>
    </row>
    <row r="366" spans="2:6" ht="12.75" customHeight="1" x14ac:dyDescent="0.3">
      <c r="B366" s="29"/>
      <c r="D366" s="57"/>
      <c r="E366" s="57"/>
      <c r="F366" s="57"/>
    </row>
    <row r="367" spans="2:6" ht="12.75" customHeight="1" x14ac:dyDescent="0.3">
      <c r="B367" s="29"/>
      <c r="D367" s="57"/>
      <c r="E367" s="57"/>
      <c r="F367" s="57"/>
    </row>
    <row r="368" spans="2:6" ht="12.75" customHeight="1" x14ac:dyDescent="0.3">
      <c r="B368" s="29"/>
      <c r="D368" s="57"/>
      <c r="E368" s="57"/>
      <c r="F368" s="57"/>
    </row>
    <row r="369" spans="2:6" ht="12.75" customHeight="1" x14ac:dyDescent="0.3">
      <c r="B369" s="29"/>
      <c r="D369" s="57"/>
      <c r="E369" s="57"/>
      <c r="F369" s="57"/>
    </row>
    <row r="370" spans="2:6" ht="12.75" customHeight="1" x14ac:dyDescent="0.3">
      <c r="B370" s="29"/>
      <c r="D370" s="57"/>
      <c r="E370" s="57"/>
      <c r="F370" s="57"/>
    </row>
    <row r="371" spans="2:6" ht="12.75" customHeight="1" x14ac:dyDescent="0.3">
      <c r="B371" s="29"/>
      <c r="D371" s="57"/>
      <c r="E371" s="57"/>
      <c r="F371" s="57"/>
    </row>
    <row r="372" spans="2:6" ht="12.75" customHeight="1" x14ac:dyDescent="0.3">
      <c r="B372" s="29"/>
      <c r="D372" s="57"/>
      <c r="E372" s="57"/>
      <c r="F372" s="57"/>
    </row>
    <row r="373" spans="2:6" ht="12.75" customHeight="1" x14ac:dyDescent="0.3">
      <c r="B373" s="29"/>
      <c r="D373" s="57"/>
      <c r="E373" s="57"/>
      <c r="F373" s="57"/>
    </row>
    <row r="374" spans="2:6" ht="12.75" customHeight="1" x14ac:dyDescent="0.3">
      <c r="B374" s="29"/>
      <c r="D374" s="57"/>
      <c r="E374" s="57"/>
      <c r="F374" s="57"/>
    </row>
    <row r="375" spans="2:6" ht="12.75" customHeight="1" x14ac:dyDescent="0.3">
      <c r="B375" s="29"/>
      <c r="D375" s="57"/>
      <c r="E375" s="57"/>
      <c r="F375" s="57"/>
    </row>
    <row r="376" spans="2:6" ht="12.75" customHeight="1" x14ac:dyDescent="0.3">
      <c r="B376" s="29"/>
      <c r="D376" s="57"/>
      <c r="E376" s="57"/>
      <c r="F376" s="57"/>
    </row>
    <row r="377" spans="2:6" ht="12.75" customHeight="1" x14ac:dyDescent="0.3">
      <c r="B377" s="29"/>
      <c r="D377" s="57"/>
      <c r="E377" s="57"/>
      <c r="F377" s="57"/>
    </row>
    <row r="378" spans="2:6" ht="12.75" customHeight="1" x14ac:dyDescent="0.3">
      <c r="B378" s="29"/>
      <c r="D378" s="57"/>
      <c r="E378" s="57"/>
      <c r="F378" s="57"/>
    </row>
    <row r="379" spans="2:6" ht="12.75" customHeight="1" x14ac:dyDescent="0.3">
      <c r="B379" s="29"/>
      <c r="D379" s="57"/>
      <c r="E379" s="57"/>
      <c r="F379" s="57"/>
    </row>
    <row r="380" spans="2:6" ht="12.75" customHeight="1" x14ac:dyDescent="0.3">
      <c r="B380" s="29"/>
      <c r="D380" s="57"/>
      <c r="E380" s="57"/>
      <c r="F380" s="57"/>
    </row>
    <row r="381" spans="2:6" ht="12.75" customHeight="1" x14ac:dyDescent="0.3">
      <c r="B381" s="29"/>
      <c r="D381" s="57"/>
      <c r="E381" s="57"/>
      <c r="F381" s="57"/>
    </row>
    <row r="382" spans="2:6" ht="12.75" customHeight="1" x14ac:dyDescent="0.3">
      <c r="B382" s="29"/>
      <c r="D382" s="57"/>
      <c r="E382" s="57"/>
      <c r="F382" s="57"/>
    </row>
    <row r="383" spans="2:6" ht="12.75" customHeight="1" x14ac:dyDescent="0.3">
      <c r="B383" s="29"/>
      <c r="D383" s="57"/>
      <c r="E383" s="57"/>
      <c r="F383" s="57"/>
    </row>
    <row r="384" spans="2:6" ht="12.75" customHeight="1" x14ac:dyDescent="0.3">
      <c r="B384" s="29"/>
      <c r="D384" s="57"/>
      <c r="E384" s="57"/>
      <c r="F384" s="57"/>
    </row>
    <row r="385" spans="2:6" ht="12.75" customHeight="1" x14ac:dyDescent="0.3">
      <c r="B385" s="29"/>
      <c r="D385" s="57"/>
      <c r="E385" s="57"/>
      <c r="F385" s="57"/>
    </row>
    <row r="386" spans="2:6" ht="12.75" customHeight="1" x14ac:dyDescent="0.3">
      <c r="B386" s="29"/>
      <c r="D386" s="57"/>
      <c r="E386" s="57"/>
      <c r="F386" s="57"/>
    </row>
    <row r="387" spans="2:6" ht="12.75" customHeight="1" x14ac:dyDescent="0.3">
      <c r="B387" s="29"/>
      <c r="D387" s="57"/>
      <c r="E387" s="57"/>
      <c r="F387" s="57"/>
    </row>
    <row r="388" spans="2:6" ht="12.75" customHeight="1" x14ac:dyDescent="0.3">
      <c r="B388" s="29"/>
      <c r="D388" s="57"/>
      <c r="E388" s="57"/>
      <c r="F388" s="57"/>
    </row>
    <row r="389" spans="2:6" ht="12.75" customHeight="1" x14ac:dyDescent="0.3">
      <c r="B389" s="29"/>
      <c r="D389" s="57"/>
      <c r="E389" s="57"/>
      <c r="F389" s="57"/>
    </row>
    <row r="390" spans="2:6" ht="12.75" customHeight="1" x14ac:dyDescent="0.3">
      <c r="B390" s="29"/>
      <c r="D390" s="57"/>
      <c r="E390" s="57"/>
      <c r="F390" s="57"/>
    </row>
    <row r="391" spans="2:6" ht="12.75" customHeight="1" x14ac:dyDescent="0.3">
      <c r="B391" s="29"/>
      <c r="D391" s="57"/>
      <c r="E391" s="57"/>
      <c r="F391" s="57"/>
    </row>
    <row r="392" spans="2:6" ht="12.75" customHeight="1" x14ac:dyDescent="0.3">
      <c r="B392" s="29"/>
      <c r="D392" s="57"/>
      <c r="E392" s="57"/>
      <c r="F392" s="57"/>
    </row>
    <row r="393" spans="2:6" ht="12.75" customHeight="1" x14ac:dyDescent="0.3">
      <c r="B393" s="29"/>
      <c r="D393" s="57"/>
      <c r="E393" s="57"/>
      <c r="F393" s="57"/>
    </row>
    <row r="394" spans="2:6" ht="12.75" customHeight="1" x14ac:dyDescent="0.3">
      <c r="B394" s="29"/>
      <c r="D394" s="57"/>
      <c r="E394" s="57"/>
      <c r="F394" s="57"/>
    </row>
    <row r="395" spans="2:6" ht="12.75" customHeight="1" x14ac:dyDescent="0.3">
      <c r="B395" s="29"/>
      <c r="D395" s="57"/>
      <c r="E395" s="57"/>
      <c r="F395" s="57"/>
    </row>
    <row r="396" spans="2:6" ht="12.75" customHeight="1" x14ac:dyDescent="0.3">
      <c r="B396" s="29"/>
      <c r="D396" s="57"/>
      <c r="E396" s="57"/>
      <c r="F396" s="57"/>
    </row>
    <row r="397" spans="2:6" ht="12.75" customHeight="1" x14ac:dyDescent="0.3">
      <c r="B397" s="29"/>
      <c r="D397" s="57"/>
      <c r="E397" s="57"/>
      <c r="F397" s="57"/>
    </row>
    <row r="398" spans="2:6" ht="12.75" customHeight="1" x14ac:dyDescent="0.3">
      <c r="B398" s="29"/>
      <c r="D398" s="57"/>
      <c r="E398" s="57"/>
      <c r="F398" s="57"/>
    </row>
    <row r="399" spans="2:6" ht="12.75" customHeight="1" x14ac:dyDescent="0.3">
      <c r="B399" s="29"/>
      <c r="D399" s="57"/>
      <c r="E399" s="57"/>
      <c r="F399" s="57"/>
    </row>
    <row r="400" spans="2:6" ht="12.75" customHeight="1" x14ac:dyDescent="0.3">
      <c r="B400" s="29"/>
      <c r="D400" s="57"/>
      <c r="E400" s="57"/>
      <c r="F400" s="57"/>
    </row>
    <row r="401" spans="2:6" ht="12.75" customHeight="1" x14ac:dyDescent="0.3">
      <c r="B401" s="29"/>
      <c r="D401" s="57"/>
      <c r="E401" s="57"/>
      <c r="F401" s="57"/>
    </row>
    <row r="402" spans="2:6" ht="12.75" customHeight="1" x14ac:dyDescent="0.3">
      <c r="B402" s="29"/>
      <c r="D402" s="57"/>
      <c r="E402" s="57"/>
      <c r="F402" s="57"/>
    </row>
    <row r="403" spans="2:6" ht="12.75" customHeight="1" x14ac:dyDescent="0.3">
      <c r="B403" s="29"/>
      <c r="D403" s="57"/>
      <c r="E403" s="57"/>
      <c r="F403" s="57"/>
    </row>
    <row r="404" spans="2:6" ht="12.75" customHeight="1" x14ac:dyDescent="0.3">
      <c r="B404" s="29"/>
      <c r="D404" s="57"/>
      <c r="E404" s="57"/>
      <c r="F404" s="57"/>
    </row>
    <row r="405" spans="2:6" ht="12.75" customHeight="1" x14ac:dyDescent="0.3">
      <c r="B405" s="29"/>
      <c r="D405" s="57"/>
      <c r="E405" s="57"/>
      <c r="F405" s="57"/>
    </row>
    <row r="406" spans="2:6" ht="12.75" customHeight="1" x14ac:dyDescent="0.3">
      <c r="B406" s="29"/>
      <c r="D406" s="57"/>
      <c r="E406" s="57"/>
      <c r="F406" s="57"/>
    </row>
    <row r="407" spans="2:6" ht="12.75" customHeight="1" x14ac:dyDescent="0.3">
      <c r="B407" s="29"/>
      <c r="D407" s="57"/>
      <c r="E407" s="57"/>
      <c r="F407" s="57"/>
    </row>
    <row r="408" spans="2:6" ht="12.75" customHeight="1" x14ac:dyDescent="0.3">
      <c r="B408" s="29"/>
      <c r="D408" s="57"/>
      <c r="E408" s="57"/>
      <c r="F408" s="57"/>
    </row>
    <row r="409" spans="2:6" ht="12.75" customHeight="1" x14ac:dyDescent="0.3">
      <c r="B409" s="29"/>
      <c r="D409" s="57"/>
      <c r="E409" s="57"/>
      <c r="F409" s="57"/>
    </row>
    <row r="410" spans="2:6" ht="12.75" customHeight="1" x14ac:dyDescent="0.3">
      <c r="B410" s="29"/>
      <c r="D410" s="57"/>
      <c r="E410" s="57"/>
      <c r="F410" s="57"/>
    </row>
    <row r="411" spans="2:6" ht="12.75" customHeight="1" x14ac:dyDescent="0.3">
      <c r="B411" s="29"/>
      <c r="D411" s="57"/>
      <c r="E411" s="57"/>
      <c r="F411" s="57"/>
    </row>
    <row r="412" spans="2:6" ht="12.75" customHeight="1" x14ac:dyDescent="0.3">
      <c r="B412" s="29"/>
      <c r="D412" s="57"/>
      <c r="E412" s="57"/>
      <c r="F412" s="57"/>
    </row>
    <row r="413" spans="2:6" ht="12.75" customHeight="1" x14ac:dyDescent="0.3">
      <c r="B413" s="29"/>
      <c r="D413" s="57"/>
      <c r="E413" s="57"/>
      <c r="F413" s="57"/>
    </row>
    <row r="414" spans="2:6" ht="12.75" customHeight="1" x14ac:dyDescent="0.3">
      <c r="B414" s="29"/>
      <c r="D414" s="57"/>
      <c r="E414" s="57"/>
      <c r="F414" s="57"/>
    </row>
    <row r="415" spans="2:6" ht="12.75" customHeight="1" x14ac:dyDescent="0.3">
      <c r="B415" s="29"/>
      <c r="D415" s="57"/>
      <c r="E415" s="57"/>
      <c r="F415" s="57"/>
    </row>
    <row r="416" spans="2:6" ht="12.75" customHeight="1" x14ac:dyDescent="0.3">
      <c r="B416" s="29"/>
      <c r="D416" s="57"/>
      <c r="E416" s="57"/>
      <c r="F416" s="57"/>
    </row>
    <row r="417" spans="2:6" ht="12.75" customHeight="1" x14ac:dyDescent="0.3">
      <c r="B417" s="29"/>
      <c r="D417" s="57"/>
      <c r="E417" s="57"/>
      <c r="F417" s="57"/>
    </row>
    <row r="418" spans="2:6" ht="12.75" customHeight="1" x14ac:dyDescent="0.3">
      <c r="B418" s="29"/>
      <c r="D418" s="57"/>
      <c r="E418" s="57"/>
      <c r="F418" s="57"/>
    </row>
    <row r="419" spans="2:6" ht="12.75" customHeight="1" x14ac:dyDescent="0.3">
      <c r="B419" s="29"/>
      <c r="D419" s="57"/>
      <c r="E419" s="57"/>
      <c r="F419" s="57"/>
    </row>
    <row r="420" spans="2:6" ht="12.75" customHeight="1" x14ac:dyDescent="0.3">
      <c r="B420" s="29"/>
      <c r="D420" s="57"/>
      <c r="E420" s="57"/>
      <c r="F420" s="57"/>
    </row>
    <row r="421" spans="2:6" ht="12.75" customHeight="1" x14ac:dyDescent="0.3">
      <c r="B421" s="29"/>
      <c r="D421" s="57"/>
      <c r="E421" s="57"/>
      <c r="F421" s="57"/>
    </row>
    <row r="422" spans="2:6" ht="12.75" customHeight="1" x14ac:dyDescent="0.3">
      <c r="B422" s="29"/>
      <c r="D422" s="57"/>
      <c r="E422" s="57"/>
      <c r="F422" s="57"/>
    </row>
    <row r="423" spans="2:6" ht="12.75" customHeight="1" x14ac:dyDescent="0.3">
      <c r="B423" s="29"/>
      <c r="D423" s="57"/>
      <c r="E423" s="57"/>
      <c r="F423" s="57"/>
    </row>
    <row r="424" spans="2:6" ht="12.75" customHeight="1" x14ac:dyDescent="0.3">
      <c r="B424" s="29"/>
      <c r="D424" s="57"/>
      <c r="E424" s="57"/>
      <c r="F424" s="57"/>
    </row>
    <row r="425" spans="2:6" ht="12.75" customHeight="1" x14ac:dyDescent="0.3">
      <c r="B425" s="29"/>
      <c r="D425" s="57"/>
      <c r="E425" s="57"/>
      <c r="F425" s="57"/>
    </row>
    <row r="426" spans="2:6" ht="12.75" customHeight="1" x14ac:dyDescent="0.3">
      <c r="B426" s="29"/>
      <c r="D426" s="57"/>
      <c r="E426" s="57"/>
      <c r="F426" s="57"/>
    </row>
    <row r="427" spans="2:6" ht="12.75" customHeight="1" x14ac:dyDescent="0.3">
      <c r="B427" s="29"/>
      <c r="D427" s="57"/>
      <c r="E427" s="57"/>
      <c r="F427" s="57"/>
    </row>
    <row r="428" spans="2:6" ht="12.75" customHeight="1" x14ac:dyDescent="0.3">
      <c r="B428" s="29"/>
      <c r="D428" s="57"/>
      <c r="E428" s="57"/>
      <c r="F428" s="57"/>
    </row>
    <row r="429" spans="2:6" ht="12.75" customHeight="1" x14ac:dyDescent="0.3">
      <c r="B429" s="29"/>
      <c r="D429" s="57"/>
      <c r="E429" s="57"/>
      <c r="F429" s="57"/>
    </row>
    <row r="430" spans="2:6" ht="12.75" customHeight="1" x14ac:dyDescent="0.3">
      <c r="B430" s="29"/>
      <c r="D430" s="57"/>
      <c r="E430" s="57"/>
      <c r="F430" s="57"/>
    </row>
    <row r="431" spans="2:6" ht="12.75" customHeight="1" x14ac:dyDescent="0.3">
      <c r="B431" s="29"/>
      <c r="D431" s="57"/>
      <c r="E431" s="57"/>
      <c r="F431" s="57"/>
    </row>
    <row r="432" spans="2:6" ht="12.75" customHeight="1" x14ac:dyDescent="0.3">
      <c r="B432" s="29"/>
      <c r="D432" s="57"/>
      <c r="E432" s="57"/>
      <c r="F432" s="57"/>
    </row>
    <row r="433" spans="2:6" ht="12.75" customHeight="1" x14ac:dyDescent="0.3">
      <c r="B433" s="29"/>
      <c r="D433" s="57"/>
      <c r="E433" s="57"/>
      <c r="F433" s="57"/>
    </row>
    <row r="434" spans="2:6" ht="12.75" customHeight="1" x14ac:dyDescent="0.3">
      <c r="B434" s="29"/>
      <c r="D434" s="57"/>
      <c r="E434" s="57"/>
      <c r="F434" s="57"/>
    </row>
    <row r="435" spans="2:6" ht="12.75" customHeight="1" x14ac:dyDescent="0.3">
      <c r="B435" s="29"/>
      <c r="D435" s="57"/>
      <c r="E435" s="57"/>
      <c r="F435" s="57"/>
    </row>
    <row r="436" spans="2:6" ht="12.75" customHeight="1" x14ac:dyDescent="0.3">
      <c r="B436" s="29"/>
      <c r="D436" s="57"/>
      <c r="E436" s="57"/>
      <c r="F436" s="57"/>
    </row>
    <row r="437" spans="2:6" ht="12.75" customHeight="1" x14ac:dyDescent="0.3">
      <c r="B437" s="29"/>
      <c r="D437" s="57"/>
      <c r="E437" s="57"/>
      <c r="F437" s="57"/>
    </row>
    <row r="438" spans="2:6" ht="12.75" customHeight="1" x14ac:dyDescent="0.3">
      <c r="B438" s="29"/>
      <c r="D438" s="57"/>
      <c r="E438" s="57"/>
      <c r="F438" s="57"/>
    </row>
    <row r="439" spans="2:6" ht="12.75" customHeight="1" x14ac:dyDescent="0.3">
      <c r="B439" s="29"/>
      <c r="D439" s="57"/>
      <c r="E439" s="57"/>
      <c r="F439" s="57"/>
    </row>
    <row r="440" spans="2:6" ht="12.75" customHeight="1" x14ac:dyDescent="0.3">
      <c r="B440" s="29"/>
      <c r="D440" s="57"/>
      <c r="E440" s="57"/>
      <c r="F440" s="57"/>
    </row>
    <row r="441" spans="2:6" ht="12.75" customHeight="1" x14ac:dyDescent="0.3">
      <c r="B441" s="29"/>
      <c r="D441" s="57"/>
      <c r="E441" s="57"/>
      <c r="F441" s="57"/>
    </row>
    <row r="442" spans="2:6" ht="12.75" customHeight="1" x14ac:dyDescent="0.3">
      <c r="B442" s="29"/>
      <c r="D442" s="57"/>
      <c r="E442" s="57"/>
      <c r="F442" s="57"/>
    </row>
    <row r="443" spans="2:6" ht="12.75" customHeight="1" x14ac:dyDescent="0.3">
      <c r="B443" s="29"/>
      <c r="D443" s="57"/>
      <c r="E443" s="57"/>
      <c r="F443" s="57"/>
    </row>
    <row r="444" spans="2:6" ht="12.75" customHeight="1" x14ac:dyDescent="0.3">
      <c r="B444" s="29"/>
      <c r="D444" s="57"/>
      <c r="E444" s="57"/>
      <c r="F444" s="57"/>
    </row>
    <row r="445" spans="2:6" ht="12.75" customHeight="1" x14ac:dyDescent="0.3">
      <c r="B445" s="29"/>
      <c r="D445" s="57"/>
      <c r="E445" s="57"/>
      <c r="F445" s="57"/>
    </row>
    <row r="446" spans="2:6" ht="12.75" customHeight="1" x14ac:dyDescent="0.3">
      <c r="B446" s="29"/>
      <c r="D446" s="57"/>
      <c r="E446" s="57"/>
      <c r="F446" s="57"/>
    </row>
    <row r="447" spans="2:6" ht="12.75" customHeight="1" x14ac:dyDescent="0.3">
      <c r="B447" s="29"/>
      <c r="D447" s="57"/>
      <c r="E447" s="57"/>
      <c r="F447" s="57"/>
    </row>
    <row r="448" spans="2:6" ht="12.75" customHeight="1" x14ac:dyDescent="0.3">
      <c r="B448" s="29"/>
      <c r="D448" s="57"/>
      <c r="E448" s="57"/>
      <c r="F448" s="57"/>
    </row>
    <row r="449" spans="2:6" ht="12.75" customHeight="1" x14ac:dyDescent="0.3">
      <c r="B449" s="29"/>
      <c r="D449" s="57"/>
      <c r="E449" s="57"/>
      <c r="F449" s="57"/>
    </row>
    <row r="450" spans="2:6" ht="12.75" customHeight="1" x14ac:dyDescent="0.3">
      <c r="B450" s="29"/>
      <c r="D450" s="57"/>
      <c r="E450" s="57"/>
      <c r="F450" s="57"/>
    </row>
    <row r="451" spans="2:6" ht="12.75" customHeight="1" x14ac:dyDescent="0.3">
      <c r="B451" s="29"/>
      <c r="D451" s="57"/>
      <c r="E451" s="57"/>
      <c r="F451" s="57"/>
    </row>
    <row r="452" spans="2:6" ht="12.75" customHeight="1" x14ac:dyDescent="0.3">
      <c r="B452" s="29"/>
      <c r="D452" s="57"/>
      <c r="E452" s="57"/>
      <c r="F452" s="57"/>
    </row>
    <row r="453" spans="2:6" ht="12.75" customHeight="1" x14ac:dyDescent="0.3">
      <c r="B453" s="29"/>
      <c r="D453" s="57"/>
      <c r="E453" s="57"/>
      <c r="F453" s="57"/>
    </row>
    <row r="454" spans="2:6" ht="12.75" customHeight="1" x14ac:dyDescent="0.3">
      <c r="B454" s="29"/>
      <c r="D454" s="57"/>
      <c r="E454" s="57"/>
      <c r="F454" s="57"/>
    </row>
    <row r="455" spans="2:6" ht="12.75" customHeight="1" x14ac:dyDescent="0.3">
      <c r="B455" s="29"/>
      <c r="D455" s="57"/>
      <c r="E455" s="57"/>
      <c r="F455" s="57"/>
    </row>
    <row r="456" spans="2:6" ht="12.75" customHeight="1" x14ac:dyDescent="0.3">
      <c r="B456" s="29"/>
      <c r="D456" s="57"/>
      <c r="E456" s="57"/>
      <c r="F456" s="57"/>
    </row>
    <row r="457" spans="2:6" ht="12.75" customHeight="1" x14ac:dyDescent="0.3">
      <c r="B457" s="29"/>
      <c r="D457" s="57"/>
      <c r="E457" s="57"/>
      <c r="F457" s="57"/>
    </row>
    <row r="458" spans="2:6" ht="12.75" customHeight="1" x14ac:dyDescent="0.3">
      <c r="B458" s="29"/>
      <c r="D458" s="57"/>
      <c r="E458" s="57"/>
      <c r="F458" s="57"/>
    </row>
    <row r="459" spans="2:6" ht="12.75" customHeight="1" x14ac:dyDescent="0.3">
      <c r="B459" s="29"/>
      <c r="D459" s="57"/>
      <c r="E459" s="57"/>
      <c r="F459" s="57"/>
    </row>
    <row r="460" spans="2:6" ht="12.75" customHeight="1" x14ac:dyDescent="0.3">
      <c r="B460" s="29"/>
      <c r="D460" s="57"/>
      <c r="E460" s="57"/>
      <c r="F460" s="57"/>
    </row>
    <row r="461" spans="2:6" ht="12.75" customHeight="1" x14ac:dyDescent="0.3">
      <c r="B461" s="29"/>
      <c r="D461" s="57"/>
      <c r="E461" s="57"/>
      <c r="F461" s="57"/>
    </row>
    <row r="462" spans="2:6" ht="12.75" customHeight="1" x14ac:dyDescent="0.3">
      <c r="B462" s="29"/>
      <c r="D462" s="57"/>
      <c r="E462" s="57"/>
      <c r="F462" s="57"/>
    </row>
    <row r="463" spans="2:6" ht="12.75" customHeight="1" x14ac:dyDescent="0.3">
      <c r="B463" s="29"/>
      <c r="D463" s="57"/>
      <c r="E463" s="57"/>
      <c r="F463" s="57"/>
    </row>
    <row r="464" spans="2:6" ht="12.75" customHeight="1" x14ac:dyDescent="0.3">
      <c r="B464" s="29"/>
      <c r="D464" s="57"/>
      <c r="E464" s="57"/>
      <c r="F464" s="57"/>
    </row>
    <row r="465" spans="2:6" ht="12.75" customHeight="1" x14ac:dyDescent="0.3">
      <c r="B465" s="29"/>
      <c r="D465" s="57"/>
      <c r="E465" s="57"/>
      <c r="F465" s="57"/>
    </row>
    <row r="466" spans="2:6" ht="12.75" customHeight="1" x14ac:dyDescent="0.3">
      <c r="B466" s="29"/>
      <c r="D466" s="57"/>
      <c r="E466" s="57"/>
      <c r="F466" s="57"/>
    </row>
    <row r="467" spans="2:6" ht="12.75" customHeight="1" x14ac:dyDescent="0.3">
      <c r="B467" s="29"/>
      <c r="D467" s="57"/>
      <c r="E467" s="57"/>
      <c r="F467" s="57"/>
    </row>
    <row r="468" spans="2:6" ht="12.75" customHeight="1" x14ac:dyDescent="0.3">
      <c r="B468" s="29"/>
      <c r="D468" s="57"/>
      <c r="E468" s="57"/>
      <c r="F468" s="57"/>
    </row>
    <row r="469" spans="2:6" ht="12.75" customHeight="1" x14ac:dyDescent="0.3">
      <c r="B469" s="29"/>
      <c r="D469" s="57"/>
      <c r="E469" s="57"/>
      <c r="F469" s="57"/>
    </row>
    <row r="470" spans="2:6" ht="12.75" customHeight="1" x14ac:dyDescent="0.3">
      <c r="B470" s="29"/>
      <c r="D470" s="57"/>
      <c r="E470" s="57"/>
      <c r="F470" s="57"/>
    </row>
    <row r="471" spans="2:6" ht="12.75" customHeight="1" x14ac:dyDescent="0.3">
      <c r="B471" s="29"/>
      <c r="D471" s="57"/>
      <c r="E471" s="57"/>
      <c r="F471" s="57"/>
    </row>
    <row r="472" spans="2:6" ht="12.75" customHeight="1" x14ac:dyDescent="0.3">
      <c r="B472" s="29"/>
      <c r="D472" s="57"/>
      <c r="E472" s="57"/>
      <c r="F472" s="57"/>
    </row>
    <row r="473" spans="2:6" ht="12.75" customHeight="1" x14ac:dyDescent="0.3">
      <c r="B473" s="29"/>
      <c r="D473" s="57"/>
      <c r="E473" s="57"/>
      <c r="F473" s="57"/>
    </row>
    <row r="474" spans="2:6" ht="12.75" customHeight="1" x14ac:dyDescent="0.3">
      <c r="B474" s="29"/>
      <c r="D474" s="57"/>
      <c r="E474" s="57"/>
      <c r="F474" s="57"/>
    </row>
    <row r="475" spans="2:6" ht="12.75" customHeight="1" x14ac:dyDescent="0.3">
      <c r="B475" s="29"/>
      <c r="D475" s="57"/>
      <c r="E475" s="57"/>
      <c r="F475" s="57"/>
    </row>
    <row r="476" spans="2:6" ht="12.75" customHeight="1" x14ac:dyDescent="0.3">
      <c r="B476" s="29"/>
      <c r="D476" s="57"/>
      <c r="E476" s="57"/>
      <c r="F476" s="57"/>
    </row>
    <row r="477" spans="2:6" ht="12.75" customHeight="1" x14ac:dyDescent="0.3">
      <c r="B477" s="29"/>
      <c r="D477" s="57"/>
      <c r="E477" s="57"/>
      <c r="F477" s="57"/>
    </row>
    <row r="478" spans="2:6" ht="12.75" customHeight="1" x14ac:dyDescent="0.3">
      <c r="B478" s="29"/>
      <c r="D478" s="57"/>
      <c r="E478" s="57"/>
      <c r="F478" s="57"/>
    </row>
    <row r="479" spans="2:6" ht="12.75" customHeight="1" x14ac:dyDescent="0.3">
      <c r="B479" s="29"/>
      <c r="D479" s="57"/>
      <c r="E479" s="57"/>
      <c r="F479" s="57"/>
    </row>
    <row r="480" spans="2:6" ht="12.75" customHeight="1" x14ac:dyDescent="0.3">
      <c r="B480" s="29"/>
      <c r="D480" s="57"/>
      <c r="E480" s="57"/>
      <c r="F480" s="57"/>
    </row>
    <row r="481" spans="2:6" ht="12.75" customHeight="1" x14ac:dyDescent="0.3">
      <c r="B481" s="29"/>
      <c r="D481" s="57"/>
      <c r="E481" s="57"/>
      <c r="F481" s="57"/>
    </row>
    <row r="482" spans="2:6" ht="12.75" customHeight="1" x14ac:dyDescent="0.3">
      <c r="B482" s="29"/>
      <c r="D482" s="57"/>
      <c r="E482" s="57"/>
      <c r="F482" s="57"/>
    </row>
    <row r="483" spans="2:6" ht="12.75" customHeight="1" x14ac:dyDescent="0.3">
      <c r="B483" s="29"/>
      <c r="D483" s="57"/>
      <c r="E483" s="57"/>
      <c r="F483" s="57"/>
    </row>
    <row r="484" spans="2:6" ht="12.75" customHeight="1" x14ac:dyDescent="0.3">
      <c r="B484" s="29"/>
      <c r="D484" s="57"/>
      <c r="E484" s="57"/>
      <c r="F484" s="57"/>
    </row>
    <row r="485" spans="2:6" ht="12.75" customHeight="1" x14ac:dyDescent="0.3">
      <c r="B485" s="29"/>
      <c r="D485" s="57"/>
      <c r="E485" s="57"/>
      <c r="F485" s="57"/>
    </row>
    <row r="486" spans="2:6" ht="12.75" customHeight="1" x14ac:dyDescent="0.3">
      <c r="B486" s="29"/>
      <c r="D486" s="57"/>
      <c r="E486" s="57"/>
      <c r="F486" s="57"/>
    </row>
    <row r="487" spans="2:6" ht="12.75" customHeight="1" x14ac:dyDescent="0.3">
      <c r="B487" s="29"/>
      <c r="D487" s="57"/>
      <c r="E487" s="57"/>
      <c r="F487" s="57"/>
    </row>
    <row r="488" spans="2:6" ht="12.75" customHeight="1" x14ac:dyDescent="0.3">
      <c r="B488" s="29"/>
      <c r="D488" s="57"/>
      <c r="E488" s="57"/>
      <c r="F488" s="57"/>
    </row>
    <row r="489" spans="2:6" ht="12.75" customHeight="1" x14ac:dyDescent="0.3">
      <c r="B489" s="29"/>
      <c r="D489" s="57"/>
      <c r="E489" s="57"/>
      <c r="F489" s="57"/>
    </row>
    <row r="490" spans="2:6" ht="12.75" customHeight="1" x14ac:dyDescent="0.3">
      <c r="B490" s="29"/>
      <c r="D490" s="57"/>
      <c r="E490" s="57"/>
      <c r="F490" s="57"/>
    </row>
    <row r="491" spans="2:6" ht="12.75" customHeight="1" x14ac:dyDescent="0.3">
      <c r="B491" s="29"/>
      <c r="D491" s="57"/>
      <c r="E491" s="57"/>
      <c r="F491" s="57"/>
    </row>
    <row r="492" spans="2:6" ht="12.75" customHeight="1" x14ac:dyDescent="0.3">
      <c r="B492" s="29"/>
      <c r="D492" s="57"/>
      <c r="E492" s="57"/>
      <c r="F492" s="57"/>
    </row>
    <row r="493" spans="2:6" ht="12.75" customHeight="1" x14ac:dyDescent="0.3">
      <c r="B493" s="29"/>
      <c r="D493" s="57"/>
      <c r="E493" s="57"/>
      <c r="F493" s="57"/>
    </row>
    <row r="494" spans="2:6" ht="12.75" customHeight="1" x14ac:dyDescent="0.3">
      <c r="B494" s="29"/>
      <c r="D494" s="57"/>
      <c r="E494" s="57"/>
      <c r="F494" s="57"/>
    </row>
    <row r="495" spans="2:6" ht="12.75" customHeight="1" x14ac:dyDescent="0.3">
      <c r="B495" s="29"/>
      <c r="D495" s="57"/>
      <c r="E495" s="57"/>
      <c r="F495" s="57"/>
    </row>
    <row r="496" spans="2:6" ht="12.75" customHeight="1" x14ac:dyDescent="0.3">
      <c r="B496" s="29"/>
      <c r="D496" s="57"/>
      <c r="E496" s="57"/>
      <c r="F496" s="57"/>
    </row>
    <row r="497" spans="2:6" ht="12.75" customHeight="1" x14ac:dyDescent="0.3">
      <c r="B497" s="29"/>
      <c r="D497" s="57"/>
      <c r="E497" s="57"/>
      <c r="F497" s="57"/>
    </row>
    <row r="498" spans="2:6" ht="12.75" customHeight="1" x14ac:dyDescent="0.3">
      <c r="B498" s="29"/>
      <c r="D498" s="57"/>
      <c r="E498" s="57"/>
      <c r="F498" s="57"/>
    </row>
    <row r="499" spans="2:6" ht="12.75" customHeight="1" x14ac:dyDescent="0.3">
      <c r="B499" s="29"/>
      <c r="D499" s="57"/>
      <c r="E499" s="57"/>
      <c r="F499" s="57"/>
    </row>
    <row r="500" spans="2:6" ht="12.75" customHeight="1" x14ac:dyDescent="0.3">
      <c r="B500" s="29"/>
      <c r="D500" s="57"/>
      <c r="E500" s="57"/>
      <c r="F500" s="57"/>
    </row>
    <row r="501" spans="2:6" ht="12.75" customHeight="1" x14ac:dyDescent="0.3">
      <c r="B501" s="29"/>
      <c r="D501" s="57"/>
      <c r="E501" s="57"/>
      <c r="F501" s="57"/>
    </row>
    <row r="502" spans="2:6" ht="12.75" customHeight="1" x14ac:dyDescent="0.3">
      <c r="B502" s="29"/>
      <c r="D502" s="57"/>
      <c r="E502" s="57"/>
      <c r="F502" s="57"/>
    </row>
    <row r="503" spans="2:6" ht="12.75" customHeight="1" x14ac:dyDescent="0.3">
      <c r="B503" s="29"/>
      <c r="D503" s="57"/>
      <c r="E503" s="57"/>
      <c r="F503" s="57"/>
    </row>
    <row r="504" spans="2:6" ht="12.75" customHeight="1" x14ac:dyDescent="0.3">
      <c r="B504" s="29"/>
      <c r="D504" s="57"/>
      <c r="E504" s="57"/>
      <c r="F504" s="57"/>
    </row>
    <row r="505" spans="2:6" ht="12.75" customHeight="1" x14ac:dyDescent="0.3">
      <c r="B505" s="29"/>
      <c r="D505" s="57"/>
      <c r="E505" s="57"/>
      <c r="F505" s="57"/>
    </row>
    <row r="506" spans="2:6" ht="12.75" customHeight="1" x14ac:dyDescent="0.3">
      <c r="B506" s="29"/>
      <c r="D506" s="57"/>
      <c r="E506" s="57"/>
      <c r="F506" s="57"/>
    </row>
    <row r="507" spans="2:6" ht="12.75" customHeight="1" x14ac:dyDescent="0.3">
      <c r="B507" s="29"/>
      <c r="D507" s="57"/>
      <c r="E507" s="57"/>
      <c r="F507" s="57"/>
    </row>
    <row r="508" spans="2:6" ht="12.75" customHeight="1" x14ac:dyDescent="0.3">
      <c r="B508" s="29"/>
      <c r="D508" s="57"/>
      <c r="E508" s="57"/>
      <c r="F508" s="57"/>
    </row>
    <row r="509" spans="2:6" ht="12.75" customHeight="1" x14ac:dyDescent="0.3">
      <c r="B509" s="29"/>
      <c r="D509" s="57"/>
      <c r="E509" s="57"/>
      <c r="F509" s="57"/>
    </row>
    <row r="510" spans="2:6" ht="12.75" customHeight="1" x14ac:dyDescent="0.3">
      <c r="B510" s="29"/>
      <c r="D510" s="57"/>
      <c r="E510" s="57"/>
      <c r="F510" s="57"/>
    </row>
    <row r="511" spans="2:6" ht="12.75" customHeight="1" x14ac:dyDescent="0.3">
      <c r="B511" s="29"/>
      <c r="D511" s="57"/>
      <c r="E511" s="57"/>
      <c r="F511" s="57"/>
    </row>
    <row r="512" spans="2:6" ht="12.75" customHeight="1" x14ac:dyDescent="0.3">
      <c r="B512" s="29"/>
      <c r="D512" s="57"/>
      <c r="E512" s="57"/>
      <c r="F512" s="57"/>
    </row>
    <row r="513" spans="2:6" ht="12.75" customHeight="1" x14ac:dyDescent="0.3">
      <c r="B513" s="29"/>
      <c r="D513" s="57"/>
      <c r="E513" s="57"/>
      <c r="F513" s="57"/>
    </row>
    <row r="514" spans="2:6" ht="12.75" customHeight="1" x14ac:dyDescent="0.3">
      <c r="B514" s="29"/>
      <c r="D514" s="57"/>
      <c r="E514" s="57"/>
      <c r="F514" s="57"/>
    </row>
    <row r="515" spans="2:6" ht="12.75" customHeight="1" x14ac:dyDescent="0.3">
      <c r="B515" s="29"/>
      <c r="D515" s="57"/>
      <c r="E515" s="57"/>
      <c r="F515" s="57"/>
    </row>
    <row r="516" spans="2:6" ht="12.75" customHeight="1" x14ac:dyDescent="0.3">
      <c r="B516" s="29"/>
      <c r="D516" s="57"/>
      <c r="E516" s="57"/>
      <c r="F516" s="57"/>
    </row>
    <row r="517" spans="2:6" ht="12.75" customHeight="1" x14ac:dyDescent="0.3">
      <c r="B517" s="29"/>
      <c r="D517" s="57"/>
      <c r="E517" s="57"/>
      <c r="F517" s="57"/>
    </row>
    <row r="518" spans="2:6" ht="12.75" customHeight="1" x14ac:dyDescent="0.3">
      <c r="B518" s="29"/>
      <c r="D518" s="57"/>
      <c r="E518" s="57"/>
      <c r="F518" s="57"/>
    </row>
    <row r="519" spans="2:6" ht="12.75" customHeight="1" x14ac:dyDescent="0.3">
      <c r="B519" s="29"/>
      <c r="D519" s="57"/>
      <c r="E519" s="57"/>
      <c r="F519" s="57"/>
    </row>
    <row r="520" spans="2:6" ht="12.75" customHeight="1" x14ac:dyDescent="0.3">
      <c r="B520" s="29"/>
      <c r="D520" s="57"/>
      <c r="E520" s="57"/>
      <c r="F520" s="57"/>
    </row>
    <row r="521" spans="2:6" ht="12.75" customHeight="1" x14ac:dyDescent="0.3">
      <c r="B521" s="29"/>
      <c r="D521" s="57"/>
      <c r="E521" s="57"/>
      <c r="F521" s="57"/>
    </row>
    <row r="522" spans="2:6" ht="12.75" customHeight="1" x14ac:dyDescent="0.3">
      <c r="B522" s="29"/>
      <c r="D522" s="57"/>
      <c r="E522" s="57"/>
      <c r="F522" s="57"/>
    </row>
    <row r="523" spans="2:6" ht="12.75" customHeight="1" x14ac:dyDescent="0.3">
      <c r="B523" s="29"/>
      <c r="D523" s="57"/>
      <c r="E523" s="57"/>
      <c r="F523" s="57"/>
    </row>
    <row r="524" spans="2:6" ht="12.75" customHeight="1" x14ac:dyDescent="0.3">
      <c r="B524" s="29"/>
      <c r="D524" s="57"/>
      <c r="E524" s="57"/>
      <c r="F524" s="57"/>
    </row>
    <row r="525" spans="2:6" ht="12.75" customHeight="1" x14ac:dyDescent="0.3">
      <c r="B525" s="29"/>
      <c r="D525" s="57"/>
      <c r="E525" s="57"/>
      <c r="F525" s="57"/>
    </row>
    <row r="526" spans="2:6" ht="12.75" customHeight="1" x14ac:dyDescent="0.3">
      <c r="B526" s="29"/>
      <c r="D526" s="57"/>
      <c r="E526" s="57"/>
      <c r="F526" s="57"/>
    </row>
    <row r="527" spans="2:6" ht="12.75" customHeight="1" x14ac:dyDescent="0.3">
      <c r="B527" s="29"/>
      <c r="D527" s="57"/>
      <c r="E527" s="57"/>
      <c r="F527" s="57"/>
    </row>
    <row r="528" spans="2:6" ht="12.75" customHeight="1" x14ac:dyDescent="0.3">
      <c r="B528" s="29"/>
      <c r="D528" s="57"/>
      <c r="E528" s="57"/>
      <c r="F528" s="57"/>
    </row>
    <row r="529" spans="2:6" ht="12.75" customHeight="1" x14ac:dyDescent="0.3">
      <c r="B529" s="29"/>
      <c r="D529" s="57"/>
      <c r="E529" s="57"/>
      <c r="F529" s="57"/>
    </row>
    <row r="530" spans="2:6" ht="12.75" customHeight="1" x14ac:dyDescent="0.3">
      <c r="B530" s="29"/>
      <c r="D530" s="57"/>
      <c r="E530" s="57"/>
      <c r="F530" s="57"/>
    </row>
    <row r="531" spans="2:6" ht="12.75" customHeight="1" x14ac:dyDescent="0.3">
      <c r="B531" s="29"/>
      <c r="D531" s="57"/>
      <c r="E531" s="57"/>
      <c r="F531" s="57"/>
    </row>
    <row r="532" spans="2:6" ht="12.75" customHeight="1" x14ac:dyDescent="0.3">
      <c r="B532" s="29"/>
      <c r="D532" s="57"/>
      <c r="E532" s="57"/>
      <c r="F532" s="57"/>
    </row>
    <row r="533" spans="2:6" ht="12.75" customHeight="1" x14ac:dyDescent="0.3">
      <c r="B533" s="29"/>
      <c r="D533" s="57"/>
      <c r="E533" s="57"/>
      <c r="F533" s="57"/>
    </row>
    <row r="534" spans="2:6" ht="12.75" customHeight="1" x14ac:dyDescent="0.3">
      <c r="B534" s="29"/>
      <c r="D534" s="57"/>
      <c r="E534" s="57"/>
      <c r="F534" s="57"/>
    </row>
    <row r="535" spans="2:6" ht="12.75" customHeight="1" x14ac:dyDescent="0.3">
      <c r="B535" s="29"/>
      <c r="D535" s="57"/>
      <c r="E535" s="57"/>
      <c r="F535" s="57"/>
    </row>
    <row r="536" spans="2:6" ht="12.75" customHeight="1" x14ac:dyDescent="0.3">
      <c r="B536" s="29"/>
      <c r="D536" s="57"/>
      <c r="E536" s="57"/>
      <c r="F536" s="57"/>
    </row>
    <row r="537" spans="2:6" ht="12.75" customHeight="1" x14ac:dyDescent="0.3">
      <c r="B537" s="29"/>
      <c r="D537" s="57"/>
      <c r="E537" s="57"/>
      <c r="F537" s="57"/>
    </row>
    <row r="538" spans="2:6" ht="12.75" customHeight="1" x14ac:dyDescent="0.3">
      <c r="B538" s="29"/>
      <c r="D538" s="57"/>
      <c r="E538" s="57"/>
      <c r="F538" s="57"/>
    </row>
    <row r="539" spans="2:6" ht="12.75" customHeight="1" x14ac:dyDescent="0.3">
      <c r="B539" s="29"/>
      <c r="D539" s="57"/>
      <c r="E539" s="57"/>
      <c r="F539" s="57"/>
    </row>
    <row r="540" spans="2:6" ht="12.75" customHeight="1" x14ac:dyDescent="0.3">
      <c r="B540" s="29"/>
      <c r="D540" s="57"/>
      <c r="E540" s="57"/>
      <c r="F540" s="57"/>
    </row>
    <row r="541" spans="2:6" ht="12.75" customHeight="1" x14ac:dyDescent="0.3">
      <c r="B541" s="29"/>
      <c r="D541" s="57"/>
      <c r="E541" s="57"/>
      <c r="F541" s="57"/>
    </row>
    <row r="542" spans="2:6" ht="12.75" customHeight="1" x14ac:dyDescent="0.3">
      <c r="B542" s="29"/>
      <c r="D542" s="57"/>
      <c r="E542" s="57"/>
      <c r="F542" s="57"/>
    </row>
    <row r="543" spans="2:6" ht="12.75" customHeight="1" x14ac:dyDescent="0.3">
      <c r="B543" s="29"/>
      <c r="D543" s="57"/>
      <c r="E543" s="57"/>
      <c r="F543" s="57"/>
    </row>
    <row r="544" spans="2:6" ht="12.75" customHeight="1" x14ac:dyDescent="0.3">
      <c r="B544" s="29"/>
      <c r="D544" s="57"/>
      <c r="E544" s="57"/>
      <c r="F544" s="57"/>
    </row>
    <row r="545" spans="2:6" ht="12.75" customHeight="1" x14ac:dyDescent="0.3">
      <c r="B545" s="29"/>
      <c r="D545" s="57"/>
      <c r="E545" s="57"/>
      <c r="F545" s="57"/>
    </row>
    <row r="546" spans="2:6" ht="12.75" customHeight="1" x14ac:dyDescent="0.3">
      <c r="B546" s="29"/>
      <c r="D546" s="57"/>
      <c r="E546" s="57"/>
      <c r="F546" s="57"/>
    </row>
    <row r="547" spans="2:6" ht="12.75" customHeight="1" x14ac:dyDescent="0.3">
      <c r="B547" s="29"/>
      <c r="D547" s="57"/>
      <c r="E547" s="57"/>
      <c r="F547" s="57"/>
    </row>
    <row r="548" spans="2:6" ht="12.75" customHeight="1" x14ac:dyDescent="0.3">
      <c r="B548" s="29"/>
      <c r="D548" s="57"/>
      <c r="E548" s="57"/>
      <c r="F548" s="57"/>
    </row>
    <row r="549" spans="2:6" ht="12.75" customHeight="1" x14ac:dyDescent="0.3">
      <c r="B549" s="29"/>
      <c r="D549" s="57"/>
      <c r="E549" s="57"/>
      <c r="F549" s="57"/>
    </row>
    <row r="550" spans="2:6" ht="12.75" customHeight="1" x14ac:dyDescent="0.3">
      <c r="B550" s="29"/>
      <c r="D550" s="57"/>
      <c r="E550" s="57"/>
      <c r="F550" s="57"/>
    </row>
    <row r="551" spans="2:6" ht="12.75" customHeight="1" x14ac:dyDescent="0.3">
      <c r="B551" s="29"/>
      <c r="D551" s="57"/>
      <c r="E551" s="57"/>
      <c r="F551" s="57"/>
    </row>
    <row r="552" spans="2:6" ht="12.75" customHeight="1" x14ac:dyDescent="0.3">
      <c r="B552" s="29"/>
      <c r="D552" s="57"/>
      <c r="E552" s="57"/>
      <c r="F552" s="57"/>
    </row>
    <row r="553" spans="2:6" ht="12.75" customHeight="1" x14ac:dyDescent="0.3">
      <c r="B553" s="29"/>
      <c r="D553" s="57"/>
      <c r="E553" s="57"/>
      <c r="F553" s="57"/>
    </row>
    <row r="554" spans="2:6" ht="12.75" customHeight="1" x14ac:dyDescent="0.3">
      <c r="B554" s="29"/>
      <c r="D554" s="57"/>
      <c r="E554" s="57"/>
      <c r="F554" s="57"/>
    </row>
    <row r="555" spans="2:6" ht="12.75" customHeight="1" x14ac:dyDescent="0.3">
      <c r="B555" s="29"/>
      <c r="D555" s="57"/>
      <c r="E555" s="57"/>
      <c r="F555" s="57"/>
    </row>
    <row r="556" spans="2:6" ht="12.75" customHeight="1" x14ac:dyDescent="0.3">
      <c r="B556" s="29"/>
      <c r="D556" s="57"/>
      <c r="E556" s="57"/>
      <c r="F556" s="57"/>
    </row>
    <row r="557" spans="2:6" ht="12.75" customHeight="1" x14ac:dyDescent="0.3">
      <c r="B557" s="29"/>
      <c r="D557" s="57"/>
      <c r="E557" s="57"/>
      <c r="F557" s="57"/>
    </row>
    <row r="558" spans="2:6" ht="12.75" customHeight="1" x14ac:dyDescent="0.3">
      <c r="B558" s="29"/>
      <c r="D558" s="57"/>
      <c r="E558" s="57"/>
      <c r="F558" s="57"/>
    </row>
    <row r="559" spans="2:6" ht="12.75" customHeight="1" x14ac:dyDescent="0.3">
      <c r="B559" s="29"/>
      <c r="D559" s="57"/>
      <c r="E559" s="57"/>
      <c r="F559" s="57"/>
    </row>
    <row r="560" spans="2:6" ht="12.75" customHeight="1" x14ac:dyDescent="0.3">
      <c r="B560" s="29"/>
      <c r="D560" s="57"/>
      <c r="E560" s="57"/>
      <c r="F560" s="57"/>
    </row>
    <row r="561" spans="2:6" ht="12.75" customHeight="1" x14ac:dyDescent="0.3">
      <c r="B561" s="29"/>
      <c r="D561" s="57"/>
      <c r="E561" s="57"/>
      <c r="F561" s="57"/>
    </row>
    <row r="562" spans="2:6" ht="12.75" customHeight="1" x14ac:dyDescent="0.3">
      <c r="B562" s="29"/>
      <c r="D562" s="57"/>
      <c r="E562" s="57"/>
      <c r="F562" s="57"/>
    </row>
    <row r="563" spans="2:6" ht="12.75" customHeight="1" x14ac:dyDescent="0.3">
      <c r="B563" s="29"/>
      <c r="D563" s="57"/>
      <c r="E563" s="57"/>
      <c r="F563" s="57"/>
    </row>
    <row r="564" spans="2:6" ht="12.75" customHeight="1" x14ac:dyDescent="0.3">
      <c r="B564" s="29"/>
      <c r="D564" s="57"/>
      <c r="E564" s="57"/>
      <c r="F564" s="57"/>
    </row>
    <row r="565" spans="2:6" ht="12.75" customHeight="1" x14ac:dyDescent="0.3">
      <c r="B565" s="29"/>
      <c r="D565" s="57"/>
      <c r="E565" s="57"/>
      <c r="F565" s="57"/>
    </row>
    <row r="566" spans="2:6" ht="12.75" customHeight="1" x14ac:dyDescent="0.3">
      <c r="B566" s="29"/>
      <c r="D566" s="57"/>
      <c r="E566" s="57"/>
      <c r="F566" s="57"/>
    </row>
    <row r="567" spans="2:6" ht="12.75" customHeight="1" x14ac:dyDescent="0.3">
      <c r="B567" s="29"/>
      <c r="D567" s="57"/>
      <c r="E567" s="57"/>
      <c r="F567" s="57"/>
    </row>
    <row r="568" spans="2:6" ht="12.75" customHeight="1" x14ac:dyDescent="0.3">
      <c r="B568" s="29"/>
      <c r="D568" s="57"/>
      <c r="E568" s="57"/>
      <c r="F568" s="57"/>
    </row>
    <row r="569" spans="2:6" ht="12.75" customHeight="1" x14ac:dyDescent="0.3">
      <c r="B569" s="29"/>
      <c r="D569" s="57"/>
      <c r="E569" s="57"/>
      <c r="F569" s="57"/>
    </row>
    <row r="570" spans="2:6" ht="12.75" customHeight="1" x14ac:dyDescent="0.3">
      <c r="B570" s="29"/>
      <c r="D570" s="57"/>
      <c r="E570" s="57"/>
      <c r="F570" s="57"/>
    </row>
    <row r="571" spans="2:6" ht="12.75" customHeight="1" x14ac:dyDescent="0.3">
      <c r="B571" s="29"/>
      <c r="D571" s="57"/>
      <c r="E571" s="57"/>
      <c r="F571" s="57"/>
    </row>
    <row r="572" spans="2:6" ht="12.75" customHeight="1" x14ac:dyDescent="0.3">
      <c r="B572" s="29"/>
      <c r="D572" s="57"/>
      <c r="E572" s="57"/>
      <c r="F572" s="57"/>
    </row>
    <row r="573" spans="2:6" ht="12.75" customHeight="1" x14ac:dyDescent="0.3">
      <c r="B573" s="29"/>
      <c r="D573" s="57"/>
      <c r="E573" s="57"/>
      <c r="F573" s="57"/>
    </row>
    <row r="574" spans="2:6" ht="12.75" customHeight="1" x14ac:dyDescent="0.3">
      <c r="B574" s="29"/>
      <c r="D574" s="57"/>
      <c r="E574" s="57"/>
      <c r="F574" s="57"/>
    </row>
    <row r="575" spans="2:6" ht="12.75" customHeight="1" x14ac:dyDescent="0.3">
      <c r="B575" s="29"/>
      <c r="D575" s="57"/>
      <c r="E575" s="57"/>
      <c r="F575" s="57"/>
    </row>
    <row r="576" spans="2:6" ht="12.75" customHeight="1" x14ac:dyDescent="0.3">
      <c r="B576" s="29"/>
      <c r="D576" s="57"/>
      <c r="E576" s="57"/>
      <c r="F576" s="57"/>
    </row>
    <row r="577" spans="2:6" ht="12.75" customHeight="1" x14ac:dyDescent="0.3">
      <c r="B577" s="29"/>
      <c r="D577" s="57"/>
      <c r="E577" s="57"/>
      <c r="F577" s="57"/>
    </row>
    <row r="578" spans="2:6" ht="12.75" customHeight="1" x14ac:dyDescent="0.3">
      <c r="B578" s="29"/>
      <c r="D578" s="57"/>
      <c r="E578" s="57"/>
      <c r="F578" s="57"/>
    </row>
    <row r="579" spans="2:6" ht="12.75" customHeight="1" x14ac:dyDescent="0.3">
      <c r="B579" s="29"/>
      <c r="D579" s="57"/>
      <c r="E579" s="57"/>
      <c r="F579" s="57"/>
    </row>
    <row r="580" spans="2:6" ht="12.75" customHeight="1" x14ac:dyDescent="0.3">
      <c r="B580" s="29"/>
      <c r="D580" s="57"/>
      <c r="E580" s="57"/>
      <c r="F580" s="57"/>
    </row>
    <row r="581" spans="2:6" ht="12.75" customHeight="1" x14ac:dyDescent="0.3">
      <c r="B581" s="29"/>
      <c r="D581" s="57"/>
      <c r="E581" s="57"/>
      <c r="F581" s="57"/>
    </row>
    <row r="582" spans="2:6" ht="12.75" customHeight="1" x14ac:dyDescent="0.3">
      <c r="B582" s="29"/>
      <c r="D582" s="57"/>
      <c r="E582" s="57"/>
      <c r="F582" s="57"/>
    </row>
    <row r="583" spans="2:6" ht="12.75" customHeight="1" x14ac:dyDescent="0.3">
      <c r="B583" s="29"/>
      <c r="D583" s="57"/>
      <c r="E583" s="57"/>
      <c r="F583" s="57"/>
    </row>
    <row r="584" spans="2:6" ht="12.75" customHeight="1" x14ac:dyDescent="0.3">
      <c r="B584" s="29"/>
      <c r="D584" s="57"/>
      <c r="E584" s="57"/>
      <c r="F584" s="57"/>
    </row>
    <row r="585" spans="2:6" ht="12.75" customHeight="1" x14ac:dyDescent="0.3">
      <c r="B585" s="29"/>
      <c r="D585" s="57"/>
      <c r="E585" s="57"/>
      <c r="F585" s="57"/>
    </row>
    <row r="586" spans="2:6" ht="12.75" customHeight="1" x14ac:dyDescent="0.3">
      <c r="B586" s="29"/>
      <c r="D586" s="57"/>
      <c r="E586" s="57"/>
      <c r="F586" s="57"/>
    </row>
    <row r="587" spans="2:6" ht="12.75" customHeight="1" x14ac:dyDescent="0.3">
      <c r="B587" s="29"/>
      <c r="D587" s="57"/>
      <c r="E587" s="57"/>
      <c r="F587" s="57"/>
    </row>
    <row r="588" spans="2:6" ht="12.75" customHeight="1" x14ac:dyDescent="0.3">
      <c r="B588" s="29"/>
      <c r="D588" s="57"/>
      <c r="E588" s="57"/>
      <c r="F588" s="57"/>
    </row>
    <row r="589" spans="2:6" ht="12.75" customHeight="1" x14ac:dyDescent="0.3">
      <c r="B589" s="29"/>
      <c r="D589" s="57"/>
      <c r="E589" s="57"/>
      <c r="F589" s="57"/>
    </row>
    <row r="590" spans="2:6" ht="12.75" customHeight="1" x14ac:dyDescent="0.3">
      <c r="B590" s="29"/>
      <c r="D590" s="57"/>
      <c r="E590" s="57"/>
      <c r="F590" s="57"/>
    </row>
    <row r="591" spans="2:6" ht="12.75" customHeight="1" x14ac:dyDescent="0.3">
      <c r="B591" s="29"/>
      <c r="D591" s="57"/>
      <c r="E591" s="57"/>
      <c r="F591" s="57"/>
    </row>
    <row r="592" spans="2:6" ht="12.75" customHeight="1" x14ac:dyDescent="0.3">
      <c r="B592" s="29"/>
      <c r="D592" s="57"/>
      <c r="E592" s="57"/>
      <c r="F592" s="57"/>
    </row>
    <row r="593" spans="2:6" ht="12.75" customHeight="1" x14ac:dyDescent="0.3">
      <c r="B593" s="29"/>
      <c r="D593" s="57"/>
      <c r="E593" s="57"/>
      <c r="F593" s="57"/>
    </row>
    <row r="594" spans="2:6" ht="12.75" customHeight="1" x14ac:dyDescent="0.3">
      <c r="B594" s="29"/>
      <c r="D594" s="57"/>
      <c r="E594" s="57"/>
      <c r="F594" s="57"/>
    </row>
    <row r="595" spans="2:6" ht="12.75" customHeight="1" x14ac:dyDescent="0.3">
      <c r="B595" s="29"/>
      <c r="D595" s="57"/>
      <c r="E595" s="57"/>
      <c r="F595" s="57"/>
    </row>
    <row r="596" spans="2:6" ht="12.75" customHeight="1" x14ac:dyDescent="0.3">
      <c r="B596" s="29"/>
      <c r="D596" s="57"/>
      <c r="E596" s="57"/>
      <c r="F596" s="57"/>
    </row>
    <row r="597" spans="2:6" ht="12.75" customHeight="1" x14ac:dyDescent="0.3">
      <c r="B597" s="29"/>
      <c r="D597" s="57"/>
      <c r="E597" s="57"/>
      <c r="F597" s="57"/>
    </row>
    <row r="598" spans="2:6" ht="12.75" customHeight="1" x14ac:dyDescent="0.3">
      <c r="B598" s="29"/>
      <c r="D598" s="57"/>
      <c r="E598" s="57"/>
      <c r="F598" s="57"/>
    </row>
    <row r="599" spans="2:6" ht="12.75" customHeight="1" x14ac:dyDescent="0.3">
      <c r="B599" s="29"/>
      <c r="D599" s="57"/>
      <c r="E599" s="57"/>
      <c r="F599" s="57"/>
    </row>
    <row r="600" spans="2:6" ht="12.75" customHeight="1" x14ac:dyDescent="0.3">
      <c r="B600" s="29"/>
      <c r="D600" s="57"/>
      <c r="E600" s="57"/>
      <c r="F600" s="57"/>
    </row>
    <row r="601" spans="2:6" ht="12.75" customHeight="1" x14ac:dyDescent="0.3">
      <c r="B601" s="29"/>
      <c r="D601" s="57"/>
      <c r="E601" s="57"/>
      <c r="F601" s="57"/>
    </row>
    <row r="602" spans="2:6" ht="12.75" customHeight="1" x14ac:dyDescent="0.3">
      <c r="B602" s="29"/>
      <c r="D602" s="57"/>
      <c r="E602" s="57"/>
      <c r="F602" s="57"/>
    </row>
    <row r="603" spans="2:6" ht="12.75" customHeight="1" x14ac:dyDescent="0.3">
      <c r="B603" s="29"/>
      <c r="D603" s="57"/>
      <c r="E603" s="57"/>
      <c r="F603" s="57"/>
    </row>
    <row r="604" spans="2:6" ht="12.75" customHeight="1" x14ac:dyDescent="0.3">
      <c r="B604" s="29"/>
      <c r="D604" s="57"/>
      <c r="E604" s="57"/>
      <c r="F604" s="57"/>
    </row>
    <row r="605" spans="2:6" ht="12.75" customHeight="1" x14ac:dyDescent="0.3">
      <c r="B605" s="29"/>
      <c r="D605" s="57"/>
      <c r="E605" s="57"/>
      <c r="F605" s="57"/>
    </row>
    <row r="606" spans="2:6" ht="12.75" customHeight="1" x14ac:dyDescent="0.3">
      <c r="B606" s="29"/>
      <c r="D606" s="57"/>
      <c r="E606" s="57"/>
      <c r="F606" s="57"/>
    </row>
    <row r="607" spans="2:6" ht="12.75" customHeight="1" x14ac:dyDescent="0.3">
      <c r="B607" s="29"/>
      <c r="D607" s="57"/>
      <c r="E607" s="57"/>
      <c r="F607" s="57"/>
    </row>
    <row r="608" spans="2:6" ht="12.75" customHeight="1" x14ac:dyDescent="0.3">
      <c r="B608" s="29"/>
      <c r="D608" s="57"/>
      <c r="E608" s="57"/>
      <c r="F608" s="57"/>
    </row>
    <row r="609" spans="2:6" ht="12.75" customHeight="1" x14ac:dyDescent="0.3">
      <c r="B609" s="29"/>
      <c r="D609" s="57"/>
      <c r="E609" s="57"/>
      <c r="F609" s="57"/>
    </row>
    <row r="610" spans="2:6" ht="12.75" customHeight="1" x14ac:dyDescent="0.3">
      <c r="B610" s="29"/>
      <c r="D610" s="57"/>
      <c r="E610" s="57"/>
      <c r="F610" s="57"/>
    </row>
    <row r="611" spans="2:6" ht="12.75" customHeight="1" x14ac:dyDescent="0.3">
      <c r="B611" s="29"/>
      <c r="D611" s="57"/>
      <c r="E611" s="57"/>
      <c r="F611" s="57"/>
    </row>
    <row r="612" spans="2:6" ht="12.75" customHeight="1" x14ac:dyDescent="0.3">
      <c r="B612" s="29"/>
      <c r="D612" s="57"/>
      <c r="E612" s="57"/>
      <c r="F612" s="57"/>
    </row>
    <row r="613" spans="2:6" ht="12.75" customHeight="1" x14ac:dyDescent="0.3">
      <c r="B613" s="29"/>
      <c r="D613" s="57"/>
      <c r="E613" s="57"/>
      <c r="F613" s="57"/>
    </row>
    <row r="614" spans="2:6" ht="12.75" customHeight="1" x14ac:dyDescent="0.3">
      <c r="B614" s="29"/>
      <c r="D614" s="57"/>
      <c r="E614" s="57"/>
      <c r="F614" s="57"/>
    </row>
    <row r="615" spans="2:6" ht="12.75" customHeight="1" x14ac:dyDescent="0.3">
      <c r="B615" s="29"/>
      <c r="D615" s="57"/>
      <c r="E615" s="57"/>
      <c r="F615" s="57"/>
    </row>
    <row r="616" spans="2:6" ht="12.75" customHeight="1" x14ac:dyDescent="0.3">
      <c r="B616" s="29"/>
      <c r="D616" s="57"/>
      <c r="E616" s="57"/>
      <c r="F616" s="57"/>
    </row>
    <row r="617" spans="2:6" ht="12.75" customHeight="1" x14ac:dyDescent="0.3">
      <c r="B617" s="29"/>
      <c r="D617" s="57"/>
      <c r="E617" s="57"/>
      <c r="F617" s="57"/>
    </row>
    <row r="618" spans="2:6" ht="12.75" customHeight="1" x14ac:dyDescent="0.3">
      <c r="B618" s="29"/>
      <c r="D618" s="57"/>
      <c r="E618" s="57"/>
      <c r="F618" s="57"/>
    </row>
    <row r="619" spans="2:6" ht="12.75" customHeight="1" x14ac:dyDescent="0.3">
      <c r="B619" s="29"/>
      <c r="D619" s="57"/>
      <c r="E619" s="57"/>
      <c r="F619" s="57"/>
    </row>
    <row r="620" spans="2:6" ht="12.75" customHeight="1" x14ac:dyDescent="0.3">
      <c r="B620" s="29"/>
      <c r="D620" s="57"/>
      <c r="E620" s="57"/>
      <c r="F620" s="57"/>
    </row>
    <row r="621" spans="2:6" ht="12.75" customHeight="1" x14ac:dyDescent="0.3">
      <c r="B621" s="29"/>
      <c r="D621" s="57"/>
      <c r="E621" s="57"/>
      <c r="F621" s="57"/>
    </row>
    <row r="622" spans="2:6" ht="12.75" customHeight="1" x14ac:dyDescent="0.3">
      <c r="B622" s="29"/>
      <c r="D622" s="57"/>
      <c r="E622" s="57"/>
      <c r="F622" s="57"/>
    </row>
    <row r="623" spans="2:6" ht="12.75" customHeight="1" x14ac:dyDescent="0.3">
      <c r="B623" s="29"/>
      <c r="D623" s="57"/>
      <c r="E623" s="57"/>
      <c r="F623" s="57"/>
    </row>
    <row r="624" spans="2:6" ht="12.75" customHeight="1" x14ac:dyDescent="0.3">
      <c r="B624" s="29"/>
      <c r="D624" s="57"/>
      <c r="E624" s="57"/>
      <c r="F624" s="57"/>
    </row>
    <row r="625" spans="2:6" ht="12.75" customHeight="1" x14ac:dyDescent="0.3">
      <c r="B625" s="29"/>
      <c r="D625" s="57"/>
      <c r="E625" s="57"/>
      <c r="F625" s="57"/>
    </row>
    <row r="626" spans="2:6" ht="12.75" customHeight="1" x14ac:dyDescent="0.3">
      <c r="B626" s="29"/>
      <c r="D626" s="57"/>
      <c r="E626" s="57"/>
      <c r="F626" s="57"/>
    </row>
    <row r="627" spans="2:6" ht="12.75" customHeight="1" x14ac:dyDescent="0.3">
      <c r="B627" s="29"/>
      <c r="D627" s="57"/>
      <c r="E627" s="57"/>
      <c r="F627" s="57"/>
    </row>
    <row r="628" spans="2:6" ht="12.75" customHeight="1" x14ac:dyDescent="0.3">
      <c r="B628" s="29"/>
      <c r="D628" s="57"/>
      <c r="E628" s="57"/>
      <c r="F628" s="57"/>
    </row>
    <row r="629" spans="2:6" ht="12.75" customHeight="1" x14ac:dyDescent="0.3">
      <c r="B629" s="29"/>
      <c r="D629" s="57"/>
      <c r="E629" s="57"/>
      <c r="F629" s="57"/>
    </row>
    <row r="630" spans="2:6" ht="12.75" customHeight="1" x14ac:dyDescent="0.3">
      <c r="B630" s="29"/>
      <c r="D630" s="57"/>
      <c r="E630" s="57"/>
      <c r="F630" s="57"/>
    </row>
    <row r="631" spans="2:6" ht="12.75" customHeight="1" x14ac:dyDescent="0.3">
      <c r="B631" s="29"/>
      <c r="D631" s="57"/>
      <c r="E631" s="57"/>
      <c r="F631" s="57"/>
    </row>
    <row r="632" spans="2:6" ht="12.75" customHeight="1" x14ac:dyDescent="0.3">
      <c r="B632" s="29"/>
      <c r="D632" s="57"/>
      <c r="E632" s="57"/>
      <c r="F632" s="57"/>
    </row>
    <row r="633" spans="2:6" ht="12.75" customHeight="1" x14ac:dyDescent="0.3">
      <c r="B633" s="29"/>
      <c r="D633" s="57"/>
      <c r="E633" s="57"/>
      <c r="F633" s="57"/>
    </row>
    <row r="634" spans="2:6" ht="12.75" customHeight="1" x14ac:dyDescent="0.3">
      <c r="B634" s="29"/>
      <c r="D634" s="57"/>
      <c r="E634" s="57"/>
      <c r="F634" s="57"/>
    </row>
    <row r="635" spans="2:6" ht="12.75" customHeight="1" x14ac:dyDescent="0.3">
      <c r="B635" s="29"/>
      <c r="D635" s="57"/>
      <c r="E635" s="57"/>
      <c r="F635" s="57"/>
    </row>
    <row r="636" spans="2:6" ht="12.75" customHeight="1" x14ac:dyDescent="0.3">
      <c r="B636" s="29"/>
      <c r="D636" s="57"/>
      <c r="E636" s="57"/>
      <c r="F636" s="57"/>
    </row>
    <row r="637" spans="2:6" ht="12.75" customHeight="1" x14ac:dyDescent="0.3">
      <c r="B637" s="29"/>
      <c r="D637" s="57"/>
      <c r="E637" s="57"/>
      <c r="F637" s="57"/>
    </row>
    <row r="638" spans="2:6" ht="12.75" customHeight="1" x14ac:dyDescent="0.3">
      <c r="B638" s="29"/>
      <c r="D638" s="57"/>
      <c r="E638" s="57"/>
      <c r="F638" s="57"/>
    </row>
    <row r="639" spans="2:6" ht="12.75" customHeight="1" x14ac:dyDescent="0.3">
      <c r="B639" s="29"/>
      <c r="D639" s="57"/>
      <c r="E639" s="57"/>
      <c r="F639" s="57"/>
    </row>
    <row r="640" spans="2:6" ht="12.75" customHeight="1" x14ac:dyDescent="0.3">
      <c r="B640" s="29"/>
      <c r="D640" s="57"/>
      <c r="E640" s="57"/>
      <c r="F640" s="57"/>
    </row>
    <row r="641" spans="2:6" ht="12.75" customHeight="1" x14ac:dyDescent="0.3">
      <c r="B641" s="29"/>
      <c r="D641" s="57"/>
      <c r="E641" s="57"/>
      <c r="F641" s="57"/>
    </row>
    <row r="642" spans="2:6" ht="12.75" customHeight="1" x14ac:dyDescent="0.3">
      <c r="B642" s="29"/>
      <c r="D642" s="57"/>
      <c r="E642" s="57"/>
      <c r="F642" s="57"/>
    </row>
    <row r="643" spans="2:6" ht="12.75" customHeight="1" x14ac:dyDescent="0.3">
      <c r="B643" s="29"/>
      <c r="D643" s="57"/>
      <c r="E643" s="57"/>
      <c r="F643" s="57"/>
    </row>
    <row r="644" spans="2:6" ht="12.75" customHeight="1" x14ac:dyDescent="0.3">
      <c r="B644" s="29"/>
      <c r="D644" s="57"/>
      <c r="E644" s="57"/>
      <c r="F644" s="57"/>
    </row>
    <row r="645" spans="2:6" ht="12.75" customHeight="1" x14ac:dyDescent="0.3">
      <c r="B645" s="29"/>
      <c r="D645" s="57"/>
      <c r="E645" s="57"/>
      <c r="F645" s="57"/>
    </row>
    <row r="646" spans="2:6" ht="12.75" customHeight="1" x14ac:dyDescent="0.3">
      <c r="B646" s="29"/>
      <c r="D646" s="57"/>
      <c r="E646" s="57"/>
      <c r="F646" s="57"/>
    </row>
    <row r="647" spans="2:6" ht="12.75" customHeight="1" x14ac:dyDescent="0.3">
      <c r="B647" s="29"/>
      <c r="D647" s="57"/>
      <c r="E647" s="57"/>
      <c r="F647" s="57"/>
    </row>
    <row r="648" spans="2:6" ht="12.75" customHeight="1" x14ac:dyDescent="0.3">
      <c r="B648" s="29"/>
      <c r="D648" s="57"/>
      <c r="E648" s="57"/>
      <c r="F648" s="57"/>
    </row>
    <row r="649" spans="2:6" ht="12.75" customHeight="1" x14ac:dyDescent="0.3">
      <c r="B649" s="29"/>
      <c r="D649" s="57"/>
      <c r="E649" s="57"/>
      <c r="F649" s="57"/>
    </row>
    <row r="650" spans="2:6" ht="12.75" customHeight="1" x14ac:dyDescent="0.3">
      <c r="B650" s="29"/>
      <c r="D650" s="57"/>
      <c r="E650" s="57"/>
      <c r="F650" s="57"/>
    </row>
    <row r="651" spans="2:6" ht="12.75" customHeight="1" x14ac:dyDescent="0.3">
      <c r="B651" s="29"/>
      <c r="D651" s="57"/>
      <c r="E651" s="57"/>
      <c r="F651" s="57"/>
    </row>
    <row r="652" spans="2:6" ht="12.75" customHeight="1" x14ac:dyDescent="0.3">
      <c r="B652" s="29"/>
      <c r="D652" s="57"/>
      <c r="E652" s="57"/>
      <c r="F652" s="57"/>
    </row>
    <row r="653" spans="2:6" ht="12.75" customHeight="1" x14ac:dyDescent="0.3">
      <c r="B653" s="29"/>
      <c r="D653" s="57"/>
      <c r="E653" s="57"/>
      <c r="F653" s="57"/>
    </row>
    <row r="654" spans="2:6" ht="12.75" customHeight="1" x14ac:dyDescent="0.3">
      <c r="B654" s="29"/>
      <c r="D654" s="57"/>
      <c r="E654" s="57"/>
      <c r="F654" s="57"/>
    </row>
    <row r="655" spans="2:6" ht="12.75" customHeight="1" x14ac:dyDescent="0.3">
      <c r="B655" s="29"/>
      <c r="D655" s="57"/>
      <c r="E655" s="57"/>
      <c r="F655" s="57"/>
    </row>
    <row r="656" spans="2:6" ht="12.75" customHeight="1" x14ac:dyDescent="0.3">
      <c r="B656" s="29"/>
      <c r="D656" s="57"/>
      <c r="E656" s="57"/>
      <c r="F656" s="57"/>
    </row>
    <row r="657" spans="2:6" ht="12.75" customHeight="1" x14ac:dyDescent="0.3">
      <c r="B657" s="29"/>
      <c r="D657" s="57"/>
      <c r="E657" s="57"/>
      <c r="F657" s="57"/>
    </row>
    <row r="658" spans="2:6" ht="12.75" customHeight="1" x14ac:dyDescent="0.3">
      <c r="B658" s="29"/>
      <c r="D658" s="57"/>
      <c r="E658" s="57"/>
      <c r="F658" s="57"/>
    </row>
    <row r="659" spans="2:6" ht="12.75" customHeight="1" x14ac:dyDescent="0.3">
      <c r="B659" s="29"/>
      <c r="D659" s="57"/>
      <c r="E659" s="57"/>
      <c r="F659" s="57"/>
    </row>
    <row r="660" spans="2:6" ht="12.75" customHeight="1" x14ac:dyDescent="0.3">
      <c r="B660" s="29"/>
      <c r="D660" s="57"/>
      <c r="E660" s="57"/>
      <c r="F660" s="57"/>
    </row>
    <row r="661" spans="2:6" ht="12.75" customHeight="1" x14ac:dyDescent="0.3">
      <c r="B661" s="29"/>
      <c r="D661" s="57"/>
      <c r="E661" s="57"/>
      <c r="F661" s="57"/>
    </row>
    <row r="662" spans="2:6" ht="12.75" customHeight="1" x14ac:dyDescent="0.3">
      <c r="B662" s="29"/>
      <c r="D662" s="57"/>
      <c r="E662" s="57"/>
      <c r="F662" s="57"/>
    </row>
    <row r="663" spans="2:6" ht="12.75" customHeight="1" x14ac:dyDescent="0.3">
      <c r="B663" s="29"/>
      <c r="D663" s="57"/>
      <c r="E663" s="57"/>
      <c r="F663" s="57"/>
    </row>
    <row r="664" spans="2:6" ht="12.75" customHeight="1" x14ac:dyDescent="0.3">
      <c r="B664" s="29"/>
      <c r="D664" s="57"/>
      <c r="E664" s="57"/>
      <c r="F664" s="57"/>
    </row>
    <row r="665" spans="2:6" ht="12.75" customHeight="1" x14ac:dyDescent="0.3">
      <c r="B665" s="29"/>
      <c r="D665" s="57"/>
      <c r="E665" s="57"/>
      <c r="F665" s="57"/>
    </row>
    <row r="666" spans="2:6" ht="12.75" customHeight="1" x14ac:dyDescent="0.3">
      <c r="B666" s="29"/>
      <c r="D666" s="57"/>
      <c r="E666" s="57"/>
      <c r="F666" s="57"/>
    </row>
    <row r="667" spans="2:6" ht="12.75" customHeight="1" x14ac:dyDescent="0.3">
      <c r="B667" s="29"/>
      <c r="D667" s="57"/>
      <c r="E667" s="57"/>
      <c r="F667" s="57"/>
    </row>
    <row r="668" spans="2:6" ht="12.75" customHeight="1" x14ac:dyDescent="0.3">
      <c r="B668" s="29"/>
      <c r="D668" s="57"/>
      <c r="E668" s="57"/>
      <c r="F668" s="57"/>
    </row>
    <row r="669" spans="2:6" ht="12.75" customHeight="1" x14ac:dyDescent="0.3">
      <c r="B669" s="29"/>
      <c r="D669" s="57"/>
      <c r="E669" s="57"/>
      <c r="F669" s="57"/>
    </row>
    <row r="670" spans="2:6" ht="12.75" customHeight="1" x14ac:dyDescent="0.3">
      <c r="B670" s="29"/>
      <c r="D670" s="57"/>
      <c r="E670" s="57"/>
      <c r="F670" s="57"/>
    </row>
    <row r="671" spans="2:6" ht="12.75" customHeight="1" x14ac:dyDescent="0.3">
      <c r="B671" s="29"/>
      <c r="D671" s="57"/>
      <c r="E671" s="57"/>
      <c r="F671" s="57"/>
    </row>
    <row r="672" spans="2:6" ht="12.75" customHeight="1" x14ac:dyDescent="0.3">
      <c r="B672" s="29"/>
      <c r="D672" s="57"/>
      <c r="E672" s="57"/>
      <c r="F672" s="57"/>
    </row>
    <row r="673" spans="2:6" ht="12.75" customHeight="1" x14ac:dyDescent="0.3">
      <c r="B673" s="29"/>
      <c r="D673" s="57"/>
      <c r="E673" s="57"/>
      <c r="F673" s="57"/>
    </row>
    <row r="674" spans="2:6" ht="12.75" customHeight="1" x14ac:dyDescent="0.3">
      <c r="B674" s="29"/>
      <c r="D674" s="57"/>
      <c r="E674" s="57"/>
      <c r="F674" s="57"/>
    </row>
    <row r="675" spans="2:6" ht="12.75" customHeight="1" x14ac:dyDescent="0.3">
      <c r="B675" s="29"/>
      <c r="D675" s="57"/>
      <c r="E675" s="57"/>
      <c r="F675" s="57"/>
    </row>
    <row r="676" spans="2:6" ht="12.75" customHeight="1" x14ac:dyDescent="0.3">
      <c r="B676" s="29"/>
      <c r="D676" s="57"/>
      <c r="E676" s="57"/>
      <c r="F676" s="57"/>
    </row>
    <row r="677" spans="2:6" ht="12.75" customHeight="1" x14ac:dyDescent="0.3">
      <c r="B677" s="29"/>
      <c r="D677" s="57"/>
      <c r="E677" s="57"/>
      <c r="F677" s="57"/>
    </row>
    <row r="678" spans="2:6" ht="12.75" customHeight="1" x14ac:dyDescent="0.3">
      <c r="B678" s="29"/>
      <c r="D678" s="57"/>
      <c r="E678" s="57"/>
      <c r="F678" s="57"/>
    </row>
    <row r="679" spans="2:6" ht="12.75" customHeight="1" x14ac:dyDescent="0.3">
      <c r="B679" s="29"/>
      <c r="D679" s="57"/>
      <c r="E679" s="57"/>
      <c r="F679" s="57"/>
    </row>
    <row r="680" spans="2:6" ht="12.75" customHeight="1" x14ac:dyDescent="0.3">
      <c r="B680" s="29"/>
      <c r="D680" s="57"/>
      <c r="E680" s="57"/>
      <c r="F680" s="57"/>
    </row>
    <row r="681" spans="2:6" ht="12.75" customHeight="1" x14ac:dyDescent="0.3">
      <c r="B681" s="29"/>
      <c r="D681" s="57"/>
      <c r="E681" s="57"/>
      <c r="F681" s="57"/>
    </row>
    <row r="682" spans="2:6" ht="12.75" customHeight="1" x14ac:dyDescent="0.3">
      <c r="B682" s="29"/>
      <c r="D682" s="57"/>
      <c r="E682" s="57"/>
      <c r="F682" s="57"/>
    </row>
    <row r="683" spans="2:6" ht="12.75" customHeight="1" x14ac:dyDescent="0.3">
      <c r="B683" s="29"/>
      <c r="D683" s="57"/>
      <c r="E683" s="57"/>
      <c r="F683" s="57"/>
    </row>
    <row r="684" spans="2:6" ht="12.75" customHeight="1" x14ac:dyDescent="0.3">
      <c r="B684" s="29"/>
      <c r="D684" s="57"/>
      <c r="E684" s="57"/>
      <c r="F684" s="57"/>
    </row>
    <row r="685" spans="2:6" ht="12.75" customHeight="1" x14ac:dyDescent="0.3">
      <c r="B685" s="29"/>
      <c r="D685" s="57"/>
      <c r="E685" s="57"/>
      <c r="F685" s="57"/>
    </row>
    <row r="686" spans="2:6" ht="12.75" customHeight="1" x14ac:dyDescent="0.3">
      <c r="B686" s="29"/>
      <c r="D686" s="57"/>
      <c r="E686" s="57"/>
      <c r="F686" s="57"/>
    </row>
    <row r="687" spans="2:6" ht="12.75" customHeight="1" x14ac:dyDescent="0.3">
      <c r="B687" s="29"/>
      <c r="D687" s="57"/>
      <c r="E687" s="57"/>
      <c r="F687" s="57"/>
    </row>
    <row r="688" spans="2:6" ht="12.75" customHeight="1" x14ac:dyDescent="0.3">
      <c r="B688" s="29"/>
      <c r="D688" s="57"/>
      <c r="E688" s="57"/>
      <c r="F688" s="57"/>
    </row>
    <row r="689" spans="2:6" ht="12.75" customHeight="1" x14ac:dyDescent="0.3">
      <c r="B689" s="29"/>
      <c r="D689" s="57"/>
      <c r="E689" s="57"/>
      <c r="F689" s="57"/>
    </row>
    <row r="690" spans="2:6" ht="12.75" customHeight="1" x14ac:dyDescent="0.3">
      <c r="B690" s="29"/>
      <c r="D690" s="57"/>
      <c r="E690" s="57"/>
      <c r="F690" s="57"/>
    </row>
    <row r="691" spans="2:6" ht="12.75" customHeight="1" x14ac:dyDescent="0.3">
      <c r="B691" s="29"/>
      <c r="D691" s="57"/>
      <c r="E691" s="57"/>
      <c r="F691" s="57"/>
    </row>
    <row r="692" spans="2:6" ht="12.75" customHeight="1" x14ac:dyDescent="0.3">
      <c r="B692" s="29"/>
      <c r="D692" s="57"/>
      <c r="E692" s="57"/>
      <c r="F692" s="57"/>
    </row>
    <row r="693" spans="2:6" ht="12.75" customHeight="1" x14ac:dyDescent="0.3">
      <c r="B693" s="29"/>
      <c r="D693" s="57"/>
      <c r="E693" s="57"/>
      <c r="F693" s="57"/>
    </row>
    <row r="694" spans="2:6" ht="12.75" customHeight="1" x14ac:dyDescent="0.3">
      <c r="B694" s="29"/>
      <c r="D694" s="57"/>
      <c r="E694" s="57"/>
      <c r="F694" s="57"/>
    </row>
    <row r="695" spans="2:6" ht="12.75" customHeight="1" x14ac:dyDescent="0.3">
      <c r="B695" s="29"/>
      <c r="D695" s="57"/>
      <c r="E695" s="57"/>
      <c r="F695" s="57"/>
    </row>
    <row r="696" spans="2:6" ht="12.75" customHeight="1" x14ac:dyDescent="0.3">
      <c r="B696" s="29"/>
      <c r="D696" s="57"/>
      <c r="E696" s="57"/>
      <c r="F696" s="57"/>
    </row>
    <row r="697" spans="2:6" ht="12.75" customHeight="1" x14ac:dyDescent="0.3">
      <c r="B697" s="29"/>
      <c r="D697" s="57"/>
      <c r="E697" s="57"/>
      <c r="F697" s="57"/>
    </row>
    <row r="698" spans="2:6" ht="12.75" customHeight="1" x14ac:dyDescent="0.3">
      <c r="B698" s="29"/>
      <c r="D698" s="57"/>
      <c r="E698" s="57"/>
      <c r="F698" s="57"/>
    </row>
    <row r="699" spans="2:6" ht="12.75" customHeight="1" x14ac:dyDescent="0.3">
      <c r="B699" s="29"/>
      <c r="D699" s="57"/>
      <c r="E699" s="57"/>
      <c r="F699" s="57"/>
    </row>
    <row r="700" spans="2:6" ht="12.75" customHeight="1" x14ac:dyDescent="0.3">
      <c r="B700" s="29"/>
      <c r="D700" s="57"/>
      <c r="E700" s="57"/>
      <c r="F700" s="57"/>
    </row>
    <row r="701" spans="2:6" ht="12.75" customHeight="1" x14ac:dyDescent="0.3">
      <c r="B701" s="29"/>
      <c r="D701" s="57"/>
      <c r="E701" s="57"/>
      <c r="F701" s="57"/>
    </row>
    <row r="702" spans="2:6" ht="12.75" customHeight="1" x14ac:dyDescent="0.3">
      <c r="B702" s="29"/>
      <c r="D702" s="57"/>
      <c r="E702" s="57"/>
      <c r="F702" s="57"/>
    </row>
    <row r="703" spans="2:6" ht="12.75" customHeight="1" x14ac:dyDescent="0.3">
      <c r="B703" s="29"/>
      <c r="D703" s="57"/>
      <c r="E703" s="57"/>
      <c r="F703" s="57"/>
    </row>
    <row r="704" spans="2:6" ht="12.75" customHeight="1" x14ac:dyDescent="0.3">
      <c r="B704" s="29"/>
      <c r="D704" s="57"/>
      <c r="E704" s="57"/>
      <c r="F704" s="57"/>
    </row>
    <row r="705" spans="2:6" ht="12.75" customHeight="1" x14ac:dyDescent="0.3">
      <c r="B705" s="29"/>
      <c r="D705" s="57"/>
      <c r="E705" s="57"/>
      <c r="F705" s="57"/>
    </row>
    <row r="706" spans="2:6" ht="12.75" customHeight="1" x14ac:dyDescent="0.3">
      <c r="B706" s="29"/>
      <c r="D706" s="57"/>
      <c r="E706" s="57"/>
      <c r="F706" s="57"/>
    </row>
    <row r="707" spans="2:6" ht="12.75" customHeight="1" x14ac:dyDescent="0.3">
      <c r="B707" s="29"/>
      <c r="D707" s="57"/>
      <c r="E707" s="57"/>
      <c r="F707" s="57"/>
    </row>
    <row r="708" spans="2:6" ht="12.75" customHeight="1" x14ac:dyDescent="0.3">
      <c r="B708" s="29"/>
      <c r="D708" s="57"/>
      <c r="E708" s="57"/>
      <c r="F708" s="57"/>
    </row>
    <row r="709" spans="2:6" ht="12.75" customHeight="1" x14ac:dyDescent="0.3">
      <c r="B709" s="29"/>
      <c r="D709" s="57"/>
      <c r="E709" s="57"/>
      <c r="F709" s="57"/>
    </row>
    <row r="710" spans="2:6" ht="12.75" customHeight="1" x14ac:dyDescent="0.3">
      <c r="B710" s="29"/>
      <c r="D710" s="57"/>
      <c r="E710" s="57"/>
      <c r="F710" s="57"/>
    </row>
    <row r="711" spans="2:6" ht="12.75" customHeight="1" x14ac:dyDescent="0.3">
      <c r="B711" s="29"/>
      <c r="D711" s="57"/>
      <c r="E711" s="57"/>
      <c r="F711" s="57"/>
    </row>
    <row r="712" spans="2:6" ht="12.75" customHeight="1" x14ac:dyDescent="0.3">
      <c r="B712" s="29"/>
      <c r="D712" s="57"/>
      <c r="E712" s="57"/>
      <c r="F712" s="57"/>
    </row>
    <row r="713" spans="2:6" ht="12.75" customHeight="1" x14ac:dyDescent="0.3">
      <c r="B713" s="29"/>
      <c r="D713" s="57"/>
      <c r="E713" s="57"/>
      <c r="F713" s="57"/>
    </row>
    <row r="714" spans="2:6" ht="12.75" customHeight="1" x14ac:dyDescent="0.3">
      <c r="B714" s="29"/>
      <c r="D714" s="57"/>
      <c r="E714" s="57"/>
      <c r="F714" s="57"/>
    </row>
    <row r="715" spans="2:6" ht="12.75" customHeight="1" x14ac:dyDescent="0.3">
      <c r="B715" s="29"/>
      <c r="D715" s="57"/>
      <c r="E715" s="57"/>
      <c r="F715" s="57"/>
    </row>
    <row r="716" spans="2:6" ht="12.75" customHeight="1" x14ac:dyDescent="0.3">
      <c r="B716" s="29"/>
      <c r="D716" s="57"/>
      <c r="E716" s="57"/>
      <c r="F716" s="57"/>
    </row>
    <row r="717" spans="2:6" ht="12.75" customHeight="1" x14ac:dyDescent="0.3">
      <c r="B717" s="29"/>
      <c r="D717" s="57"/>
      <c r="E717" s="57"/>
      <c r="F717" s="57"/>
    </row>
    <row r="718" spans="2:6" ht="12.75" customHeight="1" x14ac:dyDescent="0.3">
      <c r="B718" s="29"/>
      <c r="D718" s="57"/>
      <c r="E718" s="57"/>
      <c r="F718" s="57"/>
    </row>
    <row r="719" spans="2:6" ht="12.75" customHeight="1" x14ac:dyDescent="0.3">
      <c r="B719" s="29"/>
      <c r="D719" s="57"/>
      <c r="E719" s="57"/>
      <c r="F719" s="57"/>
    </row>
    <row r="720" spans="2:6" ht="12.75" customHeight="1" x14ac:dyDescent="0.3">
      <c r="B720" s="29"/>
      <c r="D720" s="57"/>
      <c r="E720" s="57"/>
      <c r="F720" s="57"/>
    </row>
    <row r="721" spans="2:6" ht="12.75" customHeight="1" x14ac:dyDescent="0.3">
      <c r="B721" s="29"/>
      <c r="D721" s="57"/>
      <c r="E721" s="57"/>
      <c r="F721" s="57"/>
    </row>
    <row r="722" spans="2:6" ht="12.75" customHeight="1" x14ac:dyDescent="0.3">
      <c r="B722" s="29"/>
      <c r="D722" s="57"/>
      <c r="E722" s="57"/>
      <c r="F722" s="57"/>
    </row>
    <row r="723" spans="2:6" ht="12.75" customHeight="1" x14ac:dyDescent="0.3">
      <c r="B723" s="29"/>
      <c r="D723" s="57"/>
      <c r="E723" s="57"/>
      <c r="F723" s="57"/>
    </row>
    <row r="724" spans="2:6" ht="12.75" customHeight="1" x14ac:dyDescent="0.3">
      <c r="B724" s="29"/>
      <c r="D724" s="57"/>
      <c r="E724" s="57"/>
      <c r="F724" s="57"/>
    </row>
    <row r="725" spans="2:6" ht="12.75" customHeight="1" x14ac:dyDescent="0.3">
      <c r="B725" s="29"/>
      <c r="D725" s="57"/>
      <c r="E725" s="57"/>
      <c r="F725" s="57"/>
    </row>
    <row r="726" spans="2:6" ht="12.75" customHeight="1" x14ac:dyDescent="0.3">
      <c r="B726" s="29"/>
      <c r="D726" s="57"/>
      <c r="E726" s="57"/>
      <c r="F726" s="57"/>
    </row>
    <row r="727" spans="2:6" ht="12.75" customHeight="1" x14ac:dyDescent="0.3">
      <c r="B727" s="29"/>
      <c r="D727" s="57"/>
      <c r="E727" s="57"/>
      <c r="F727" s="57"/>
    </row>
    <row r="728" spans="2:6" ht="12.75" customHeight="1" x14ac:dyDescent="0.3">
      <c r="B728" s="29"/>
      <c r="D728" s="57"/>
      <c r="E728" s="57"/>
      <c r="F728" s="57"/>
    </row>
    <row r="729" spans="2:6" ht="12.75" customHeight="1" x14ac:dyDescent="0.3">
      <c r="B729" s="29"/>
      <c r="D729" s="57"/>
      <c r="E729" s="57"/>
      <c r="F729" s="57"/>
    </row>
    <row r="730" spans="2:6" ht="12.75" customHeight="1" x14ac:dyDescent="0.3">
      <c r="B730" s="29"/>
      <c r="D730" s="57"/>
      <c r="E730" s="57"/>
      <c r="F730" s="57"/>
    </row>
    <row r="731" spans="2:6" ht="12.75" customHeight="1" x14ac:dyDescent="0.3">
      <c r="B731" s="29"/>
      <c r="D731" s="57"/>
      <c r="E731" s="57"/>
      <c r="F731" s="57"/>
    </row>
    <row r="732" spans="2:6" ht="12.75" customHeight="1" x14ac:dyDescent="0.3">
      <c r="B732" s="29"/>
      <c r="D732" s="57"/>
      <c r="E732" s="57"/>
      <c r="F732" s="57"/>
    </row>
    <row r="733" spans="2:6" ht="12.75" customHeight="1" x14ac:dyDescent="0.3">
      <c r="B733" s="29"/>
      <c r="D733" s="57"/>
      <c r="E733" s="57"/>
      <c r="F733" s="57"/>
    </row>
    <row r="734" spans="2:6" ht="12.75" customHeight="1" x14ac:dyDescent="0.3">
      <c r="B734" s="29"/>
      <c r="D734" s="57"/>
      <c r="E734" s="57"/>
      <c r="F734" s="57"/>
    </row>
    <row r="735" spans="2:6" ht="12.75" customHeight="1" x14ac:dyDescent="0.3">
      <c r="B735" s="29"/>
      <c r="D735" s="57"/>
      <c r="E735" s="57"/>
      <c r="F735" s="57"/>
    </row>
    <row r="736" spans="2:6" ht="12.75" customHeight="1" x14ac:dyDescent="0.3">
      <c r="B736" s="29"/>
      <c r="D736" s="57"/>
      <c r="E736" s="57"/>
      <c r="F736" s="57"/>
    </row>
    <row r="737" spans="2:6" ht="12.75" customHeight="1" x14ac:dyDescent="0.3">
      <c r="B737" s="29"/>
      <c r="D737" s="57"/>
      <c r="E737" s="57"/>
      <c r="F737" s="57"/>
    </row>
    <row r="738" spans="2:6" ht="12.75" customHeight="1" x14ac:dyDescent="0.3">
      <c r="B738" s="29"/>
      <c r="D738" s="57"/>
      <c r="E738" s="57"/>
      <c r="F738" s="57"/>
    </row>
    <row r="739" spans="2:6" ht="12.75" customHeight="1" x14ac:dyDescent="0.3">
      <c r="B739" s="29"/>
      <c r="D739" s="57"/>
      <c r="E739" s="57"/>
      <c r="F739" s="57"/>
    </row>
    <row r="740" spans="2:6" ht="12.75" customHeight="1" x14ac:dyDescent="0.3">
      <c r="B740" s="29"/>
      <c r="D740" s="57"/>
      <c r="E740" s="57"/>
      <c r="F740" s="57"/>
    </row>
    <row r="741" spans="2:6" ht="12.75" customHeight="1" x14ac:dyDescent="0.3">
      <c r="B741" s="29"/>
      <c r="D741" s="57"/>
      <c r="E741" s="57"/>
      <c r="F741" s="57"/>
    </row>
    <row r="742" spans="2:6" ht="12.75" customHeight="1" x14ac:dyDescent="0.3">
      <c r="B742" s="29"/>
      <c r="D742" s="57"/>
      <c r="E742" s="57"/>
      <c r="F742" s="57"/>
    </row>
    <row r="743" spans="2:6" ht="12.75" customHeight="1" x14ac:dyDescent="0.3">
      <c r="B743" s="29"/>
      <c r="D743" s="57"/>
      <c r="E743" s="57"/>
      <c r="F743" s="57"/>
    </row>
    <row r="744" spans="2:6" ht="12.75" customHeight="1" x14ac:dyDescent="0.3">
      <c r="B744" s="29"/>
      <c r="D744" s="57"/>
      <c r="E744" s="57"/>
      <c r="F744" s="57"/>
    </row>
    <row r="745" spans="2:6" ht="12.75" customHeight="1" x14ac:dyDescent="0.3">
      <c r="B745" s="29"/>
      <c r="D745" s="57"/>
      <c r="E745" s="57"/>
      <c r="F745" s="57"/>
    </row>
    <row r="746" spans="2:6" ht="12.75" customHeight="1" x14ac:dyDescent="0.3">
      <c r="B746" s="29"/>
      <c r="D746" s="57"/>
      <c r="E746" s="57"/>
      <c r="F746" s="57"/>
    </row>
    <row r="747" spans="2:6" ht="12.75" customHeight="1" x14ac:dyDescent="0.3">
      <c r="B747" s="29"/>
      <c r="D747" s="57"/>
      <c r="E747" s="57"/>
      <c r="F747" s="57"/>
    </row>
    <row r="748" spans="2:6" ht="12.75" customHeight="1" x14ac:dyDescent="0.3">
      <c r="B748" s="29"/>
      <c r="D748" s="57"/>
      <c r="E748" s="57"/>
      <c r="F748" s="57"/>
    </row>
    <row r="749" spans="2:6" ht="12.75" customHeight="1" x14ac:dyDescent="0.3">
      <c r="B749" s="29"/>
      <c r="D749" s="57"/>
      <c r="E749" s="57"/>
      <c r="F749" s="57"/>
    </row>
    <row r="750" spans="2:6" ht="12.75" customHeight="1" x14ac:dyDescent="0.3">
      <c r="B750" s="29"/>
      <c r="D750" s="57"/>
      <c r="E750" s="57"/>
      <c r="F750" s="57"/>
    </row>
    <row r="751" spans="2:6" ht="12.75" customHeight="1" x14ac:dyDescent="0.3">
      <c r="B751" s="29"/>
      <c r="D751" s="57"/>
      <c r="E751" s="57"/>
      <c r="F751" s="57"/>
    </row>
    <row r="752" spans="2:6" ht="12.75" customHeight="1" x14ac:dyDescent="0.3">
      <c r="B752" s="29"/>
      <c r="D752" s="57"/>
      <c r="E752" s="57"/>
      <c r="F752" s="57"/>
    </row>
    <row r="753" spans="2:6" ht="12.75" customHeight="1" x14ac:dyDescent="0.3">
      <c r="B753" s="29"/>
      <c r="D753" s="57"/>
      <c r="E753" s="57"/>
      <c r="F753" s="57"/>
    </row>
    <row r="754" spans="2:6" ht="12.75" customHeight="1" x14ac:dyDescent="0.3">
      <c r="B754" s="29"/>
      <c r="D754" s="57"/>
      <c r="E754" s="57"/>
      <c r="F754" s="57"/>
    </row>
    <row r="755" spans="2:6" ht="12.75" customHeight="1" x14ac:dyDescent="0.3">
      <c r="B755" s="29"/>
      <c r="D755" s="57"/>
      <c r="E755" s="57"/>
      <c r="F755" s="57"/>
    </row>
    <row r="756" spans="2:6" ht="12.75" customHeight="1" x14ac:dyDescent="0.3">
      <c r="B756" s="29"/>
      <c r="D756" s="57"/>
      <c r="E756" s="57"/>
      <c r="F756" s="57"/>
    </row>
    <row r="757" spans="2:6" ht="12.75" customHeight="1" x14ac:dyDescent="0.3">
      <c r="B757" s="29"/>
      <c r="D757" s="57"/>
      <c r="E757" s="57"/>
      <c r="F757" s="57"/>
    </row>
    <row r="758" spans="2:6" ht="12.75" customHeight="1" x14ac:dyDescent="0.3">
      <c r="B758" s="29"/>
      <c r="D758" s="57"/>
      <c r="E758" s="57"/>
      <c r="F758" s="57"/>
    </row>
    <row r="759" spans="2:6" ht="12.75" customHeight="1" x14ac:dyDescent="0.3">
      <c r="B759" s="29"/>
      <c r="D759" s="57"/>
      <c r="E759" s="57"/>
      <c r="F759" s="57"/>
    </row>
    <row r="760" spans="2:6" ht="12.75" customHeight="1" x14ac:dyDescent="0.3">
      <c r="B760" s="29"/>
      <c r="D760" s="57"/>
      <c r="E760" s="57"/>
      <c r="F760" s="57"/>
    </row>
    <row r="761" spans="2:6" ht="12.75" customHeight="1" x14ac:dyDescent="0.3">
      <c r="B761" s="29"/>
      <c r="D761" s="57"/>
      <c r="E761" s="57"/>
      <c r="F761" s="57"/>
    </row>
    <row r="762" spans="2:6" ht="12.75" customHeight="1" x14ac:dyDescent="0.3">
      <c r="B762" s="29"/>
      <c r="D762" s="57"/>
      <c r="E762" s="57"/>
      <c r="F762" s="57"/>
    </row>
    <row r="763" spans="2:6" ht="12.75" customHeight="1" x14ac:dyDescent="0.3">
      <c r="B763" s="29"/>
      <c r="D763" s="57"/>
      <c r="E763" s="57"/>
      <c r="F763" s="57"/>
    </row>
    <row r="764" spans="2:6" ht="12.75" customHeight="1" x14ac:dyDescent="0.3">
      <c r="B764" s="29"/>
      <c r="D764" s="57"/>
      <c r="E764" s="57"/>
      <c r="F764" s="57"/>
    </row>
    <row r="765" spans="2:6" ht="12.75" customHeight="1" x14ac:dyDescent="0.3">
      <c r="B765" s="29"/>
      <c r="D765" s="57"/>
      <c r="E765" s="57"/>
      <c r="F765" s="57"/>
    </row>
    <row r="766" spans="2:6" ht="12.75" customHeight="1" x14ac:dyDescent="0.3">
      <c r="B766" s="29"/>
      <c r="D766" s="57"/>
      <c r="E766" s="57"/>
      <c r="F766" s="57"/>
    </row>
    <row r="767" spans="2:6" ht="12.75" customHeight="1" x14ac:dyDescent="0.3">
      <c r="B767" s="29"/>
      <c r="D767" s="57"/>
      <c r="E767" s="57"/>
      <c r="F767" s="57"/>
    </row>
    <row r="768" spans="2:6" ht="12.75" customHeight="1" x14ac:dyDescent="0.3">
      <c r="B768" s="29"/>
      <c r="D768" s="57"/>
      <c r="E768" s="57"/>
      <c r="F768" s="57"/>
    </row>
    <row r="769" spans="2:6" ht="12.75" customHeight="1" x14ac:dyDescent="0.3">
      <c r="B769" s="29"/>
      <c r="D769" s="57"/>
      <c r="E769" s="57"/>
      <c r="F769" s="57"/>
    </row>
    <row r="770" spans="2:6" ht="12.75" customHeight="1" x14ac:dyDescent="0.3">
      <c r="B770" s="29"/>
      <c r="D770" s="57"/>
      <c r="E770" s="57"/>
      <c r="F770" s="57"/>
    </row>
    <row r="771" spans="2:6" ht="12.75" customHeight="1" x14ac:dyDescent="0.3">
      <c r="B771" s="29"/>
      <c r="D771" s="57"/>
      <c r="E771" s="57"/>
      <c r="F771" s="57"/>
    </row>
    <row r="772" spans="2:6" ht="12.75" customHeight="1" x14ac:dyDescent="0.3">
      <c r="B772" s="29"/>
      <c r="D772" s="57"/>
      <c r="E772" s="57"/>
      <c r="F772" s="57"/>
    </row>
    <row r="773" spans="2:6" ht="12.75" customHeight="1" x14ac:dyDescent="0.3">
      <c r="B773" s="29"/>
      <c r="D773" s="57"/>
      <c r="E773" s="57"/>
      <c r="F773" s="57"/>
    </row>
    <row r="774" spans="2:6" ht="12.75" customHeight="1" x14ac:dyDescent="0.3">
      <c r="B774" s="29"/>
      <c r="D774" s="57"/>
      <c r="E774" s="57"/>
      <c r="F774" s="57"/>
    </row>
    <row r="775" spans="2:6" ht="12.75" customHeight="1" x14ac:dyDescent="0.3">
      <c r="B775" s="29"/>
      <c r="D775" s="57"/>
      <c r="E775" s="57"/>
      <c r="F775" s="57"/>
    </row>
    <row r="776" spans="2:6" ht="12.75" customHeight="1" x14ac:dyDescent="0.3">
      <c r="B776" s="29"/>
      <c r="D776" s="57"/>
      <c r="E776" s="57"/>
      <c r="F776" s="57"/>
    </row>
    <row r="777" spans="2:6" ht="12.75" customHeight="1" x14ac:dyDescent="0.3">
      <c r="B777" s="29"/>
      <c r="D777" s="57"/>
      <c r="E777" s="57"/>
      <c r="F777" s="57"/>
    </row>
    <row r="778" spans="2:6" ht="12.75" customHeight="1" x14ac:dyDescent="0.3">
      <c r="B778" s="29"/>
      <c r="D778" s="57"/>
      <c r="E778" s="57"/>
      <c r="F778" s="57"/>
    </row>
    <row r="779" spans="2:6" ht="12.75" customHeight="1" x14ac:dyDescent="0.3">
      <c r="B779" s="29"/>
      <c r="D779" s="57"/>
      <c r="E779" s="57"/>
      <c r="F779" s="57"/>
    </row>
    <row r="780" spans="2:6" ht="12.75" customHeight="1" x14ac:dyDescent="0.3">
      <c r="B780" s="29"/>
      <c r="D780" s="57"/>
      <c r="E780" s="57"/>
      <c r="F780" s="57"/>
    </row>
    <row r="781" spans="2:6" ht="12.75" customHeight="1" x14ac:dyDescent="0.3">
      <c r="B781" s="29"/>
      <c r="D781" s="57"/>
      <c r="E781" s="57"/>
      <c r="F781" s="57"/>
    </row>
    <row r="782" spans="2:6" ht="12.75" customHeight="1" x14ac:dyDescent="0.3">
      <c r="B782" s="29"/>
      <c r="D782" s="57"/>
      <c r="E782" s="57"/>
      <c r="F782" s="57"/>
    </row>
    <row r="783" spans="2:6" ht="12.75" customHeight="1" x14ac:dyDescent="0.3">
      <c r="B783" s="29"/>
      <c r="D783" s="57"/>
      <c r="E783" s="57"/>
      <c r="F783" s="57"/>
    </row>
    <row r="784" spans="2:6" ht="12.75" customHeight="1" x14ac:dyDescent="0.3">
      <c r="B784" s="29"/>
      <c r="D784" s="57"/>
      <c r="E784" s="57"/>
      <c r="F784" s="57"/>
    </row>
    <row r="785" spans="2:6" ht="12.75" customHeight="1" x14ac:dyDescent="0.3">
      <c r="B785" s="29"/>
      <c r="D785" s="57"/>
      <c r="E785" s="57"/>
      <c r="F785" s="57"/>
    </row>
    <row r="786" spans="2:6" ht="12.75" customHeight="1" x14ac:dyDescent="0.3">
      <c r="B786" s="29"/>
      <c r="D786" s="57"/>
      <c r="E786" s="57"/>
      <c r="F786" s="57"/>
    </row>
    <row r="787" spans="2:6" ht="12.75" customHeight="1" x14ac:dyDescent="0.3">
      <c r="B787" s="29"/>
      <c r="D787" s="57"/>
      <c r="E787" s="57"/>
      <c r="F787" s="57"/>
    </row>
    <row r="788" spans="2:6" ht="12.75" customHeight="1" x14ac:dyDescent="0.3">
      <c r="B788" s="29"/>
      <c r="D788" s="57"/>
      <c r="E788" s="57"/>
      <c r="F788" s="57"/>
    </row>
    <row r="789" spans="2:6" ht="12.75" customHeight="1" x14ac:dyDescent="0.3">
      <c r="B789" s="29"/>
      <c r="D789" s="57"/>
      <c r="E789" s="57"/>
      <c r="F789" s="57"/>
    </row>
    <row r="790" spans="2:6" ht="12.75" customHeight="1" x14ac:dyDescent="0.3">
      <c r="B790" s="29"/>
      <c r="D790" s="57"/>
      <c r="E790" s="57"/>
      <c r="F790" s="57"/>
    </row>
    <row r="791" spans="2:6" ht="12.75" customHeight="1" x14ac:dyDescent="0.3">
      <c r="B791" s="29"/>
      <c r="D791" s="57"/>
      <c r="E791" s="57"/>
      <c r="F791" s="57"/>
    </row>
    <row r="792" spans="2:6" ht="12.75" customHeight="1" x14ac:dyDescent="0.3">
      <c r="B792" s="29"/>
      <c r="D792" s="57"/>
      <c r="E792" s="57"/>
      <c r="F792" s="57"/>
    </row>
    <row r="793" spans="2:6" ht="12.75" customHeight="1" x14ac:dyDescent="0.3">
      <c r="B793" s="29"/>
      <c r="D793" s="57"/>
      <c r="E793" s="57"/>
      <c r="F793" s="57"/>
    </row>
    <row r="794" spans="2:6" ht="12.75" customHeight="1" x14ac:dyDescent="0.3">
      <c r="B794" s="29"/>
      <c r="D794" s="57"/>
      <c r="E794" s="57"/>
      <c r="F794" s="57"/>
    </row>
    <row r="795" spans="2:6" ht="12.75" customHeight="1" x14ac:dyDescent="0.3">
      <c r="B795" s="29"/>
      <c r="D795" s="57"/>
      <c r="E795" s="57"/>
      <c r="F795" s="57"/>
    </row>
    <row r="796" spans="2:6" ht="12.75" customHeight="1" x14ac:dyDescent="0.3">
      <c r="B796" s="29"/>
      <c r="D796" s="57"/>
      <c r="E796" s="57"/>
      <c r="F796" s="57"/>
    </row>
    <row r="797" spans="2:6" ht="12.75" customHeight="1" x14ac:dyDescent="0.3">
      <c r="B797" s="29"/>
      <c r="D797" s="57"/>
      <c r="E797" s="57"/>
      <c r="F797" s="57"/>
    </row>
    <row r="798" spans="2:6" ht="12.75" customHeight="1" x14ac:dyDescent="0.3">
      <c r="B798" s="29"/>
      <c r="D798" s="57"/>
      <c r="E798" s="57"/>
      <c r="F798" s="57"/>
    </row>
    <row r="799" spans="2:6" ht="12.75" customHeight="1" x14ac:dyDescent="0.3">
      <c r="B799" s="29"/>
      <c r="D799" s="57"/>
      <c r="E799" s="57"/>
      <c r="F799" s="57"/>
    </row>
    <row r="800" spans="2:6" ht="12.75" customHeight="1" x14ac:dyDescent="0.3">
      <c r="B800" s="29"/>
      <c r="D800" s="57"/>
      <c r="E800" s="57"/>
      <c r="F800" s="57"/>
    </row>
    <row r="801" spans="2:6" ht="12.75" customHeight="1" x14ac:dyDescent="0.3">
      <c r="B801" s="29"/>
      <c r="D801" s="57"/>
      <c r="E801" s="57"/>
      <c r="F801" s="57"/>
    </row>
    <row r="802" spans="2:6" ht="12.75" customHeight="1" x14ac:dyDescent="0.3">
      <c r="B802" s="29"/>
      <c r="D802" s="57"/>
      <c r="E802" s="57"/>
      <c r="F802" s="57"/>
    </row>
    <row r="803" spans="2:6" ht="12.75" customHeight="1" x14ac:dyDescent="0.3">
      <c r="B803" s="29"/>
      <c r="D803" s="57"/>
      <c r="E803" s="57"/>
      <c r="F803" s="57"/>
    </row>
    <row r="804" spans="2:6" ht="12.75" customHeight="1" x14ac:dyDescent="0.3">
      <c r="B804" s="29"/>
      <c r="D804" s="57"/>
      <c r="E804" s="57"/>
      <c r="F804" s="57"/>
    </row>
    <row r="805" spans="2:6" ht="12.75" customHeight="1" x14ac:dyDescent="0.3">
      <c r="B805" s="29"/>
      <c r="D805" s="57"/>
      <c r="E805" s="57"/>
      <c r="F805" s="57"/>
    </row>
    <row r="806" spans="2:6" ht="12.75" customHeight="1" x14ac:dyDescent="0.3">
      <c r="B806" s="29"/>
      <c r="D806" s="57"/>
      <c r="E806" s="57"/>
      <c r="F806" s="57"/>
    </row>
    <row r="807" spans="2:6" ht="12.75" customHeight="1" x14ac:dyDescent="0.3">
      <c r="B807" s="29"/>
      <c r="D807" s="57"/>
      <c r="E807" s="57"/>
      <c r="F807" s="57"/>
    </row>
    <row r="808" spans="2:6" ht="12.75" customHeight="1" x14ac:dyDescent="0.3">
      <c r="B808" s="29"/>
      <c r="D808" s="57"/>
      <c r="E808" s="57"/>
      <c r="F808" s="57"/>
    </row>
    <row r="809" spans="2:6" ht="12.75" customHeight="1" x14ac:dyDescent="0.3">
      <c r="B809" s="29"/>
      <c r="D809" s="57"/>
      <c r="E809" s="57"/>
      <c r="F809" s="57"/>
    </row>
    <row r="810" spans="2:6" ht="12.75" customHeight="1" x14ac:dyDescent="0.3">
      <c r="B810" s="29"/>
      <c r="D810" s="57"/>
      <c r="E810" s="57"/>
      <c r="F810" s="57"/>
    </row>
    <row r="811" spans="2:6" ht="12.75" customHeight="1" x14ac:dyDescent="0.3">
      <c r="B811" s="29"/>
      <c r="D811" s="57"/>
      <c r="E811" s="57"/>
      <c r="F811" s="57"/>
    </row>
    <row r="812" spans="2:6" ht="12.75" customHeight="1" x14ac:dyDescent="0.3">
      <c r="B812" s="29"/>
      <c r="D812" s="57"/>
      <c r="E812" s="57"/>
      <c r="F812" s="57"/>
    </row>
    <row r="813" spans="2:6" ht="12.75" customHeight="1" x14ac:dyDescent="0.3">
      <c r="B813" s="29"/>
      <c r="D813" s="57"/>
      <c r="E813" s="57"/>
      <c r="F813" s="57"/>
    </row>
    <row r="814" spans="2:6" ht="12.75" customHeight="1" x14ac:dyDescent="0.3">
      <c r="B814" s="29"/>
      <c r="D814" s="57"/>
      <c r="E814" s="57"/>
      <c r="F814" s="57"/>
    </row>
    <row r="815" spans="2:6" ht="12.75" customHeight="1" x14ac:dyDescent="0.3">
      <c r="B815" s="29"/>
      <c r="D815" s="57"/>
      <c r="E815" s="57"/>
      <c r="F815" s="57"/>
    </row>
    <row r="816" spans="2:6" ht="12.75" customHeight="1" x14ac:dyDescent="0.3">
      <c r="B816" s="29"/>
      <c r="D816" s="57"/>
      <c r="E816" s="57"/>
      <c r="F816" s="57"/>
    </row>
    <row r="817" spans="2:6" ht="12.75" customHeight="1" x14ac:dyDescent="0.3">
      <c r="B817" s="29"/>
      <c r="D817" s="57"/>
      <c r="E817" s="57"/>
      <c r="F817" s="57"/>
    </row>
    <row r="818" spans="2:6" ht="12.75" customHeight="1" x14ac:dyDescent="0.3">
      <c r="B818" s="29"/>
      <c r="D818" s="57"/>
      <c r="E818" s="57"/>
      <c r="F818" s="57"/>
    </row>
    <row r="819" spans="2:6" ht="12.75" customHeight="1" x14ac:dyDescent="0.3">
      <c r="B819" s="29"/>
      <c r="D819" s="57"/>
      <c r="E819" s="57"/>
      <c r="F819" s="57"/>
    </row>
    <row r="820" spans="2:6" ht="12.75" customHeight="1" x14ac:dyDescent="0.3">
      <c r="B820" s="29"/>
      <c r="D820" s="57"/>
      <c r="E820" s="57"/>
      <c r="F820" s="57"/>
    </row>
    <row r="821" spans="2:6" ht="12.75" customHeight="1" x14ac:dyDescent="0.3">
      <c r="B821" s="29"/>
      <c r="D821" s="57"/>
      <c r="E821" s="57"/>
      <c r="F821" s="57"/>
    </row>
    <row r="822" spans="2:6" ht="12.75" customHeight="1" x14ac:dyDescent="0.3">
      <c r="B822" s="29"/>
      <c r="D822" s="57"/>
      <c r="E822" s="57"/>
      <c r="F822" s="57"/>
    </row>
    <row r="823" spans="2:6" ht="12.75" customHeight="1" x14ac:dyDescent="0.3">
      <c r="B823" s="29"/>
      <c r="D823" s="57"/>
      <c r="E823" s="57"/>
      <c r="F823" s="57"/>
    </row>
    <row r="824" spans="2:6" ht="12.75" customHeight="1" x14ac:dyDescent="0.3">
      <c r="B824" s="29"/>
      <c r="D824" s="57"/>
      <c r="E824" s="57"/>
      <c r="F824" s="57"/>
    </row>
    <row r="825" spans="2:6" ht="12.75" customHeight="1" x14ac:dyDescent="0.3">
      <c r="B825" s="29"/>
      <c r="D825" s="57"/>
      <c r="E825" s="57"/>
      <c r="F825" s="57"/>
    </row>
    <row r="826" spans="2:6" ht="12.75" customHeight="1" x14ac:dyDescent="0.3">
      <c r="B826" s="29"/>
      <c r="D826" s="57"/>
      <c r="E826" s="57"/>
      <c r="F826" s="57"/>
    </row>
    <row r="827" spans="2:6" ht="12.75" customHeight="1" x14ac:dyDescent="0.3">
      <c r="B827" s="29"/>
      <c r="D827" s="57"/>
      <c r="E827" s="57"/>
      <c r="F827" s="57"/>
    </row>
    <row r="828" spans="2:6" ht="12.75" customHeight="1" x14ac:dyDescent="0.3">
      <c r="B828" s="29"/>
      <c r="D828" s="57"/>
      <c r="E828" s="57"/>
      <c r="F828" s="57"/>
    </row>
    <row r="829" spans="2:6" ht="12.75" customHeight="1" x14ac:dyDescent="0.3">
      <c r="B829" s="29"/>
      <c r="D829" s="57"/>
      <c r="E829" s="57"/>
      <c r="F829" s="57"/>
    </row>
    <row r="830" spans="2:6" ht="12.75" customHeight="1" x14ac:dyDescent="0.3">
      <c r="B830" s="29"/>
      <c r="D830" s="57"/>
      <c r="E830" s="57"/>
      <c r="F830" s="57"/>
    </row>
    <row r="831" spans="2:6" ht="12.75" customHeight="1" x14ac:dyDescent="0.3">
      <c r="B831" s="29"/>
      <c r="D831" s="57"/>
      <c r="E831" s="57"/>
      <c r="F831" s="57"/>
    </row>
    <row r="832" spans="2:6" ht="12.75" customHeight="1" x14ac:dyDescent="0.3">
      <c r="B832" s="29"/>
      <c r="D832" s="57"/>
      <c r="E832" s="57"/>
      <c r="F832" s="57"/>
    </row>
    <row r="833" spans="2:6" ht="12.75" customHeight="1" x14ac:dyDescent="0.3">
      <c r="B833" s="29"/>
      <c r="D833" s="57"/>
      <c r="E833" s="57"/>
      <c r="F833" s="57"/>
    </row>
    <row r="834" spans="2:6" ht="12.75" customHeight="1" x14ac:dyDescent="0.3">
      <c r="B834" s="29"/>
      <c r="D834" s="57"/>
      <c r="E834" s="57"/>
      <c r="F834" s="57"/>
    </row>
    <row r="835" spans="2:6" ht="12.75" customHeight="1" x14ac:dyDescent="0.3">
      <c r="B835" s="29"/>
      <c r="D835" s="57"/>
      <c r="E835" s="57"/>
      <c r="F835" s="57"/>
    </row>
    <row r="836" spans="2:6" ht="12.75" customHeight="1" x14ac:dyDescent="0.3">
      <c r="B836" s="29"/>
      <c r="D836" s="57"/>
      <c r="E836" s="57"/>
      <c r="F836" s="57"/>
    </row>
    <row r="837" spans="2:6" ht="12.75" customHeight="1" x14ac:dyDescent="0.3">
      <c r="B837" s="29"/>
      <c r="D837" s="57"/>
      <c r="E837" s="57"/>
      <c r="F837" s="57"/>
    </row>
    <row r="838" spans="2:6" ht="12.75" customHeight="1" x14ac:dyDescent="0.3">
      <c r="B838" s="29"/>
      <c r="D838" s="57"/>
      <c r="E838" s="57"/>
      <c r="F838" s="57"/>
    </row>
    <row r="839" spans="2:6" ht="12.75" customHeight="1" x14ac:dyDescent="0.3">
      <c r="B839" s="29"/>
      <c r="D839" s="57"/>
      <c r="E839" s="57"/>
      <c r="F839" s="57"/>
    </row>
    <row r="840" spans="2:6" ht="12.75" customHeight="1" x14ac:dyDescent="0.3">
      <c r="B840" s="29"/>
      <c r="D840" s="57"/>
      <c r="E840" s="57"/>
      <c r="F840" s="57"/>
    </row>
    <row r="841" spans="2:6" ht="12.75" customHeight="1" x14ac:dyDescent="0.3">
      <c r="B841" s="29"/>
      <c r="D841" s="57"/>
      <c r="E841" s="57"/>
      <c r="F841" s="57"/>
    </row>
    <row r="842" spans="2:6" ht="12.75" customHeight="1" x14ac:dyDescent="0.3">
      <c r="B842" s="29"/>
      <c r="D842" s="57"/>
      <c r="E842" s="57"/>
      <c r="F842" s="57"/>
    </row>
    <row r="843" spans="2:6" ht="12.75" customHeight="1" x14ac:dyDescent="0.3">
      <c r="B843" s="29"/>
      <c r="D843" s="57"/>
      <c r="E843" s="57"/>
      <c r="F843" s="57"/>
    </row>
    <row r="844" spans="2:6" ht="12.75" customHeight="1" x14ac:dyDescent="0.3">
      <c r="B844" s="29"/>
      <c r="D844" s="57"/>
      <c r="E844" s="57"/>
      <c r="F844" s="57"/>
    </row>
    <row r="845" spans="2:6" ht="12.75" customHeight="1" x14ac:dyDescent="0.3">
      <c r="B845" s="29"/>
      <c r="D845" s="57"/>
      <c r="E845" s="57"/>
      <c r="F845" s="57"/>
    </row>
    <row r="846" spans="2:6" ht="12.75" customHeight="1" x14ac:dyDescent="0.3">
      <c r="B846" s="29"/>
      <c r="D846" s="57"/>
      <c r="E846" s="57"/>
      <c r="F846" s="57"/>
    </row>
    <row r="847" spans="2:6" ht="12.75" customHeight="1" x14ac:dyDescent="0.3">
      <c r="B847" s="29"/>
      <c r="D847" s="57"/>
      <c r="E847" s="57"/>
      <c r="F847" s="57"/>
    </row>
    <row r="848" spans="2:6" ht="12.75" customHeight="1" x14ac:dyDescent="0.3">
      <c r="B848" s="29"/>
      <c r="D848" s="57"/>
      <c r="E848" s="57"/>
      <c r="F848" s="57"/>
    </row>
    <row r="849" spans="2:6" ht="12.75" customHeight="1" x14ac:dyDescent="0.3">
      <c r="B849" s="29"/>
      <c r="D849" s="57"/>
      <c r="E849" s="57"/>
      <c r="F849" s="57"/>
    </row>
    <row r="850" spans="2:6" ht="12.75" customHeight="1" x14ac:dyDescent="0.3">
      <c r="B850" s="29"/>
      <c r="D850" s="57"/>
      <c r="E850" s="57"/>
      <c r="F850" s="57"/>
    </row>
    <row r="851" spans="2:6" ht="12.75" customHeight="1" x14ac:dyDescent="0.3">
      <c r="B851" s="29"/>
      <c r="D851" s="57"/>
      <c r="E851" s="57"/>
      <c r="F851" s="57"/>
    </row>
    <row r="852" spans="2:6" ht="12.75" customHeight="1" x14ac:dyDescent="0.3">
      <c r="B852" s="29"/>
      <c r="D852" s="57"/>
      <c r="E852" s="57"/>
      <c r="F852" s="57"/>
    </row>
    <row r="853" spans="2:6" ht="12.75" customHeight="1" x14ac:dyDescent="0.3">
      <c r="B853" s="29"/>
      <c r="D853" s="57"/>
      <c r="E853" s="57"/>
      <c r="F853" s="57"/>
    </row>
    <row r="854" spans="2:6" ht="12.75" customHeight="1" x14ac:dyDescent="0.3">
      <c r="B854" s="29"/>
      <c r="D854" s="57"/>
      <c r="E854" s="57"/>
      <c r="F854" s="57"/>
    </row>
    <row r="855" spans="2:6" ht="12.75" customHeight="1" x14ac:dyDescent="0.3">
      <c r="B855" s="29"/>
      <c r="D855" s="57"/>
      <c r="E855" s="57"/>
      <c r="F855" s="57"/>
    </row>
    <row r="856" spans="2:6" ht="12.75" customHeight="1" x14ac:dyDescent="0.3">
      <c r="B856" s="29"/>
      <c r="D856" s="57"/>
      <c r="E856" s="57"/>
      <c r="F856" s="57"/>
    </row>
    <row r="857" spans="2:6" ht="12.75" customHeight="1" x14ac:dyDescent="0.3">
      <c r="B857" s="29"/>
      <c r="D857" s="57"/>
      <c r="E857" s="57"/>
      <c r="F857" s="57"/>
    </row>
    <row r="858" spans="2:6" ht="12.75" customHeight="1" x14ac:dyDescent="0.3">
      <c r="B858" s="29"/>
      <c r="D858" s="57"/>
      <c r="E858" s="57"/>
      <c r="F858" s="57"/>
    </row>
    <row r="859" spans="2:6" ht="12.75" customHeight="1" x14ac:dyDescent="0.3">
      <c r="B859" s="29"/>
      <c r="D859" s="57"/>
      <c r="E859" s="57"/>
      <c r="F859" s="57"/>
    </row>
    <row r="860" spans="2:6" ht="12.75" customHeight="1" x14ac:dyDescent="0.3">
      <c r="B860" s="29"/>
      <c r="D860" s="57"/>
      <c r="E860" s="57"/>
      <c r="F860" s="57"/>
    </row>
    <row r="861" spans="2:6" ht="12.75" customHeight="1" x14ac:dyDescent="0.3">
      <c r="B861" s="29"/>
      <c r="D861" s="57"/>
      <c r="E861" s="57"/>
      <c r="F861" s="57"/>
    </row>
    <row r="862" spans="2:6" ht="12.75" customHeight="1" x14ac:dyDescent="0.3">
      <c r="B862" s="29"/>
      <c r="D862" s="57"/>
      <c r="E862" s="57"/>
      <c r="F862" s="57"/>
    </row>
    <row r="863" spans="2:6" ht="12.75" customHeight="1" x14ac:dyDescent="0.3">
      <c r="B863" s="29"/>
      <c r="D863" s="57"/>
      <c r="E863" s="57"/>
      <c r="F863" s="57"/>
    </row>
    <row r="864" spans="2:6" ht="12.75" customHeight="1" x14ac:dyDescent="0.3">
      <c r="B864" s="29"/>
      <c r="D864" s="57"/>
      <c r="E864" s="57"/>
      <c r="F864" s="57"/>
    </row>
    <row r="865" spans="2:6" ht="12.75" customHeight="1" x14ac:dyDescent="0.3">
      <c r="B865" s="29"/>
      <c r="D865" s="57"/>
      <c r="E865" s="57"/>
      <c r="F865" s="57"/>
    </row>
    <row r="866" spans="2:6" ht="12.75" customHeight="1" x14ac:dyDescent="0.3">
      <c r="B866" s="29"/>
      <c r="D866" s="57"/>
      <c r="E866" s="57"/>
      <c r="F866" s="57"/>
    </row>
    <row r="867" spans="2:6" ht="12.75" customHeight="1" x14ac:dyDescent="0.3">
      <c r="B867" s="29"/>
      <c r="D867" s="57"/>
      <c r="E867" s="57"/>
      <c r="F867" s="57"/>
    </row>
    <row r="868" spans="2:6" ht="12.75" customHeight="1" x14ac:dyDescent="0.3">
      <c r="B868" s="29"/>
      <c r="D868" s="57"/>
      <c r="E868" s="57"/>
      <c r="F868" s="57"/>
    </row>
    <row r="869" spans="2:6" ht="12.75" customHeight="1" x14ac:dyDescent="0.3">
      <c r="B869" s="29"/>
      <c r="D869" s="57"/>
      <c r="E869" s="57"/>
      <c r="F869" s="57"/>
    </row>
    <row r="870" spans="2:6" ht="12.75" customHeight="1" x14ac:dyDescent="0.3">
      <c r="B870" s="29"/>
      <c r="D870" s="57"/>
      <c r="E870" s="57"/>
      <c r="F870" s="57"/>
    </row>
    <row r="871" spans="2:6" ht="12.75" customHeight="1" x14ac:dyDescent="0.3">
      <c r="B871" s="29"/>
      <c r="D871" s="57"/>
      <c r="E871" s="57"/>
      <c r="F871" s="57"/>
    </row>
    <row r="872" spans="2:6" ht="12.75" customHeight="1" x14ac:dyDescent="0.3">
      <c r="B872" s="29"/>
      <c r="D872" s="57"/>
      <c r="E872" s="57"/>
      <c r="F872" s="57"/>
    </row>
    <row r="873" spans="2:6" ht="12.75" customHeight="1" x14ac:dyDescent="0.3">
      <c r="B873" s="29"/>
      <c r="D873" s="57"/>
      <c r="E873" s="57"/>
      <c r="F873" s="57"/>
    </row>
    <row r="874" spans="2:6" ht="12.75" customHeight="1" x14ac:dyDescent="0.3">
      <c r="B874" s="29"/>
      <c r="D874" s="57"/>
      <c r="E874" s="57"/>
      <c r="F874" s="57"/>
    </row>
    <row r="875" spans="2:6" ht="12.75" customHeight="1" x14ac:dyDescent="0.3">
      <c r="B875" s="29"/>
      <c r="D875" s="57"/>
      <c r="E875" s="57"/>
      <c r="F875" s="57"/>
    </row>
    <row r="876" spans="2:6" ht="12.75" customHeight="1" x14ac:dyDescent="0.3">
      <c r="B876" s="29"/>
      <c r="D876" s="57"/>
      <c r="E876" s="57"/>
      <c r="F876" s="57"/>
    </row>
    <row r="877" spans="2:6" ht="12.75" customHeight="1" x14ac:dyDescent="0.3">
      <c r="B877" s="29"/>
      <c r="D877" s="57"/>
      <c r="E877" s="57"/>
      <c r="F877" s="57"/>
    </row>
    <row r="878" spans="2:6" ht="12.75" customHeight="1" x14ac:dyDescent="0.3">
      <c r="B878" s="29"/>
      <c r="D878" s="57"/>
      <c r="E878" s="57"/>
      <c r="F878" s="57"/>
    </row>
    <row r="879" spans="2:6" ht="12.75" customHeight="1" x14ac:dyDescent="0.3">
      <c r="B879" s="29"/>
      <c r="D879" s="57"/>
      <c r="E879" s="57"/>
      <c r="F879" s="57"/>
    </row>
    <row r="880" spans="2:6" ht="12.75" customHeight="1" x14ac:dyDescent="0.3">
      <c r="B880" s="29"/>
      <c r="D880" s="57"/>
      <c r="E880" s="57"/>
      <c r="F880" s="57"/>
    </row>
    <row r="881" spans="2:6" ht="12.75" customHeight="1" x14ac:dyDescent="0.3">
      <c r="B881" s="29"/>
      <c r="D881" s="57"/>
      <c r="E881" s="57"/>
      <c r="F881" s="57"/>
    </row>
    <row r="882" spans="2:6" ht="12.75" customHeight="1" x14ac:dyDescent="0.3">
      <c r="B882" s="29"/>
      <c r="D882" s="57"/>
      <c r="E882" s="57"/>
      <c r="F882" s="57"/>
    </row>
    <row r="883" spans="2:6" ht="12.75" customHeight="1" x14ac:dyDescent="0.3">
      <c r="B883" s="29"/>
      <c r="D883" s="57"/>
      <c r="E883" s="57"/>
      <c r="F883" s="57"/>
    </row>
    <row r="884" spans="2:6" ht="12.75" customHeight="1" x14ac:dyDescent="0.3">
      <c r="B884" s="29"/>
      <c r="D884" s="57"/>
      <c r="E884" s="57"/>
      <c r="F884" s="57"/>
    </row>
  </sheetData>
  <autoFilter ref="B35:F227" xr:uid="{00000000-0009-0000-0000-000002000000}"/>
  <mergeCells count="16">
    <mergeCell ref="B34:H34"/>
    <mergeCell ref="C29:C31"/>
    <mergeCell ref="AF10:AH10"/>
    <mergeCell ref="AC6:AD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</mergeCells>
  <dataValidations count="1">
    <dataValidation allowBlank="1" showErrorMessage="1" sqref="D165:D174 D197:D206 D133:D142 C9:C18 D53:D62 D69:D78 D37:D46 D85:D94 D117:D126 D101:D110 D149:D158 D181:D190 D213:D222" xr:uid="{00000000-0002-0000-0200-000000000000}"/>
  </dataValidation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C564"/>
  <sheetViews>
    <sheetView showGridLines="0" topLeftCell="L1" zoomScale="85" zoomScaleNormal="85" workbookViewId="0">
      <selection activeCell="P109" sqref="P109"/>
    </sheetView>
  </sheetViews>
  <sheetFormatPr baseColWidth="10" defaultColWidth="14.453125" defaultRowHeight="15" customHeight="1" x14ac:dyDescent="0.25"/>
  <cols>
    <col min="1" max="1" width="3.1796875" customWidth="1"/>
    <col min="2" max="2" width="42.90625" bestFit="1" customWidth="1"/>
    <col min="3" max="3" width="7.81640625" bestFit="1" customWidth="1"/>
    <col min="4" max="4" width="13.90625" bestFit="1" customWidth="1"/>
    <col min="5" max="5" width="6.1796875" bestFit="1" customWidth="1"/>
    <col min="6" max="6" width="6" bestFit="1" customWidth="1"/>
    <col min="7" max="7" width="60" bestFit="1" customWidth="1"/>
    <col min="8" max="8" width="9" bestFit="1" customWidth="1"/>
    <col min="9" max="9" width="14.54296875" bestFit="1" customWidth="1"/>
    <col min="10" max="11" width="13.54296875" bestFit="1" customWidth="1"/>
    <col min="12" max="12" width="6.6328125" bestFit="1" customWidth="1"/>
    <col min="13" max="13" width="9.1796875" customWidth="1"/>
    <col min="14" max="14" width="13.54296875" bestFit="1" customWidth="1"/>
    <col min="15" max="15" width="11.08984375" bestFit="1" customWidth="1"/>
    <col min="16" max="16" width="12.08984375" bestFit="1" customWidth="1"/>
    <col min="17" max="17" width="11.08984375" bestFit="1" customWidth="1"/>
    <col min="18" max="19" width="11.36328125" bestFit="1" customWidth="1"/>
    <col min="20" max="20" width="14.54296875" bestFit="1" customWidth="1"/>
    <col min="21" max="21" width="18.6328125" bestFit="1" customWidth="1"/>
    <col min="22" max="22" width="5.90625" bestFit="1" customWidth="1"/>
    <col min="23" max="23" width="18.7265625" bestFit="1" customWidth="1"/>
    <col min="24" max="24" width="7.7265625" bestFit="1" customWidth="1"/>
    <col min="25" max="25" width="6.08984375" bestFit="1" customWidth="1"/>
    <col min="26" max="26" width="14" bestFit="1" customWidth="1"/>
    <col min="27" max="27" width="8.453125" bestFit="1" customWidth="1"/>
  </cols>
  <sheetData>
    <row r="1" spans="1:28" s="27" customFormat="1" ht="15" customHeight="1" x14ac:dyDescent="0.3">
      <c r="C1" s="37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8" ht="22.5" customHeight="1" thickBot="1" x14ac:dyDescent="0.5">
      <c r="A2" s="1"/>
      <c r="B2" s="58" t="s">
        <v>93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127"/>
      <c r="P2" s="58"/>
      <c r="Q2" s="58"/>
      <c r="R2" s="58"/>
      <c r="S2" s="58"/>
      <c r="T2" s="58"/>
      <c r="U2" s="58"/>
      <c r="V2" s="58"/>
    </row>
    <row r="3" spans="1:28" s="27" customFormat="1" ht="3" customHeight="1" thickTop="1" x14ac:dyDescent="0.3">
      <c r="A3" s="49"/>
      <c r="C3" s="37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8" s="27" customFormat="1" ht="15" customHeight="1" thickBot="1" x14ac:dyDescent="0.35">
      <c r="A4" s="49"/>
      <c r="C4" s="37"/>
      <c r="I4" s="126">
        <f t="shared" ref="I4:V4" si="0">+SUM(I7:I2325)</f>
        <v>31942159.740000002</v>
      </c>
      <c r="J4" s="126">
        <f t="shared" si="0"/>
        <v>1216224.02</v>
      </c>
      <c r="K4" s="126">
        <f t="shared" si="0"/>
        <v>3650351.0399999996</v>
      </c>
      <c r="L4" s="126">
        <f t="shared" si="0"/>
        <v>0</v>
      </c>
      <c r="M4" s="126">
        <f t="shared" si="0"/>
        <v>0</v>
      </c>
      <c r="N4" s="126">
        <f t="shared" si="0"/>
        <v>1759158.5000000002</v>
      </c>
      <c r="O4" s="126">
        <f t="shared" si="0"/>
        <v>54657.06</v>
      </c>
      <c r="P4" s="126">
        <f t="shared" si="0"/>
        <v>144741.16999999998</v>
      </c>
      <c r="Q4" s="126">
        <f t="shared" si="0"/>
        <v>10877.39</v>
      </c>
      <c r="R4" s="126">
        <f t="shared" si="0"/>
        <v>0</v>
      </c>
      <c r="S4" s="126">
        <f t="shared" si="0"/>
        <v>0</v>
      </c>
      <c r="T4" s="126">
        <f t="shared" si="0"/>
        <v>42558833.780000009</v>
      </c>
      <c r="U4" s="126">
        <f t="shared" si="0"/>
        <v>0</v>
      </c>
      <c r="V4" s="126">
        <f t="shared" si="0"/>
        <v>0</v>
      </c>
      <c r="Z4" s="192">
        <v>64786.98</v>
      </c>
    </row>
    <row r="5" spans="1:28" s="27" customFormat="1" ht="2.5" customHeight="1" thickBot="1" x14ac:dyDescent="0.35">
      <c r="A5" s="49"/>
      <c r="C5" s="37"/>
      <c r="H5" s="28"/>
      <c r="I5" s="39"/>
      <c r="J5" s="38"/>
      <c r="K5" s="39"/>
      <c r="L5" s="38"/>
      <c r="M5" s="39"/>
      <c r="N5" s="38" t="s">
        <v>73</v>
      </c>
      <c r="O5" s="39" t="s">
        <v>74</v>
      </c>
      <c r="P5" s="38"/>
      <c r="Q5" s="38"/>
      <c r="R5" s="38"/>
      <c r="S5" s="38"/>
      <c r="T5" s="38"/>
      <c r="U5" s="38"/>
      <c r="V5" s="38"/>
    </row>
    <row r="6" spans="1:28" s="27" customFormat="1" ht="14.25" customHeight="1" thickBot="1" x14ac:dyDescent="0.35">
      <c r="A6" s="49"/>
      <c r="B6" s="166" t="s">
        <v>94</v>
      </c>
      <c r="C6" s="167" t="s">
        <v>64</v>
      </c>
      <c r="D6" s="168" t="s">
        <v>65</v>
      </c>
      <c r="E6" s="168" t="s">
        <v>95</v>
      </c>
      <c r="F6" s="168" t="s">
        <v>66</v>
      </c>
      <c r="G6" s="169" t="s">
        <v>0</v>
      </c>
      <c r="H6" s="169" t="s">
        <v>1</v>
      </c>
      <c r="I6" s="170" t="s">
        <v>76</v>
      </c>
      <c r="J6" s="170" t="s">
        <v>69</v>
      </c>
      <c r="K6" s="170" t="s">
        <v>70</v>
      </c>
      <c r="L6" s="170" t="s">
        <v>71</v>
      </c>
      <c r="M6" s="170" t="s">
        <v>72</v>
      </c>
      <c r="N6" s="170" t="s">
        <v>73</v>
      </c>
      <c r="O6" s="170" t="s">
        <v>78</v>
      </c>
      <c r="P6" s="170" t="s">
        <v>98</v>
      </c>
      <c r="Q6" s="170" t="s">
        <v>81</v>
      </c>
      <c r="R6" s="170" t="s">
        <v>257</v>
      </c>
      <c r="S6" s="170" t="s">
        <v>84</v>
      </c>
      <c r="T6" s="170" t="s">
        <v>56</v>
      </c>
      <c r="U6" s="170" t="s">
        <v>192</v>
      </c>
      <c r="V6" s="148"/>
      <c r="W6" s="170" t="s">
        <v>67</v>
      </c>
      <c r="X6" s="171" t="s">
        <v>185</v>
      </c>
      <c r="Y6" s="171" t="s">
        <v>229</v>
      </c>
      <c r="Z6" s="171" t="s">
        <v>342</v>
      </c>
      <c r="AA6" s="171" t="s">
        <v>187</v>
      </c>
      <c r="AB6" s="171" t="s">
        <v>339</v>
      </c>
    </row>
    <row r="7" spans="1:28" s="27" customFormat="1" ht="12.75" hidden="1" customHeight="1" x14ac:dyDescent="0.3">
      <c r="A7" s="49"/>
      <c r="B7" s="173" t="s">
        <v>258</v>
      </c>
      <c r="C7" s="174" t="s">
        <v>259</v>
      </c>
      <c r="D7" s="175" t="s">
        <v>260</v>
      </c>
      <c r="E7" s="176">
        <v>2</v>
      </c>
      <c r="F7" s="176">
        <v>5581</v>
      </c>
      <c r="G7" s="182" t="s">
        <v>106</v>
      </c>
      <c r="H7" s="183">
        <v>30583714118</v>
      </c>
      <c r="I7" s="184">
        <v>9932930</v>
      </c>
      <c r="J7" s="180">
        <v>1042957.65</v>
      </c>
      <c r="K7" s="184"/>
      <c r="L7" s="185"/>
      <c r="M7" s="184"/>
      <c r="N7" s="180"/>
      <c r="O7" s="184"/>
      <c r="P7" s="185">
        <v>99329</v>
      </c>
      <c r="Q7" s="185"/>
      <c r="R7" s="185"/>
      <c r="S7" s="185"/>
      <c r="T7" s="184">
        <v>11075216.949999999</v>
      </c>
      <c r="U7" s="181" t="s">
        <v>194</v>
      </c>
      <c r="V7" s="164"/>
      <c r="W7" s="181" t="s">
        <v>183</v>
      </c>
      <c r="X7" s="151"/>
      <c r="Y7" s="151"/>
      <c r="Z7" s="151"/>
      <c r="AA7" s="151">
        <v>11075216.949999999</v>
      </c>
    </row>
    <row r="8" spans="1:28" s="27" customFormat="1" ht="12.75" hidden="1" customHeight="1" x14ac:dyDescent="0.3">
      <c r="A8" s="49"/>
      <c r="B8" s="173" t="s">
        <v>258</v>
      </c>
      <c r="C8" s="174" t="s">
        <v>262</v>
      </c>
      <c r="D8" s="175" t="s">
        <v>260</v>
      </c>
      <c r="E8" s="176">
        <v>4264</v>
      </c>
      <c r="F8" s="176">
        <v>1726143</v>
      </c>
      <c r="G8" s="186" t="s">
        <v>110</v>
      </c>
      <c r="H8" s="176">
        <v>30639453738</v>
      </c>
      <c r="I8" s="184">
        <v>12500</v>
      </c>
      <c r="J8" s="180"/>
      <c r="K8" s="184">
        <v>2625</v>
      </c>
      <c r="L8" s="185"/>
      <c r="M8" s="184"/>
      <c r="N8" s="180"/>
      <c r="O8" s="184">
        <v>375</v>
      </c>
      <c r="P8" s="185">
        <v>125</v>
      </c>
      <c r="Q8" s="185"/>
      <c r="R8" s="185"/>
      <c r="S8" s="185"/>
      <c r="T8" s="184">
        <v>15625</v>
      </c>
      <c r="U8" s="181" t="s">
        <v>201</v>
      </c>
      <c r="V8" s="164"/>
      <c r="W8" s="181" t="s">
        <v>263</v>
      </c>
      <c r="X8" s="151"/>
      <c r="Y8" s="151"/>
      <c r="Z8" s="151"/>
      <c r="AA8" s="151">
        <v>15625</v>
      </c>
    </row>
    <row r="9" spans="1:28" s="27" customFormat="1" ht="12.75" hidden="1" customHeight="1" x14ac:dyDescent="0.3">
      <c r="A9" s="49"/>
      <c r="B9" s="173" t="s">
        <v>258</v>
      </c>
      <c r="C9" s="174" t="s">
        <v>264</v>
      </c>
      <c r="D9" s="175" t="s">
        <v>260</v>
      </c>
      <c r="E9" s="176">
        <v>7</v>
      </c>
      <c r="F9" s="176">
        <v>51659</v>
      </c>
      <c r="G9" s="182" t="s">
        <v>107</v>
      </c>
      <c r="H9" s="183">
        <v>30709477311</v>
      </c>
      <c r="I9" s="184">
        <v>312931</v>
      </c>
      <c r="J9" s="185"/>
      <c r="K9" s="184">
        <v>65715.509999999995</v>
      </c>
      <c r="L9" s="185"/>
      <c r="M9" s="184"/>
      <c r="N9" s="180">
        <v>0</v>
      </c>
      <c r="O9" s="184"/>
      <c r="P9" s="185"/>
      <c r="Q9" s="185"/>
      <c r="R9" s="185"/>
      <c r="S9" s="185"/>
      <c r="T9" s="184">
        <v>378646.51</v>
      </c>
      <c r="U9" s="181" t="s">
        <v>191</v>
      </c>
      <c r="V9" s="164"/>
      <c r="W9" s="181" t="s">
        <v>183</v>
      </c>
      <c r="X9" s="162">
        <v>377615.89</v>
      </c>
      <c r="Y9" s="151">
        <v>2712.62</v>
      </c>
      <c r="Z9" s="151"/>
      <c r="AA9" s="151">
        <v>-1682.0000000000045</v>
      </c>
    </row>
    <row r="10" spans="1:28" s="27" customFormat="1" ht="12.75" hidden="1" customHeight="1" x14ac:dyDescent="0.3">
      <c r="A10" s="49"/>
      <c r="B10" s="173" t="s">
        <v>258</v>
      </c>
      <c r="C10" s="174" t="s">
        <v>265</v>
      </c>
      <c r="D10" s="175" t="s">
        <v>260</v>
      </c>
      <c r="E10" s="176">
        <v>11</v>
      </c>
      <c r="F10" s="176">
        <v>15679</v>
      </c>
      <c r="G10" s="182" t="s">
        <v>114</v>
      </c>
      <c r="H10" s="183">
        <v>33710532759</v>
      </c>
      <c r="I10" s="184">
        <v>512881.59</v>
      </c>
      <c r="J10" s="185"/>
      <c r="K10" s="184">
        <v>107705.13</v>
      </c>
      <c r="L10" s="185"/>
      <c r="M10" s="184"/>
      <c r="N10" s="180"/>
      <c r="O10" s="184"/>
      <c r="P10" s="185"/>
      <c r="Q10" s="185">
        <v>5128.8100000000004</v>
      </c>
      <c r="R10" s="185"/>
      <c r="S10" s="185"/>
      <c r="T10" s="184">
        <v>625715.54</v>
      </c>
      <c r="U10" s="181" t="s">
        <v>191</v>
      </c>
      <c r="V10" s="164"/>
      <c r="W10" s="181" t="s">
        <v>183</v>
      </c>
      <c r="X10" s="151"/>
      <c r="Y10" s="151"/>
      <c r="Z10" s="151"/>
      <c r="AA10" s="151">
        <v>625715.54</v>
      </c>
    </row>
    <row r="11" spans="1:28" s="27" customFormat="1" ht="12.75" hidden="1" customHeight="1" x14ac:dyDescent="0.3">
      <c r="A11" s="49"/>
      <c r="B11" s="173" t="s">
        <v>258</v>
      </c>
      <c r="C11" s="174" t="s">
        <v>265</v>
      </c>
      <c r="D11" s="175" t="s">
        <v>260</v>
      </c>
      <c r="E11" s="176">
        <v>6</v>
      </c>
      <c r="F11" s="176">
        <v>6781</v>
      </c>
      <c r="G11" s="182" t="s">
        <v>115</v>
      </c>
      <c r="H11" s="183">
        <v>20111982296</v>
      </c>
      <c r="I11" s="184">
        <v>5998.35</v>
      </c>
      <c r="J11" s="185"/>
      <c r="K11" s="184">
        <v>1259.6500000000001</v>
      </c>
      <c r="L11" s="185"/>
      <c r="M11" s="184"/>
      <c r="N11" s="180">
        <v>0</v>
      </c>
      <c r="O11" s="184"/>
      <c r="P11" s="185"/>
      <c r="Q11" s="185"/>
      <c r="R11" s="185"/>
      <c r="S11" s="185"/>
      <c r="T11" s="184">
        <v>7258</v>
      </c>
      <c r="U11" s="181" t="s">
        <v>191</v>
      </c>
      <c r="V11" s="164"/>
      <c r="W11" s="181" t="s">
        <v>183</v>
      </c>
      <c r="X11" s="151"/>
      <c r="Y11" s="151"/>
      <c r="Z11" s="151"/>
      <c r="AA11" s="151">
        <v>7258</v>
      </c>
    </row>
    <row r="12" spans="1:28" s="27" customFormat="1" ht="12.75" hidden="1" customHeight="1" x14ac:dyDescent="0.3">
      <c r="A12" s="49"/>
      <c r="B12" s="173" t="s">
        <v>258</v>
      </c>
      <c r="C12" s="174" t="s">
        <v>265</v>
      </c>
      <c r="D12" s="175" t="s">
        <v>260</v>
      </c>
      <c r="E12" s="176">
        <v>6</v>
      </c>
      <c r="F12" s="176">
        <v>6779</v>
      </c>
      <c r="G12" s="182" t="s">
        <v>115</v>
      </c>
      <c r="H12" s="183">
        <v>20111982296</v>
      </c>
      <c r="I12" s="184">
        <v>11996.69</v>
      </c>
      <c r="J12" s="185"/>
      <c r="K12" s="184">
        <v>2519.31</v>
      </c>
      <c r="L12" s="185"/>
      <c r="M12" s="184"/>
      <c r="N12" s="180">
        <v>0</v>
      </c>
      <c r="O12" s="184"/>
      <c r="P12" s="185"/>
      <c r="Q12" s="185"/>
      <c r="R12" s="185"/>
      <c r="S12" s="185"/>
      <c r="T12" s="184">
        <v>14516</v>
      </c>
      <c r="U12" s="181" t="s">
        <v>191</v>
      </c>
      <c r="V12" s="164"/>
      <c r="W12" s="181" t="s">
        <v>183</v>
      </c>
      <c r="X12" s="151"/>
      <c r="Y12" s="151"/>
      <c r="Z12" s="151"/>
      <c r="AA12" s="151">
        <v>14516</v>
      </c>
    </row>
    <row r="13" spans="1:28" s="27" customFormat="1" ht="12.75" hidden="1" customHeight="1" x14ac:dyDescent="0.3">
      <c r="A13" s="49"/>
      <c r="B13" s="173" t="s">
        <v>258</v>
      </c>
      <c r="C13" s="174" t="s">
        <v>265</v>
      </c>
      <c r="D13" s="175" t="s">
        <v>260</v>
      </c>
      <c r="E13" s="176">
        <v>6</v>
      </c>
      <c r="F13" s="176">
        <v>6780</v>
      </c>
      <c r="G13" s="182" t="s">
        <v>115</v>
      </c>
      <c r="H13" s="183">
        <v>20111982296</v>
      </c>
      <c r="I13" s="184">
        <v>11996.69</v>
      </c>
      <c r="J13" s="185"/>
      <c r="K13" s="184">
        <v>2519.31</v>
      </c>
      <c r="L13" s="185"/>
      <c r="M13" s="184"/>
      <c r="N13" s="180">
        <v>0</v>
      </c>
      <c r="O13" s="184"/>
      <c r="P13" s="185"/>
      <c r="Q13" s="185"/>
      <c r="R13" s="185"/>
      <c r="S13" s="185"/>
      <c r="T13" s="184">
        <v>14516</v>
      </c>
      <c r="U13" s="181" t="s">
        <v>191</v>
      </c>
      <c r="V13" s="164"/>
      <c r="W13" s="181" t="s">
        <v>183</v>
      </c>
      <c r="X13" s="151"/>
      <c r="Y13" s="151"/>
      <c r="Z13" s="151"/>
      <c r="AA13" s="151">
        <v>14516</v>
      </c>
    </row>
    <row r="14" spans="1:28" s="27" customFormat="1" ht="12.75" hidden="1" customHeight="1" x14ac:dyDescent="0.3">
      <c r="A14" s="49"/>
      <c r="B14" s="173" t="s">
        <v>258</v>
      </c>
      <c r="C14" s="174" t="s">
        <v>266</v>
      </c>
      <c r="D14" s="175" t="s">
        <v>260</v>
      </c>
      <c r="E14" s="176">
        <v>6388</v>
      </c>
      <c r="F14" s="176">
        <v>21302</v>
      </c>
      <c r="G14" s="182" t="s">
        <v>96</v>
      </c>
      <c r="H14" s="183">
        <v>30678774495</v>
      </c>
      <c r="I14" s="184">
        <v>957.25</v>
      </c>
      <c r="J14" s="185"/>
      <c r="K14" s="184">
        <v>201.02</v>
      </c>
      <c r="L14" s="185"/>
      <c r="M14" s="184"/>
      <c r="N14" s="180">
        <v>1.73</v>
      </c>
      <c r="O14" s="184"/>
      <c r="P14" s="185"/>
      <c r="Q14" s="185"/>
      <c r="R14" s="185"/>
      <c r="S14" s="185"/>
      <c r="T14" s="184">
        <v>1160</v>
      </c>
      <c r="U14" s="181" t="s">
        <v>204</v>
      </c>
      <c r="V14" s="164"/>
      <c r="W14" s="181" t="s">
        <v>267</v>
      </c>
      <c r="X14" s="151"/>
      <c r="Y14" s="151"/>
      <c r="Z14" s="151"/>
      <c r="AA14" s="151">
        <v>1160</v>
      </c>
    </row>
    <row r="15" spans="1:28" s="27" customFormat="1" ht="12.75" hidden="1" customHeight="1" x14ac:dyDescent="0.3">
      <c r="A15" s="49"/>
      <c r="B15" s="173" t="s">
        <v>268</v>
      </c>
      <c r="C15" s="174" t="s">
        <v>269</v>
      </c>
      <c r="D15" s="175" t="s">
        <v>260</v>
      </c>
      <c r="E15" s="176">
        <v>3</v>
      </c>
      <c r="F15" s="176">
        <v>24</v>
      </c>
      <c r="G15" s="182" t="s">
        <v>119</v>
      </c>
      <c r="H15" s="183">
        <v>30710048831</v>
      </c>
      <c r="I15" s="184">
        <v>4504000</v>
      </c>
      <c r="J15" s="185"/>
      <c r="K15" s="184">
        <v>945840</v>
      </c>
      <c r="L15" s="185"/>
      <c r="M15" s="184"/>
      <c r="N15" s="180">
        <v>0</v>
      </c>
      <c r="O15" s="184"/>
      <c r="P15" s="185"/>
      <c r="Q15" s="185"/>
      <c r="R15" s="185"/>
      <c r="S15" s="185"/>
      <c r="T15" s="184">
        <v>5449840</v>
      </c>
      <c r="U15" s="181" t="s">
        <v>6</v>
      </c>
      <c r="V15" s="164"/>
      <c r="W15" s="181" t="s">
        <v>270</v>
      </c>
      <c r="X15" s="151"/>
      <c r="Y15" s="151"/>
      <c r="Z15" s="151"/>
      <c r="AA15" s="151">
        <v>5449840</v>
      </c>
    </row>
    <row r="16" spans="1:28" s="27" customFormat="1" ht="12.75" hidden="1" customHeight="1" x14ac:dyDescent="0.3">
      <c r="A16" s="49"/>
      <c r="B16" s="173" t="s">
        <v>268</v>
      </c>
      <c r="C16" s="174" t="s">
        <v>271</v>
      </c>
      <c r="D16" s="175" t="s">
        <v>260</v>
      </c>
      <c r="E16" s="176">
        <v>4264</v>
      </c>
      <c r="F16" s="176">
        <v>1913047</v>
      </c>
      <c r="G16" s="182" t="s">
        <v>110</v>
      </c>
      <c r="H16" s="183">
        <v>30639453738</v>
      </c>
      <c r="I16" s="184">
        <v>12500</v>
      </c>
      <c r="J16" s="185"/>
      <c r="K16" s="184">
        <v>2625</v>
      </c>
      <c r="L16" s="185"/>
      <c r="M16" s="184"/>
      <c r="N16" s="180">
        <v>0</v>
      </c>
      <c r="O16" s="184"/>
      <c r="P16" s="185">
        <v>500</v>
      </c>
      <c r="Q16" s="185"/>
      <c r="R16" s="185"/>
      <c r="S16" s="185"/>
      <c r="T16" s="184">
        <v>15625</v>
      </c>
      <c r="U16" s="181" t="s">
        <v>201</v>
      </c>
      <c r="V16" s="164"/>
      <c r="W16" s="181" t="s">
        <v>263</v>
      </c>
      <c r="X16" s="151"/>
      <c r="Y16" s="151"/>
      <c r="Z16" s="151"/>
      <c r="AA16" s="151">
        <v>15625</v>
      </c>
    </row>
    <row r="17" spans="1:27" s="27" customFormat="1" ht="12.75" hidden="1" customHeight="1" x14ac:dyDescent="0.3">
      <c r="A17" s="49"/>
      <c r="B17" s="173" t="s">
        <v>268</v>
      </c>
      <c r="C17" s="174" t="s">
        <v>272</v>
      </c>
      <c r="D17" s="175" t="s">
        <v>260</v>
      </c>
      <c r="E17" s="176">
        <v>11</v>
      </c>
      <c r="F17" s="176">
        <v>15888</v>
      </c>
      <c r="G17" s="182" t="s">
        <v>114</v>
      </c>
      <c r="H17" s="183">
        <v>33710532759</v>
      </c>
      <c r="I17" s="184">
        <v>21486.9</v>
      </c>
      <c r="J17" s="185"/>
      <c r="K17" s="184">
        <v>4512.25</v>
      </c>
      <c r="L17" s="185"/>
      <c r="M17" s="184"/>
      <c r="N17" s="180">
        <v>0</v>
      </c>
      <c r="O17" s="184"/>
      <c r="P17" s="185">
        <v>752.04</v>
      </c>
      <c r="Q17" s="185"/>
      <c r="R17" s="185"/>
      <c r="S17" s="185"/>
      <c r="T17" s="184">
        <v>26751.19</v>
      </c>
      <c r="U17" s="181" t="s">
        <v>191</v>
      </c>
      <c r="V17" s="164"/>
      <c r="W17" s="181" t="s">
        <v>183</v>
      </c>
      <c r="X17" s="151"/>
      <c r="Y17" s="151"/>
      <c r="Z17" s="151"/>
      <c r="AA17" s="151">
        <v>26751.19</v>
      </c>
    </row>
    <row r="18" spans="1:27" s="27" customFormat="1" ht="12.75" hidden="1" customHeight="1" x14ac:dyDescent="0.3">
      <c r="A18" s="49"/>
      <c r="B18" s="173" t="s">
        <v>268</v>
      </c>
      <c r="C18" s="174" t="s">
        <v>273</v>
      </c>
      <c r="D18" s="175" t="s">
        <v>260</v>
      </c>
      <c r="E18" s="176">
        <v>11</v>
      </c>
      <c r="F18" s="176">
        <v>15912</v>
      </c>
      <c r="G18" s="182" t="s">
        <v>114</v>
      </c>
      <c r="H18" s="183">
        <v>33710532759</v>
      </c>
      <c r="I18" s="184">
        <v>26445.58</v>
      </c>
      <c r="J18" s="185"/>
      <c r="K18" s="184">
        <v>5553.57</v>
      </c>
      <c r="L18" s="185"/>
      <c r="M18" s="184"/>
      <c r="N18" s="180">
        <v>0</v>
      </c>
      <c r="O18" s="184"/>
      <c r="P18" s="185">
        <v>925.6</v>
      </c>
      <c r="Q18" s="185"/>
      <c r="R18" s="185"/>
      <c r="S18" s="185"/>
      <c r="T18" s="184">
        <v>32924.75</v>
      </c>
      <c r="U18" s="181" t="s">
        <v>191</v>
      </c>
      <c r="V18" s="164"/>
      <c r="W18" s="181" t="s">
        <v>183</v>
      </c>
      <c r="X18" s="151"/>
      <c r="Y18" s="151"/>
      <c r="Z18" s="151"/>
      <c r="AA18" s="151">
        <v>32924.75</v>
      </c>
    </row>
    <row r="19" spans="1:27" s="27" customFormat="1" ht="12.75" hidden="1" customHeight="1" x14ac:dyDescent="0.3">
      <c r="A19" s="49"/>
      <c r="B19" s="173" t="s">
        <v>268</v>
      </c>
      <c r="C19" s="174" t="s">
        <v>274</v>
      </c>
      <c r="D19" s="175" t="s">
        <v>260</v>
      </c>
      <c r="E19" s="176">
        <v>7</v>
      </c>
      <c r="F19" s="176">
        <v>11785</v>
      </c>
      <c r="G19" s="182" t="s">
        <v>124</v>
      </c>
      <c r="H19" s="183">
        <v>20359963433</v>
      </c>
      <c r="I19" s="184">
        <v>4750.6499999999996</v>
      </c>
      <c r="J19" s="185"/>
      <c r="K19" s="184">
        <v>997.64</v>
      </c>
      <c r="L19" s="185"/>
      <c r="M19" s="184"/>
      <c r="N19" s="180">
        <v>0</v>
      </c>
      <c r="O19" s="184"/>
      <c r="P19" s="185"/>
      <c r="Q19" s="185"/>
      <c r="R19" s="185"/>
      <c r="S19" s="185"/>
      <c r="T19" s="184">
        <v>5748.29</v>
      </c>
      <c r="U19" s="181" t="s">
        <v>191</v>
      </c>
      <c r="V19" s="164"/>
      <c r="W19" s="181" t="s">
        <v>183</v>
      </c>
      <c r="X19" s="151"/>
      <c r="Y19" s="151"/>
      <c r="Z19" s="151"/>
      <c r="AA19" s="151">
        <v>5748.29</v>
      </c>
    </row>
    <row r="20" spans="1:27" ht="12.75" hidden="1" customHeight="1" x14ac:dyDescent="0.25">
      <c r="B20" s="173" t="s">
        <v>268</v>
      </c>
      <c r="C20" s="174" t="s">
        <v>275</v>
      </c>
      <c r="D20" s="175" t="s">
        <v>260</v>
      </c>
      <c r="E20" s="176">
        <v>3</v>
      </c>
      <c r="F20" s="176">
        <v>1374</v>
      </c>
      <c r="G20" s="182" t="s">
        <v>125</v>
      </c>
      <c r="H20" s="183">
        <v>20147697873</v>
      </c>
      <c r="I20" s="184">
        <v>4714</v>
      </c>
      <c r="J20" s="185"/>
      <c r="K20" s="184">
        <v>989.94</v>
      </c>
      <c r="L20" s="185"/>
      <c r="M20" s="184"/>
      <c r="N20" s="180">
        <v>0</v>
      </c>
      <c r="O20" s="184"/>
      <c r="P20" s="185"/>
      <c r="Q20" s="185"/>
      <c r="R20" s="185"/>
      <c r="S20" s="185"/>
      <c r="T20" s="184">
        <v>5703.94</v>
      </c>
      <c r="U20" s="181" t="s">
        <v>191</v>
      </c>
      <c r="V20" s="164"/>
      <c r="W20" s="181" t="s">
        <v>99</v>
      </c>
      <c r="X20" s="151"/>
      <c r="Y20" s="151"/>
      <c r="Z20" s="151"/>
      <c r="AA20" s="151">
        <v>5703.94</v>
      </c>
    </row>
    <row r="21" spans="1:27" ht="12.75" hidden="1" customHeight="1" x14ac:dyDescent="0.25">
      <c r="B21" s="173" t="s">
        <v>276</v>
      </c>
      <c r="C21" s="174" t="s">
        <v>277</v>
      </c>
      <c r="D21" s="176" t="s">
        <v>260</v>
      </c>
      <c r="E21" s="176">
        <v>8383</v>
      </c>
      <c r="F21" s="176">
        <v>3006</v>
      </c>
      <c r="G21" s="182" t="s">
        <v>97</v>
      </c>
      <c r="H21" s="183">
        <v>30590360763</v>
      </c>
      <c r="I21" s="184">
        <v>121473.65</v>
      </c>
      <c r="J21" s="185">
        <v>8468.42</v>
      </c>
      <c r="K21" s="184">
        <v>8572.6299999999992</v>
      </c>
      <c r="L21" s="185"/>
      <c r="M21" s="184">
        <v>0</v>
      </c>
      <c r="N21" s="180"/>
      <c r="O21" s="184"/>
      <c r="P21" s="185">
        <v>2434.4299999999998</v>
      </c>
      <c r="Q21" s="185">
        <v>4251.58</v>
      </c>
      <c r="R21" s="185"/>
      <c r="S21" s="185"/>
      <c r="T21" s="184">
        <v>145200.71</v>
      </c>
      <c r="U21" s="181" t="s">
        <v>191</v>
      </c>
      <c r="V21" s="164"/>
      <c r="W21" s="181" t="s">
        <v>183</v>
      </c>
      <c r="X21" s="151">
        <v>96800.46</v>
      </c>
      <c r="Y21" s="151"/>
      <c r="Z21" s="151"/>
      <c r="AA21" s="151">
        <v>48400.249999999985</v>
      </c>
    </row>
    <row r="22" spans="1:27" ht="12.75" hidden="1" customHeight="1" x14ac:dyDescent="0.25">
      <c r="B22" s="173" t="s">
        <v>276</v>
      </c>
      <c r="C22" s="174" t="s">
        <v>278</v>
      </c>
      <c r="D22" s="176" t="s">
        <v>260</v>
      </c>
      <c r="E22" s="176">
        <v>4264</v>
      </c>
      <c r="F22" s="176">
        <v>2101611</v>
      </c>
      <c r="G22" s="182" t="s">
        <v>110</v>
      </c>
      <c r="H22" s="183">
        <v>30639453738</v>
      </c>
      <c r="I22" s="184">
        <v>15000</v>
      </c>
      <c r="J22" s="185"/>
      <c r="K22" s="184">
        <v>3150</v>
      </c>
      <c r="L22" s="185"/>
      <c r="M22" s="184">
        <v>0</v>
      </c>
      <c r="N22" s="180"/>
      <c r="O22" s="184"/>
      <c r="P22" s="185">
        <v>600</v>
      </c>
      <c r="Q22" s="185"/>
      <c r="R22" s="185"/>
      <c r="S22" s="185"/>
      <c r="T22" s="184">
        <v>18750</v>
      </c>
      <c r="U22" s="181" t="s">
        <v>201</v>
      </c>
      <c r="V22" s="164"/>
      <c r="W22" s="181" t="s">
        <v>263</v>
      </c>
      <c r="X22" s="151"/>
      <c r="Y22" s="151"/>
      <c r="Z22" s="151"/>
      <c r="AA22" s="151">
        <v>18750</v>
      </c>
    </row>
    <row r="23" spans="1:27" ht="12.75" hidden="1" customHeight="1" x14ac:dyDescent="0.25">
      <c r="B23" s="173" t="s">
        <v>279</v>
      </c>
      <c r="C23" s="174" t="s">
        <v>280</v>
      </c>
      <c r="D23" s="176" t="s">
        <v>260</v>
      </c>
      <c r="E23" s="176">
        <v>1</v>
      </c>
      <c r="F23" s="176">
        <v>32</v>
      </c>
      <c r="G23" s="182" t="s">
        <v>133</v>
      </c>
      <c r="H23" s="183">
        <v>23958717954</v>
      </c>
      <c r="I23" s="184">
        <v>986711.52</v>
      </c>
      <c r="J23" s="185">
        <v>103604.71</v>
      </c>
      <c r="K23" s="184"/>
      <c r="L23" s="185"/>
      <c r="M23" s="184">
        <v>0</v>
      </c>
      <c r="N23" s="180"/>
      <c r="O23" s="184"/>
      <c r="P23" s="185"/>
      <c r="Q23" s="185"/>
      <c r="R23" s="185"/>
      <c r="S23" s="185"/>
      <c r="T23" s="184">
        <v>1090316.26</v>
      </c>
      <c r="U23" s="181" t="s">
        <v>191</v>
      </c>
      <c r="V23" s="164"/>
      <c r="W23" s="181" t="s">
        <v>281</v>
      </c>
      <c r="X23" s="162">
        <v>1090316.26</v>
      </c>
      <c r="Y23" s="151">
        <v>18390</v>
      </c>
      <c r="Z23" s="151"/>
      <c r="AA23" s="151">
        <v>-18390</v>
      </c>
    </row>
    <row r="24" spans="1:27" ht="12.75" hidden="1" customHeight="1" x14ac:dyDescent="0.25">
      <c r="B24" s="173" t="s">
        <v>279</v>
      </c>
      <c r="C24" s="174" t="s">
        <v>282</v>
      </c>
      <c r="D24" s="176" t="s">
        <v>260</v>
      </c>
      <c r="E24" s="176">
        <v>7</v>
      </c>
      <c r="F24" s="176">
        <v>53996</v>
      </c>
      <c r="G24" s="182" t="s">
        <v>107</v>
      </c>
      <c r="H24" s="183">
        <v>30709477311</v>
      </c>
      <c r="I24" s="184">
        <v>280538.08</v>
      </c>
      <c r="J24" s="185"/>
      <c r="K24" s="184">
        <v>58912.99</v>
      </c>
      <c r="L24" s="185"/>
      <c r="M24" s="184">
        <v>0</v>
      </c>
      <c r="N24" s="180"/>
      <c r="O24" s="184"/>
      <c r="P24" s="185">
        <v>7013.45</v>
      </c>
      <c r="Q24" s="185"/>
      <c r="R24" s="185"/>
      <c r="S24" s="185"/>
      <c r="T24" s="184">
        <v>346464.52</v>
      </c>
      <c r="U24" s="181" t="s">
        <v>191</v>
      </c>
      <c r="V24" s="164"/>
      <c r="W24" s="181" t="s">
        <v>183</v>
      </c>
      <c r="X24" s="151">
        <v>-30994.7</v>
      </c>
      <c r="Y24" s="151"/>
      <c r="Z24" s="151"/>
      <c r="AA24" s="151">
        <v>346464.52</v>
      </c>
    </row>
    <row r="25" spans="1:27" ht="12.75" hidden="1" customHeight="1" x14ac:dyDescent="0.25">
      <c r="B25" s="173" t="s">
        <v>279</v>
      </c>
      <c r="C25" s="174" t="s">
        <v>283</v>
      </c>
      <c r="D25" s="176" t="s">
        <v>260</v>
      </c>
      <c r="E25" s="176">
        <v>2</v>
      </c>
      <c r="F25" s="176">
        <v>321</v>
      </c>
      <c r="G25" s="182" t="s">
        <v>148</v>
      </c>
      <c r="H25" s="183">
        <v>20237829574</v>
      </c>
      <c r="I25" s="184">
        <v>45400</v>
      </c>
      <c r="J25" s="185"/>
      <c r="K25" s="184">
        <v>9534</v>
      </c>
      <c r="L25" s="185"/>
      <c r="M25" s="184">
        <v>0</v>
      </c>
      <c r="N25" s="180"/>
      <c r="O25" s="184"/>
      <c r="P25" s="185"/>
      <c r="Q25" s="185"/>
      <c r="R25" s="185"/>
      <c r="S25" s="185"/>
      <c r="T25" s="184">
        <v>54934</v>
      </c>
      <c r="U25" s="181" t="s">
        <v>191</v>
      </c>
      <c r="V25" s="164"/>
      <c r="W25" s="181" t="s">
        <v>99</v>
      </c>
      <c r="X25" s="151">
        <v>8000</v>
      </c>
      <c r="Y25" s="151"/>
      <c r="Z25" s="151"/>
      <c r="AA25" s="151">
        <v>46934</v>
      </c>
    </row>
    <row r="26" spans="1:27" ht="12.75" hidden="1" customHeight="1" x14ac:dyDescent="0.25">
      <c r="B26" s="173" t="s">
        <v>279</v>
      </c>
      <c r="C26" s="174" t="s">
        <v>283</v>
      </c>
      <c r="D26" s="176" t="s">
        <v>260</v>
      </c>
      <c r="E26" s="176">
        <v>2</v>
      </c>
      <c r="F26" s="176">
        <v>320</v>
      </c>
      <c r="G26" s="182" t="s">
        <v>148</v>
      </c>
      <c r="H26" s="183">
        <v>20237829574</v>
      </c>
      <c r="I26" s="184">
        <v>50957.05</v>
      </c>
      <c r="J26" s="185"/>
      <c r="K26" s="184">
        <v>10700.98</v>
      </c>
      <c r="L26" s="185"/>
      <c r="M26" s="184">
        <v>0</v>
      </c>
      <c r="N26" s="180"/>
      <c r="O26" s="184"/>
      <c r="P26" s="185"/>
      <c r="Q26" s="185"/>
      <c r="R26" s="185"/>
      <c r="S26" s="185"/>
      <c r="T26" s="184">
        <v>61658.01</v>
      </c>
      <c r="U26" s="181" t="s">
        <v>191</v>
      </c>
      <c r="V26" s="164"/>
      <c r="W26" s="181" t="s">
        <v>99</v>
      </c>
      <c r="X26" s="151"/>
      <c r="Y26" s="151"/>
      <c r="Z26" s="151"/>
      <c r="AA26" s="151">
        <v>61658.01</v>
      </c>
    </row>
    <row r="27" spans="1:27" ht="12.75" hidden="1" customHeight="1" x14ac:dyDescent="0.25">
      <c r="B27" s="173" t="s">
        <v>279</v>
      </c>
      <c r="C27" s="174" t="s">
        <v>284</v>
      </c>
      <c r="D27" s="176" t="s">
        <v>260</v>
      </c>
      <c r="E27" s="176">
        <v>11</v>
      </c>
      <c r="F27" s="176">
        <v>16549</v>
      </c>
      <c r="G27" s="182" t="s">
        <v>114</v>
      </c>
      <c r="H27" s="183">
        <v>33710532759</v>
      </c>
      <c r="I27" s="184">
        <v>58779.39</v>
      </c>
      <c r="J27" s="185"/>
      <c r="K27" s="184">
        <v>12343.67</v>
      </c>
      <c r="L27" s="185"/>
      <c r="M27" s="184">
        <v>0</v>
      </c>
      <c r="N27" s="180"/>
      <c r="O27" s="184"/>
      <c r="P27" s="185">
        <v>2057.2800000000002</v>
      </c>
      <c r="Q27" s="185"/>
      <c r="R27" s="185"/>
      <c r="S27" s="185"/>
      <c r="T27" s="184">
        <v>73180.34</v>
      </c>
      <c r="U27" s="181" t="s">
        <v>191</v>
      </c>
      <c r="V27" s="164"/>
      <c r="W27" s="181" t="s">
        <v>183</v>
      </c>
      <c r="X27" s="151"/>
      <c r="Y27" s="151"/>
      <c r="Z27" s="151"/>
      <c r="AA27" s="151">
        <v>73180.34</v>
      </c>
    </row>
    <row r="28" spans="1:27" ht="12.75" hidden="1" customHeight="1" x14ac:dyDescent="0.25">
      <c r="B28" s="173" t="s">
        <v>279</v>
      </c>
      <c r="C28" s="174" t="s">
        <v>285</v>
      </c>
      <c r="D28" s="176" t="s">
        <v>286</v>
      </c>
      <c r="E28" s="176">
        <v>1</v>
      </c>
      <c r="F28" s="176">
        <v>10</v>
      </c>
      <c r="G28" s="182" t="s">
        <v>146</v>
      </c>
      <c r="H28" s="183">
        <v>20202995331</v>
      </c>
      <c r="I28" s="184">
        <v>-123446.29</v>
      </c>
      <c r="J28" s="185"/>
      <c r="K28" s="184">
        <v>0</v>
      </c>
      <c r="L28" s="185"/>
      <c r="M28" s="184">
        <v>0</v>
      </c>
      <c r="N28" s="180"/>
      <c r="O28" s="184"/>
      <c r="P28" s="185"/>
      <c r="Q28" s="185"/>
      <c r="R28" s="185"/>
      <c r="S28" s="185"/>
      <c r="T28" s="184">
        <v>-123446.29</v>
      </c>
      <c r="U28" s="181" t="s">
        <v>191</v>
      </c>
      <c r="V28" s="164"/>
      <c r="W28" s="181" t="s">
        <v>99</v>
      </c>
      <c r="X28" s="151"/>
      <c r="Y28" s="151"/>
      <c r="Z28" s="151"/>
      <c r="AA28" s="151">
        <v>-123446.29</v>
      </c>
    </row>
    <row r="29" spans="1:27" ht="12.75" hidden="1" customHeight="1" x14ac:dyDescent="0.25">
      <c r="B29" s="173" t="s">
        <v>279</v>
      </c>
      <c r="C29" s="174" t="s">
        <v>287</v>
      </c>
      <c r="D29" s="176" t="s">
        <v>260</v>
      </c>
      <c r="E29" s="176">
        <v>4264</v>
      </c>
      <c r="F29" s="176">
        <v>2292871</v>
      </c>
      <c r="G29" s="182" t="s">
        <v>110</v>
      </c>
      <c r="H29" s="183">
        <v>30639453738</v>
      </c>
      <c r="I29" s="184">
        <v>15000</v>
      </c>
      <c r="J29" s="185"/>
      <c r="K29" s="184">
        <v>3150</v>
      </c>
      <c r="L29" s="185"/>
      <c r="M29" s="184">
        <v>0</v>
      </c>
      <c r="N29" s="180"/>
      <c r="O29" s="184"/>
      <c r="P29" s="185">
        <v>600</v>
      </c>
      <c r="Q29" s="185"/>
      <c r="R29" s="185"/>
      <c r="S29" s="185"/>
      <c r="T29" s="184">
        <v>18750</v>
      </c>
      <c r="U29" s="181" t="s">
        <v>201</v>
      </c>
      <c r="V29" s="164"/>
      <c r="W29" s="181" t="s">
        <v>263</v>
      </c>
      <c r="X29" s="151"/>
      <c r="Y29" s="151"/>
      <c r="Z29" s="151"/>
      <c r="AA29" s="151">
        <v>18750</v>
      </c>
    </row>
    <row r="30" spans="1:27" ht="12.75" hidden="1" customHeight="1" x14ac:dyDescent="0.25">
      <c r="B30" s="173" t="s">
        <v>279</v>
      </c>
      <c r="C30" s="174" t="s">
        <v>288</v>
      </c>
      <c r="D30" s="176" t="s">
        <v>260</v>
      </c>
      <c r="E30" s="176">
        <v>11</v>
      </c>
      <c r="F30" s="176">
        <v>16667</v>
      </c>
      <c r="G30" s="182" t="s">
        <v>114</v>
      </c>
      <c r="H30" s="183">
        <v>33710532759</v>
      </c>
      <c r="I30" s="184">
        <v>7851.23</v>
      </c>
      <c r="J30" s="185"/>
      <c r="K30" s="184">
        <v>1648.76</v>
      </c>
      <c r="L30" s="185"/>
      <c r="M30" s="184">
        <v>0</v>
      </c>
      <c r="N30" s="180"/>
      <c r="O30" s="184"/>
      <c r="P30" s="185">
        <v>274.79000000000002</v>
      </c>
      <c r="Q30" s="185"/>
      <c r="R30" s="185"/>
      <c r="S30" s="185"/>
      <c r="T30" s="184">
        <v>9774.7900000000009</v>
      </c>
      <c r="U30" s="181" t="s">
        <v>191</v>
      </c>
      <c r="V30" s="164"/>
      <c r="W30" s="181" t="s">
        <v>183</v>
      </c>
      <c r="X30" s="151"/>
      <c r="Y30" s="151"/>
      <c r="Z30" s="151"/>
      <c r="AA30" s="151">
        <v>9774.7900000000009</v>
      </c>
    </row>
    <row r="31" spans="1:27" ht="12.75" hidden="1" customHeight="1" x14ac:dyDescent="0.25">
      <c r="B31" s="173" t="s">
        <v>279</v>
      </c>
      <c r="C31" s="174" t="s">
        <v>289</v>
      </c>
      <c r="D31" s="176" t="s">
        <v>260</v>
      </c>
      <c r="E31" s="176">
        <v>3</v>
      </c>
      <c r="F31" s="176">
        <v>1414</v>
      </c>
      <c r="G31" s="182" t="s">
        <v>125</v>
      </c>
      <c r="H31" s="183">
        <v>20147697873</v>
      </c>
      <c r="I31" s="184">
        <v>800</v>
      </c>
      <c r="J31" s="185"/>
      <c r="K31" s="184">
        <v>168</v>
      </c>
      <c r="L31" s="185"/>
      <c r="M31" s="184">
        <v>0</v>
      </c>
      <c r="N31" s="180"/>
      <c r="O31" s="184"/>
      <c r="P31" s="185"/>
      <c r="Q31" s="185"/>
      <c r="R31" s="185"/>
      <c r="S31" s="185"/>
      <c r="T31" s="184">
        <v>968</v>
      </c>
      <c r="U31" s="181" t="s">
        <v>191</v>
      </c>
      <c r="V31" s="164"/>
      <c r="W31" s="181" t="s">
        <v>99</v>
      </c>
      <c r="X31" s="151"/>
      <c r="Y31" s="151"/>
      <c r="Z31" s="151"/>
      <c r="AA31" s="151">
        <v>968</v>
      </c>
    </row>
    <row r="32" spans="1:27" ht="12.75" hidden="1" customHeight="1" x14ac:dyDescent="0.25">
      <c r="B32" s="173" t="s">
        <v>279</v>
      </c>
      <c r="C32" s="174" t="s">
        <v>289</v>
      </c>
      <c r="D32" s="176" t="s">
        <v>290</v>
      </c>
      <c r="E32" s="176">
        <v>2</v>
      </c>
      <c r="F32" s="176">
        <v>333</v>
      </c>
      <c r="G32" s="182" t="s">
        <v>151</v>
      </c>
      <c r="H32" s="183">
        <v>20288682276</v>
      </c>
      <c r="I32" s="184">
        <v>61291</v>
      </c>
      <c r="J32" s="185"/>
      <c r="K32" s="184">
        <v>0</v>
      </c>
      <c r="L32" s="185"/>
      <c r="M32" s="184">
        <v>0</v>
      </c>
      <c r="N32" s="180"/>
      <c r="O32" s="184"/>
      <c r="P32" s="185"/>
      <c r="Q32" s="185"/>
      <c r="R32" s="185"/>
      <c r="S32" s="185"/>
      <c r="T32" s="184">
        <v>61291</v>
      </c>
      <c r="U32" s="181" t="s">
        <v>6</v>
      </c>
      <c r="V32" s="164"/>
      <c r="W32" s="181" t="s">
        <v>270</v>
      </c>
      <c r="X32" s="151"/>
      <c r="Y32" s="151"/>
      <c r="Z32" s="151"/>
      <c r="AA32" s="151">
        <v>61291</v>
      </c>
    </row>
    <row r="33" spans="2:27" ht="12.75" hidden="1" customHeight="1" x14ac:dyDescent="0.25">
      <c r="B33" s="173" t="s">
        <v>279</v>
      </c>
      <c r="C33" s="174" t="s">
        <v>291</v>
      </c>
      <c r="D33" s="176" t="s">
        <v>260</v>
      </c>
      <c r="E33" s="176">
        <v>11</v>
      </c>
      <c r="F33" s="176">
        <v>16774</v>
      </c>
      <c r="G33" s="182" t="s">
        <v>114</v>
      </c>
      <c r="H33" s="183">
        <v>33710532759</v>
      </c>
      <c r="I33" s="184">
        <v>78532.210000000006</v>
      </c>
      <c r="J33" s="185"/>
      <c r="K33" s="184">
        <v>16491.759999999998</v>
      </c>
      <c r="L33" s="185"/>
      <c r="M33" s="184">
        <v>0</v>
      </c>
      <c r="N33" s="180"/>
      <c r="O33" s="184"/>
      <c r="P33" s="185">
        <v>2748.63</v>
      </c>
      <c r="Q33" s="185"/>
      <c r="R33" s="185"/>
      <c r="S33" s="185"/>
      <c r="T33" s="184">
        <v>97772.6</v>
      </c>
      <c r="U33" s="181" t="s">
        <v>191</v>
      </c>
      <c r="V33" s="164"/>
      <c r="W33" s="181" t="s">
        <v>183</v>
      </c>
      <c r="X33" s="151"/>
      <c r="Y33" s="151"/>
      <c r="Z33" s="151"/>
      <c r="AA33" s="151">
        <v>97772.6</v>
      </c>
    </row>
    <row r="34" spans="2:27" ht="12.75" hidden="1" customHeight="1" x14ac:dyDescent="0.25">
      <c r="B34" s="173" t="s">
        <v>279</v>
      </c>
      <c r="C34" s="174" t="s">
        <v>292</v>
      </c>
      <c r="D34" s="176" t="s">
        <v>260</v>
      </c>
      <c r="E34" s="176">
        <v>11</v>
      </c>
      <c r="F34" s="176">
        <v>16826</v>
      </c>
      <c r="G34" s="182" t="s">
        <v>114</v>
      </c>
      <c r="H34" s="183">
        <v>33710532759</v>
      </c>
      <c r="I34" s="184">
        <v>174476.81</v>
      </c>
      <c r="J34" s="185"/>
      <c r="K34" s="184">
        <v>36640.129999999997</v>
      </c>
      <c r="L34" s="185"/>
      <c r="M34" s="184">
        <v>0</v>
      </c>
      <c r="N34" s="180"/>
      <c r="O34" s="184"/>
      <c r="P34" s="185">
        <v>6106.69</v>
      </c>
      <c r="Q34" s="185"/>
      <c r="R34" s="185"/>
      <c r="S34" s="185"/>
      <c r="T34" s="184">
        <v>217223.63</v>
      </c>
      <c r="U34" s="181" t="s">
        <v>191</v>
      </c>
      <c r="V34" s="164"/>
      <c r="W34" s="181" t="s">
        <v>183</v>
      </c>
      <c r="X34" s="151"/>
      <c r="Y34" s="151"/>
      <c r="Z34" s="151"/>
      <c r="AA34" s="151">
        <v>217223.63</v>
      </c>
    </row>
    <row r="35" spans="2:27" ht="12.75" hidden="1" customHeight="1" x14ac:dyDescent="0.25">
      <c r="B35" s="173" t="s">
        <v>293</v>
      </c>
      <c r="C35" s="174" t="s">
        <v>294</v>
      </c>
      <c r="D35" s="176" t="s">
        <v>260</v>
      </c>
      <c r="E35" s="176">
        <v>3</v>
      </c>
      <c r="F35" s="176">
        <v>1862</v>
      </c>
      <c r="G35" s="182" t="s">
        <v>108</v>
      </c>
      <c r="H35" s="183">
        <v>20255672712</v>
      </c>
      <c r="I35" s="184">
        <v>135000</v>
      </c>
      <c r="J35" s="185"/>
      <c r="K35" s="184">
        <v>28350</v>
      </c>
      <c r="L35" s="185"/>
      <c r="M35" s="184"/>
      <c r="N35" s="180"/>
      <c r="O35" s="184"/>
      <c r="P35" s="185"/>
      <c r="Q35" s="185"/>
      <c r="R35" s="185"/>
      <c r="S35" s="185"/>
      <c r="T35" s="184">
        <v>163350</v>
      </c>
      <c r="U35" s="181" t="s">
        <v>6</v>
      </c>
      <c r="V35" s="164"/>
      <c r="W35" s="181" t="s">
        <v>270</v>
      </c>
      <c r="X35" s="162">
        <v>142162.70000000001</v>
      </c>
      <c r="Y35" s="151">
        <v>25512.7</v>
      </c>
      <c r="Z35" s="151"/>
      <c r="AA35" s="151">
        <v>-4325.4000000000124</v>
      </c>
    </row>
    <row r="36" spans="2:27" ht="12.75" hidden="1" customHeight="1" x14ac:dyDescent="0.25">
      <c r="B36" s="173" t="s">
        <v>293</v>
      </c>
      <c r="C36" s="174" t="s">
        <v>294</v>
      </c>
      <c r="D36" s="176" t="s">
        <v>260</v>
      </c>
      <c r="E36" s="176">
        <v>4264</v>
      </c>
      <c r="F36" s="176">
        <v>2459356</v>
      </c>
      <c r="G36" s="182" t="s">
        <v>110</v>
      </c>
      <c r="H36" s="183">
        <v>30639453738</v>
      </c>
      <c r="I36" s="184">
        <v>17850</v>
      </c>
      <c r="J36" s="185"/>
      <c r="K36" s="184">
        <v>3748.5</v>
      </c>
      <c r="L36" s="185"/>
      <c r="M36" s="184"/>
      <c r="N36" s="180"/>
      <c r="O36" s="184"/>
      <c r="P36" s="185">
        <v>714</v>
      </c>
      <c r="Q36" s="185"/>
      <c r="R36" s="185"/>
      <c r="S36" s="185"/>
      <c r="T36" s="184">
        <v>22312.5</v>
      </c>
      <c r="U36" s="181" t="s">
        <v>201</v>
      </c>
      <c r="V36" s="164"/>
      <c r="W36" s="181" t="s">
        <v>263</v>
      </c>
      <c r="X36" s="151"/>
      <c r="Y36" s="151"/>
      <c r="Z36" s="151"/>
      <c r="AA36" s="151">
        <v>22312.5</v>
      </c>
    </row>
    <row r="37" spans="2:27" ht="12.75" hidden="1" customHeight="1" x14ac:dyDescent="0.25">
      <c r="B37" s="173" t="s">
        <v>293</v>
      </c>
      <c r="C37" s="174" t="s">
        <v>294</v>
      </c>
      <c r="D37" s="176" t="s">
        <v>260</v>
      </c>
      <c r="E37" s="176">
        <v>7</v>
      </c>
      <c r="F37" s="176">
        <v>233</v>
      </c>
      <c r="G37" s="182" t="s">
        <v>155</v>
      </c>
      <c r="H37" s="183">
        <v>30628953658</v>
      </c>
      <c r="I37" s="184">
        <v>3988.63</v>
      </c>
      <c r="J37" s="185"/>
      <c r="K37" s="184">
        <v>837.61</v>
      </c>
      <c r="L37" s="185"/>
      <c r="M37" s="184"/>
      <c r="N37" s="180"/>
      <c r="O37" s="184"/>
      <c r="P37" s="185"/>
      <c r="Q37" s="185"/>
      <c r="R37" s="185"/>
      <c r="S37" s="185"/>
      <c r="T37" s="184">
        <v>4826.24</v>
      </c>
      <c r="U37" s="181" t="s">
        <v>191</v>
      </c>
      <c r="V37" s="164"/>
      <c r="W37" s="181" t="s">
        <v>183</v>
      </c>
      <c r="X37" s="151"/>
      <c r="Y37" s="151"/>
      <c r="Z37" s="151"/>
      <c r="AA37" s="151">
        <v>4826.24</v>
      </c>
    </row>
    <row r="38" spans="2:27" ht="12.75" hidden="1" customHeight="1" x14ac:dyDescent="0.25">
      <c r="B38" s="173" t="s">
        <v>295</v>
      </c>
      <c r="C38" s="174" t="s">
        <v>296</v>
      </c>
      <c r="D38" s="176" t="s">
        <v>290</v>
      </c>
      <c r="E38" s="176">
        <v>2</v>
      </c>
      <c r="F38" s="176">
        <v>1915</v>
      </c>
      <c r="G38" s="182" t="s">
        <v>158</v>
      </c>
      <c r="H38" s="183">
        <v>20327710266</v>
      </c>
      <c r="I38" s="184">
        <v>1000</v>
      </c>
      <c r="J38" s="185"/>
      <c r="K38" s="184">
        <v>0</v>
      </c>
      <c r="L38" s="185"/>
      <c r="M38" s="184"/>
      <c r="N38" s="180"/>
      <c r="O38" s="184"/>
      <c r="P38" s="185"/>
      <c r="Q38" s="185"/>
      <c r="R38" s="185"/>
      <c r="S38" s="185"/>
      <c r="T38" s="184">
        <v>1000</v>
      </c>
      <c r="U38" s="181" t="s">
        <v>191</v>
      </c>
      <c r="V38" s="164"/>
      <c r="W38" s="181" t="s">
        <v>183</v>
      </c>
      <c r="X38" s="151"/>
      <c r="Y38" s="151"/>
      <c r="Z38" s="151"/>
      <c r="AA38" s="151">
        <v>1000</v>
      </c>
    </row>
    <row r="39" spans="2:27" ht="12.75" hidden="1" customHeight="1" x14ac:dyDescent="0.25">
      <c r="B39" s="173" t="s">
        <v>295</v>
      </c>
      <c r="C39" s="174" t="s">
        <v>297</v>
      </c>
      <c r="D39" s="176" t="s">
        <v>260</v>
      </c>
      <c r="E39" s="176">
        <v>11</v>
      </c>
      <c r="F39" s="176">
        <v>17681</v>
      </c>
      <c r="G39" s="182" t="s">
        <v>114</v>
      </c>
      <c r="H39" s="183">
        <v>33710532759</v>
      </c>
      <c r="I39" s="184">
        <v>61913.81</v>
      </c>
      <c r="J39" s="185"/>
      <c r="K39" s="184">
        <v>13001.9</v>
      </c>
      <c r="L39" s="185"/>
      <c r="M39" s="184"/>
      <c r="N39" s="180"/>
      <c r="O39" s="184"/>
      <c r="P39" s="185"/>
      <c r="Q39" s="185"/>
      <c r="R39" s="185"/>
      <c r="S39" s="185"/>
      <c r="T39" s="184">
        <v>74915.710000000006</v>
      </c>
      <c r="U39" s="181" t="s">
        <v>191</v>
      </c>
      <c r="V39" s="164"/>
      <c r="W39" s="181" t="s">
        <v>183</v>
      </c>
      <c r="X39" s="151"/>
      <c r="Y39" s="151"/>
      <c r="Z39" s="151"/>
      <c r="AA39" s="151">
        <v>74915.710000000006</v>
      </c>
    </row>
    <row r="40" spans="2:27" ht="12.75" hidden="1" customHeight="1" x14ac:dyDescent="0.25">
      <c r="B40" s="173" t="s">
        <v>295</v>
      </c>
      <c r="C40" s="174" t="s">
        <v>297</v>
      </c>
      <c r="D40" s="176" t="s">
        <v>261</v>
      </c>
      <c r="E40" s="176">
        <v>11</v>
      </c>
      <c r="F40" s="176">
        <v>1551</v>
      </c>
      <c r="G40" s="182" t="s">
        <v>114</v>
      </c>
      <c r="H40" s="183">
        <v>33710532759</v>
      </c>
      <c r="I40" s="184">
        <v>-40920.379999999997</v>
      </c>
      <c r="J40" s="185"/>
      <c r="K40" s="184">
        <v>-8593.2800000000007</v>
      </c>
      <c r="L40" s="185"/>
      <c r="M40" s="184"/>
      <c r="N40" s="180"/>
      <c r="O40" s="184"/>
      <c r="P40" s="185"/>
      <c r="Q40" s="185"/>
      <c r="R40" s="185"/>
      <c r="S40" s="185"/>
      <c r="T40" s="184">
        <v>-49513.67</v>
      </c>
      <c r="U40" s="181" t="s">
        <v>191</v>
      </c>
      <c r="V40" s="164"/>
      <c r="W40" s="181" t="s">
        <v>183</v>
      </c>
      <c r="X40" s="151"/>
      <c r="Y40" s="151"/>
      <c r="Z40" s="151"/>
      <c r="AA40" s="151">
        <v>-49513.67</v>
      </c>
    </row>
    <row r="41" spans="2:27" ht="12.75" hidden="1" customHeight="1" x14ac:dyDescent="0.25">
      <c r="B41" s="173" t="s">
        <v>295</v>
      </c>
      <c r="C41" s="174" t="s">
        <v>297</v>
      </c>
      <c r="D41" s="176" t="s">
        <v>261</v>
      </c>
      <c r="E41" s="176">
        <v>11</v>
      </c>
      <c r="F41" s="176">
        <v>1552</v>
      </c>
      <c r="G41" s="182" t="s">
        <v>114</v>
      </c>
      <c r="H41" s="183">
        <v>33710532759</v>
      </c>
      <c r="I41" s="184">
        <v>-8272.2800000000007</v>
      </c>
      <c r="J41" s="185"/>
      <c r="K41" s="184">
        <v>-1737.18</v>
      </c>
      <c r="L41" s="185"/>
      <c r="M41" s="184"/>
      <c r="N41" s="180"/>
      <c r="O41" s="184"/>
      <c r="P41" s="185"/>
      <c r="Q41" s="185"/>
      <c r="R41" s="185"/>
      <c r="S41" s="185"/>
      <c r="T41" s="184">
        <v>-10009.459999999999</v>
      </c>
      <c r="U41" s="181" t="s">
        <v>191</v>
      </c>
      <c r="V41" s="164"/>
      <c r="W41" s="181" t="s">
        <v>183</v>
      </c>
      <c r="X41" s="151"/>
      <c r="Y41" s="151"/>
      <c r="Z41" s="151"/>
      <c r="AA41" s="151">
        <v>-10009.459999999999</v>
      </c>
    </row>
    <row r="42" spans="2:27" ht="12.75" hidden="1" customHeight="1" x14ac:dyDescent="0.25">
      <c r="B42" s="173" t="s">
        <v>295</v>
      </c>
      <c r="C42" s="174" t="s">
        <v>298</v>
      </c>
      <c r="D42" s="176" t="s">
        <v>260</v>
      </c>
      <c r="E42" s="176">
        <v>11</v>
      </c>
      <c r="F42" s="176">
        <v>17814</v>
      </c>
      <c r="G42" s="182" t="s">
        <v>114</v>
      </c>
      <c r="H42" s="183">
        <v>33710532759</v>
      </c>
      <c r="I42" s="184">
        <v>6665.34</v>
      </c>
      <c r="J42" s="185"/>
      <c r="K42" s="184">
        <v>1399.72</v>
      </c>
      <c r="L42" s="185"/>
      <c r="M42" s="184"/>
      <c r="N42" s="180"/>
      <c r="O42" s="184"/>
      <c r="P42" s="185"/>
      <c r="Q42" s="185"/>
      <c r="R42" s="185"/>
      <c r="S42" s="185"/>
      <c r="T42" s="184">
        <v>8065.06</v>
      </c>
      <c r="U42" s="181" t="s">
        <v>191</v>
      </c>
      <c r="V42" s="164"/>
      <c r="W42" s="181" t="s">
        <v>183</v>
      </c>
      <c r="X42" s="151"/>
      <c r="Y42" s="151"/>
      <c r="Z42" s="151"/>
      <c r="AA42" s="151">
        <v>8065.06</v>
      </c>
    </row>
    <row r="43" spans="2:27" ht="12.75" hidden="1" customHeight="1" x14ac:dyDescent="0.25">
      <c r="B43" s="173" t="s">
        <v>295</v>
      </c>
      <c r="C43" s="174" t="s">
        <v>299</v>
      </c>
      <c r="D43" s="176" t="s">
        <v>260</v>
      </c>
      <c r="E43" s="176">
        <v>11</v>
      </c>
      <c r="F43" s="176">
        <v>18026</v>
      </c>
      <c r="G43" s="182" t="s">
        <v>114</v>
      </c>
      <c r="H43" s="183">
        <v>33710532759</v>
      </c>
      <c r="I43" s="184">
        <v>61351.43</v>
      </c>
      <c r="J43" s="185"/>
      <c r="K43" s="184">
        <v>12883.8</v>
      </c>
      <c r="L43" s="185"/>
      <c r="M43" s="184"/>
      <c r="N43" s="180"/>
      <c r="O43" s="184"/>
      <c r="P43" s="185"/>
      <c r="Q43" s="185"/>
      <c r="R43" s="185"/>
      <c r="S43" s="185"/>
      <c r="T43" s="184">
        <v>74235.240000000005</v>
      </c>
      <c r="U43" s="181" t="s">
        <v>191</v>
      </c>
      <c r="V43" s="164"/>
      <c r="W43" s="181" t="s">
        <v>183</v>
      </c>
      <c r="X43" s="151"/>
      <c r="Y43" s="151"/>
      <c r="Z43" s="151"/>
      <c r="AA43" s="151">
        <v>74235.240000000005</v>
      </c>
    </row>
    <row r="44" spans="2:27" ht="12.75" hidden="1" customHeight="1" x14ac:dyDescent="0.25">
      <c r="B44" s="173" t="s">
        <v>295</v>
      </c>
      <c r="C44" s="174" t="s">
        <v>300</v>
      </c>
      <c r="D44" s="176" t="s">
        <v>290</v>
      </c>
      <c r="E44" s="176">
        <v>2</v>
      </c>
      <c r="F44" s="176">
        <v>588</v>
      </c>
      <c r="G44" s="182" t="s">
        <v>160</v>
      </c>
      <c r="H44" s="183">
        <v>27062321240</v>
      </c>
      <c r="I44" s="184">
        <v>8000</v>
      </c>
      <c r="J44" s="185"/>
      <c r="K44" s="184">
        <v>0</v>
      </c>
      <c r="L44" s="185"/>
      <c r="M44" s="184"/>
      <c r="N44" s="180"/>
      <c r="O44" s="184"/>
      <c r="P44" s="185"/>
      <c r="Q44" s="185"/>
      <c r="R44" s="185"/>
      <c r="S44" s="185"/>
      <c r="T44" s="184">
        <v>8000</v>
      </c>
      <c r="U44" s="181" t="s">
        <v>6</v>
      </c>
      <c r="V44" s="164"/>
      <c r="W44" s="181" t="s">
        <v>281</v>
      </c>
      <c r="X44" s="151"/>
      <c r="Y44" s="151"/>
      <c r="Z44" s="151"/>
      <c r="AA44" s="151">
        <v>8000</v>
      </c>
    </row>
    <row r="45" spans="2:27" ht="12.75" hidden="1" customHeight="1" x14ac:dyDescent="0.25">
      <c r="B45" s="173" t="s">
        <v>301</v>
      </c>
      <c r="C45" s="174">
        <v>45200</v>
      </c>
      <c r="D45" s="176" t="s">
        <v>260</v>
      </c>
      <c r="E45" s="176">
        <v>1</v>
      </c>
      <c r="F45" s="176">
        <v>1042023</v>
      </c>
      <c r="G45" s="182" t="s">
        <v>117</v>
      </c>
      <c r="H45" s="183">
        <v>30500001735</v>
      </c>
      <c r="I45" s="184">
        <v>35016</v>
      </c>
      <c r="J45" s="185"/>
      <c r="K45" s="184">
        <v>7353.36</v>
      </c>
      <c r="L45" s="185"/>
      <c r="M45" s="184"/>
      <c r="N45" s="180">
        <v>369934.58</v>
      </c>
      <c r="O45" s="184">
        <v>1006.38</v>
      </c>
      <c r="P45" s="185">
        <v>335.46</v>
      </c>
      <c r="Q45" s="185"/>
      <c r="R45" s="185"/>
      <c r="S45" s="185"/>
      <c r="T45" s="184">
        <v>413645.78</v>
      </c>
      <c r="U45" s="181" t="s">
        <v>202</v>
      </c>
      <c r="V45" s="164"/>
      <c r="W45" s="181" t="s">
        <v>302</v>
      </c>
      <c r="X45" s="151"/>
      <c r="Y45" s="151"/>
      <c r="Z45" s="151"/>
      <c r="AA45" s="151">
        <v>413645.78</v>
      </c>
    </row>
    <row r="46" spans="2:27" ht="12.75" hidden="1" customHeight="1" x14ac:dyDescent="0.25">
      <c r="B46" s="173" t="s">
        <v>301</v>
      </c>
      <c r="C46" s="174">
        <v>45200</v>
      </c>
      <c r="D46" s="176" t="s">
        <v>260</v>
      </c>
      <c r="E46" s="176">
        <v>1</v>
      </c>
      <c r="F46" s="176">
        <v>1052023</v>
      </c>
      <c r="G46" s="182" t="s">
        <v>117</v>
      </c>
      <c r="H46" s="183">
        <v>30500001735</v>
      </c>
      <c r="I46" s="184">
        <v>8750</v>
      </c>
      <c r="J46" s="185"/>
      <c r="K46" s="184">
        <v>1837.5</v>
      </c>
      <c r="L46" s="185"/>
      <c r="M46" s="184"/>
      <c r="N46" s="180">
        <v>520423.28</v>
      </c>
      <c r="O46" s="184">
        <v>262.5</v>
      </c>
      <c r="P46" s="185">
        <v>87.5</v>
      </c>
      <c r="Q46" s="185"/>
      <c r="R46" s="185"/>
      <c r="S46" s="185"/>
      <c r="T46" s="184">
        <v>531360.78</v>
      </c>
      <c r="U46" s="181" t="s">
        <v>202</v>
      </c>
      <c r="V46" s="164"/>
      <c r="W46" s="181" t="s">
        <v>302</v>
      </c>
      <c r="X46" s="151"/>
      <c r="Y46" s="151"/>
      <c r="Z46" s="151"/>
      <c r="AA46" s="151">
        <v>531360.78</v>
      </c>
    </row>
    <row r="47" spans="2:27" ht="12.75" hidden="1" customHeight="1" x14ac:dyDescent="0.25">
      <c r="B47" s="173" t="s">
        <v>301</v>
      </c>
      <c r="C47" s="174">
        <v>45200</v>
      </c>
      <c r="D47" s="176" t="s">
        <v>260</v>
      </c>
      <c r="E47" s="176">
        <v>1</v>
      </c>
      <c r="F47" s="176">
        <v>1062023</v>
      </c>
      <c r="G47" s="182" t="s">
        <v>117</v>
      </c>
      <c r="H47" s="183">
        <v>30500001735</v>
      </c>
      <c r="I47" s="184">
        <v>11200</v>
      </c>
      <c r="J47" s="185"/>
      <c r="K47" s="184">
        <v>2352</v>
      </c>
      <c r="L47" s="185"/>
      <c r="M47" s="184"/>
      <c r="N47" s="180">
        <v>636578.13</v>
      </c>
      <c r="O47" s="184">
        <v>262.5</v>
      </c>
      <c r="P47" s="185">
        <v>87.5</v>
      </c>
      <c r="Q47" s="185"/>
      <c r="R47" s="185"/>
      <c r="S47" s="185"/>
      <c r="T47" s="184">
        <v>650480.13</v>
      </c>
      <c r="U47" s="181" t="s">
        <v>202</v>
      </c>
      <c r="V47" s="164"/>
      <c r="W47" s="181" t="s">
        <v>302</v>
      </c>
      <c r="X47" s="151"/>
      <c r="Y47" s="151"/>
      <c r="Z47" s="151"/>
      <c r="AA47" s="151">
        <v>650480.13</v>
      </c>
    </row>
    <row r="48" spans="2:27" ht="12.75" hidden="1" customHeight="1" x14ac:dyDescent="0.25">
      <c r="B48" s="173" t="s">
        <v>301</v>
      </c>
      <c r="C48" s="174">
        <v>45200</v>
      </c>
      <c r="D48" s="176" t="s">
        <v>260</v>
      </c>
      <c r="E48" s="176">
        <v>1</v>
      </c>
      <c r="F48" s="176">
        <v>1072023</v>
      </c>
      <c r="G48" s="182" t="s">
        <v>117</v>
      </c>
      <c r="H48" s="183">
        <v>30500001735</v>
      </c>
      <c r="I48" s="184">
        <v>2630</v>
      </c>
      <c r="J48" s="185"/>
      <c r="K48" s="184">
        <v>552.29999999999995</v>
      </c>
      <c r="L48" s="185"/>
      <c r="M48" s="184"/>
      <c r="N48" s="180">
        <v>99046.85</v>
      </c>
      <c r="O48" s="184">
        <v>1521.78</v>
      </c>
      <c r="P48" s="185">
        <v>536.12</v>
      </c>
      <c r="Q48" s="185"/>
      <c r="R48" s="185"/>
      <c r="S48" s="185"/>
      <c r="T48" s="184">
        <v>104287.05</v>
      </c>
      <c r="U48" s="181" t="s">
        <v>202</v>
      </c>
      <c r="V48" s="164"/>
      <c r="W48" s="181" t="s">
        <v>302</v>
      </c>
      <c r="X48" s="151"/>
      <c r="Y48" s="151"/>
      <c r="Z48" s="151"/>
      <c r="AA48" s="151">
        <v>104287.05</v>
      </c>
    </row>
    <row r="49" spans="2:29" ht="12.75" hidden="1" customHeight="1" x14ac:dyDescent="0.25">
      <c r="B49" s="173" t="s">
        <v>301</v>
      </c>
      <c r="C49" s="174">
        <v>45200</v>
      </c>
      <c r="D49" s="176" t="s">
        <v>260</v>
      </c>
      <c r="E49" s="176">
        <v>1</v>
      </c>
      <c r="F49" s="176">
        <v>1082023</v>
      </c>
      <c r="G49" s="182" t="s">
        <v>117</v>
      </c>
      <c r="H49" s="183">
        <v>30500001735</v>
      </c>
      <c r="I49" s="184">
        <v>8750</v>
      </c>
      <c r="J49" s="185"/>
      <c r="K49" s="184">
        <v>1837.5</v>
      </c>
      <c r="L49" s="185"/>
      <c r="M49" s="184"/>
      <c r="N49" s="180">
        <v>52284.46</v>
      </c>
      <c r="O49" s="184"/>
      <c r="P49" s="185">
        <v>87.5</v>
      </c>
      <c r="Q49" s="185"/>
      <c r="R49" s="185"/>
      <c r="S49" s="185"/>
      <c r="T49" s="184">
        <v>62959.46</v>
      </c>
      <c r="U49" s="181" t="s">
        <v>202</v>
      </c>
      <c r="V49" s="164"/>
      <c r="W49" s="181" t="s">
        <v>302</v>
      </c>
      <c r="X49" s="151"/>
      <c r="Y49" s="151"/>
      <c r="Z49" s="151"/>
      <c r="AA49" s="151">
        <v>62959.46</v>
      </c>
    </row>
    <row r="50" spans="2:29" ht="12.75" hidden="1" customHeight="1" x14ac:dyDescent="0.25">
      <c r="B50" s="173" t="s">
        <v>301</v>
      </c>
      <c r="C50" s="174">
        <v>45200</v>
      </c>
      <c r="D50" s="176" t="s">
        <v>260</v>
      </c>
      <c r="E50" s="176">
        <v>1</v>
      </c>
      <c r="F50" s="176">
        <v>1092023</v>
      </c>
      <c r="G50" s="182" t="s">
        <v>117</v>
      </c>
      <c r="H50" s="183">
        <v>30500001735</v>
      </c>
      <c r="I50" s="184">
        <v>13125</v>
      </c>
      <c r="J50" s="185"/>
      <c r="K50" s="184">
        <v>2756.25</v>
      </c>
      <c r="L50" s="185"/>
      <c r="M50" s="184"/>
      <c r="N50" s="180">
        <v>80889.47</v>
      </c>
      <c r="O50" s="184">
        <v>393.75</v>
      </c>
      <c r="P50" s="185">
        <v>131.25</v>
      </c>
      <c r="Q50" s="185"/>
      <c r="R50" s="185"/>
      <c r="S50" s="185"/>
      <c r="T50" s="184">
        <v>97295.72</v>
      </c>
      <c r="U50" s="181" t="s">
        <v>202</v>
      </c>
      <c r="V50" s="164"/>
      <c r="W50" s="181" t="s">
        <v>302</v>
      </c>
      <c r="X50" s="151"/>
      <c r="Y50" s="151"/>
      <c r="Z50" s="151"/>
      <c r="AA50" s="151">
        <v>97295.72</v>
      </c>
    </row>
    <row r="51" spans="2:29" ht="12.75" hidden="1" customHeight="1" x14ac:dyDescent="0.25">
      <c r="B51" s="173" t="s">
        <v>301</v>
      </c>
      <c r="C51" s="174" t="s">
        <v>303</v>
      </c>
      <c r="D51" s="176" t="s">
        <v>260</v>
      </c>
      <c r="E51" s="176">
        <v>1</v>
      </c>
      <c r="F51" s="176">
        <v>1018</v>
      </c>
      <c r="G51" s="182" t="s">
        <v>161</v>
      </c>
      <c r="H51" s="183">
        <v>30716710358</v>
      </c>
      <c r="I51" s="184">
        <v>24690</v>
      </c>
      <c r="J51" s="185"/>
      <c r="K51" s="184">
        <v>5184.8999999999996</v>
      </c>
      <c r="L51" s="185"/>
      <c r="M51" s="184"/>
      <c r="N51" s="180">
        <v>0</v>
      </c>
      <c r="O51" s="184"/>
      <c r="P51" s="185"/>
      <c r="Q51" s="185"/>
      <c r="R51" s="185"/>
      <c r="S51" s="185"/>
      <c r="T51" s="184">
        <v>29874.9</v>
      </c>
      <c r="U51" s="181" t="s">
        <v>194</v>
      </c>
      <c r="V51" s="164"/>
      <c r="W51" s="181" t="s">
        <v>99</v>
      </c>
      <c r="X51" s="151"/>
      <c r="Y51" s="151"/>
      <c r="Z51" s="217">
        <v>29874.9</v>
      </c>
      <c r="AA51" s="151">
        <f>+T51-Z51</f>
        <v>0</v>
      </c>
      <c r="AB51" s="205" t="s">
        <v>341</v>
      </c>
    </row>
    <row r="52" spans="2:29" ht="12.75" hidden="1" customHeight="1" x14ac:dyDescent="0.25">
      <c r="B52" s="173" t="s">
        <v>301</v>
      </c>
      <c r="C52" s="174" t="s">
        <v>304</v>
      </c>
      <c r="D52" s="176" t="s">
        <v>260</v>
      </c>
      <c r="E52" s="176">
        <v>11</v>
      </c>
      <c r="F52" s="176">
        <v>18297</v>
      </c>
      <c r="G52" s="182" t="s">
        <v>114</v>
      </c>
      <c r="H52" s="183">
        <v>33710532759</v>
      </c>
      <c r="I52" s="184">
        <v>1040852.24</v>
      </c>
      <c r="J52" s="185"/>
      <c r="K52" s="184">
        <v>218578.97</v>
      </c>
      <c r="L52" s="185"/>
      <c r="M52" s="184"/>
      <c r="N52" s="180">
        <v>0</v>
      </c>
      <c r="O52" s="184"/>
      <c r="P52" s="185"/>
      <c r="Q52" s="185"/>
      <c r="R52" s="185"/>
      <c r="S52" s="185"/>
      <c r="T52" s="184">
        <v>1259431.21</v>
      </c>
      <c r="U52" s="181" t="s">
        <v>191</v>
      </c>
      <c r="V52" s="164"/>
      <c r="W52" s="181" t="s">
        <v>183</v>
      </c>
      <c r="X52" s="151"/>
      <c r="Y52" s="151"/>
      <c r="Z52" s="151"/>
      <c r="AA52" s="151">
        <v>1259431.21</v>
      </c>
    </row>
    <row r="53" spans="2:29" ht="12.75" customHeight="1" x14ac:dyDescent="0.25">
      <c r="B53" s="173" t="s">
        <v>301</v>
      </c>
      <c r="C53" s="174" t="s">
        <v>305</v>
      </c>
      <c r="D53" s="176" t="s">
        <v>260</v>
      </c>
      <c r="E53" s="176">
        <v>1</v>
      </c>
      <c r="F53" s="176">
        <v>581</v>
      </c>
      <c r="G53" s="182" t="s">
        <v>130</v>
      </c>
      <c r="H53" s="183">
        <v>20236024742</v>
      </c>
      <c r="I53" s="184">
        <v>215120.8</v>
      </c>
      <c r="J53" s="185"/>
      <c r="K53" s="184">
        <v>45175.37</v>
      </c>
      <c r="L53" s="185"/>
      <c r="M53" s="184"/>
      <c r="N53" s="180">
        <v>0</v>
      </c>
      <c r="O53" s="184"/>
      <c r="P53" s="185"/>
      <c r="Q53" s="185"/>
      <c r="R53" s="185"/>
      <c r="S53" s="185"/>
      <c r="T53" s="184">
        <v>260296.16</v>
      </c>
      <c r="U53" s="181" t="s">
        <v>191</v>
      </c>
      <c r="V53" s="164"/>
      <c r="W53" s="181" t="s">
        <v>183</v>
      </c>
      <c r="X53" s="151">
        <v>52813</v>
      </c>
      <c r="Y53" s="151"/>
      <c r="Z53" s="151">
        <v>207483.16</v>
      </c>
      <c r="AA53" s="151">
        <f>+T53-X53-Z53</f>
        <v>0</v>
      </c>
      <c r="AB53" s="206" t="s">
        <v>347</v>
      </c>
      <c r="AC53" s="206" t="s">
        <v>343</v>
      </c>
    </row>
    <row r="54" spans="2:29" ht="12.75" hidden="1" customHeight="1" x14ac:dyDescent="0.25">
      <c r="B54" s="173" t="s">
        <v>301</v>
      </c>
      <c r="C54" s="174" t="s">
        <v>306</v>
      </c>
      <c r="D54" s="176" t="s">
        <v>260</v>
      </c>
      <c r="E54" s="176">
        <v>11</v>
      </c>
      <c r="F54" s="176">
        <v>18487</v>
      </c>
      <c r="G54" s="182" t="s">
        <v>114</v>
      </c>
      <c r="H54" s="183">
        <v>33710532759</v>
      </c>
      <c r="I54" s="184">
        <v>976694.82</v>
      </c>
      <c r="J54" s="185"/>
      <c r="K54" s="184">
        <v>205105.91</v>
      </c>
      <c r="L54" s="185"/>
      <c r="M54" s="184"/>
      <c r="N54" s="180">
        <v>0</v>
      </c>
      <c r="O54" s="184"/>
      <c r="P54" s="185"/>
      <c r="Q54" s="185"/>
      <c r="R54" s="185"/>
      <c r="S54" s="185"/>
      <c r="T54" s="184">
        <v>1181800.74</v>
      </c>
      <c r="U54" s="181" t="s">
        <v>191</v>
      </c>
      <c r="V54" s="164"/>
      <c r="W54" s="181" t="s">
        <v>183</v>
      </c>
      <c r="X54" s="151"/>
      <c r="Y54" s="151"/>
      <c r="Z54" s="151"/>
      <c r="AA54" s="151">
        <v>1181800.74</v>
      </c>
    </row>
    <row r="55" spans="2:29" ht="12.75" hidden="1" customHeight="1" x14ac:dyDescent="0.25">
      <c r="B55" s="173" t="s">
        <v>301</v>
      </c>
      <c r="C55" s="174" t="s">
        <v>307</v>
      </c>
      <c r="D55" s="176" t="s">
        <v>260</v>
      </c>
      <c r="E55" s="176">
        <v>11</v>
      </c>
      <c r="F55" s="176">
        <v>18510</v>
      </c>
      <c r="G55" s="182" t="s">
        <v>114</v>
      </c>
      <c r="H55" s="183">
        <v>33710532759</v>
      </c>
      <c r="I55" s="184">
        <v>18394.21</v>
      </c>
      <c r="J55" s="185"/>
      <c r="K55" s="184">
        <v>3862.78</v>
      </c>
      <c r="L55" s="185"/>
      <c r="M55" s="184"/>
      <c r="N55" s="180">
        <v>0</v>
      </c>
      <c r="O55" s="184"/>
      <c r="P55" s="185"/>
      <c r="Q55" s="185"/>
      <c r="R55" s="185"/>
      <c r="S55" s="185"/>
      <c r="T55" s="184">
        <v>22257</v>
      </c>
      <c r="U55" s="181" t="s">
        <v>191</v>
      </c>
      <c r="V55" s="164"/>
      <c r="W55" s="181" t="s">
        <v>183</v>
      </c>
      <c r="X55" s="151"/>
      <c r="Y55" s="151"/>
      <c r="Z55" s="151"/>
      <c r="AA55" s="151">
        <v>22257</v>
      </c>
    </row>
    <row r="56" spans="2:29" ht="12.75" hidden="1" customHeight="1" x14ac:dyDescent="0.25">
      <c r="B56" s="173" t="s">
        <v>308</v>
      </c>
      <c r="C56" s="174" t="s">
        <v>309</v>
      </c>
      <c r="D56" s="176" t="s">
        <v>260</v>
      </c>
      <c r="E56" s="176">
        <v>1</v>
      </c>
      <c r="F56" s="176">
        <v>1022</v>
      </c>
      <c r="G56" s="182" t="s">
        <v>161</v>
      </c>
      <c r="H56" s="183">
        <v>30716710358</v>
      </c>
      <c r="I56" s="184">
        <v>19650</v>
      </c>
      <c r="J56" s="185"/>
      <c r="K56" s="184">
        <v>4126.5</v>
      </c>
      <c r="L56" s="185"/>
      <c r="M56" s="184"/>
      <c r="N56" s="180"/>
      <c r="O56" s="184"/>
      <c r="P56" s="185"/>
      <c r="Q56" s="185"/>
      <c r="R56" s="185"/>
      <c r="S56" s="185"/>
      <c r="T56" s="184">
        <v>23776.5</v>
      </c>
      <c r="U56" s="181" t="s">
        <v>194</v>
      </c>
      <c r="V56" s="164"/>
      <c r="W56" s="181" t="s">
        <v>99</v>
      </c>
      <c r="X56" s="151"/>
      <c r="Y56" s="151"/>
      <c r="Z56" s="217">
        <v>23776.5</v>
      </c>
      <c r="AA56" s="151">
        <f>+T56-Z56</f>
        <v>0</v>
      </c>
      <c r="AB56" s="205" t="s">
        <v>341</v>
      </c>
    </row>
    <row r="57" spans="2:29" ht="12.75" hidden="1" customHeight="1" x14ac:dyDescent="0.25">
      <c r="B57" s="173" t="s">
        <v>308</v>
      </c>
      <c r="C57" s="174" t="s">
        <v>309</v>
      </c>
      <c r="D57" s="176" t="s">
        <v>260</v>
      </c>
      <c r="E57" s="176">
        <v>11</v>
      </c>
      <c r="F57" s="176">
        <v>18546</v>
      </c>
      <c r="G57" s="182" t="s">
        <v>114</v>
      </c>
      <c r="H57" s="183">
        <v>33710532759</v>
      </c>
      <c r="I57" s="184">
        <v>243284.96</v>
      </c>
      <c r="J57" s="185"/>
      <c r="K57" s="184">
        <v>51089.84</v>
      </c>
      <c r="L57" s="185"/>
      <c r="M57" s="184"/>
      <c r="N57" s="180"/>
      <c r="O57" s="184"/>
      <c r="P57" s="185"/>
      <c r="Q57" s="185"/>
      <c r="R57" s="185"/>
      <c r="S57" s="185"/>
      <c r="T57" s="184">
        <v>294374.8</v>
      </c>
      <c r="U57" s="181" t="s">
        <v>191</v>
      </c>
      <c r="V57" s="164"/>
      <c r="W57" s="181" t="s">
        <v>183</v>
      </c>
      <c r="X57" s="151"/>
      <c r="Y57" s="151"/>
      <c r="Z57" s="151"/>
      <c r="AA57" s="151">
        <v>294374.8</v>
      </c>
    </row>
    <row r="58" spans="2:29" ht="12.75" hidden="1" customHeight="1" x14ac:dyDescent="0.25">
      <c r="B58" s="173" t="s">
        <v>308</v>
      </c>
      <c r="C58" s="174" t="s">
        <v>309</v>
      </c>
      <c r="D58" s="176" t="s">
        <v>260</v>
      </c>
      <c r="E58" s="176">
        <v>11</v>
      </c>
      <c r="F58" s="176">
        <v>18545</v>
      </c>
      <c r="G58" s="182" t="s">
        <v>114</v>
      </c>
      <c r="H58" s="183">
        <v>33710532759</v>
      </c>
      <c r="I58" s="184">
        <v>140628.82</v>
      </c>
      <c r="J58" s="185"/>
      <c r="K58" s="184">
        <v>29532.05</v>
      </c>
      <c r="L58" s="185"/>
      <c r="M58" s="184"/>
      <c r="N58" s="180"/>
      <c r="O58" s="184"/>
      <c r="P58" s="185"/>
      <c r="Q58" s="185"/>
      <c r="R58" s="185"/>
      <c r="S58" s="185"/>
      <c r="T58" s="184">
        <v>170160.87</v>
      </c>
      <c r="U58" s="181" t="s">
        <v>191</v>
      </c>
      <c r="V58" s="164"/>
      <c r="W58" s="181" t="s">
        <v>183</v>
      </c>
      <c r="X58" s="151"/>
      <c r="Y58" s="151"/>
      <c r="Z58" s="151"/>
      <c r="AA58" s="151">
        <v>170160.87</v>
      </c>
    </row>
    <row r="59" spans="2:29" ht="12.75" hidden="1" customHeight="1" x14ac:dyDescent="0.25">
      <c r="B59" s="173" t="s">
        <v>308</v>
      </c>
      <c r="C59" s="174" t="s">
        <v>310</v>
      </c>
      <c r="D59" s="176" t="s">
        <v>260</v>
      </c>
      <c r="E59" s="176">
        <v>2</v>
      </c>
      <c r="F59" s="176">
        <v>1955</v>
      </c>
      <c r="G59" s="182" t="s">
        <v>165</v>
      </c>
      <c r="H59" s="183">
        <v>30709787477</v>
      </c>
      <c r="I59" s="184">
        <v>154166.67000000001</v>
      </c>
      <c r="J59" s="185"/>
      <c r="K59" s="184">
        <v>32375</v>
      </c>
      <c r="L59" s="185"/>
      <c r="M59" s="184"/>
      <c r="N59" s="180"/>
      <c r="O59" s="184"/>
      <c r="P59" s="185"/>
      <c r="Q59" s="185"/>
      <c r="R59" s="185"/>
      <c r="S59" s="185"/>
      <c r="T59" s="184">
        <v>186541.65</v>
      </c>
      <c r="U59" s="181" t="s">
        <v>199</v>
      </c>
      <c r="V59" s="164"/>
      <c r="W59" s="181" t="s">
        <v>281</v>
      </c>
      <c r="X59" s="151"/>
      <c r="Y59" s="151"/>
      <c r="Z59" s="151"/>
      <c r="AA59" s="151">
        <v>186541.65</v>
      </c>
    </row>
    <row r="60" spans="2:29" ht="12.75" hidden="1" customHeight="1" x14ac:dyDescent="0.25">
      <c r="B60" s="173" t="s">
        <v>308</v>
      </c>
      <c r="C60" s="174" t="s">
        <v>310</v>
      </c>
      <c r="D60" s="176" t="s">
        <v>290</v>
      </c>
      <c r="E60" s="176">
        <v>1</v>
      </c>
      <c r="F60" s="176">
        <v>1</v>
      </c>
      <c r="G60" s="182" t="s">
        <v>166</v>
      </c>
      <c r="H60" s="183">
        <v>20171099081</v>
      </c>
      <c r="I60" s="184">
        <v>126136</v>
      </c>
      <c r="J60" s="185"/>
      <c r="K60" s="184">
        <v>0</v>
      </c>
      <c r="L60" s="185"/>
      <c r="M60" s="184"/>
      <c r="N60" s="180"/>
      <c r="O60" s="184"/>
      <c r="P60" s="185"/>
      <c r="Q60" s="185"/>
      <c r="R60" s="185"/>
      <c r="S60" s="185"/>
      <c r="T60" s="184">
        <v>126136</v>
      </c>
      <c r="U60" s="181" t="s">
        <v>191</v>
      </c>
      <c r="V60" s="164"/>
      <c r="W60" s="181" t="s">
        <v>281</v>
      </c>
      <c r="X60" s="151"/>
      <c r="Y60" s="151"/>
      <c r="Z60" s="151"/>
      <c r="AA60" s="151">
        <v>126136</v>
      </c>
    </row>
    <row r="61" spans="2:29" ht="12.75" hidden="1" customHeight="1" x14ac:dyDescent="0.25">
      <c r="B61" s="173" t="s">
        <v>308</v>
      </c>
      <c r="C61" s="174" t="s">
        <v>311</v>
      </c>
      <c r="D61" s="176" t="s">
        <v>260</v>
      </c>
      <c r="E61" s="176">
        <v>5</v>
      </c>
      <c r="F61" s="176">
        <v>2982</v>
      </c>
      <c r="G61" s="182" t="s">
        <v>142</v>
      </c>
      <c r="H61" s="183">
        <v>27242680176</v>
      </c>
      <c r="I61" s="184">
        <v>3132.52</v>
      </c>
      <c r="J61" s="185"/>
      <c r="K61" s="184">
        <v>657.83</v>
      </c>
      <c r="L61" s="185"/>
      <c r="M61" s="184"/>
      <c r="N61" s="180"/>
      <c r="O61" s="184"/>
      <c r="P61" s="185"/>
      <c r="Q61" s="185"/>
      <c r="R61" s="185"/>
      <c r="S61" s="185"/>
      <c r="T61" s="184">
        <v>3790.38</v>
      </c>
      <c r="U61" s="181" t="s">
        <v>191</v>
      </c>
      <c r="V61" s="164"/>
      <c r="W61" s="181" t="s">
        <v>183</v>
      </c>
      <c r="X61" s="151"/>
      <c r="Y61" s="151"/>
      <c r="Z61" s="151"/>
      <c r="AA61" s="151">
        <v>3790.38</v>
      </c>
    </row>
    <row r="62" spans="2:29" ht="12.75" hidden="1" customHeight="1" x14ac:dyDescent="0.25">
      <c r="B62" s="173" t="s">
        <v>308</v>
      </c>
      <c r="C62" s="174" t="s">
        <v>311</v>
      </c>
      <c r="D62" s="176" t="s">
        <v>260</v>
      </c>
      <c r="E62" s="176">
        <v>5</v>
      </c>
      <c r="F62" s="176">
        <v>2983</v>
      </c>
      <c r="G62" s="182" t="s">
        <v>142</v>
      </c>
      <c r="H62" s="183">
        <v>27242680176</v>
      </c>
      <c r="I62" s="184">
        <v>3438.05</v>
      </c>
      <c r="J62" s="185"/>
      <c r="K62" s="184">
        <v>721.99</v>
      </c>
      <c r="L62" s="185"/>
      <c r="M62" s="184"/>
      <c r="N62" s="180"/>
      <c r="O62" s="184"/>
      <c r="P62" s="185"/>
      <c r="Q62" s="185"/>
      <c r="R62" s="185"/>
      <c r="S62" s="185"/>
      <c r="T62" s="184">
        <v>4160.03</v>
      </c>
      <c r="U62" s="181" t="s">
        <v>191</v>
      </c>
      <c r="V62" s="164"/>
      <c r="W62" s="181" t="s">
        <v>183</v>
      </c>
      <c r="X62" s="151"/>
      <c r="Y62" s="151"/>
      <c r="Z62" s="151"/>
      <c r="AA62" s="151">
        <v>4160.03</v>
      </c>
    </row>
    <row r="63" spans="2:29" ht="12.75" hidden="1" customHeight="1" x14ac:dyDescent="0.25">
      <c r="B63" s="173" t="s">
        <v>308</v>
      </c>
      <c r="C63" s="174" t="s">
        <v>312</v>
      </c>
      <c r="D63" s="176" t="s">
        <v>260</v>
      </c>
      <c r="E63" s="176">
        <v>2</v>
      </c>
      <c r="F63" s="176">
        <v>1970</v>
      </c>
      <c r="G63" s="182" t="s">
        <v>165</v>
      </c>
      <c r="H63" s="183">
        <v>30709787477</v>
      </c>
      <c r="I63" s="184">
        <v>214286</v>
      </c>
      <c r="J63" s="185"/>
      <c r="K63" s="184">
        <v>45000.06</v>
      </c>
      <c r="L63" s="185"/>
      <c r="M63" s="184"/>
      <c r="N63" s="180"/>
      <c r="O63" s="184"/>
      <c r="P63" s="185"/>
      <c r="Q63" s="185"/>
      <c r="R63" s="185"/>
      <c r="S63" s="185"/>
      <c r="T63" s="184">
        <v>259286.06</v>
      </c>
      <c r="U63" s="181" t="s">
        <v>199</v>
      </c>
      <c r="V63" s="164"/>
      <c r="W63" s="181" t="s">
        <v>281</v>
      </c>
      <c r="X63" s="151"/>
      <c r="Y63" s="151"/>
      <c r="Z63" s="151"/>
      <c r="AA63" s="151">
        <v>259286.06</v>
      </c>
    </row>
    <row r="64" spans="2:29" ht="12.75" customHeight="1" x14ac:dyDescent="0.25">
      <c r="B64" s="173" t="s">
        <v>308</v>
      </c>
      <c r="C64" s="174" t="s">
        <v>313</v>
      </c>
      <c r="D64" s="176" t="s">
        <v>260</v>
      </c>
      <c r="E64" s="176">
        <v>1</v>
      </c>
      <c r="F64" s="176">
        <v>597</v>
      </c>
      <c r="G64" s="182" t="s">
        <v>130</v>
      </c>
      <c r="H64" s="183">
        <v>20236024742</v>
      </c>
      <c r="I64" s="184">
        <v>36143.279999999999</v>
      </c>
      <c r="J64" s="185"/>
      <c r="K64" s="184">
        <v>7590.09</v>
      </c>
      <c r="L64" s="185"/>
      <c r="M64" s="184"/>
      <c r="N64" s="180"/>
      <c r="O64" s="184"/>
      <c r="P64" s="185"/>
      <c r="Q64" s="185"/>
      <c r="R64" s="185"/>
      <c r="S64" s="185"/>
      <c r="T64" s="184">
        <v>43733.37</v>
      </c>
      <c r="U64" s="181" t="s">
        <v>191</v>
      </c>
      <c r="V64" s="164"/>
      <c r="W64" s="181" t="s">
        <v>183</v>
      </c>
      <c r="X64" s="184"/>
      <c r="Y64" s="151"/>
      <c r="Z64" s="184">
        <f>+T64</f>
        <v>43733.37</v>
      </c>
      <c r="AA64" s="151">
        <f>+T64-Z64</f>
        <v>0</v>
      </c>
      <c r="AB64" s="206" t="s">
        <v>347</v>
      </c>
    </row>
    <row r="65" spans="2:28" ht="12.75" hidden="1" customHeight="1" x14ac:dyDescent="0.25">
      <c r="B65" s="173" t="s">
        <v>308</v>
      </c>
      <c r="C65" s="174" t="s">
        <v>313</v>
      </c>
      <c r="D65" s="176" t="s">
        <v>290</v>
      </c>
      <c r="E65" s="176">
        <v>1</v>
      </c>
      <c r="F65" s="176">
        <v>2</v>
      </c>
      <c r="G65" s="182" t="s">
        <v>166</v>
      </c>
      <c r="H65" s="183">
        <v>20171099081</v>
      </c>
      <c r="I65" s="184">
        <v>175325</v>
      </c>
      <c r="J65" s="185"/>
      <c r="K65" s="184">
        <v>0</v>
      </c>
      <c r="L65" s="185"/>
      <c r="M65" s="184"/>
      <c r="N65" s="180"/>
      <c r="O65" s="184"/>
      <c r="P65" s="185"/>
      <c r="Q65" s="185"/>
      <c r="R65" s="185"/>
      <c r="S65" s="185"/>
      <c r="T65" s="184">
        <v>175325</v>
      </c>
      <c r="U65" s="181" t="s">
        <v>191</v>
      </c>
      <c r="V65" s="164"/>
      <c r="W65" s="181" t="s">
        <v>281</v>
      </c>
      <c r="X65" s="151"/>
      <c r="Y65" s="151"/>
      <c r="Z65" s="151"/>
      <c r="AA65" s="151">
        <v>175325</v>
      </c>
    </row>
    <row r="66" spans="2:28" ht="12.75" customHeight="1" x14ac:dyDescent="0.25">
      <c r="B66" s="173" t="s">
        <v>308</v>
      </c>
      <c r="C66" s="174" t="s">
        <v>314</v>
      </c>
      <c r="D66" s="176" t="s">
        <v>260</v>
      </c>
      <c r="E66" s="176">
        <v>1</v>
      </c>
      <c r="F66" s="176">
        <v>602</v>
      </c>
      <c r="G66" s="182" t="s">
        <v>130</v>
      </c>
      <c r="H66" s="183">
        <v>20236024742</v>
      </c>
      <c r="I66" s="184">
        <v>21157.24</v>
      </c>
      <c r="J66" s="185"/>
      <c r="K66" s="184">
        <v>4443.0200000000004</v>
      </c>
      <c r="L66" s="185"/>
      <c r="M66" s="184"/>
      <c r="N66" s="180"/>
      <c r="O66" s="184"/>
      <c r="P66" s="185"/>
      <c r="Q66" s="185"/>
      <c r="R66" s="185"/>
      <c r="S66" s="185"/>
      <c r="T66" s="184">
        <v>25600.26</v>
      </c>
      <c r="U66" s="181" t="s">
        <v>191</v>
      </c>
      <c r="V66" s="164"/>
      <c r="W66" s="181" t="s">
        <v>183</v>
      </c>
      <c r="X66" s="184"/>
      <c r="Y66" s="151"/>
      <c r="Z66" s="151">
        <v>17816.27</v>
      </c>
      <c r="AA66" s="151">
        <f>+T66-Z66</f>
        <v>7783.989999999998</v>
      </c>
      <c r="AB66" s="206" t="s">
        <v>347</v>
      </c>
    </row>
    <row r="67" spans="2:28" ht="12.75" hidden="1" customHeight="1" x14ac:dyDescent="0.25">
      <c r="B67" s="173" t="s">
        <v>308</v>
      </c>
      <c r="C67" s="174" t="s">
        <v>315</v>
      </c>
      <c r="D67" s="176" t="s">
        <v>260</v>
      </c>
      <c r="E67" s="176">
        <v>5</v>
      </c>
      <c r="F67" s="176">
        <v>1131</v>
      </c>
      <c r="G67" s="182" t="s">
        <v>140</v>
      </c>
      <c r="H67" s="183">
        <v>27208363307</v>
      </c>
      <c r="I67" s="184">
        <v>30000</v>
      </c>
      <c r="J67" s="185"/>
      <c r="K67" s="184">
        <v>6300</v>
      </c>
      <c r="L67" s="185"/>
      <c r="M67" s="184"/>
      <c r="N67" s="180"/>
      <c r="O67" s="184"/>
      <c r="P67" s="185"/>
      <c r="Q67" s="185"/>
      <c r="R67" s="185"/>
      <c r="S67" s="185"/>
      <c r="T67" s="184">
        <v>36300</v>
      </c>
      <c r="U67" s="181" t="s">
        <v>194</v>
      </c>
      <c r="V67" s="164"/>
      <c r="W67" s="181" t="s">
        <v>99</v>
      </c>
      <c r="X67" s="151">
        <v>30000</v>
      </c>
      <c r="Y67" s="151"/>
      <c r="Z67" s="151"/>
      <c r="AA67" s="151">
        <v>6300</v>
      </c>
    </row>
    <row r="68" spans="2:28" ht="12.75" hidden="1" customHeight="1" x14ac:dyDescent="0.25">
      <c r="B68" s="173" t="s">
        <v>308</v>
      </c>
      <c r="C68" s="174" t="s">
        <v>315</v>
      </c>
      <c r="D68" s="176" t="s">
        <v>261</v>
      </c>
      <c r="E68" s="176">
        <v>5</v>
      </c>
      <c r="F68" s="176">
        <v>34</v>
      </c>
      <c r="G68" s="182" t="s">
        <v>140</v>
      </c>
      <c r="H68" s="183">
        <v>27208363307</v>
      </c>
      <c r="I68" s="184">
        <v>-30000</v>
      </c>
      <c r="J68" s="185"/>
      <c r="K68" s="184">
        <v>-6300</v>
      </c>
      <c r="L68" s="185"/>
      <c r="M68" s="184"/>
      <c r="N68" s="180"/>
      <c r="O68" s="184"/>
      <c r="P68" s="185"/>
      <c r="Q68" s="185"/>
      <c r="R68" s="185"/>
      <c r="S68" s="185"/>
      <c r="T68" s="184">
        <v>-36300</v>
      </c>
      <c r="U68" s="181" t="s">
        <v>194</v>
      </c>
      <c r="V68" s="164"/>
      <c r="W68" s="181" t="s">
        <v>99</v>
      </c>
      <c r="X68" s="151"/>
      <c r="Y68" s="151"/>
      <c r="Z68" s="151"/>
      <c r="AA68" s="151">
        <v>-36300</v>
      </c>
    </row>
    <row r="69" spans="2:28" ht="12.75" hidden="1" customHeight="1" x14ac:dyDescent="0.25">
      <c r="B69" s="173" t="s">
        <v>308</v>
      </c>
      <c r="C69" s="174" t="s">
        <v>315</v>
      </c>
      <c r="D69" s="176" t="s">
        <v>290</v>
      </c>
      <c r="E69" s="176">
        <v>2</v>
      </c>
      <c r="F69" s="176">
        <v>52</v>
      </c>
      <c r="G69" s="182" t="s">
        <v>167</v>
      </c>
      <c r="H69" s="183">
        <v>20353688538</v>
      </c>
      <c r="I69" s="184">
        <v>30000</v>
      </c>
      <c r="J69" s="185"/>
      <c r="K69" s="184">
        <v>0</v>
      </c>
      <c r="L69" s="185"/>
      <c r="M69" s="184"/>
      <c r="N69" s="180"/>
      <c r="O69" s="184"/>
      <c r="P69" s="185"/>
      <c r="Q69" s="185"/>
      <c r="R69" s="185"/>
      <c r="S69" s="185"/>
      <c r="T69" s="184">
        <v>30000</v>
      </c>
      <c r="U69" s="181" t="s">
        <v>191</v>
      </c>
      <c r="V69" s="164"/>
      <c r="W69" s="181" t="s">
        <v>99</v>
      </c>
      <c r="X69" s="151"/>
      <c r="Y69" s="151"/>
      <c r="Z69" s="151"/>
      <c r="AA69" s="151">
        <v>30000</v>
      </c>
    </row>
    <row r="70" spans="2:28" ht="12.75" hidden="1" customHeight="1" x14ac:dyDescent="0.25">
      <c r="B70" s="173" t="s">
        <v>308</v>
      </c>
      <c r="C70" s="174" t="s">
        <v>316</v>
      </c>
      <c r="D70" s="176" t="s">
        <v>260</v>
      </c>
      <c r="E70" s="176">
        <v>4</v>
      </c>
      <c r="F70" s="176">
        <v>452</v>
      </c>
      <c r="G70" s="182" t="s">
        <v>168</v>
      </c>
      <c r="H70" s="183">
        <v>20259693609</v>
      </c>
      <c r="I70" s="184">
        <v>4350</v>
      </c>
      <c r="J70" s="185"/>
      <c r="K70" s="184">
        <v>913.5</v>
      </c>
      <c r="L70" s="185"/>
      <c r="M70" s="184"/>
      <c r="N70" s="180"/>
      <c r="O70" s="184"/>
      <c r="P70" s="185"/>
      <c r="Q70" s="185"/>
      <c r="R70" s="185"/>
      <c r="S70" s="185"/>
      <c r="T70" s="184">
        <v>5263.5</v>
      </c>
      <c r="U70" s="181" t="s">
        <v>191</v>
      </c>
      <c r="V70" s="164"/>
      <c r="W70" s="181" t="s">
        <v>183</v>
      </c>
      <c r="X70" s="151"/>
      <c r="Y70" s="151"/>
      <c r="Z70" s="151"/>
      <c r="AA70" s="151">
        <v>5263.5</v>
      </c>
    </row>
    <row r="71" spans="2:28" ht="12.75" hidden="1" customHeight="1" x14ac:dyDescent="0.25">
      <c r="B71" s="173" t="s">
        <v>317</v>
      </c>
      <c r="C71" s="174" t="s">
        <v>318</v>
      </c>
      <c r="D71" s="176" t="s">
        <v>260</v>
      </c>
      <c r="E71" s="176">
        <v>1</v>
      </c>
      <c r="F71" s="176">
        <v>1061</v>
      </c>
      <c r="G71" s="182" t="s">
        <v>161</v>
      </c>
      <c r="H71" s="183">
        <v>30716710358</v>
      </c>
      <c r="I71" s="184">
        <v>19650</v>
      </c>
      <c r="J71" s="185"/>
      <c r="K71" s="184">
        <v>4126.5</v>
      </c>
      <c r="L71" s="185"/>
      <c r="M71" s="184"/>
      <c r="N71" s="180"/>
      <c r="O71" s="184"/>
      <c r="P71" s="185"/>
      <c r="Q71" s="185"/>
      <c r="R71" s="185"/>
      <c r="S71" s="185"/>
      <c r="T71" s="184">
        <v>23776.5</v>
      </c>
      <c r="U71" s="181" t="s">
        <v>194</v>
      </c>
      <c r="V71" s="164"/>
      <c r="W71" s="181" t="s">
        <v>99</v>
      </c>
      <c r="X71" s="151"/>
      <c r="Y71" s="151"/>
      <c r="Z71" s="217">
        <v>23776.5</v>
      </c>
      <c r="AA71" s="151">
        <f>+T71-Z71</f>
        <v>0</v>
      </c>
      <c r="AB71" s="205" t="s">
        <v>341</v>
      </c>
    </row>
    <row r="72" spans="2:28" ht="12.75" customHeight="1" x14ac:dyDescent="0.25">
      <c r="B72" s="173" t="s">
        <v>317</v>
      </c>
      <c r="C72" s="174" t="s">
        <v>319</v>
      </c>
      <c r="D72" s="176" t="s">
        <v>260</v>
      </c>
      <c r="E72" s="176">
        <v>1</v>
      </c>
      <c r="F72" s="176">
        <v>634</v>
      </c>
      <c r="G72" s="182" t="s">
        <v>130</v>
      </c>
      <c r="H72" s="183">
        <v>20236024742</v>
      </c>
      <c r="I72" s="184">
        <v>2993.23</v>
      </c>
      <c r="J72" s="185"/>
      <c r="K72" s="184">
        <v>628.58000000000004</v>
      </c>
      <c r="L72" s="185"/>
      <c r="M72" s="184"/>
      <c r="N72" s="180"/>
      <c r="O72" s="184"/>
      <c r="P72" s="185"/>
      <c r="Q72" s="185"/>
      <c r="R72" s="185"/>
      <c r="S72" s="185"/>
      <c r="T72" s="184">
        <v>3621.81</v>
      </c>
      <c r="U72" s="181" t="s">
        <v>194</v>
      </c>
      <c r="V72" s="164"/>
      <c r="W72" s="181" t="s">
        <v>183</v>
      </c>
      <c r="X72" s="184"/>
      <c r="Y72" s="151"/>
      <c r="Z72" s="151">
        <f>+T72</f>
        <v>3621.81</v>
      </c>
      <c r="AA72" s="151">
        <f>+T72-Z72</f>
        <v>0</v>
      </c>
      <c r="AB72" s="206" t="s">
        <v>347</v>
      </c>
    </row>
    <row r="73" spans="2:28" ht="12.75" hidden="1" customHeight="1" x14ac:dyDescent="0.25">
      <c r="B73" s="173" t="s">
        <v>317</v>
      </c>
      <c r="C73" s="174" t="s">
        <v>319</v>
      </c>
      <c r="D73" s="176" t="s">
        <v>260</v>
      </c>
      <c r="E73" s="176">
        <v>10</v>
      </c>
      <c r="F73" s="176">
        <v>15736</v>
      </c>
      <c r="G73" s="182" t="s">
        <v>104</v>
      </c>
      <c r="H73" s="183">
        <v>30714543357</v>
      </c>
      <c r="I73" s="184">
        <v>47688.83</v>
      </c>
      <c r="J73" s="185"/>
      <c r="K73" s="184">
        <v>10014.65</v>
      </c>
      <c r="L73" s="185"/>
      <c r="M73" s="184"/>
      <c r="N73" s="180"/>
      <c r="O73" s="184"/>
      <c r="P73" s="185"/>
      <c r="Q73" s="185"/>
      <c r="R73" s="185"/>
      <c r="S73" s="185"/>
      <c r="T73" s="184">
        <v>57703.48</v>
      </c>
      <c r="U73" s="181" t="s">
        <v>191</v>
      </c>
      <c r="V73" s="164"/>
      <c r="W73" s="181" t="s">
        <v>183</v>
      </c>
      <c r="X73" s="151">
        <v>51431</v>
      </c>
      <c r="Y73" s="151"/>
      <c r="Z73" s="151"/>
      <c r="AA73" s="151">
        <v>6272.4800000000032</v>
      </c>
    </row>
    <row r="74" spans="2:28" ht="12.75" customHeight="1" x14ac:dyDescent="0.25">
      <c r="B74" s="173" t="s">
        <v>317</v>
      </c>
      <c r="C74" s="174" t="s">
        <v>320</v>
      </c>
      <c r="D74" s="176" t="s">
        <v>260</v>
      </c>
      <c r="E74" s="176">
        <v>1</v>
      </c>
      <c r="F74" s="176">
        <v>640</v>
      </c>
      <c r="G74" s="182" t="s">
        <v>130</v>
      </c>
      <c r="H74" s="183">
        <v>20236024742</v>
      </c>
      <c r="I74" s="184">
        <v>6431.49</v>
      </c>
      <c r="J74" s="185"/>
      <c r="K74" s="184">
        <v>1350.61</v>
      </c>
      <c r="L74" s="185"/>
      <c r="M74" s="184"/>
      <c r="N74" s="180"/>
      <c r="O74" s="184"/>
      <c r="P74" s="185"/>
      <c r="Q74" s="185"/>
      <c r="R74" s="185"/>
      <c r="S74" s="185"/>
      <c r="T74" s="184">
        <v>7782.1</v>
      </c>
      <c r="U74" s="181" t="s">
        <v>194</v>
      </c>
      <c r="V74" s="164"/>
      <c r="W74" s="181" t="s">
        <v>183</v>
      </c>
      <c r="X74" s="184"/>
      <c r="Y74" s="151"/>
      <c r="Z74" s="151">
        <f>+T74</f>
        <v>7782.1</v>
      </c>
      <c r="AA74" s="151">
        <f>+T74-Z74</f>
        <v>0</v>
      </c>
      <c r="AB74" s="206" t="s">
        <v>347</v>
      </c>
    </row>
    <row r="75" spans="2:28" ht="12.75" hidden="1" customHeight="1" x14ac:dyDescent="0.25">
      <c r="B75" s="173" t="s">
        <v>317</v>
      </c>
      <c r="C75" s="174" t="s">
        <v>320</v>
      </c>
      <c r="D75" s="176" t="s">
        <v>260</v>
      </c>
      <c r="E75" s="176">
        <v>4</v>
      </c>
      <c r="F75" s="176">
        <v>23044</v>
      </c>
      <c r="G75" s="182" t="s">
        <v>169</v>
      </c>
      <c r="H75" s="183">
        <v>30715120239</v>
      </c>
      <c r="I75" s="184">
        <v>31073.599999999999</v>
      </c>
      <c r="J75" s="185"/>
      <c r="K75" s="184">
        <v>6525.46</v>
      </c>
      <c r="L75" s="185"/>
      <c r="M75" s="184"/>
      <c r="N75" s="180"/>
      <c r="O75" s="184"/>
      <c r="P75" s="185"/>
      <c r="Q75" s="185">
        <v>310.74</v>
      </c>
      <c r="R75" s="185"/>
      <c r="S75" s="185"/>
      <c r="T75" s="184">
        <v>37909.800000000003</v>
      </c>
      <c r="U75" s="181" t="s">
        <v>191</v>
      </c>
      <c r="V75" s="164"/>
      <c r="W75" s="181" t="s">
        <v>183</v>
      </c>
      <c r="X75" s="151"/>
      <c r="Y75" s="151"/>
      <c r="Z75" s="151"/>
      <c r="AA75" s="151">
        <v>37909.800000000003</v>
      </c>
    </row>
    <row r="76" spans="2:28" ht="12.75" hidden="1" customHeight="1" x14ac:dyDescent="0.25">
      <c r="B76" s="173" t="s">
        <v>317</v>
      </c>
      <c r="C76" s="174" t="s">
        <v>320</v>
      </c>
      <c r="D76" s="176" t="s">
        <v>260</v>
      </c>
      <c r="E76" s="176">
        <v>4</v>
      </c>
      <c r="F76" s="176">
        <v>23111</v>
      </c>
      <c r="G76" s="182" t="s">
        <v>169</v>
      </c>
      <c r="H76" s="183">
        <v>30715120239</v>
      </c>
      <c r="I76" s="184">
        <v>34026.300000000003</v>
      </c>
      <c r="J76" s="185">
        <v>3572.76</v>
      </c>
      <c r="K76" s="184"/>
      <c r="L76" s="185"/>
      <c r="M76" s="184"/>
      <c r="N76" s="180"/>
      <c r="O76" s="184"/>
      <c r="P76" s="185"/>
      <c r="Q76" s="185">
        <v>340.26</v>
      </c>
      <c r="R76" s="185"/>
      <c r="S76" s="185"/>
      <c r="T76" s="184">
        <v>37939.32</v>
      </c>
      <c r="U76" s="181" t="s">
        <v>191</v>
      </c>
      <c r="V76" s="164"/>
      <c r="W76" s="181" t="s">
        <v>183</v>
      </c>
      <c r="X76" s="151"/>
      <c r="Y76" s="151"/>
      <c r="Z76" s="151"/>
      <c r="AA76" s="151">
        <v>37939.32</v>
      </c>
    </row>
    <row r="77" spans="2:28" ht="12.75" hidden="1" customHeight="1" x14ac:dyDescent="0.25">
      <c r="B77" s="173" t="s">
        <v>317</v>
      </c>
      <c r="C77" s="174" t="s">
        <v>321</v>
      </c>
      <c r="D77" s="176" t="s">
        <v>260</v>
      </c>
      <c r="E77" s="176">
        <v>1</v>
      </c>
      <c r="F77" s="176">
        <v>54</v>
      </c>
      <c r="G77" s="182" t="s">
        <v>133</v>
      </c>
      <c r="H77" s="183">
        <v>23958717954</v>
      </c>
      <c r="I77" s="184">
        <v>548766.48</v>
      </c>
      <c r="J77" s="185">
        <v>57620.480000000003</v>
      </c>
      <c r="K77" s="184"/>
      <c r="L77" s="185"/>
      <c r="M77" s="184"/>
      <c r="N77" s="180"/>
      <c r="O77" s="184"/>
      <c r="P77" s="185"/>
      <c r="Q77" s="185"/>
      <c r="R77" s="185"/>
      <c r="S77" s="185"/>
      <c r="T77" s="184">
        <v>606386.96</v>
      </c>
      <c r="U77" s="181" t="s">
        <v>191</v>
      </c>
      <c r="V77" s="164"/>
      <c r="W77" s="181" t="s">
        <v>281</v>
      </c>
      <c r="X77" s="162">
        <v>606386.96</v>
      </c>
      <c r="Y77" s="151">
        <v>9631.93</v>
      </c>
      <c r="Z77" s="151"/>
      <c r="AA77" s="151">
        <v>-9631.93</v>
      </c>
    </row>
    <row r="78" spans="2:28" ht="12.75" hidden="1" customHeight="1" x14ac:dyDescent="0.25">
      <c r="B78" s="173" t="s">
        <v>322</v>
      </c>
      <c r="C78" s="174" t="s">
        <v>323</v>
      </c>
      <c r="D78" s="176" t="s">
        <v>260</v>
      </c>
      <c r="E78" s="176">
        <v>5</v>
      </c>
      <c r="F78" s="176">
        <v>552</v>
      </c>
      <c r="G78" s="182" t="s">
        <v>147</v>
      </c>
      <c r="H78" s="183">
        <v>30707005595</v>
      </c>
      <c r="I78" s="184">
        <v>1500000</v>
      </c>
      <c r="J78" s="185"/>
      <c r="K78" s="184">
        <v>315000</v>
      </c>
      <c r="L78" s="185"/>
      <c r="M78" s="184">
        <v>0</v>
      </c>
      <c r="N78" s="180"/>
      <c r="O78" s="184"/>
      <c r="P78" s="185"/>
      <c r="Q78" s="185"/>
      <c r="R78" s="185"/>
      <c r="S78" s="185"/>
      <c r="T78" s="184">
        <v>1815000</v>
      </c>
      <c r="U78" s="181" t="s">
        <v>199</v>
      </c>
      <c r="V78" s="164"/>
      <c r="W78" s="181" t="s">
        <v>99</v>
      </c>
      <c r="X78" s="151">
        <v>1041500</v>
      </c>
      <c r="Y78" s="151">
        <v>63000</v>
      </c>
      <c r="Z78" s="151"/>
      <c r="AA78" s="151">
        <v>710500</v>
      </c>
    </row>
    <row r="79" spans="2:28" ht="12.75" hidden="1" customHeight="1" x14ac:dyDescent="0.25">
      <c r="B79" s="173" t="s">
        <v>322</v>
      </c>
      <c r="C79" s="174" t="s">
        <v>324</v>
      </c>
      <c r="D79" s="176" t="s">
        <v>260</v>
      </c>
      <c r="E79" s="176">
        <v>11</v>
      </c>
      <c r="F79" s="176">
        <v>19262</v>
      </c>
      <c r="G79" s="182" t="s">
        <v>114</v>
      </c>
      <c r="H79" s="183">
        <v>33710532759</v>
      </c>
      <c r="I79" s="184">
        <v>7172.86</v>
      </c>
      <c r="J79" s="185"/>
      <c r="K79" s="184">
        <v>1506.3</v>
      </c>
      <c r="L79" s="185"/>
      <c r="M79" s="184">
        <v>0</v>
      </c>
      <c r="N79" s="180"/>
      <c r="O79" s="184"/>
      <c r="P79" s="185"/>
      <c r="Q79" s="185"/>
      <c r="R79" s="185"/>
      <c r="S79" s="185"/>
      <c r="T79" s="184">
        <v>8679.17</v>
      </c>
      <c r="U79" s="181" t="s">
        <v>191</v>
      </c>
      <c r="V79" s="164"/>
      <c r="W79" s="181" t="s">
        <v>183</v>
      </c>
      <c r="X79" s="151"/>
      <c r="Y79" s="151"/>
      <c r="Z79" s="151"/>
      <c r="AA79" s="151">
        <v>8679.17</v>
      </c>
    </row>
    <row r="80" spans="2:28" ht="12.75" hidden="1" customHeight="1" x14ac:dyDescent="0.25">
      <c r="B80" s="173" t="s">
        <v>322</v>
      </c>
      <c r="C80" s="174" t="s">
        <v>324</v>
      </c>
      <c r="D80" s="176" t="s">
        <v>261</v>
      </c>
      <c r="E80" s="176">
        <v>11</v>
      </c>
      <c r="F80" s="176">
        <v>1696</v>
      </c>
      <c r="G80" s="182" t="s">
        <v>114</v>
      </c>
      <c r="H80" s="183">
        <v>33710532759</v>
      </c>
      <c r="I80" s="184">
        <v>-40481.19</v>
      </c>
      <c r="J80" s="185"/>
      <c r="K80" s="184">
        <v>-8501.0499999999993</v>
      </c>
      <c r="L80" s="185"/>
      <c r="M80" s="184">
        <v>0</v>
      </c>
      <c r="N80" s="180"/>
      <c r="O80" s="184"/>
      <c r="P80" s="185"/>
      <c r="Q80" s="185"/>
      <c r="R80" s="185"/>
      <c r="S80" s="185"/>
      <c r="T80" s="184">
        <v>-48982.239999999998</v>
      </c>
      <c r="U80" s="181" t="s">
        <v>191</v>
      </c>
      <c r="V80" s="164"/>
      <c r="W80" s="181" t="s">
        <v>183</v>
      </c>
      <c r="X80" s="151"/>
      <c r="Y80" s="151"/>
      <c r="Z80" s="151"/>
      <c r="AA80" s="151">
        <v>-48982.239999999998</v>
      </c>
    </row>
    <row r="81" spans="2:28" ht="12.75" hidden="1" customHeight="1" x14ac:dyDescent="0.25">
      <c r="B81" s="173" t="s">
        <v>322</v>
      </c>
      <c r="C81" s="174" t="s">
        <v>325</v>
      </c>
      <c r="D81" s="176" t="s">
        <v>260</v>
      </c>
      <c r="E81" s="176">
        <v>11</v>
      </c>
      <c r="F81" s="176">
        <v>19282</v>
      </c>
      <c r="G81" s="182" t="s">
        <v>114</v>
      </c>
      <c r="H81" s="183">
        <v>33710532759</v>
      </c>
      <c r="I81" s="184">
        <v>24376.34</v>
      </c>
      <c r="J81" s="185"/>
      <c r="K81" s="184">
        <v>5119.03</v>
      </c>
      <c r="L81" s="185"/>
      <c r="M81" s="184">
        <v>0</v>
      </c>
      <c r="N81" s="180"/>
      <c r="O81" s="184"/>
      <c r="P81" s="185"/>
      <c r="Q81" s="185"/>
      <c r="R81" s="185"/>
      <c r="S81" s="185"/>
      <c r="T81" s="184">
        <v>29495.38</v>
      </c>
      <c r="U81" s="181" t="s">
        <v>191</v>
      </c>
      <c r="V81" s="164"/>
      <c r="W81" s="181" t="s">
        <v>183</v>
      </c>
      <c r="X81" s="151"/>
      <c r="Y81" s="151"/>
      <c r="Z81" s="151"/>
      <c r="AA81" s="151">
        <v>29495.38</v>
      </c>
    </row>
    <row r="82" spans="2:28" ht="12.75" customHeight="1" x14ac:dyDescent="0.25">
      <c r="B82" s="173" t="s">
        <v>322</v>
      </c>
      <c r="C82" s="174" t="s">
        <v>326</v>
      </c>
      <c r="D82" s="176" t="s">
        <v>260</v>
      </c>
      <c r="E82" s="176">
        <v>1</v>
      </c>
      <c r="F82" s="176">
        <v>671</v>
      </c>
      <c r="G82" s="182" t="s">
        <v>130</v>
      </c>
      <c r="H82" s="183">
        <v>20236024742</v>
      </c>
      <c r="I82" s="184">
        <v>11963.64</v>
      </c>
      <c r="J82" s="185"/>
      <c r="K82" s="184">
        <v>2512.37</v>
      </c>
      <c r="L82" s="185"/>
      <c r="M82" s="184">
        <v>0</v>
      </c>
      <c r="N82" s="180"/>
      <c r="O82" s="184"/>
      <c r="P82" s="185"/>
      <c r="Q82" s="185"/>
      <c r="R82" s="185"/>
      <c r="S82" s="185"/>
      <c r="T82" s="184">
        <v>14476.01</v>
      </c>
      <c r="U82" s="181" t="s">
        <v>191</v>
      </c>
      <c r="V82" s="164"/>
      <c r="W82" s="181" t="s">
        <v>183</v>
      </c>
      <c r="X82" s="184"/>
      <c r="Y82" s="151"/>
      <c r="Z82" s="151">
        <f>+T82</f>
        <v>14476.01</v>
      </c>
      <c r="AA82" s="151">
        <f>+T82-Z82</f>
        <v>0</v>
      </c>
      <c r="AB82" s="206" t="s">
        <v>347</v>
      </c>
    </row>
    <row r="83" spans="2:28" ht="12.75" hidden="1" customHeight="1" x14ac:dyDescent="0.25">
      <c r="B83" s="173" t="s">
        <v>322</v>
      </c>
      <c r="C83" s="174" t="s">
        <v>327</v>
      </c>
      <c r="D83" s="176" t="s">
        <v>260</v>
      </c>
      <c r="E83" s="176">
        <v>11</v>
      </c>
      <c r="F83" s="176">
        <v>19358</v>
      </c>
      <c r="G83" s="182" t="s">
        <v>114</v>
      </c>
      <c r="H83" s="183">
        <v>33710532759</v>
      </c>
      <c r="I83" s="184">
        <v>7592.03</v>
      </c>
      <c r="J83" s="185"/>
      <c r="K83" s="184">
        <v>1594.32</v>
      </c>
      <c r="L83" s="185"/>
      <c r="M83" s="184">
        <v>0</v>
      </c>
      <c r="N83" s="180"/>
      <c r="O83" s="184"/>
      <c r="P83" s="185"/>
      <c r="Q83" s="185"/>
      <c r="R83" s="185"/>
      <c r="S83" s="185"/>
      <c r="T83" s="184">
        <v>9186.35</v>
      </c>
      <c r="U83" s="181" t="s">
        <v>191</v>
      </c>
      <c r="V83" s="164"/>
      <c r="W83" s="181" t="s">
        <v>183</v>
      </c>
      <c r="X83" s="151"/>
      <c r="Y83" s="151"/>
      <c r="Z83" s="151"/>
      <c r="AA83" s="151">
        <v>9186.35</v>
      </c>
    </row>
    <row r="84" spans="2:28" ht="12.75" hidden="1" customHeight="1" x14ac:dyDescent="0.25">
      <c r="B84" s="173" t="s">
        <v>322</v>
      </c>
      <c r="C84" s="174" t="s">
        <v>328</v>
      </c>
      <c r="D84" s="176" t="s">
        <v>260</v>
      </c>
      <c r="E84" s="176">
        <v>10</v>
      </c>
      <c r="F84" s="176">
        <v>16110</v>
      </c>
      <c r="G84" s="182" t="s">
        <v>104</v>
      </c>
      <c r="H84" s="183">
        <v>30714543357</v>
      </c>
      <c r="I84" s="184">
        <v>35597.800000000003</v>
      </c>
      <c r="J84" s="185"/>
      <c r="K84" s="184">
        <v>7475.54</v>
      </c>
      <c r="L84" s="185"/>
      <c r="M84" s="184">
        <v>0</v>
      </c>
      <c r="N84" s="180"/>
      <c r="O84" s="184"/>
      <c r="P84" s="185"/>
      <c r="Q84" s="185"/>
      <c r="R84" s="185"/>
      <c r="S84" s="185"/>
      <c r="T84" s="184">
        <v>43073.34</v>
      </c>
      <c r="U84" s="181" t="s">
        <v>191</v>
      </c>
      <c r="V84" s="164"/>
      <c r="W84" s="181" t="s">
        <v>183</v>
      </c>
      <c r="X84" s="151"/>
      <c r="Y84" s="151"/>
      <c r="Z84" s="151"/>
      <c r="AA84" s="151">
        <v>43073.34</v>
      </c>
    </row>
    <row r="85" spans="2:28" ht="12.75" hidden="1" customHeight="1" x14ac:dyDescent="0.25">
      <c r="B85" s="173" t="s">
        <v>322</v>
      </c>
      <c r="C85" s="174" t="s">
        <v>329</v>
      </c>
      <c r="D85" s="176" t="s">
        <v>260</v>
      </c>
      <c r="E85" s="176">
        <v>1</v>
      </c>
      <c r="F85" s="176">
        <v>234</v>
      </c>
      <c r="G85" s="182" t="s">
        <v>162</v>
      </c>
      <c r="H85" s="183">
        <v>30718209966</v>
      </c>
      <c r="I85" s="184">
        <v>230000</v>
      </c>
      <c r="J85" s="185"/>
      <c r="K85" s="184">
        <v>48300</v>
      </c>
      <c r="L85" s="185"/>
      <c r="M85" s="184">
        <v>0</v>
      </c>
      <c r="N85" s="180"/>
      <c r="O85" s="184"/>
      <c r="P85" s="185"/>
      <c r="Q85" s="185"/>
      <c r="R85" s="185"/>
      <c r="S85" s="185"/>
      <c r="T85" s="184">
        <v>278300</v>
      </c>
      <c r="U85" s="181" t="s">
        <v>6</v>
      </c>
      <c r="V85" s="164"/>
      <c r="W85" s="181" t="s">
        <v>270</v>
      </c>
      <c r="X85" s="151"/>
      <c r="Y85" s="151"/>
      <c r="Z85" s="151"/>
      <c r="AA85" s="151">
        <f>+T85-Z85</f>
        <v>278300</v>
      </c>
    </row>
    <row r="86" spans="2:28" s="205" customFormat="1" ht="12.75" hidden="1" customHeight="1" x14ac:dyDescent="0.25">
      <c r="B86" s="194" t="s">
        <v>322</v>
      </c>
      <c r="C86" s="195" t="s">
        <v>330</v>
      </c>
      <c r="D86" s="196" t="s">
        <v>260</v>
      </c>
      <c r="E86" s="196">
        <v>5</v>
      </c>
      <c r="F86" s="196">
        <v>553</v>
      </c>
      <c r="G86" s="197" t="s">
        <v>147</v>
      </c>
      <c r="H86" s="198">
        <v>30707005595</v>
      </c>
      <c r="I86" s="199">
        <v>3150000</v>
      </c>
      <c r="J86" s="200"/>
      <c r="K86" s="199">
        <v>661500</v>
      </c>
      <c r="L86" s="200"/>
      <c r="M86" s="199">
        <v>0</v>
      </c>
      <c r="N86" s="201"/>
      <c r="O86" s="199"/>
      <c r="P86" s="200"/>
      <c r="Q86" s="200"/>
      <c r="R86" s="200"/>
      <c r="S86" s="200"/>
      <c r="T86" s="199">
        <v>3811500</v>
      </c>
      <c r="U86" s="202" t="s">
        <v>199</v>
      </c>
      <c r="V86" s="203"/>
      <c r="W86" s="202" t="s">
        <v>99</v>
      </c>
      <c r="X86" s="204"/>
      <c r="Y86" s="204">
        <f>58656.6+4656.6</f>
        <v>63313.2</v>
      </c>
      <c r="Z86" s="204">
        <v>3501656.6</v>
      </c>
      <c r="AA86" s="204">
        <f>+T86-Y86-Z86</f>
        <v>246530.19999999972</v>
      </c>
      <c r="AB86" s="205" t="s">
        <v>341</v>
      </c>
    </row>
    <row r="87" spans="2:28" s="205" customFormat="1" ht="12.75" hidden="1" customHeight="1" x14ac:dyDescent="0.25">
      <c r="B87" s="194" t="s">
        <v>331</v>
      </c>
      <c r="C87" s="195" t="s">
        <v>332</v>
      </c>
      <c r="D87" s="196" t="s">
        <v>290</v>
      </c>
      <c r="E87" s="196">
        <v>2</v>
      </c>
      <c r="F87" s="196">
        <v>186</v>
      </c>
      <c r="G87" s="197" t="s">
        <v>135</v>
      </c>
      <c r="H87" s="198">
        <v>20250484152</v>
      </c>
      <c r="I87" s="199">
        <v>700000</v>
      </c>
      <c r="J87" s="200"/>
      <c r="K87" s="199">
        <v>0</v>
      </c>
      <c r="L87" s="200"/>
      <c r="M87" s="199"/>
      <c r="N87" s="201">
        <v>0</v>
      </c>
      <c r="O87" s="199"/>
      <c r="P87" s="200"/>
      <c r="Q87" s="200"/>
      <c r="R87" s="200"/>
      <c r="S87" s="200"/>
      <c r="T87" s="199">
        <v>700000</v>
      </c>
      <c r="U87" s="202" t="s">
        <v>6</v>
      </c>
      <c r="V87" s="203"/>
      <c r="W87" s="202" t="s">
        <v>281</v>
      </c>
      <c r="X87" s="204">
        <v>0</v>
      </c>
      <c r="Y87" s="204"/>
      <c r="Z87" s="204">
        <v>700000</v>
      </c>
      <c r="AA87" s="204">
        <f>+T87-Z87</f>
        <v>0</v>
      </c>
      <c r="AB87" s="205" t="s">
        <v>341</v>
      </c>
    </row>
    <row r="88" spans="2:28" ht="12.75" hidden="1" customHeight="1" x14ac:dyDescent="0.25">
      <c r="B88" s="173" t="s">
        <v>331</v>
      </c>
      <c r="C88" s="174" t="s">
        <v>333</v>
      </c>
      <c r="D88" s="176" t="s">
        <v>260</v>
      </c>
      <c r="E88" s="176">
        <v>2</v>
      </c>
      <c r="F88" s="176">
        <v>167</v>
      </c>
      <c r="G88" s="182" t="s">
        <v>175</v>
      </c>
      <c r="H88" s="183">
        <v>20340172400</v>
      </c>
      <c r="I88" s="184">
        <v>320000</v>
      </c>
      <c r="J88" s="185"/>
      <c r="K88" s="184">
        <v>67200</v>
      </c>
      <c r="L88" s="185"/>
      <c r="M88" s="184"/>
      <c r="N88" s="180">
        <v>0</v>
      </c>
      <c r="O88" s="184"/>
      <c r="P88" s="185"/>
      <c r="Q88" s="185"/>
      <c r="R88" s="185"/>
      <c r="S88" s="185"/>
      <c r="T88" s="184">
        <v>387200</v>
      </c>
      <c r="U88" s="181" t="s">
        <v>191</v>
      </c>
      <c r="V88" s="164"/>
      <c r="W88" s="181" t="s">
        <v>99</v>
      </c>
      <c r="X88" s="151"/>
      <c r="Y88" s="151"/>
      <c r="Z88" s="151"/>
      <c r="AA88" s="151">
        <v>387200</v>
      </c>
    </row>
    <row r="89" spans="2:28" ht="12.75" hidden="1" customHeight="1" x14ac:dyDescent="0.25">
      <c r="B89" s="173" t="s">
        <v>331</v>
      </c>
      <c r="C89" s="174" t="s">
        <v>334</v>
      </c>
      <c r="D89" s="176" t="s">
        <v>260</v>
      </c>
      <c r="E89" s="176">
        <v>5</v>
      </c>
      <c r="F89" s="176">
        <v>555</v>
      </c>
      <c r="G89" s="182" t="s">
        <v>147</v>
      </c>
      <c r="H89" s="183">
        <v>30707005595</v>
      </c>
      <c r="I89" s="184">
        <v>2100000</v>
      </c>
      <c r="J89" s="185"/>
      <c r="K89" s="184">
        <v>441000</v>
      </c>
      <c r="L89" s="185"/>
      <c r="M89" s="184"/>
      <c r="N89" s="180">
        <v>0</v>
      </c>
      <c r="O89" s="184"/>
      <c r="P89" s="185"/>
      <c r="Q89" s="185"/>
      <c r="R89" s="185"/>
      <c r="S89" s="185"/>
      <c r="T89" s="184">
        <v>2541000</v>
      </c>
      <c r="U89" s="181" t="s">
        <v>199</v>
      </c>
      <c r="V89" s="164"/>
      <c r="W89" s="181" t="s">
        <v>99</v>
      </c>
      <c r="X89" s="162">
        <v>2241000</v>
      </c>
      <c r="Y89" s="151">
        <v>47788.6</v>
      </c>
      <c r="Z89" s="151"/>
      <c r="AA89" s="151">
        <v>252211.4</v>
      </c>
    </row>
    <row r="90" spans="2:28" ht="12.75" hidden="1" customHeight="1" x14ac:dyDescent="0.25">
      <c r="B90" s="173" t="s">
        <v>331</v>
      </c>
      <c r="C90" s="174" t="s">
        <v>335</v>
      </c>
      <c r="D90" s="176" t="s">
        <v>290</v>
      </c>
      <c r="E90" s="176">
        <v>2</v>
      </c>
      <c r="F90" s="176">
        <v>690</v>
      </c>
      <c r="G90" s="182" t="s">
        <v>160</v>
      </c>
      <c r="H90" s="183">
        <v>27062321240</v>
      </c>
      <c r="I90" s="184">
        <v>24000</v>
      </c>
      <c r="J90" s="185"/>
      <c r="K90" s="184">
        <v>0</v>
      </c>
      <c r="L90" s="185"/>
      <c r="M90" s="184"/>
      <c r="N90" s="180">
        <v>0</v>
      </c>
      <c r="O90" s="184"/>
      <c r="P90" s="185"/>
      <c r="Q90" s="185"/>
      <c r="R90" s="185"/>
      <c r="S90" s="185"/>
      <c r="T90" s="184">
        <v>24000</v>
      </c>
      <c r="U90" s="181" t="s">
        <v>6</v>
      </c>
      <c r="V90" s="164"/>
      <c r="W90" s="181" t="s">
        <v>281</v>
      </c>
      <c r="X90" s="151"/>
      <c r="Y90" s="151"/>
      <c r="Z90" s="151"/>
      <c r="AA90" s="151">
        <v>24000</v>
      </c>
    </row>
    <row r="91" spans="2:28" ht="12.75" hidden="1" customHeight="1" x14ac:dyDescent="0.25">
      <c r="B91" s="173" t="s">
        <v>336</v>
      </c>
      <c r="C91" s="174" t="s">
        <v>337</v>
      </c>
      <c r="D91" s="176" t="s">
        <v>260</v>
      </c>
      <c r="E91" s="176">
        <v>5</v>
      </c>
      <c r="F91" s="176">
        <v>17483</v>
      </c>
      <c r="G91" s="182" t="s">
        <v>177</v>
      </c>
      <c r="H91" s="183">
        <v>23280326879</v>
      </c>
      <c r="I91" s="184">
        <v>11619.63</v>
      </c>
      <c r="J91" s="185"/>
      <c r="K91" s="184">
        <v>2440.12</v>
      </c>
      <c r="L91" s="185"/>
      <c r="M91" s="184"/>
      <c r="N91" s="180"/>
      <c r="O91" s="184"/>
      <c r="P91" s="185"/>
      <c r="Q91" s="185"/>
      <c r="R91" s="185"/>
      <c r="S91" s="185"/>
      <c r="T91" s="184">
        <v>14059.75</v>
      </c>
      <c r="U91" s="181" t="s">
        <v>191</v>
      </c>
      <c r="V91" s="164"/>
      <c r="W91" s="181" t="s">
        <v>183</v>
      </c>
      <c r="X91" s="151"/>
      <c r="Y91" s="151"/>
      <c r="Z91" s="151"/>
      <c r="AA91" s="151">
        <v>14059.75</v>
      </c>
    </row>
    <row r="92" spans="2:28" ht="12.75" hidden="1" customHeight="1" x14ac:dyDescent="0.25">
      <c r="B92" s="173" t="s">
        <v>336</v>
      </c>
      <c r="C92" s="174" t="s">
        <v>337</v>
      </c>
      <c r="D92" s="176" t="s">
        <v>290</v>
      </c>
      <c r="E92" s="176">
        <v>4</v>
      </c>
      <c r="F92" s="176">
        <v>2095</v>
      </c>
      <c r="G92" s="182" t="s">
        <v>141</v>
      </c>
      <c r="H92" s="183">
        <v>20937764627</v>
      </c>
      <c r="I92" s="184">
        <v>8000</v>
      </c>
      <c r="J92" s="185"/>
      <c r="K92" s="184">
        <v>0</v>
      </c>
      <c r="L92" s="185"/>
      <c r="M92" s="184"/>
      <c r="N92" s="180"/>
      <c r="O92" s="184"/>
      <c r="P92" s="185"/>
      <c r="Q92" s="185"/>
      <c r="R92" s="185"/>
      <c r="S92" s="185"/>
      <c r="T92" s="184">
        <v>8000</v>
      </c>
      <c r="U92" s="181" t="s">
        <v>191</v>
      </c>
      <c r="V92" s="164"/>
      <c r="W92" s="181" t="s">
        <v>99</v>
      </c>
      <c r="X92" s="151">
        <v>5250</v>
      </c>
      <c r="Y92" s="151"/>
      <c r="Z92" s="151"/>
      <c r="AA92" s="151">
        <v>2750</v>
      </c>
    </row>
    <row r="93" spans="2:28" ht="12.75" hidden="1" customHeight="1" x14ac:dyDescent="0.25">
      <c r="B93" s="173" t="s">
        <v>336</v>
      </c>
      <c r="C93" s="174" t="s">
        <v>338</v>
      </c>
      <c r="D93" s="176" t="s">
        <v>260</v>
      </c>
      <c r="E93" s="176">
        <v>1</v>
      </c>
      <c r="F93" s="176">
        <v>1182</v>
      </c>
      <c r="G93" s="182" t="s">
        <v>161</v>
      </c>
      <c r="H93" s="183">
        <v>30716710358</v>
      </c>
      <c r="I93" s="184">
        <v>37600</v>
      </c>
      <c r="J93" s="185"/>
      <c r="K93" s="184">
        <v>7896</v>
      </c>
      <c r="L93" s="185"/>
      <c r="M93" s="184"/>
      <c r="N93" s="180"/>
      <c r="O93" s="184"/>
      <c r="P93" s="185"/>
      <c r="Q93" s="185"/>
      <c r="R93" s="185"/>
      <c r="S93" s="185"/>
      <c r="T93" s="184">
        <v>45496</v>
      </c>
      <c r="U93" s="181" t="s">
        <v>194</v>
      </c>
      <c r="V93" s="164"/>
      <c r="W93" s="181" t="s">
        <v>99</v>
      </c>
      <c r="X93" s="151"/>
      <c r="Y93" s="151"/>
      <c r="Z93" s="217">
        <v>45496</v>
      </c>
      <c r="AA93" s="151">
        <f>+T93-Z93</f>
        <v>0</v>
      </c>
      <c r="AB93" s="205" t="s">
        <v>341</v>
      </c>
    </row>
    <row r="94" spans="2:28" ht="12.75" customHeight="1" x14ac:dyDescent="0.25">
      <c r="B94" s="173" t="s">
        <v>336</v>
      </c>
      <c r="C94" s="174" t="s">
        <v>338</v>
      </c>
      <c r="D94" s="176" t="s">
        <v>260</v>
      </c>
      <c r="E94" s="176">
        <v>375</v>
      </c>
      <c r="F94" s="176">
        <v>22232</v>
      </c>
      <c r="G94" s="182" t="s">
        <v>178</v>
      </c>
      <c r="H94" s="183">
        <v>30646512952</v>
      </c>
      <c r="I94" s="184">
        <v>234993.19</v>
      </c>
      <c r="J94" s="185"/>
      <c r="K94" s="184">
        <v>49348.57</v>
      </c>
      <c r="L94" s="185"/>
      <c r="M94" s="184"/>
      <c r="N94" s="180"/>
      <c r="O94" s="184"/>
      <c r="P94" s="185">
        <v>2349.9299999999998</v>
      </c>
      <c r="Q94" s="185"/>
      <c r="R94" s="185"/>
      <c r="S94" s="185"/>
      <c r="T94" s="184">
        <v>286691.69</v>
      </c>
      <c r="U94" s="181" t="s">
        <v>191</v>
      </c>
      <c r="V94" s="164"/>
      <c r="W94" s="181" t="s">
        <v>183</v>
      </c>
      <c r="X94" s="151">
        <v>76451.13</v>
      </c>
      <c r="Y94" s="151"/>
      <c r="Z94" s="151">
        <v>152902.22</v>
      </c>
      <c r="AA94" s="151">
        <f>+T94-X94-Y94-Z94</f>
        <v>57338.34</v>
      </c>
      <c r="AB94" s="206" t="s">
        <v>347</v>
      </c>
    </row>
    <row r="95" spans="2:28" ht="12.75" hidden="1" customHeight="1" x14ac:dyDescent="0.25">
      <c r="B95" s="173" t="s">
        <v>336</v>
      </c>
      <c r="C95" s="174">
        <v>45381</v>
      </c>
      <c r="D95" s="176" t="s">
        <v>260</v>
      </c>
      <c r="E95" s="176">
        <v>1</v>
      </c>
      <c r="F95" s="176">
        <v>1</v>
      </c>
      <c r="G95" s="182" t="s">
        <v>231</v>
      </c>
      <c r="H95" s="183">
        <v>30709565075</v>
      </c>
      <c r="I95" s="184">
        <v>1245827</v>
      </c>
      <c r="J95" s="185"/>
      <c r="K95" s="184"/>
      <c r="L95" s="185"/>
      <c r="M95" s="184"/>
      <c r="N95" s="180"/>
      <c r="O95" s="184">
        <v>38932.15</v>
      </c>
      <c r="P95" s="185">
        <v>12977</v>
      </c>
      <c r="Q95" s="185"/>
      <c r="R95" s="185"/>
      <c r="S95" s="185"/>
      <c r="T95" s="184">
        <v>1297736.1499999999</v>
      </c>
      <c r="U95" s="181" t="s">
        <v>201</v>
      </c>
      <c r="V95" s="164"/>
      <c r="W95" s="181" t="s">
        <v>201</v>
      </c>
      <c r="X95" s="151">
        <v>2256</v>
      </c>
      <c r="Y95" s="151"/>
      <c r="Z95" s="151"/>
      <c r="AA95" s="151">
        <v>1295480.1499999999</v>
      </c>
    </row>
    <row r="96" spans="2:28" ht="12.75" hidden="1" customHeight="1" x14ac:dyDescent="0.25">
      <c r="B96" s="173" t="s">
        <v>336</v>
      </c>
      <c r="C96" s="174">
        <v>45381</v>
      </c>
      <c r="D96" s="176" t="s">
        <v>260</v>
      </c>
      <c r="E96" s="176">
        <v>1</v>
      </c>
      <c r="F96" s="176">
        <v>1</v>
      </c>
      <c r="G96" s="182" t="s">
        <v>235</v>
      </c>
      <c r="H96" s="183">
        <v>30577428618</v>
      </c>
      <c r="I96" s="184">
        <v>720317</v>
      </c>
      <c r="J96" s="185"/>
      <c r="K96" s="184"/>
      <c r="L96" s="185"/>
      <c r="M96" s="184"/>
      <c r="N96" s="180"/>
      <c r="O96" s="184">
        <v>11903</v>
      </c>
      <c r="P96" s="185">
        <v>3968</v>
      </c>
      <c r="Q96" s="185">
        <v>846</v>
      </c>
      <c r="R96" s="185"/>
      <c r="S96" s="185"/>
      <c r="T96" s="184">
        <v>737034</v>
      </c>
      <c r="U96" s="181" t="s">
        <v>191</v>
      </c>
      <c r="V96" s="164"/>
      <c r="W96" s="181" t="s">
        <v>183</v>
      </c>
      <c r="X96" s="151">
        <v>496821.63</v>
      </c>
      <c r="Y96" s="151"/>
      <c r="Z96" s="151"/>
      <c r="AA96" s="151">
        <f>+T96-X96-Z96</f>
        <v>240212.37</v>
      </c>
    </row>
    <row r="97" spans="20:26" ht="12.75" customHeight="1" x14ac:dyDescent="0.25"/>
    <row r="98" spans="20:26" ht="12.75" customHeight="1" x14ac:dyDescent="0.25">
      <c r="Z98" s="207"/>
    </row>
    <row r="99" spans="20:26" ht="12.75" customHeight="1" x14ac:dyDescent="0.25">
      <c r="Z99" s="216"/>
    </row>
    <row r="100" spans="20:26" ht="12.75" customHeight="1" x14ac:dyDescent="0.25">
      <c r="T100" s="216">
        <f>+T51+T56+T93+T71</f>
        <v>122923.9</v>
      </c>
      <c r="Z100" s="216"/>
    </row>
    <row r="101" spans="20:26" ht="12.75" customHeight="1" x14ac:dyDescent="0.25">
      <c r="T101" s="216">
        <v>1254685.2999999998</v>
      </c>
    </row>
    <row r="102" spans="20:26" ht="12.75" customHeight="1" x14ac:dyDescent="0.25">
      <c r="T102" s="216">
        <v>1262989.5999999999</v>
      </c>
    </row>
    <row r="103" spans="20:26" ht="12.75" customHeight="1" x14ac:dyDescent="0.25">
      <c r="Z103" s="218"/>
    </row>
    <row r="104" spans="20:26" ht="12.75" customHeight="1" x14ac:dyDescent="0.25">
      <c r="T104" s="218">
        <f>+T102-T100</f>
        <v>1140065.7</v>
      </c>
    </row>
    <row r="105" spans="20:26" ht="12.75" customHeight="1" x14ac:dyDescent="0.25"/>
    <row r="106" spans="20:26" ht="12.75" customHeight="1" x14ac:dyDescent="0.25"/>
    <row r="107" spans="20:26" ht="12.75" customHeight="1" x14ac:dyDescent="0.25"/>
    <row r="108" spans="20:26" ht="12.75" customHeight="1" x14ac:dyDescent="0.25"/>
    <row r="109" spans="20:26" ht="12.75" customHeight="1" x14ac:dyDescent="0.25"/>
    <row r="110" spans="20:26" ht="12.75" customHeight="1" x14ac:dyDescent="0.25"/>
    <row r="111" spans="20:26" ht="12.75" customHeight="1" x14ac:dyDescent="0.25"/>
    <row r="112" spans="20:26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</sheetData>
  <autoFilter ref="B6:AB96" xr:uid="{00000000-0001-0000-0400-000000000000}">
    <filterColumn colId="24">
      <customFilters>
        <customFilter operator="notEqual" val=" "/>
      </customFilters>
    </filterColumn>
    <filterColumn colId="26">
      <filters>
        <filter val="TC"/>
        <filter val="TC 2025"/>
      </filters>
    </filterColumn>
  </autoFilter>
  <conditionalFormatting sqref="B2">
    <cfRule type="duplicateValues" dxfId="6" priority="1"/>
  </conditionalFormatting>
  <conditionalFormatting sqref="C2:V2">
    <cfRule type="duplicateValues" dxfId="5" priority="10"/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3"/>
  <sheetViews>
    <sheetView showGridLines="0" tabSelected="1" zoomScale="90" zoomScaleNormal="90" workbookViewId="0">
      <pane ySplit="4" topLeftCell="A78" activePane="bottomLeft" state="frozen"/>
      <selection pane="bottomLeft" activeCell="D91" sqref="D91"/>
    </sheetView>
  </sheetViews>
  <sheetFormatPr baseColWidth="10" defaultColWidth="14.453125" defaultRowHeight="15" customHeight="1" x14ac:dyDescent="0.25"/>
  <cols>
    <col min="1" max="1" width="2.7265625" customWidth="1"/>
    <col min="2" max="2" width="34.1796875" customWidth="1"/>
    <col min="3" max="3" width="13.1796875" customWidth="1"/>
    <col min="4" max="4" width="34" customWidth="1"/>
    <col min="5" max="5" width="4.453125" customWidth="1"/>
    <col min="6" max="6" width="11.54296875" customWidth="1"/>
    <col min="7" max="7" width="34.453125" customWidth="1"/>
    <col min="8" max="8" width="47.26953125" customWidth="1"/>
    <col min="9" max="26" width="9.17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thickBot="1" x14ac:dyDescent="0.5">
      <c r="A2" s="1"/>
      <c r="B2" s="58" t="s">
        <v>91</v>
      </c>
      <c r="C2" s="58"/>
      <c r="D2" s="58"/>
      <c r="E2" s="58"/>
      <c r="F2" s="58"/>
      <c r="G2" s="5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Top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 x14ac:dyDescent="0.3">
      <c r="A4" s="1"/>
      <c r="B4" s="30" t="s">
        <v>0</v>
      </c>
      <c r="C4" s="30" t="s">
        <v>1</v>
      </c>
      <c r="D4" s="30" t="s">
        <v>2</v>
      </c>
      <c r="E4" s="1"/>
      <c r="F4" s="2" t="s">
        <v>3</v>
      </c>
      <c r="G4" s="3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31" t="s">
        <v>103</v>
      </c>
      <c r="C5" s="31">
        <v>30640897267</v>
      </c>
      <c r="D5" s="31" t="s">
        <v>201</v>
      </c>
      <c r="E5" s="1"/>
      <c r="F5" s="50" t="s">
        <v>197</v>
      </c>
      <c r="G5" s="51" t="s">
        <v>181</v>
      </c>
      <c r="H5" s="1"/>
      <c r="I5" s="1"/>
      <c r="J5" s="1"/>
      <c r="K5" s="1"/>
      <c r="L5" s="1"/>
      <c r="M5" s="1"/>
      <c r="N5" s="1"/>
      <c r="O5" s="1"/>
      <c r="P5" s="1"/>
      <c r="Q5" s="1" t="e">
        <f>+VLOOKUP(L5,#REF!,1,FALSE)</f>
        <v>#REF!</v>
      </c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31" t="s">
        <v>104</v>
      </c>
      <c r="C6" s="31">
        <v>30714543357</v>
      </c>
      <c r="D6" s="31" t="s">
        <v>183</v>
      </c>
      <c r="E6" s="1"/>
      <c r="F6" s="4" t="s">
        <v>198</v>
      </c>
      <c r="G6" s="52" t="s">
        <v>199</v>
      </c>
      <c r="H6" s="1"/>
      <c r="I6" s="1"/>
      <c r="J6" s="1"/>
      <c r="K6" s="1"/>
      <c r="L6" s="1"/>
      <c r="M6" s="1"/>
      <c r="N6" s="1"/>
      <c r="O6" s="1"/>
      <c r="P6" s="1"/>
      <c r="Q6" s="1" t="e">
        <f>+VLOOKUP(L6,#REF!,1,FALSE)</f>
        <v>#REF!</v>
      </c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31" t="s">
        <v>105</v>
      </c>
      <c r="C7" s="31">
        <v>30537882871</v>
      </c>
      <c r="D7" s="31" t="s">
        <v>180</v>
      </c>
      <c r="E7" s="1"/>
      <c r="F7" s="4" t="s">
        <v>234</v>
      </c>
      <c r="G7" s="52" t="s">
        <v>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31" t="s">
        <v>106</v>
      </c>
      <c r="C8" s="31">
        <v>30583714118</v>
      </c>
      <c r="D8" s="31" t="s">
        <v>183</v>
      </c>
      <c r="E8" s="1"/>
      <c r="F8" s="4" t="s">
        <v>182</v>
      </c>
      <c r="G8" s="52" t="s">
        <v>183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31" t="s">
        <v>107</v>
      </c>
      <c r="C9" s="31">
        <v>30709477311</v>
      </c>
      <c r="D9" s="31" t="s">
        <v>183</v>
      </c>
      <c r="E9" s="1"/>
      <c r="F9" s="4" t="s">
        <v>179</v>
      </c>
      <c r="G9" s="52" t="s">
        <v>180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31" t="s">
        <v>108</v>
      </c>
      <c r="C10" s="31">
        <v>20255672712</v>
      </c>
      <c r="D10" s="52" t="s">
        <v>6</v>
      </c>
      <c r="E10" s="1"/>
      <c r="F10" s="4" t="s">
        <v>200</v>
      </c>
      <c r="G10" s="52" t="s">
        <v>201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31" t="s">
        <v>109</v>
      </c>
      <c r="C11" s="31">
        <v>30716031086</v>
      </c>
      <c r="D11" s="31" t="s">
        <v>205</v>
      </c>
      <c r="E11" s="1"/>
      <c r="F11" s="4" t="s">
        <v>182</v>
      </c>
      <c r="G11" s="52" t="s">
        <v>202</v>
      </c>
      <c r="H11" s="1"/>
      <c r="I11" s="1"/>
      <c r="J11" s="1"/>
      <c r="K11" s="1"/>
      <c r="L11" s="1"/>
      <c r="M11" s="1"/>
      <c r="N11" s="1"/>
      <c r="O11" s="1"/>
      <c r="P11" s="1"/>
      <c r="Q11" s="1" t="e">
        <f t="shared" ref="Q11:Q25" si="0">+VLOOKUP(L11,#REF!,1,FALSE)</f>
        <v>#REF!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31" t="s">
        <v>110</v>
      </c>
      <c r="C12" s="31">
        <v>30639453738</v>
      </c>
      <c r="D12" s="31" t="s">
        <v>201</v>
      </c>
      <c r="E12" s="1"/>
      <c r="F12" s="4" t="s">
        <v>203</v>
      </c>
      <c r="G12" s="52" t="s">
        <v>204</v>
      </c>
      <c r="H12" s="1"/>
      <c r="I12" s="1"/>
      <c r="J12" s="1"/>
      <c r="K12" s="1"/>
      <c r="L12" s="1"/>
      <c r="M12" s="1"/>
      <c r="N12" s="1"/>
      <c r="O12" s="1"/>
      <c r="P12" s="1"/>
      <c r="Q12" s="1" t="e">
        <f t="shared" si="0"/>
        <v>#REF!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31" t="s">
        <v>111</v>
      </c>
      <c r="C13" s="31">
        <v>20200094809</v>
      </c>
      <c r="D13" s="52" t="s">
        <v>6</v>
      </c>
      <c r="E13" s="1"/>
      <c r="F13" s="4" t="s">
        <v>184</v>
      </c>
      <c r="G13" s="52" t="s">
        <v>205</v>
      </c>
      <c r="H13" s="1"/>
      <c r="I13" s="1"/>
      <c r="J13" s="1"/>
      <c r="K13" s="1"/>
      <c r="L13" s="1"/>
      <c r="M13" s="1"/>
      <c r="N13" s="1"/>
      <c r="O13" s="1"/>
      <c r="P13" s="1"/>
      <c r="Q13" s="1" t="e">
        <f t="shared" si="0"/>
        <v>#REF!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31" t="s">
        <v>112</v>
      </c>
      <c r="C14" s="31">
        <v>20140103439</v>
      </c>
      <c r="D14" s="52" t="s">
        <v>6</v>
      </c>
      <c r="E14" s="1"/>
      <c r="F14" s="4" t="s">
        <v>102</v>
      </c>
      <c r="G14" s="52" t="s">
        <v>6</v>
      </c>
      <c r="H14" s="1"/>
      <c r="I14" s="1"/>
      <c r="J14" s="1"/>
      <c r="K14" s="1"/>
      <c r="L14" s="1"/>
      <c r="M14" s="1"/>
      <c r="N14" s="1"/>
      <c r="O14" s="1"/>
      <c r="P14" s="1"/>
      <c r="Q14" s="1" t="e">
        <f t="shared" si="0"/>
        <v>#REF!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31" t="s">
        <v>113</v>
      </c>
      <c r="C15" s="31">
        <v>20332598717</v>
      </c>
      <c r="D15" s="31" t="s">
        <v>183</v>
      </c>
      <c r="E15" s="1"/>
      <c r="F15" s="4"/>
      <c r="G15" s="52"/>
      <c r="H15" s="1"/>
      <c r="I15" s="1"/>
      <c r="J15" s="1"/>
      <c r="K15" s="1"/>
      <c r="L15" s="1"/>
      <c r="M15" s="1"/>
      <c r="N15" s="1"/>
      <c r="O15" s="1"/>
      <c r="P15" s="1"/>
      <c r="Q15" s="1" t="e">
        <f t="shared" si="0"/>
        <v>#REF!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31" t="s">
        <v>114</v>
      </c>
      <c r="C16" s="31">
        <v>33710532759</v>
      </c>
      <c r="D16" s="31" t="s">
        <v>183</v>
      </c>
      <c r="E16" s="1"/>
      <c r="F16" s="4"/>
      <c r="G16" s="52"/>
      <c r="H16" s="1"/>
      <c r="I16" s="5"/>
      <c r="J16" s="1"/>
      <c r="K16" s="1"/>
      <c r="L16" s="1"/>
      <c r="M16" s="1"/>
      <c r="N16" s="1"/>
      <c r="O16" s="1"/>
      <c r="P16" s="1"/>
      <c r="Q16" s="1" t="e">
        <f t="shared" si="0"/>
        <v>#REF!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31" t="s">
        <v>115</v>
      </c>
      <c r="C17" s="31">
        <v>20111982296</v>
      </c>
      <c r="D17" s="31" t="s">
        <v>183</v>
      </c>
      <c r="E17" s="1"/>
      <c r="F17" s="53"/>
      <c r="G17" s="54"/>
      <c r="H17" s="1"/>
      <c r="I17" s="1"/>
      <c r="J17" s="1"/>
      <c r="K17" s="1"/>
      <c r="L17" s="1"/>
      <c r="M17" s="1"/>
      <c r="N17" s="1"/>
      <c r="O17" s="1"/>
      <c r="P17" s="1"/>
      <c r="Q17" s="1" t="e">
        <f t="shared" si="0"/>
        <v>#REF!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31" t="s">
        <v>116</v>
      </c>
      <c r="C18" s="31">
        <v>20347287963</v>
      </c>
      <c r="D18" s="31" t="s">
        <v>183</v>
      </c>
      <c r="E18" s="1"/>
      <c r="F18" s="4"/>
      <c r="G18" s="52"/>
      <c r="H18" s="1"/>
      <c r="I18" s="1"/>
      <c r="J18" s="1"/>
      <c r="K18" s="1"/>
      <c r="L18" s="1"/>
      <c r="M18" s="1"/>
      <c r="N18" s="1"/>
      <c r="O18" s="1"/>
      <c r="P18" s="1"/>
      <c r="Q18" s="1" t="e">
        <f t="shared" si="0"/>
        <v>#REF!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31" t="s">
        <v>96</v>
      </c>
      <c r="C19" s="31">
        <v>30678774495</v>
      </c>
      <c r="D19" s="31" t="s">
        <v>204</v>
      </c>
      <c r="E19" s="1"/>
      <c r="F19" s="4"/>
      <c r="G19" s="52"/>
      <c r="H19" s="1"/>
      <c r="I19" s="1"/>
      <c r="J19" s="1"/>
      <c r="K19" s="1"/>
      <c r="L19" s="1"/>
      <c r="M19" s="1"/>
      <c r="N19" s="1"/>
      <c r="O19" s="1"/>
      <c r="P19" s="1"/>
      <c r="Q19" s="1" t="e">
        <f t="shared" si="0"/>
        <v>#REF!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31" t="s">
        <v>117</v>
      </c>
      <c r="C20" s="31">
        <v>30500001735</v>
      </c>
      <c r="D20" s="52" t="s">
        <v>202</v>
      </c>
      <c r="E20" s="1"/>
      <c r="F20" s="4"/>
      <c r="G20" s="52"/>
      <c r="H20" s="1"/>
      <c r="I20" s="1"/>
      <c r="J20" s="1"/>
      <c r="K20" s="1"/>
      <c r="L20" s="1"/>
      <c r="M20" s="1"/>
      <c r="N20" s="1"/>
      <c r="O20" s="1"/>
      <c r="P20" s="1"/>
      <c r="Q20" s="1" t="e">
        <f t="shared" si="0"/>
        <v>#REF!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31" t="s">
        <v>118</v>
      </c>
      <c r="C21" s="31">
        <v>30703088399</v>
      </c>
      <c r="D21" s="31" t="s">
        <v>183</v>
      </c>
      <c r="E21" s="1"/>
      <c r="F21" s="4"/>
      <c r="G21" s="52"/>
      <c r="H21" s="1"/>
      <c r="I21" s="1"/>
      <c r="J21" s="1"/>
      <c r="K21" s="1"/>
      <c r="L21" s="1"/>
      <c r="M21" s="1"/>
      <c r="N21" s="1"/>
      <c r="O21" s="1"/>
      <c r="P21" s="1"/>
      <c r="Q21" s="1" t="e">
        <f t="shared" si="0"/>
        <v>#REF!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31" t="s">
        <v>119</v>
      </c>
      <c r="C22" s="31">
        <v>30710048831</v>
      </c>
      <c r="D22" s="52" t="s">
        <v>6</v>
      </c>
      <c r="E22" s="1"/>
      <c r="F22" s="6"/>
      <c r="G22" s="55"/>
      <c r="H22" s="1"/>
      <c r="I22" s="1"/>
      <c r="J22" s="1"/>
      <c r="K22" s="1"/>
      <c r="L22" s="1"/>
      <c r="M22" s="1"/>
      <c r="N22" s="1"/>
      <c r="O22" s="1"/>
      <c r="P22" s="1"/>
      <c r="Q22" s="1" t="e">
        <f t="shared" si="0"/>
        <v>#REF!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31" t="s">
        <v>120</v>
      </c>
      <c r="C23" s="31">
        <v>30716418150</v>
      </c>
      <c r="D23" s="31" t="s">
        <v>183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 t="e">
        <f t="shared" si="0"/>
        <v>#REF!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31" t="s">
        <v>121</v>
      </c>
      <c r="C24" s="31">
        <v>27052744968</v>
      </c>
      <c r="D24" s="31" t="s">
        <v>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 t="e">
        <f t="shared" si="0"/>
        <v>#REF!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31" t="s">
        <v>122</v>
      </c>
      <c r="C25" s="31">
        <v>30715053140</v>
      </c>
      <c r="D25" s="31" t="s">
        <v>183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 t="e">
        <f t="shared" si="0"/>
        <v>#REF!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31" t="s">
        <v>123</v>
      </c>
      <c r="C26" s="31">
        <v>33712155359</v>
      </c>
      <c r="D26" s="31" t="s">
        <v>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 t="e">
        <f>+VLOOKUP(L26,#REF!,1,FALSE)</f>
        <v>#REF!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31" t="s">
        <v>124</v>
      </c>
      <c r="C27" s="31">
        <v>20359963433</v>
      </c>
      <c r="D27" s="31" t="s">
        <v>183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31" t="s">
        <v>125</v>
      </c>
      <c r="C28" s="31">
        <v>20147697873</v>
      </c>
      <c r="D28" s="31" t="s">
        <v>99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 t="e">
        <f>+VLOOKUP(L28,#REF!,1,FALSE)</f>
        <v>#REF!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31" t="s">
        <v>126</v>
      </c>
      <c r="C29" s="31">
        <v>30714730548</v>
      </c>
      <c r="D29" s="31" t="s">
        <v>183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 t="e">
        <f>+VLOOKUP(L29,#REF!,1,FALSE)</f>
        <v>#REF!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31" t="s">
        <v>127</v>
      </c>
      <c r="C30" s="31">
        <v>30716710684</v>
      </c>
      <c r="D30" s="31" t="s">
        <v>183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31" t="s">
        <v>128</v>
      </c>
      <c r="C31" s="31">
        <v>30715582992</v>
      </c>
      <c r="D31" s="31" t="s">
        <v>183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31" t="s">
        <v>129</v>
      </c>
      <c r="C32" s="31">
        <v>20222786682</v>
      </c>
      <c r="D32" s="52" t="s">
        <v>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31" t="s">
        <v>130</v>
      </c>
      <c r="C33" s="31">
        <v>20236024742</v>
      </c>
      <c r="D33" s="31" t="s">
        <v>183</v>
      </c>
      <c r="E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31" t="s">
        <v>131</v>
      </c>
      <c r="C34" s="31">
        <v>20123706685</v>
      </c>
      <c r="D34" s="31" t="s">
        <v>99</v>
      </c>
      <c r="E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31" t="s">
        <v>132</v>
      </c>
      <c r="C35" s="31">
        <v>20172537104</v>
      </c>
      <c r="D35" s="52" t="s">
        <v>6</v>
      </c>
      <c r="E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31" t="s">
        <v>133</v>
      </c>
      <c r="C36" s="31">
        <v>23958717954</v>
      </c>
      <c r="D36" s="52" t="s">
        <v>6</v>
      </c>
      <c r="E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31" t="s">
        <v>134</v>
      </c>
      <c r="C37" s="31">
        <v>30699407476</v>
      </c>
      <c r="D37" s="31" t="s">
        <v>183</v>
      </c>
      <c r="E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31" t="s">
        <v>135</v>
      </c>
      <c r="C38" s="31">
        <v>20250484152</v>
      </c>
      <c r="D38" s="52" t="s">
        <v>6</v>
      </c>
      <c r="E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31" t="s">
        <v>97</v>
      </c>
      <c r="C39" s="31">
        <v>30590360763</v>
      </c>
      <c r="D39" s="31" t="s">
        <v>183</v>
      </c>
      <c r="E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31" t="s">
        <v>136</v>
      </c>
      <c r="C40" s="31">
        <v>27202032112</v>
      </c>
      <c r="D40" s="52" t="s">
        <v>6</v>
      </c>
      <c r="E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31" t="s">
        <v>137</v>
      </c>
      <c r="C41" s="41">
        <v>20381575684</v>
      </c>
      <c r="D41" s="52" t="s">
        <v>6</v>
      </c>
      <c r="E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31" t="s">
        <v>138</v>
      </c>
      <c r="C42" s="32">
        <v>20140622533</v>
      </c>
      <c r="D42" s="52" t="s">
        <v>6</v>
      </c>
      <c r="E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31" t="s">
        <v>139</v>
      </c>
      <c r="C43" s="32">
        <v>30626747937</v>
      </c>
      <c r="D43" s="31" t="s">
        <v>99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31" t="s">
        <v>140</v>
      </c>
      <c r="C44" s="129">
        <v>27208363307</v>
      </c>
      <c r="D44" s="31" t="s">
        <v>99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31" t="s">
        <v>141</v>
      </c>
      <c r="C45" s="32">
        <v>20937764627</v>
      </c>
      <c r="D45" s="31" t="s">
        <v>99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31" t="s">
        <v>142</v>
      </c>
      <c r="C46" s="32">
        <v>27242680176</v>
      </c>
      <c r="D46" s="31" t="s">
        <v>183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31" t="s">
        <v>143</v>
      </c>
      <c r="C47" s="32">
        <v>20272416495</v>
      </c>
      <c r="D47" s="31" t="s">
        <v>183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31" t="s">
        <v>144</v>
      </c>
      <c r="C48" s="32">
        <v>30708507837</v>
      </c>
      <c r="D48" s="31" t="s">
        <v>99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31" t="s">
        <v>145</v>
      </c>
      <c r="C49" s="46">
        <v>23350539999</v>
      </c>
      <c r="D49" s="31" t="s">
        <v>99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31" t="s">
        <v>146</v>
      </c>
      <c r="C50" s="46">
        <v>20202995331</v>
      </c>
      <c r="D50" s="31" t="s">
        <v>99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31" t="s">
        <v>147</v>
      </c>
      <c r="C51" s="32">
        <v>30707005595</v>
      </c>
      <c r="D51" s="31" t="s">
        <v>99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31" t="s">
        <v>148</v>
      </c>
      <c r="C52" s="32">
        <v>20237829574</v>
      </c>
      <c r="D52" s="31" t="s">
        <v>99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31" t="s">
        <v>149</v>
      </c>
      <c r="C53" s="46">
        <v>20138513964</v>
      </c>
      <c r="D53" s="31" t="s">
        <v>99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31" t="s">
        <v>150</v>
      </c>
      <c r="C54" s="46">
        <v>30712269142</v>
      </c>
      <c r="D54" s="31" t="s">
        <v>181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31" t="s">
        <v>151</v>
      </c>
      <c r="C55" s="32">
        <v>20288682276</v>
      </c>
      <c r="D55" s="52" t="s">
        <v>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31" t="s">
        <v>152</v>
      </c>
      <c r="C56" s="32">
        <v>27341393774</v>
      </c>
      <c r="D56" s="52" t="s">
        <v>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31" t="s">
        <v>153</v>
      </c>
      <c r="C57" s="32">
        <v>20436678259</v>
      </c>
      <c r="D57" s="31" t="s">
        <v>99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31" t="s">
        <v>154</v>
      </c>
      <c r="C58" s="32">
        <v>30707598936</v>
      </c>
      <c r="D58" s="31" t="s">
        <v>183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31" t="s">
        <v>155</v>
      </c>
      <c r="C59" s="32">
        <v>30628953658</v>
      </c>
      <c r="D59" s="31" t="s">
        <v>183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31" t="s">
        <v>156</v>
      </c>
      <c r="C60" s="32">
        <v>30711529647</v>
      </c>
      <c r="D60" s="31" t="s">
        <v>183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31" t="s">
        <v>157</v>
      </c>
      <c r="C61" s="32">
        <v>20928324568</v>
      </c>
      <c r="D61" s="31" t="s">
        <v>183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31" t="s">
        <v>158</v>
      </c>
      <c r="C62" s="32">
        <v>20327710266</v>
      </c>
      <c r="D62" s="31" t="s">
        <v>183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31" t="s">
        <v>159</v>
      </c>
      <c r="C63" s="32">
        <v>30717482332</v>
      </c>
      <c r="D63" s="31" t="s">
        <v>183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31" t="s">
        <v>160</v>
      </c>
      <c r="C64" s="32">
        <v>27062321240</v>
      </c>
      <c r="D64" s="52" t="s">
        <v>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31" t="s">
        <v>161</v>
      </c>
      <c r="C65" s="32">
        <v>30716710358</v>
      </c>
      <c r="D65" s="31" t="s">
        <v>99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31" t="s">
        <v>162</v>
      </c>
      <c r="C66" s="32">
        <v>30718209966</v>
      </c>
      <c r="D66" s="52" t="s">
        <v>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31" t="s">
        <v>163</v>
      </c>
      <c r="C67" s="32">
        <v>33519516239</v>
      </c>
      <c r="D67" s="31" t="s">
        <v>199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31" t="s">
        <v>164</v>
      </c>
      <c r="C68" s="32">
        <v>23233558109</v>
      </c>
      <c r="D68" s="31" t="s">
        <v>183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31" t="s">
        <v>165</v>
      </c>
      <c r="C69" s="32">
        <v>30709787477</v>
      </c>
      <c r="D69" s="31" t="s">
        <v>199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31" t="s">
        <v>166</v>
      </c>
      <c r="C70" s="32">
        <v>20171099081</v>
      </c>
      <c r="D70" s="52" t="s">
        <v>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31" t="s">
        <v>167</v>
      </c>
      <c r="C71" s="32">
        <v>20353688538</v>
      </c>
      <c r="D71" s="31" t="s">
        <v>99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31" t="s">
        <v>168</v>
      </c>
      <c r="C72" s="32">
        <v>20259693609</v>
      </c>
      <c r="D72" s="31" t="s">
        <v>183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31" t="s">
        <v>169</v>
      </c>
      <c r="C73" s="31">
        <v>30715120239</v>
      </c>
      <c r="D73" s="31" t="s">
        <v>183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31" t="s">
        <v>170</v>
      </c>
      <c r="C74" s="31">
        <v>27316556790</v>
      </c>
      <c r="D74" s="31" t="s">
        <v>183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31" t="s">
        <v>171</v>
      </c>
      <c r="C75" s="31">
        <v>30541472874</v>
      </c>
      <c r="D75" s="31" t="s">
        <v>199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31" t="s">
        <v>172</v>
      </c>
      <c r="C76" s="31">
        <v>30710194412</v>
      </c>
      <c r="D76" s="31" t="s">
        <v>183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31" t="s">
        <v>173</v>
      </c>
      <c r="C77" s="31">
        <v>20231532812</v>
      </c>
      <c r="D77" s="31" t="s">
        <v>99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31" t="s">
        <v>174</v>
      </c>
      <c r="C78" s="31">
        <v>20202198512</v>
      </c>
      <c r="D78" s="31" t="s">
        <v>99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31" t="s">
        <v>175</v>
      </c>
      <c r="C79" s="31">
        <v>20340172400</v>
      </c>
      <c r="D79" s="31" t="s">
        <v>99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31" t="s">
        <v>176</v>
      </c>
      <c r="C80" s="31">
        <v>27363999773</v>
      </c>
      <c r="D80" s="31" t="s">
        <v>99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31" t="s">
        <v>177</v>
      </c>
      <c r="C81" s="31">
        <v>23280326879</v>
      </c>
      <c r="D81" s="31" t="s">
        <v>183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31" t="s">
        <v>178</v>
      </c>
      <c r="C82" s="31">
        <v>30646512952</v>
      </c>
      <c r="D82" s="31" t="s">
        <v>183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36" t="s">
        <v>230</v>
      </c>
      <c r="C83" s="32">
        <v>30655116512</v>
      </c>
      <c r="D83" s="31" t="s">
        <v>201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31" t="s">
        <v>231</v>
      </c>
      <c r="C84" s="31">
        <v>30709565075</v>
      </c>
      <c r="D84" s="31" t="s">
        <v>201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31" t="s">
        <v>232</v>
      </c>
      <c r="C85" s="31">
        <v>30500031960</v>
      </c>
      <c r="D85" s="31" t="s">
        <v>201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t="s">
        <v>233</v>
      </c>
      <c r="C86" s="32">
        <v>33500038069</v>
      </c>
      <c r="D86" s="31" t="s">
        <v>8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31" t="s">
        <v>235</v>
      </c>
      <c r="C87" s="31">
        <v>30577428618</v>
      </c>
      <c r="D87" s="31" t="s">
        <v>183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31" t="s">
        <v>237</v>
      </c>
      <c r="C88" s="31">
        <v>27416165012</v>
      </c>
      <c r="D88" s="31" t="s">
        <v>6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31" t="s">
        <v>239</v>
      </c>
      <c r="C89" s="31">
        <v>20238045372</v>
      </c>
      <c r="D89" s="31" t="s">
        <v>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31" t="s">
        <v>245</v>
      </c>
      <c r="C90" s="31">
        <v>30717618064</v>
      </c>
      <c r="D90" s="31" t="s">
        <v>349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31" t="s">
        <v>253</v>
      </c>
      <c r="C91" s="31">
        <v>20160901846</v>
      </c>
      <c r="D91" s="31" t="s">
        <v>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31"/>
      <c r="C92" s="31"/>
      <c r="D92" s="3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31"/>
      <c r="C93" s="31"/>
      <c r="D93" s="3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31"/>
      <c r="C94" s="31"/>
      <c r="D94" s="3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31"/>
      <c r="C95" s="31"/>
      <c r="D95" s="3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31"/>
      <c r="C96" s="31"/>
      <c r="D96" s="3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31"/>
      <c r="C97" s="31"/>
      <c r="D97" s="3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31"/>
      <c r="C98" s="31"/>
      <c r="D98" s="3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31"/>
      <c r="C99" s="31"/>
      <c r="D99" s="3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31"/>
      <c r="C100" s="31"/>
      <c r="D100" s="3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31"/>
      <c r="C101" s="31"/>
      <c r="D101" s="3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31"/>
      <c r="C102" s="31"/>
      <c r="D102" s="3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31"/>
      <c r="C103" s="31"/>
      <c r="D103" s="3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31"/>
      <c r="C104" s="31"/>
      <c r="D104" s="3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31"/>
      <c r="C105" s="31"/>
      <c r="D105" s="3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31"/>
      <c r="C106" s="31"/>
      <c r="D106" s="3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31"/>
      <c r="C107" s="31"/>
      <c r="D107" s="3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31"/>
      <c r="C108" s="31"/>
      <c r="D108" s="3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31"/>
      <c r="C109" s="31"/>
      <c r="D109" s="3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31"/>
      <c r="C110" s="31"/>
      <c r="D110" s="3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31"/>
      <c r="C111" s="31"/>
      <c r="D111" s="3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31"/>
      <c r="C112" s="31"/>
      <c r="D112" s="3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31"/>
      <c r="C113" s="31"/>
      <c r="D113" s="3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31"/>
      <c r="C114" s="31"/>
      <c r="D114" s="3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31"/>
      <c r="C115" s="31"/>
      <c r="D115" s="3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31"/>
      <c r="C116" s="31"/>
      <c r="D116" s="3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31"/>
      <c r="C117" s="31"/>
      <c r="D117" s="3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31"/>
      <c r="C118" s="31"/>
      <c r="D118" s="3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47"/>
      <c r="C119" s="47"/>
      <c r="D119" s="4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47"/>
      <c r="C120" s="47"/>
      <c r="D120" s="4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E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E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8:26" ht="12.75" customHeight="1" x14ac:dyDescent="0.3"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8:26" ht="12.75" customHeight="1" x14ac:dyDescent="0.3"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8:26" ht="12.75" customHeight="1" x14ac:dyDescent="0.3"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</sheetData>
  <autoFilter ref="B4:Q120" xr:uid="{00000000-0009-0000-0000-000000000000}"/>
  <sortState xmlns:xlrd2="http://schemas.microsoft.com/office/spreadsheetml/2017/richdata2" ref="F5:G14">
    <sortCondition descending="1" ref="F5:F14"/>
  </sortState>
  <conditionalFormatting sqref="B1:B40 B73:B82 B84:B85 B87:B1048576">
    <cfRule type="duplicateValues" dxfId="4" priority="3"/>
  </conditionalFormatting>
  <conditionalFormatting sqref="B41:B72">
    <cfRule type="duplicateValues" dxfId="3" priority="1"/>
  </conditionalFormatting>
  <conditionalFormatting sqref="C2:G2">
    <cfRule type="duplicateValues" dxfId="2" priority="2"/>
  </conditionalFormatting>
  <dataValidations count="1">
    <dataValidation type="list" allowBlank="1" showInputMessage="1" showErrorMessage="1" sqref="D15:D19 D5:D9 D11:D12 D21 D23:D31 D33:D34 D37 D39 D43:D54 D57:D63 D65 D67:D69 D71:D120" xr:uid="{00000000-0002-0000-0000-000000000000}">
      <formula1>$G$5:$G$22</formula1>
    </dataValidation>
  </dataValidations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1000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baseColWidth="10" defaultColWidth="14.453125" defaultRowHeight="15" customHeight="1" x14ac:dyDescent="0.25"/>
  <cols>
    <col min="1" max="1" width="2.7265625" customWidth="1"/>
    <col min="2" max="2" width="9.1796875" customWidth="1"/>
    <col min="3" max="3" width="38" customWidth="1"/>
    <col min="4" max="5" width="11.26953125" customWidth="1"/>
    <col min="6" max="6" width="12" customWidth="1"/>
    <col min="7" max="7" width="11.26953125" customWidth="1"/>
    <col min="8" max="9" width="11.81640625" customWidth="1"/>
    <col min="10" max="11" width="13.54296875" customWidth="1"/>
    <col min="12" max="12" width="11.81640625" customWidth="1"/>
    <col min="13" max="13" width="13.54296875" customWidth="1"/>
    <col min="14" max="27" width="11.81640625" customWidth="1"/>
    <col min="28" max="30" width="9.1796875" customWidth="1"/>
    <col min="31" max="31" width="12.81640625" customWidth="1"/>
    <col min="32" max="32" width="13.54296875" customWidth="1"/>
  </cols>
  <sheetData>
    <row r="1" spans="2:32" ht="12.75" customHeight="1" x14ac:dyDescent="0.25">
      <c r="B1" s="7"/>
      <c r="D1" s="8"/>
      <c r="E1" s="8"/>
      <c r="F1" s="8"/>
    </row>
    <row r="2" spans="2:32" ht="12.75" customHeight="1" x14ac:dyDescent="0.4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E2" s="9"/>
      <c r="AF2" s="9"/>
    </row>
    <row r="3" spans="2:32" ht="8.25" customHeight="1" x14ac:dyDescent="0.25">
      <c r="B3" s="7"/>
      <c r="D3" s="8"/>
      <c r="E3" s="8"/>
      <c r="F3" s="8"/>
    </row>
    <row r="4" spans="2:32" ht="12.75" customHeight="1" x14ac:dyDescent="0.3">
      <c r="B4" s="10" t="s">
        <v>10</v>
      </c>
      <c r="D4" s="8"/>
      <c r="E4" s="8"/>
      <c r="F4" s="8"/>
    </row>
    <row r="5" spans="2:32" ht="6" customHeight="1" x14ac:dyDescent="0.25">
      <c r="B5" s="7"/>
      <c r="D5" s="8"/>
      <c r="E5" s="8"/>
      <c r="F5" s="8"/>
    </row>
    <row r="6" spans="2:32" ht="12.75" customHeight="1" x14ac:dyDescent="0.3">
      <c r="B6" s="7"/>
      <c r="D6" s="248">
        <v>41487</v>
      </c>
      <c r="E6" s="247"/>
      <c r="F6" s="248">
        <v>41518</v>
      </c>
      <c r="G6" s="247"/>
      <c r="H6" s="248">
        <v>41548</v>
      </c>
      <c r="I6" s="247"/>
      <c r="J6" s="248">
        <v>41579</v>
      </c>
      <c r="K6" s="247"/>
      <c r="L6" s="248">
        <v>41609</v>
      </c>
      <c r="M6" s="247"/>
      <c r="N6" s="248">
        <v>41640</v>
      </c>
      <c r="O6" s="247"/>
      <c r="P6" s="248">
        <v>41671</v>
      </c>
      <c r="Q6" s="247"/>
      <c r="R6" s="248">
        <v>41699</v>
      </c>
      <c r="S6" s="247"/>
      <c r="T6" s="248">
        <v>41730</v>
      </c>
      <c r="U6" s="247"/>
      <c r="V6" s="248">
        <v>41760</v>
      </c>
      <c r="W6" s="247"/>
      <c r="X6" s="248">
        <v>41791</v>
      </c>
      <c r="Y6" s="247"/>
      <c r="Z6" s="248">
        <v>41821</v>
      </c>
      <c r="AA6" s="247"/>
      <c r="AE6" s="246" t="s">
        <v>11</v>
      </c>
      <c r="AF6" s="247"/>
    </row>
    <row r="7" spans="2:32" ht="12.75" customHeight="1" x14ac:dyDescent="0.3">
      <c r="B7" s="11" t="s">
        <v>4</v>
      </c>
      <c r="C7" s="11" t="s">
        <v>12</v>
      </c>
      <c r="D7" s="12" t="s">
        <v>13</v>
      </c>
      <c r="E7" s="13" t="s">
        <v>14</v>
      </c>
      <c r="F7" s="12" t="s">
        <v>13</v>
      </c>
      <c r="G7" s="13" t="s">
        <v>14</v>
      </c>
      <c r="H7" s="12" t="s">
        <v>13</v>
      </c>
      <c r="I7" s="13" t="s">
        <v>14</v>
      </c>
      <c r="J7" s="12" t="s">
        <v>13</v>
      </c>
      <c r="K7" s="13" t="s">
        <v>14</v>
      </c>
      <c r="L7" s="12" t="s">
        <v>13</v>
      </c>
      <c r="M7" s="13" t="s">
        <v>14</v>
      </c>
      <c r="N7" s="12" t="s">
        <v>13</v>
      </c>
      <c r="O7" s="13" t="s">
        <v>14</v>
      </c>
      <c r="P7" s="12" t="s">
        <v>13</v>
      </c>
      <c r="Q7" s="13" t="s">
        <v>14</v>
      </c>
      <c r="R7" s="12" t="s">
        <v>13</v>
      </c>
      <c r="S7" s="13" t="s">
        <v>14</v>
      </c>
      <c r="T7" s="12" t="s">
        <v>13</v>
      </c>
      <c r="U7" s="13" t="s">
        <v>14</v>
      </c>
      <c r="V7" s="12" t="s">
        <v>13</v>
      </c>
      <c r="W7" s="13" t="s">
        <v>14</v>
      </c>
      <c r="X7" s="12" t="s">
        <v>13</v>
      </c>
      <c r="Y7" s="13" t="s">
        <v>14</v>
      </c>
      <c r="Z7" s="12" t="s">
        <v>13</v>
      </c>
      <c r="AA7" s="13" t="s">
        <v>14</v>
      </c>
      <c r="AE7" s="14" t="s">
        <v>13</v>
      </c>
      <c r="AF7" s="15" t="s">
        <v>14</v>
      </c>
    </row>
    <row r="8" spans="2:32" ht="12.75" customHeight="1" x14ac:dyDescent="0.25">
      <c r="B8" s="16">
        <v>600001</v>
      </c>
      <c r="C8" s="17" t="s">
        <v>5</v>
      </c>
      <c r="D8" s="18" t="e">
        <f>+SUMIF(#REF!,'Asientos old'!$C8,#REF!)+SUMIF(#REF!,'Asientos old'!$C8,#REF!)</f>
        <v>#REF!</v>
      </c>
      <c r="E8" s="19"/>
      <c r="F8" s="18" t="e">
        <f>+SUMIF(#REF!,'Asientos old'!$C8,#REF!)+SUMIF(#REF!,'Asientos old'!$C8,#REF!)</f>
        <v>#REF!</v>
      </c>
      <c r="G8" s="19"/>
      <c r="H8" s="18" t="e">
        <f>+SUMIF(#REF!,'Asientos old'!$C8,#REF!)+SUMIF(#REF!,'Asientos old'!$C8,#REF!)</f>
        <v>#REF!</v>
      </c>
      <c r="I8" s="19"/>
      <c r="J8" s="18" t="e">
        <f>+SUMIF(#REF!,'Asientos old'!$C8,#REF!)+SUMIF(#REF!,'Asientos old'!$C8,#REF!)</f>
        <v>#REF!</v>
      </c>
      <c r="K8" s="19"/>
      <c r="L8" s="18" t="e">
        <f>+SUMIF(#REF!,'Asientos old'!$C8,#REF!)+SUMIF(#REF!,'Asientos old'!$C8,#REF!)</f>
        <v>#REF!</v>
      </c>
      <c r="M8" s="19"/>
      <c r="N8" s="18" t="e">
        <f>+SUMIF(#REF!,'Asientos old'!$C8,#REF!)+SUMIF(#REF!,'Asientos old'!$C8,#REF!)</f>
        <v>#REF!</v>
      </c>
      <c r="O8" s="19"/>
      <c r="P8" s="18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E8" s="18" t="e">
        <f t="shared" ref="AE8:AE30" si="0">SUM(D8:Z8)</f>
        <v>#REF!</v>
      </c>
      <c r="AF8" s="19"/>
    </row>
    <row r="9" spans="2:32" ht="12.75" customHeight="1" x14ac:dyDescent="0.25">
      <c r="B9" s="16" t="s">
        <v>15</v>
      </c>
      <c r="C9" s="17" t="s">
        <v>16</v>
      </c>
      <c r="D9" s="18" t="e">
        <f>+SUMIF(#REF!,'Asientos old'!$C9,#REF!)+SUMIF(#REF!,'Asientos old'!$C9,#REF!)</f>
        <v>#REF!</v>
      </c>
      <c r="E9" s="20"/>
      <c r="F9" s="18" t="e">
        <f>+SUMIF(#REF!,'Asientos old'!$C9,#REF!)+SUMIF(#REF!,'Asientos old'!$C9,#REF!)</f>
        <v>#REF!</v>
      </c>
      <c r="G9" s="20"/>
      <c r="H9" s="18" t="e">
        <f>+SUMIF(#REF!,'Asientos old'!$C9,#REF!)+SUMIF(#REF!,'Asientos old'!$C9,#REF!)</f>
        <v>#REF!</v>
      </c>
      <c r="I9" s="20"/>
      <c r="J9" s="18" t="e">
        <f>+SUMIF(#REF!,'Asientos old'!$C9,#REF!)+SUMIF(#REF!,'Asientos old'!$C9,#REF!)</f>
        <v>#REF!</v>
      </c>
      <c r="K9" s="20"/>
      <c r="L9" s="18" t="e">
        <f>+SUMIF(#REF!,'Asientos old'!$C9,#REF!)+SUMIF(#REF!,'Asientos old'!$C9,#REF!)</f>
        <v>#REF!</v>
      </c>
      <c r="M9" s="20"/>
      <c r="N9" s="18" t="e">
        <f>+SUMIF(#REF!,'Asientos old'!$C9,#REF!)+SUMIF(#REF!,'Asientos old'!$C9,#REF!)</f>
        <v>#REF!</v>
      </c>
      <c r="O9" s="20"/>
      <c r="P9" s="18"/>
      <c r="Q9" s="20"/>
      <c r="R9" s="18"/>
      <c r="S9" s="20"/>
      <c r="T9" s="18"/>
      <c r="U9" s="20"/>
      <c r="V9" s="18"/>
      <c r="W9" s="20"/>
      <c r="X9" s="18"/>
      <c r="Y9" s="20"/>
      <c r="Z9" s="18"/>
      <c r="AA9" s="20"/>
      <c r="AE9" s="18" t="e">
        <f t="shared" si="0"/>
        <v>#REF!</v>
      </c>
      <c r="AF9" s="20"/>
    </row>
    <row r="10" spans="2:32" ht="12.75" customHeight="1" x14ac:dyDescent="0.25">
      <c r="B10" s="16" t="s">
        <v>17</v>
      </c>
      <c r="C10" s="17" t="s">
        <v>18</v>
      </c>
      <c r="D10" s="18" t="e">
        <f>+SUMIF(#REF!,'Asientos old'!$C10,#REF!)+SUMIF(#REF!,'Asientos old'!$C10,#REF!)</f>
        <v>#REF!</v>
      </c>
      <c r="E10" s="20"/>
      <c r="F10" s="18" t="e">
        <f>+SUMIF(#REF!,'Asientos old'!$C10,#REF!)+SUMIF(#REF!,'Asientos old'!$C10,#REF!)</f>
        <v>#REF!</v>
      </c>
      <c r="G10" s="20"/>
      <c r="H10" s="18" t="e">
        <f>+SUMIF(#REF!,'Asientos old'!$C10,#REF!)+SUMIF(#REF!,'Asientos old'!$C10,#REF!)</f>
        <v>#REF!</v>
      </c>
      <c r="I10" s="20"/>
      <c r="J10" s="18" t="e">
        <f>+SUMIF(#REF!,'Asientos old'!$C10,#REF!)+SUMIF(#REF!,'Asientos old'!$C10,#REF!)</f>
        <v>#REF!</v>
      </c>
      <c r="K10" s="20"/>
      <c r="L10" s="18" t="e">
        <f>+SUMIF(#REF!,'Asientos old'!$C10,#REF!)+SUMIF(#REF!,'Asientos old'!$C10,#REF!)</f>
        <v>#REF!</v>
      </c>
      <c r="M10" s="20"/>
      <c r="N10" s="18" t="e">
        <f>+SUMIF(#REF!,'Asientos old'!$C10,#REF!)+SUMIF(#REF!,'Asientos old'!$C10,#REF!)</f>
        <v>#REF!</v>
      </c>
      <c r="O10" s="20"/>
      <c r="P10" s="18"/>
      <c r="Q10" s="20"/>
      <c r="R10" s="18"/>
      <c r="S10" s="20"/>
      <c r="T10" s="18"/>
      <c r="U10" s="20"/>
      <c r="V10" s="18"/>
      <c r="W10" s="20"/>
      <c r="X10" s="18"/>
      <c r="Y10" s="20"/>
      <c r="Z10" s="18"/>
      <c r="AA10" s="20"/>
      <c r="AE10" s="18" t="e">
        <f t="shared" si="0"/>
        <v>#REF!</v>
      </c>
      <c r="AF10" s="20"/>
    </row>
    <row r="11" spans="2:32" ht="12.75" customHeight="1" x14ac:dyDescent="0.25">
      <c r="B11" s="16" t="s">
        <v>19</v>
      </c>
      <c r="C11" s="17" t="s">
        <v>20</v>
      </c>
      <c r="D11" s="18" t="e">
        <f>+SUMIF(#REF!,'Asientos old'!$C11,#REF!)+SUMIF(#REF!,'Asientos old'!$C11,#REF!)</f>
        <v>#REF!</v>
      </c>
      <c r="E11" s="20"/>
      <c r="F11" s="18" t="e">
        <f>+SUMIF(#REF!,'Asientos old'!$C11,#REF!)+SUMIF(#REF!,'Asientos old'!$C11,#REF!)</f>
        <v>#REF!</v>
      </c>
      <c r="G11" s="20"/>
      <c r="H11" s="18" t="e">
        <f>+SUMIF(#REF!,'Asientos old'!$C11,#REF!)+SUMIF(#REF!,'Asientos old'!$C11,#REF!)</f>
        <v>#REF!</v>
      </c>
      <c r="I11" s="20"/>
      <c r="J11" s="18" t="e">
        <f>+SUMIF(#REF!,'Asientos old'!$C11,#REF!)+SUMIF(#REF!,'Asientos old'!$C11,#REF!)</f>
        <v>#REF!</v>
      </c>
      <c r="K11" s="20"/>
      <c r="L11" s="18" t="e">
        <f>+SUMIF(#REF!,'Asientos old'!$C11,#REF!)+SUMIF(#REF!,'Asientos old'!$C11,#REF!)</f>
        <v>#REF!</v>
      </c>
      <c r="M11" s="20"/>
      <c r="N11" s="18" t="e">
        <f>+SUMIF(#REF!,'Asientos old'!$C11,#REF!)+SUMIF(#REF!,'Asientos old'!$C11,#REF!)</f>
        <v>#REF!</v>
      </c>
      <c r="O11" s="20"/>
      <c r="P11" s="18"/>
      <c r="Q11" s="20"/>
      <c r="R11" s="18"/>
      <c r="S11" s="20"/>
      <c r="T11" s="18"/>
      <c r="U11" s="20"/>
      <c r="V11" s="18"/>
      <c r="W11" s="20"/>
      <c r="X11" s="18"/>
      <c r="Y11" s="20"/>
      <c r="Z11" s="18"/>
      <c r="AA11" s="20"/>
      <c r="AE11" s="18" t="e">
        <f t="shared" si="0"/>
        <v>#REF!</v>
      </c>
      <c r="AF11" s="20"/>
    </row>
    <row r="12" spans="2:32" ht="12.75" customHeight="1" x14ac:dyDescent="0.25">
      <c r="B12" s="16" t="s">
        <v>21</v>
      </c>
      <c r="C12" s="17" t="s">
        <v>7</v>
      </c>
      <c r="D12" s="18" t="e">
        <f>+SUMIF(#REF!,'Asientos old'!$C12,#REF!)+SUMIF(#REF!,'Asientos old'!$C12,#REF!)</f>
        <v>#REF!</v>
      </c>
      <c r="E12" s="20"/>
      <c r="F12" s="18" t="e">
        <f>+SUMIF(#REF!,'Asientos old'!$C12,#REF!)+SUMIF(#REF!,'Asientos old'!$C12,#REF!)</f>
        <v>#REF!</v>
      </c>
      <c r="G12" s="20"/>
      <c r="H12" s="18" t="e">
        <f>+SUMIF(#REF!,'Asientos old'!$C12,#REF!)+SUMIF(#REF!,'Asientos old'!$C12,#REF!)</f>
        <v>#REF!</v>
      </c>
      <c r="I12" s="20"/>
      <c r="J12" s="18" t="e">
        <f>+SUMIF(#REF!,'Asientos old'!$C12,#REF!)+SUMIF(#REF!,'Asientos old'!$C12,#REF!)</f>
        <v>#REF!</v>
      </c>
      <c r="K12" s="20"/>
      <c r="L12" s="18" t="e">
        <f>+SUMIF(#REF!,'Asientos old'!$C12,#REF!)+SUMIF(#REF!,'Asientos old'!$C12,#REF!)</f>
        <v>#REF!</v>
      </c>
      <c r="M12" s="20"/>
      <c r="N12" s="18" t="e">
        <f>+SUMIF(#REF!,'Asientos old'!$C12,#REF!)+SUMIF(#REF!,'Asientos old'!$C12,#REF!)</f>
        <v>#REF!</v>
      </c>
      <c r="O12" s="20"/>
      <c r="P12" s="18"/>
      <c r="Q12" s="20"/>
      <c r="R12" s="18"/>
      <c r="S12" s="20"/>
      <c r="T12" s="18"/>
      <c r="U12" s="20"/>
      <c r="V12" s="18"/>
      <c r="W12" s="20"/>
      <c r="X12" s="18"/>
      <c r="Y12" s="20"/>
      <c r="Z12" s="18"/>
      <c r="AA12" s="20"/>
      <c r="AE12" s="18" t="e">
        <f t="shared" si="0"/>
        <v>#REF!</v>
      </c>
      <c r="AF12" s="20"/>
    </row>
    <row r="13" spans="2:32" ht="12.75" customHeight="1" x14ac:dyDescent="0.25">
      <c r="B13" s="16" t="s">
        <v>22</v>
      </c>
      <c r="C13" s="17" t="s">
        <v>23</v>
      </c>
      <c r="D13" s="18" t="e">
        <f>+SUMIF(#REF!,'Asientos old'!$C13,#REF!)+SUMIF(#REF!,'Asientos old'!$C13,#REF!)</f>
        <v>#REF!</v>
      </c>
      <c r="E13" s="20"/>
      <c r="F13" s="18" t="e">
        <f>+SUMIF(#REF!,'Asientos old'!$C13,#REF!)+SUMIF(#REF!,'Asientos old'!$C13,#REF!)</f>
        <v>#REF!</v>
      </c>
      <c r="G13" s="20"/>
      <c r="H13" s="18" t="e">
        <f>+SUMIF(#REF!,'Asientos old'!$C13,#REF!)+SUMIF(#REF!,'Asientos old'!$C13,#REF!)</f>
        <v>#REF!</v>
      </c>
      <c r="I13" s="20"/>
      <c r="J13" s="18" t="e">
        <f>+SUMIF(#REF!,'Asientos old'!$C13,#REF!)+SUMIF(#REF!,'Asientos old'!$C13,#REF!)</f>
        <v>#REF!</v>
      </c>
      <c r="K13" s="20"/>
      <c r="L13" s="18" t="e">
        <f>+SUMIF(#REF!,'Asientos old'!$C13,#REF!)+SUMIF(#REF!,'Asientos old'!$C13,#REF!)</f>
        <v>#REF!</v>
      </c>
      <c r="M13" s="20"/>
      <c r="N13" s="18" t="e">
        <f>+SUMIF(#REF!,'Asientos old'!$C13,#REF!)+SUMIF(#REF!,'Asientos old'!$C13,#REF!)</f>
        <v>#REF!</v>
      </c>
      <c r="O13" s="20"/>
      <c r="P13" s="18"/>
      <c r="Q13" s="20"/>
      <c r="R13" s="18"/>
      <c r="S13" s="20"/>
      <c r="T13" s="18"/>
      <c r="U13" s="20"/>
      <c r="V13" s="18"/>
      <c r="W13" s="20"/>
      <c r="X13" s="18"/>
      <c r="Y13" s="20"/>
      <c r="Z13" s="18"/>
      <c r="AA13" s="20"/>
      <c r="AE13" s="18" t="e">
        <f t="shared" si="0"/>
        <v>#REF!</v>
      </c>
      <c r="AF13" s="20"/>
    </row>
    <row r="14" spans="2:32" ht="12.75" customHeight="1" x14ac:dyDescent="0.25">
      <c r="B14" s="16" t="s">
        <v>24</v>
      </c>
      <c r="C14" s="17" t="s">
        <v>25</v>
      </c>
      <c r="D14" s="18" t="e">
        <f>+SUMIF(#REF!,'Asientos old'!$C14,#REF!)+SUMIF(#REF!,'Asientos old'!$C14,#REF!)</f>
        <v>#REF!</v>
      </c>
      <c r="E14" s="20"/>
      <c r="F14" s="18" t="e">
        <f>+SUMIF(#REF!,'Asientos old'!$C14,#REF!)+SUMIF(#REF!,'Asientos old'!$C14,#REF!)</f>
        <v>#REF!</v>
      </c>
      <c r="G14" s="20"/>
      <c r="H14" s="18" t="e">
        <f>+SUMIF(#REF!,'Asientos old'!$C14,#REF!)+SUMIF(#REF!,'Asientos old'!$C14,#REF!)</f>
        <v>#REF!</v>
      </c>
      <c r="I14" s="20"/>
      <c r="J14" s="18" t="e">
        <f>+SUMIF(#REF!,'Asientos old'!$C14,#REF!)+SUMIF(#REF!,'Asientos old'!$C14,#REF!)</f>
        <v>#REF!</v>
      </c>
      <c r="K14" s="20"/>
      <c r="L14" s="18" t="e">
        <f>+SUMIF(#REF!,'Asientos old'!$C14,#REF!)+SUMIF(#REF!,'Asientos old'!$C14,#REF!)</f>
        <v>#REF!</v>
      </c>
      <c r="M14" s="20"/>
      <c r="N14" s="18" t="e">
        <f>+SUMIF(#REF!,'Asientos old'!$C14,#REF!)+SUMIF(#REF!,'Asientos old'!$C14,#REF!)</f>
        <v>#REF!</v>
      </c>
      <c r="O14" s="20"/>
      <c r="P14" s="18"/>
      <c r="Q14" s="20"/>
      <c r="R14" s="18"/>
      <c r="S14" s="20"/>
      <c r="T14" s="18"/>
      <c r="U14" s="20"/>
      <c r="V14" s="18"/>
      <c r="W14" s="20"/>
      <c r="X14" s="18"/>
      <c r="Y14" s="20"/>
      <c r="Z14" s="18"/>
      <c r="AA14" s="20"/>
      <c r="AE14" s="18" t="e">
        <f t="shared" si="0"/>
        <v>#REF!</v>
      </c>
      <c r="AF14" s="20"/>
    </row>
    <row r="15" spans="2:32" ht="12.75" customHeight="1" x14ac:dyDescent="0.25">
      <c r="B15" s="16" t="s">
        <v>26</v>
      </c>
      <c r="C15" s="17" t="s">
        <v>27</v>
      </c>
      <c r="D15" s="18" t="e">
        <f>+SUMIF(#REF!,'Asientos old'!$C15,#REF!)+SUMIF(#REF!,'Asientos old'!$C15,#REF!)</f>
        <v>#REF!</v>
      </c>
      <c r="E15" s="20"/>
      <c r="F15" s="18" t="e">
        <f>+SUMIF(#REF!,'Asientos old'!$C15,#REF!)+SUMIF(#REF!,'Asientos old'!$C15,#REF!)</f>
        <v>#REF!</v>
      </c>
      <c r="G15" s="20"/>
      <c r="H15" s="18" t="e">
        <f>+SUMIF(#REF!,'Asientos old'!$C15,#REF!)+SUMIF(#REF!,'Asientos old'!$C15,#REF!)</f>
        <v>#REF!</v>
      </c>
      <c r="I15" s="20"/>
      <c r="J15" s="18" t="e">
        <f>+SUMIF(#REF!,'Asientos old'!$C15,#REF!)+SUMIF(#REF!,'Asientos old'!$C15,#REF!)</f>
        <v>#REF!</v>
      </c>
      <c r="K15" s="20"/>
      <c r="L15" s="18" t="e">
        <f>+SUMIF(#REF!,'Asientos old'!$C15,#REF!)+SUMIF(#REF!,'Asientos old'!$C15,#REF!)</f>
        <v>#REF!</v>
      </c>
      <c r="M15" s="20"/>
      <c r="N15" s="18" t="e">
        <f>+SUMIF(#REF!,'Asientos old'!$C15,#REF!)+SUMIF(#REF!,'Asientos old'!$C15,#REF!)</f>
        <v>#REF!</v>
      </c>
      <c r="O15" s="20"/>
      <c r="P15" s="18"/>
      <c r="Q15" s="20"/>
      <c r="R15" s="18"/>
      <c r="S15" s="20"/>
      <c r="T15" s="18"/>
      <c r="U15" s="20"/>
      <c r="V15" s="18"/>
      <c r="W15" s="20"/>
      <c r="X15" s="18"/>
      <c r="Y15" s="20"/>
      <c r="Z15" s="18"/>
      <c r="AA15" s="20"/>
      <c r="AE15" s="18" t="e">
        <f t="shared" si="0"/>
        <v>#REF!</v>
      </c>
      <c r="AF15" s="20"/>
    </row>
    <row r="16" spans="2:32" ht="12.75" customHeight="1" x14ac:dyDescent="0.25">
      <c r="B16" s="16" t="s">
        <v>28</v>
      </c>
      <c r="C16" s="17" t="s">
        <v>8</v>
      </c>
      <c r="D16" s="18" t="e">
        <f>+SUMIF(#REF!,'Asientos old'!$C16,#REF!)+SUMIF(#REF!,'Asientos old'!$C16,#REF!)</f>
        <v>#REF!</v>
      </c>
      <c r="E16" s="20"/>
      <c r="F16" s="18" t="e">
        <f>+SUMIF(#REF!,'Asientos old'!$C16,#REF!)+SUMIF(#REF!,'Asientos old'!$C16,#REF!)</f>
        <v>#REF!</v>
      </c>
      <c r="G16" s="20"/>
      <c r="H16" s="18" t="e">
        <f>+SUMIF(#REF!,'Asientos old'!$C16,#REF!)+SUMIF(#REF!,'Asientos old'!$C16,#REF!)</f>
        <v>#REF!</v>
      </c>
      <c r="I16" s="20"/>
      <c r="J16" s="18" t="e">
        <f>+SUMIF(#REF!,'Asientos old'!$C16,#REF!)+SUMIF(#REF!,'Asientos old'!$C16,#REF!)</f>
        <v>#REF!</v>
      </c>
      <c r="K16" s="20"/>
      <c r="L16" s="18" t="e">
        <f>+SUMIF(#REF!,'Asientos old'!$C16,#REF!)+SUMIF(#REF!,'Asientos old'!$C16,#REF!)</f>
        <v>#REF!</v>
      </c>
      <c r="M16" s="20"/>
      <c r="N16" s="18" t="e">
        <f>+SUMIF(#REF!,'Asientos old'!$C16,#REF!)+SUMIF(#REF!,'Asientos old'!$C16,#REF!)</f>
        <v>#REF!</v>
      </c>
      <c r="O16" s="20"/>
      <c r="P16" s="18"/>
      <c r="Q16" s="20"/>
      <c r="R16" s="18"/>
      <c r="S16" s="20"/>
      <c r="T16" s="18"/>
      <c r="U16" s="20"/>
      <c r="V16" s="18"/>
      <c r="W16" s="20"/>
      <c r="X16" s="18"/>
      <c r="Y16" s="20"/>
      <c r="Z16" s="18"/>
      <c r="AA16" s="20"/>
      <c r="AE16" s="18" t="e">
        <f t="shared" si="0"/>
        <v>#REF!</v>
      </c>
      <c r="AF16" s="20"/>
    </row>
    <row r="17" spans="2:32" ht="12.75" customHeight="1" x14ac:dyDescent="0.25">
      <c r="B17" s="16" t="s">
        <v>29</v>
      </c>
      <c r="C17" s="17" t="s">
        <v>30</v>
      </c>
      <c r="D17" s="18" t="e">
        <f>+SUMIF(#REF!,'Asientos old'!$C17,#REF!)+SUMIF(#REF!,'Asientos old'!$C17,#REF!)</f>
        <v>#REF!</v>
      </c>
      <c r="E17" s="20"/>
      <c r="F17" s="18" t="e">
        <f>+SUMIF(#REF!,'Asientos old'!$C17,#REF!)+SUMIF(#REF!,'Asientos old'!$C17,#REF!)</f>
        <v>#REF!</v>
      </c>
      <c r="G17" s="20"/>
      <c r="H17" s="18" t="e">
        <f>+SUMIF(#REF!,'Asientos old'!$C17,#REF!)+SUMIF(#REF!,'Asientos old'!$C17,#REF!)</f>
        <v>#REF!</v>
      </c>
      <c r="I17" s="20"/>
      <c r="J17" s="18" t="e">
        <f>+SUMIF(#REF!,'Asientos old'!$C17,#REF!)+SUMIF(#REF!,'Asientos old'!$C17,#REF!)</f>
        <v>#REF!</v>
      </c>
      <c r="K17" s="20"/>
      <c r="L17" s="18" t="e">
        <f>+SUMIF(#REF!,'Asientos old'!$C17,#REF!)+SUMIF(#REF!,'Asientos old'!$C17,#REF!)</f>
        <v>#REF!</v>
      </c>
      <c r="M17" s="20"/>
      <c r="N17" s="18" t="e">
        <f>+SUMIF(#REF!,'Asientos old'!$C17,#REF!)+SUMIF(#REF!,'Asientos old'!$C17,#REF!)</f>
        <v>#REF!</v>
      </c>
      <c r="O17" s="20"/>
      <c r="P17" s="18"/>
      <c r="Q17" s="20"/>
      <c r="R17" s="18"/>
      <c r="S17" s="20"/>
      <c r="T17" s="18"/>
      <c r="U17" s="20"/>
      <c r="V17" s="18"/>
      <c r="W17" s="20"/>
      <c r="X17" s="18"/>
      <c r="Y17" s="20"/>
      <c r="Z17" s="18"/>
      <c r="AA17" s="20"/>
      <c r="AE17" s="18" t="e">
        <f t="shared" si="0"/>
        <v>#REF!</v>
      </c>
      <c r="AF17" s="20"/>
    </row>
    <row r="18" spans="2:32" ht="12.75" customHeight="1" x14ac:dyDescent="0.25">
      <c r="B18" s="16" t="s">
        <v>31</v>
      </c>
      <c r="C18" s="17" t="s">
        <v>6</v>
      </c>
      <c r="D18" s="18" t="e">
        <f>+SUMIF(#REF!,'Asientos old'!$C18,#REF!)+SUMIF(#REF!,'Asientos old'!$C18,#REF!)</f>
        <v>#REF!</v>
      </c>
      <c r="E18" s="20"/>
      <c r="F18" s="18" t="e">
        <f>+SUMIF(#REF!,'Asientos old'!$C18,#REF!)+SUMIF(#REF!,'Asientos old'!$C18,#REF!)</f>
        <v>#REF!</v>
      </c>
      <c r="G18" s="20"/>
      <c r="H18" s="18" t="e">
        <f>+SUMIF(#REF!,'Asientos old'!$C18,#REF!)+SUMIF(#REF!,'Asientos old'!$C18,#REF!)</f>
        <v>#REF!</v>
      </c>
      <c r="I18" s="20"/>
      <c r="J18" s="18" t="e">
        <f>+SUMIF(#REF!,'Asientos old'!$C18,#REF!)+SUMIF(#REF!,'Asientos old'!$C18,#REF!)</f>
        <v>#REF!</v>
      </c>
      <c r="K18" s="20"/>
      <c r="L18" s="18" t="e">
        <f>+SUMIF(#REF!,'Asientos old'!$C18,#REF!)+SUMIF(#REF!,'Asientos old'!$C18,#REF!)</f>
        <v>#REF!</v>
      </c>
      <c r="M18" s="20"/>
      <c r="N18" s="18" t="e">
        <f>+SUMIF(#REF!,'Asientos old'!$C18,#REF!)+SUMIF(#REF!,'Asientos old'!$C18,#REF!)</f>
        <v>#REF!</v>
      </c>
      <c r="O18" s="20"/>
      <c r="P18" s="18"/>
      <c r="Q18" s="20"/>
      <c r="R18" s="18"/>
      <c r="S18" s="20"/>
      <c r="T18" s="18"/>
      <c r="U18" s="20"/>
      <c r="V18" s="18"/>
      <c r="W18" s="20"/>
      <c r="X18" s="18"/>
      <c r="Y18" s="20"/>
      <c r="Z18" s="18"/>
      <c r="AA18" s="20"/>
      <c r="AE18" s="18" t="e">
        <f t="shared" si="0"/>
        <v>#REF!</v>
      </c>
      <c r="AF18" s="20"/>
    </row>
    <row r="19" spans="2:32" ht="12.75" customHeight="1" x14ac:dyDescent="0.25">
      <c r="B19" s="16" t="s">
        <v>32</v>
      </c>
      <c r="C19" s="17" t="s">
        <v>33</v>
      </c>
      <c r="D19" s="18" t="e">
        <f>+SUMIF(#REF!,'Asientos old'!$C19,#REF!)+SUMIF(#REF!,'Asientos old'!$C19,#REF!)</f>
        <v>#REF!</v>
      </c>
      <c r="E19" s="20"/>
      <c r="F19" s="18" t="e">
        <f>+SUMIF(#REF!,'Asientos old'!$C19,#REF!)+SUMIF(#REF!,'Asientos old'!$C19,#REF!)</f>
        <v>#REF!</v>
      </c>
      <c r="G19" s="20"/>
      <c r="H19" s="18" t="e">
        <f>+SUMIF(#REF!,'Asientos old'!$C19,#REF!)+SUMIF(#REF!,'Asientos old'!$C19,#REF!)</f>
        <v>#REF!</v>
      </c>
      <c r="I19" s="20"/>
      <c r="J19" s="18" t="e">
        <f>+SUMIF(#REF!,'Asientos old'!$C19,#REF!)+SUMIF(#REF!,'Asientos old'!$C19,#REF!)</f>
        <v>#REF!</v>
      </c>
      <c r="K19" s="20"/>
      <c r="L19" s="18" t="e">
        <f>+SUMIF(#REF!,'Asientos old'!$C19,#REF!)+SUMIF(#REF!,'Asientos old'!$C19,#REF!)</f>
        <v>#REF!</v>
      </c>
      <c r="M19" s="20"/>
      <c r="N19" s="18" t="e">
        <f>+SUMIF(#REF!,'Asientos old'!$C19,#REF!)+SUMIF(#REF!,'Asientos old'!$C19,#REF!)</f>
        <v>#REF!</v>
      </c>
      <c r="O19" s="20"/>
      <c r="P19" s="18"/>
      <c r="Q19" s="20"/>
      <c r="R19" s="18"/>
      <c r="S19" s="20"/>
      <c r="T19" s="18"/>
      <c r="U19" s="20"/>
      <c r="V19" s="18"/>
      <c r="W19" s="20"/>
      <c r="X19" s="18"/>
      <c r="Y19" s="20"/>
      <c r="Z19" s="18"/>
      <c r="AA19" s="20"/>
      <c r="AE19" s="18" t="e">
        <f t="shared" si="0"/>
        <v>#REF!</v>
      </c>
      <c r="AF19" s="20"/>
    </row>
    <row r="20" spans="2:32" ht="12.75" customHeight="1" x14ac:dyDescent="0.25">
      <c r="B20" s="16" t="s">
        <v>34</v>
      </c>
      <c r="C20" s="17" t="s">
        <v>35</v>
      </c>
      <c r="D20" s="18" t="e">
        <f>+SUMIF(#REF!,'Asientos old'!$C20,#REF!)+SUMIF(#REF!,'Asientos old'!$C20,#REF!)</f>
        <v>#REF!</v>
      </c>
      <c r="E20" s="20"/>
      <c r="F20" s="18" t="e">
        <f>+SUMIF(#REF!,'Asientos old'!$C20,#REF!)+SUMIF(#REF!,'Asientos old'!$C20,#REF!)</f>
        <v>#REF!</v>
      </c>
      <c r="G20" s="20"/>
      <c r="H20" s="18" t="e">
        <f>+SUMIF(#REF!,'Asientos old'!$C20,#REF!)+SUMIF(#REF!,'Asientos old'!$C20,#REF!)</f>
        <v>#REF!</v>
      </c>
      <c r="I20" s="20"/>
      <c r="J20" s="18" t="e">
        <f>+SUMIF(#REF!,'Asientos old'!$C20,#REF!)+SUMIF(#REF!,'Asientos old'!$C20,#REF!)</f>
        <v>#REF!</v>
      </c>
      <c r="K20" s="20"/>
      <c r="L20" s="18" t="e">
        <f>+SUMIF(#REF!,'Asientos old'!$C20,#REF!)+SUMIF(#REF!,'Asientos old'!$C20,#REF!)</f>
        <v>#REF!</v>
      </c>
      <c r="M20" s="20"/>
      <c r="N20" s="18" t="e">
        <f>+SUMIF(#REF!,'Asientos old'!$C20,#REF!)+SUMIF(#REF!,'Asientos old'!$C20,#REF!)</f>
        <v>#REF!</v>
      </c>
      <c r="O20" s="20"/>
      <c r="P20" s="18"/>
      <c r="Q20" s="20"/>
      <c r="R20" s="18"/>
      <c r="S20" s="20"/>
      <c r="T20" s="18"/>
      <c r="U20" s="20"/>
      <c r="V20" s="18"/>
      <c r="W20" s="20"/>
      <c r="X20" s="18"/>
      <c r="Y20" s="20"/>
      <c r="Z20" s="18"/>
      <c r="AA20" s="20"/>
      <c r="AE20" s="18" t="e">
        <f t="shared" si="0"/>
        <v>#REF!</v>
      </c>
      <c r="AF20" s="20"/>
    </row>
    <row r="21" spans="2:32" ht="12.75" customHeight="1" x14ac:dyDescent="0.25">
      <c r="B21" s="16" t="s">
        <v>36</v>
      </c>
      <c r="C21" s="17" t="s">
        <v>37</v>
      </c>
      <c r="D21" s="18" t="e">
        <f>+SUMIF(#REF!,'Asientos old'!$C21,#REF!)+SUMIF(#REF!,'Asientos old'!$C21,#REF!)</f>
        <v>#REF!</v>
      </c>
      <c r="E21" s="20"/>
      <c r="F21" s="18" t="e">
        <f>+SUMIF(#REF!,'Asientos old'!$C21,#REF!)+SUMIF(#REF!,'Asientos old'!$C21,#REF!)</f>
        <v>#REF!</v>
      </c>
      <c r="G21" s="20"/>
      <c r="H21" s="18" t="e">
        <f>+SUMIF(#REF!,'Asientos old'!$C21,#REF!)+SUMIF(#REF!,'Asientos old'!$C21,#REF!)</f>
        <v>#REF!</v>
      </c>
      <c r="I21" s="20"/>
      <c r="J21" s="18" t="e">
        <f>+SUMIF(#REF!,'Asientos old'!$C21,#REF!)+SUMIF(#REF!,'Asientos old'!$C21,#REF!)</f>
        <v>#REF!</v>
      </c>
      <c r="K21" s="20"/>
      <c r="L21" s="18" t="e">
        <f>+SUMIF(#REF!,'Asientos old'!$C21,#REF!)+SUMIF(#REF!,'Asientos old'!$C21,#REF!)</f>
        <v>#REF!</v>
      </c>
      <c r="M21" s="20"/>
      <c r="N21" s="18" t="e">
        <f>+SUMIF(#REF!,'Asientos old'!$C21,#REF!)+SUMIF(#REF!,'Asientos old'!$C21,#REF!)</f>
        <v>#REF!</v>
      </c>
      <c r="O21" s="20"/>
      <c r="P21" s="18"/>
      <c r="Q21" s="20"/>
      <c r="R21" s="18"/>
      <c r="S21" s="20"/>
      <c r="T21" s="18"/>
      <c r="U21" s="20"/>
      <c r="V21" s="18"/>
      <c r="W21" s="20"/>
      <c r="X21" s="18"/>
      <c r="Y21" s="20"/>
      <c r="Z21" s="18"/>
      <c r="AA21" s="20"/>
      <c r="AE21" s="18" t="e">
        <f t="shared" si="0"/>
        <v>#REF!</v>
      </c>
      <c r="AF21" s="20"/>
    </row>
    <row r="22" spans="2:32" ht="12.75" customHeight="1" x14ac:dyDescent="0.25">
      <c r="B22" s="16" t="s">
        <v>38</v>
      </c>
      <c r="C22" s="17" t="s">
        <v>39</v>
      </c>
      <c r="D22" s="18" t="e">
        <f>+SUMIF(#REF!,'Asientos old'!$C22,#REF!)+SUMIF(#REF!,'Asientos old'!$C22,#REF!)</f>
        <v>#REF!</v>
      </c>
      <c r="E22" s="20"/>
      <c r="F22" s="18" t="e">
        <f>+SUMIF(#REF!,'Asientos old'!$C22,#REF!)+SUMIF(#REF!,'Asientos old'!$C22,#REF!)</f>
        <v>#REF!</v>
      </c>
      <c r="G22" s="20"/>
      <c r="H22" s="18" t="e">
        <f>+SUMIF(#REF!,'Asientos old'!$C22,#REF!)+SUMIF(#REF!,'Asientos old'!$C22,#REF!)</f>
        <v>#REF!</v>
      </c>
      <c r="I22" s="20"/>
      <c r="J22" s="18" t="e">
        <f>+SUMIF(#REF!,'Asientos old'!$C22,#REF!)+SUMIF(#REF!,'Asientos old'!$C22,#REF!)</f>
        <v>#REF!</v>
      </c>
      <c r="K22" s="20"/>
      <c r="L22" s="18" t="e">
        <f>+SUMIF(#REF!,'Asientos old'!$C22,#REF!)+SUMIF(#REF!,'Asientos old'!$C22,#REF!)</f>
        <v>#REF!</v>
      </c>
      <c r="M22" s="20"/>
      <c r="N22" s="18" t="e">
        <f>+SUMIF(#REF!,'Asientos old'!$C22,#REF!)+SUMIF(#REF!,'Asientos old'!$C22,#REF!)</f>
        <v>#REF!</v>
      </c>
      <c r="O22" s="20"/>
      <c r="P22" s="18"/>
      <c r="Q22" s="20"/>
      <c r="R22" s="18"/>
      <c r="S22" s="20"/>
      <c r="T22" s="18"/>
      <c r="U22" s="20"/>
      <c r="V22" s="18"/>
      <c r="W22" s="20"/>
      <c r="X22" s="18"/>
      <c r="Y22" s="20"/>
      <c r="Z22" s="18"/>
      <c r="AA22" s="20"/>
      <c r="AE22" s="18" t="e">
        <f t="shared" si="0"/>
        <v>#REF!</v>
      </c>
      <c r="AF22" s="20"/>
    </row>
    <row r="23" spans="2:32" ht="12.75" customHeight="1" x14ac:dyDescent="0.25">
      <c r="B23" s="16" t="s">
        <v>40</v>
      </c>
      <c r="C23" s="17" t="s">
        <v>41</v>
      </c>
      <c r="D23" s="18" t="e">
        <f>+SUMIF(#REF!,'Asientos old'!$C23,#REF!)+SUMIF(#REF!,'Asientos old'!$C23,#REF!)</f>
        <v>#REF!</v>
      </c>
      <c r="E23" s="20"/>
      <c r="F23" s="18" t="e">
        <f>+SUMIF(#REF!,'Asientos old'!$C23,#REF!)+SUMIF(#REF!,'Asientos old'!$C23,#REF!)</f>
        <v>#REF!</v>
      </c>
      <c r="G23" s="20"/>
      <c r="H23" s="18" t="e">
        <f>+SUMIF(#REF!,'Asientos old'!$C23,#REF!)+SUMIF(#REF!,'Asientos old'!$C23,#REF!)</f>
        <v>#REF!</v>
      </c>
      <c r="I23" s="20"/>
      <c r="J23" s="18" t="e">
        <f>+SUMIF(#REF!,'Asientos old'!$C23,#REF!)+SUMIF(#REF!,'Asientos old'!$C23,#REF!)</f>
        <v>#REF!</v>
      </c>
      <c r="K23" s="20"/>
      <c r="L23" s="18" t="e">
        <f>+SUMIF(#REF!,'Asientos old'!$C23,#REF!)+SUMIF(#REF!,'Asientos old'!$C23,#REF!)</f>
        <v>#REF!</v>
      </c>
      <c r="M23" s="20"/>
      <c r="N23" s="18" t="e">
        <f>+SUMIF(#REF!,'Asientos old'!$C23,#REF!)+SUMIF(#REF!,'Asientos old'!$C23,#REF!)</f>
        <v>#REF!</v>
      </c>
      <c r="O23" s="20"/>
      <c r="P23" s="18"/>
      <c r="Q23" s="20"/>
      <c r="R23" s="18"/>
      <c r="S23" s="20"/>
      <c r="T23" s="18"/>
      <c r="U23" s="20"/>
      <c r="V23" s="18"/>
      <c r="W23" s="20"/>
      <c r="X23" s="18"/>
      <c r="Y23" s="20"/>
      <c r="Z23" s="18"/>
      <c r="AA23" s="20"/>
      <c r="AE23" s="18" t="e">
        <f t="shared" si="0"/>
        <v>#REF!</v>
      </c>
      <c r="AF23" s="20"/>
    </row>
    <row r="24" spans="2:32" ht="12.75" customHeight="1" x14ac:dyDescent="0.25">
      <c r="B24" s="16" t="s">
        <v>42</v>
      </c>
      <c r="C24" s="17" t="s">
        <v>43</v>
      </c>
      <c r="D24" s="18" t="e">
        <f>+SUMIF(#REF!,'Asientos old'!$C24,#REF!)+SUMIF(#REF!,'Asientos old'!$C24,#REF!)</f>
        <v>#REF!</v>
      </c>
      <c r="E24" s="20"/>
      <c r="F24" s="18" t="e">
        <f>+SUMIF(#REF!,'Asientos old'!$C24,#REF!)+SUMIF(#REF!,'Asientos old'!$C24,#REF!)</f>
        <v>#REF!</v>
      </c>
      <c r="G24" s="20"/>
      <c r="H24" s="18" t="e">
        <f>+SUMIF(#REF!,'Asientos old'!$C24,#REF!)+SUMIF(#REF!,'Asientos old'!$C24,#REF!)</f>
        <v>#REF!</v>
      </c>
      <c r="I24" s="20"/>
      <c r="J24" s="18" t="e">
        <f>+SUMIF(#REF!,'Asientos old'!$C24,#REF!)+SUMIF(#REF!,'Asientos old'!$C24,#REF!)</f>
        <v>#REF!</v>
      </c>
      <c r="K24" s="20"/>
      <c r="L24" s="18" t="e">
        <f>+SUMIF(#REF!,'Asientos old'!$C24,#REF!)+SUMIF(#REF!,'Asientos old'!$C24,#REF!)</f>
        <v>#REF!</v>
      </c>
      <c r="M24" s="20"/>
      <c r="N24" s="18" t="e">
        <f>+SUMIF(#REF!,'Asientos old'!$C24,#REF!)+SUMIF(#REF!,'Asientos old'!$C24,#REF!)</f>
        <v>#REF!</v>
      </c>
      <c r="O24" s="20"/>
      <c r="P24" s="18"/>
      <c r="Q24" s="20"/>
      <c r="R24" s="18"/>
      <c r="S24" s="20"/>
      <c r="T24" s="18"/>
      <c r="U24" s="20"/>
      <c r="V24" s="18"/>
      <c r="W24" s="20"/>
      <c r="X24" s="18"/>
      <c r="Y24" s="20"/>
      <c r="Z24" s="18"/>
      <c r="AA24" s="20"/>
      <c r="AE24" s="18" t="e">
        <f t="shared" si="0"/>
        <v>#REF!</v>
      </c>
      <c r="AF24" s="20"/>
    </row>
    <row r="25" spans="2:32" ht="12.75" customHeight="1" x14ac:dyDescent="0.25">
      <c r="B25" s="16" t="s">
        <v>44</v>
      </c>
      <c r="C25" s="17" t="s">
        <v>45</v>
      </c>
      <c r="D25" s="18" t="e">
        <f>+SUMIF(#REF!,'Asientos old'!$C25,#REF!)+SUMIF(#REF!,'Asientos old'!$C25,#REF!)</f>
        <v>#REF!</v>
      </c>
      <c r="E25" s="20"/>
      <c r="F25" s="18" t="e">
        <f>+SUMIF(#REF!,'Asientos old'!$C25,#REF!)+SUMIF(#REF!,'Asientos old'!$C25,#REF!)</f>
        <v>#REF!</v>
      </c>
      <c r="G25" s="20"/>
      <c r="H25" s="18" t="e">
        <f>+SUMIF(#REF!,'Asientos old'!$C25,#REF!)+SUMIF(#REF!,'Asientos old'!$C25,#REF!)</f>
        <v>#REF!</v>
      </c>
      <c r="I25" s="20"/>
      <c r="J25" s="18" t="e">
        <f>+SUMIF(#REF!,'Asientos old'!$C25,#REF!)+SUMIF(#REF!,'Asientos old'!$C25,#REF!)</f>
        <v>#REF!</v>
      </c>
      <c r="K25" s="20"/>
      <c r="L25" s="18" t="e">
        <f>+SUMIF(#REF!,'Asientos old'!$C25,#REF!)+SUMIF(#REF!,'Asientos old'!$C25,#REF!)</f>
        <v>#REF!</v>
      </c>
      <c r="M25" s="20"/>
      <c r="N25" s="18" t="e">
        <f>+SUMIF(#REF!,'Asientos old'!$C25,#REF!)+SUMIF(#REF!,'Asientos old'!$C25,#REF!)</f>
        <v>#REF!</v>
      </c>
      <c r="O25" s="20"/>
      <c r="P25" s="18"/>
      <c r="Q25" s="20"/>
      <c r="R25" s="18"/>
      <c r="S25" s="20"/>
      <c r="T25" s="18"/>
      <c r="U25" s="20"/>
      <c r="V25" s="18"/>
      <c r="W25" s="20"/>
      <c r="X25" s="18"/>
      <c r="Y25" s="20"/>
      <c r="Z25" s="18"/>
      <c r="AA25" s="20"/>
      <c r="AE25" s="18" t="e">
        <f t="shared" si="0"/>
        <v>#REF!</v>
      </c>
      <c r="AF25" s="20"/>
    </row>
    <row r="26" spans="2:32" ht="12.75" customHeight="1" x14ac:dyDescent="0.25">
      <c r="B26" s="16" t="s">
        <v>46</v>
      </c>
      <c r="C26" s="17" t="s">
        <v>47</v>
      </c>
      <c r="D26" s="18" t="e">
        <f>+SUMIF(#REF!,'Asientos old'!$C26,#REF!)+SUMIF(#REF!,'Asientos old'!$C26,#REF!)</f>
        <v>#REF!</v>
      </c>
      <c r="E26" s="20"/>
      <c r="F26" s="18" t="e">
        <f>+SUMIF(#REF!,'Asientos old'!$C26,#REF!)+SUMIF(#REF!,'Asientos old'!$C26,#REF!)</f>
        <v>#REF!</v>
      </c>
      <c r="G26" s="20"/>
      <c r="H26" s="18" t="e">
        <f>+SUMIF(#REF!,'Asientos old'!$C26,#REF!)+SUMIF(#REF!,'Asientos old'!$C26,#REF!)</f>
        <v>#REF!</v>
      </c>
      <c r="I26" s="20"/>
      <c r="J26" s="18" t="e">
        <f>+SUMIF(#REF!,'Asientos old'!$C26,#REF!)+SUMIF(#REF!,'Asientos old'!$C26,#REF!)</f>
        <v>#REF!</v>
      </c>
      <c r="K26" s="20"/>
      <c r="L26" s="18" t="e">
        <f>+SUMIF(#REF!,'Asientos old'!$C26,#REF!)+SUMIF(#REF!,'Asientos old'!$C26,#REF!)</f>
        <v>#REF!</v>
      </c>
      <c r="M26" s="20"/>
      <c r="N26" s="18" t="e">
        <f>+SUMIF(#REF!,'Asientos old'!$C26,#REF!)+SUMIF(#REF!,'Asientos old'!$C26,#REF!)</f>
        <v>#REF!</v>
      </c>
      <c r="O26" s="20"/>
      <c r="P26" s="18"/>
      <c r="Q26" s="20"/>
      <c r="R26" s="18"/>
      <c r="S26" s="20"/>
      <c r="T26" s="18"/>
      <c r="U26" s="20"/>
      <c r="V26" s="18"/>
      <c r="W26" s="20"/>
      <c r="X26" s="18"/>
      <c r="Y26" s="20"/>
      <c r="Z26" s="18"/>
      <c r="AA26" s="20"/>
      <c r="AE26" s="18" t="e">
        <f t="shared" si="0"/>
        <v>#REF!</v>
      </c>
      <c r="AF26" s="20"/>
    </row>
    <row r="27" spans="2:32" ht="12.75" customHeight="1" x14ac:dyDescent="0.25">
      <c r="B27" s="16" t="s">
        <v>48</v>
      </c>
      <c r="C27" s="17" t="s">
        <v>49</v>
      </c>
      <c r="D27" s="18" t="e">
        <f>+SUMIF(#REF!,'Asientos old'!$C27,#REF!)+SUMIF(#REF!,'Asientos old'!$C27,#REF!)</f>
        <v>#REF!</v>
      </c>
      <c r="E27" s="20"/>
      <c r="F27" s="18" t="e">
        <f>+SUMIF(#REF!,'Asientos old'!$C27,#REF!)+SUMIF(#REF!,'Asientos old'!$C27,#REF!)</f>
        <v>#REF!</v>
      </c>
      <c r="G27" s="20"/>
      <c r="H27" s="18" t="e">
        <f>+SUMIF(#REF!,'Asientos old'!$C27,#REF!)+SUMIF(#REF!,'Asientos old'!$C27,#REF!)</f>
        <v>#REF!</v>
      </c>
      <c r="I27" s="20"/>
      <c r="J27" s="18" t="e">
        <f>+SUMIF(#REF!,'Asientos old'!$C27,#REF!)+SUMIF(#REF!,'Asientos old'!$C27,#REF!)</f>
        <v>#REF!</v>
      </c>
      <c r="K27" s="20"/>
      <c r="L27" s="18" t="e">
        <f>+SUMIF(#REF!,'Asientos old'!$C27,#REF!)+SUMIF(#REF!,'Asientos old'!$C27,#REF!)</f>
        <v>#REF!</v>
      </c>
      <c r="M27" s="20"/>
      <c r="N27" s="18" t="e">
        <f>+SUMIF(#REF!,'Asientos old'!$C27,#REF!)+SUMIF(#REF!,'Asientos old'!$C27,#REF!)</f>
        <v>#REF!</v>
      </c>
      <c r="O27" s="20"/>
      <c r="P27" s="18"/>
      <c r="Q27" s="20"/>
      <c r="R27" s="18"/>
      <c r="S27" s="20"/>
      <c r="T27" s="18"/>
      <c r="U27" s="20"/>
      <c r="V27" s="18"/>
      <c r="W27" s="20"/>
      <c r="X27" s="18"/>
      <c r="Y27" s="20"/>
      <c r="Z27" s="18"/>
      <c r="AA27" s="20"/>
      <c r="AE27" s="18" t="e">
        <f t="shared" si="0"/>
        <v>#REF!</v>
      </c>
      <c r="AF27" s="20"/>
    </row>
    <row r="28" spans="2:32" ht="12.75" customHeight="1" x14ac:dyDescent="0.25">
      <c r="B28" s="16">
        <v>112003</v>
      </c>
      <c r="C28" s="17" t="s">
        <v>50</v>
      </c>
      <c r="D28" s="18" t="e">
        <f>SUMIF(#REF!,"&gt;0",#REF!)-#REF!</f>
        <v>#REF!</v>
      </c>
      <c r="E28" s="20"/>
      <c r="F28" s="18" t="e">
        <f>SUMIF(#REF!,"&gt;0",#REF!)-#REF!</f>
        <v>#REF!</v>
      </c>
      <c r="G28" s="20"/>
      <c r="H28" s="18" t="e">
        <f>SUMIF(#REF!,"&gt;0",#REF!)-#REF!</f>
        <v>#REF!</v>
      </c>
      <c r="I28" s="20"/>
      <c r="J28" s="18" t="e">
        <f>SUMIF(#REF!,"&gt;0",#REF!)-#REF!</f>
        <v>#REF!</v>
      </c>
      <c r="K28" s="20"/>
      <c r="L28" s="18" t="e">
        <f>SUMIF(#REF!,"&gt;0",#REF!)-#REF!</f>
        <v>#REF!</v>
      </c>
      <c r="M28" s="20"/>
      <c r="N28" s="18" t="e">
        <f>SUMIF(#REF!,"&gt;0",#REF!)-#REF!</f>
        <v>#REF!</v>
      </c>
      <c r="O28" s="20"/>
      <c r="P28" s="18"/>
      <c r="Q28" s="20"/>
      <c r="R28" s="18"/>
      <c r="S28" s="20"/>
      <c r="T28" s="18"/>
      <c r="U28" s="20"/>
      <c r="V28" s="18"/>
      <c r="W28" s="20"/>
      <c r="X28" s="18"/>
      <c r="Y28" s="20"/>
      <c r="Z28" s="18"/>
      <c r="AA28" s="20"/>
      <c r="AE28" s="18" t="e">
        <f t="shared" si="0"/>
        <v>#REF!</v>
      </c>
      <c r="AF28" s="20"/>
    </row>
    <row r="29" spans="2:32" ht="12.75" customHeight="1" x14ac:dyDescent="0.25">
      <c r="B29" s="16">
        <v>112005</v>
      </c>
      <c r="C29" s="17" t="s">
        <v>51</v>
      </c>
      <c r="D29" s="18" t="e">
        <f>+#REF!</f>
        <v>#REF!</v>
      </c>
      <c r="E29" s="20"/>
      <c r="F29" s="18" t="e">
        <f>+#REF!</f>
        <v>#REF!</v>
      </c>
      <c r="G29" s="20"/>
      <c r="H29" s="18" t="e">
        <f>+#REF!</f>
        <v>#REF!</v>
      </c>
      <c r="I29" s="20"/>
      <c r="J29" s="18" t="e">
        <f>+#REF!</f>
        <v>#REF!</v>
      </c>
      <c r="K29" s="20"/>
      <c r="L29" s="18" t="e">
        <f>+#REF!</f>
        <v>#REF!</v>
      </c>
      <c r="M29" s="20"/>
      <c r="N29" s="18" t="e">
        <f>+#REF!</f>
        <v>#REF!</v>
      </c>
      <c r="O29" s="20"/>
      <c r="P29" s="18"/>
      <c r="Q29" s="20"/>
      <c r="R29" s="18"/>
      <c r="S29" s="20"/>
      <c r="T29" s="18"/>
      <c r="U29" s="20"/>
      <c r="V29" s="18"/>
      <c r="W29" s="20"/>
      <c r="X29" s="18"/>
      <c r="Y29" s="20"/>
      <c r="Z29" s="18"/>
      <c r="AA29" s="20"/>
      <c r="AE29" s="18" t="e">
        <f t="shared" si="0"/>
        <v>#REF!</v>
      </c>
      <c r="AF29" s="20"/>
    </row>
    <row r="30" spans="2:32" ht="12.75" customHeight="1" x14ac:dyDescent="0.25">
      <c r="B30" s="16">
        <v>112009</v>
      </c>
      <c r="C30" s="17" t="s">
        <v>52</v>
      </c>
      <c r="D30" s="18" t="e">
        <f>+#REF!</f>
        <v>#REF!</v>
      </c>
      <c r="E30" s="20"/>
      <c r="F30" s="18" t="e">
        <f>+#REF!</f>
        <v>#REF!</v>
      </c>
      <c r="G30" s="20"/>
      <c r="H30" s="18" t="e">
        <f>+#REF!</f>
        <v>#REF!</v>
      </c>
      <c r="I30" s="20"/>
      <c r="J30" s="18" t="e">
        <f>+#REF!</f>
        <v>#REF!</v>
      </c>
      <c r="K30" s="20"/>
      <c r="L30" s="18" t="e">
        <f>+#REF!</f>
        <v>#REF!</v>
      </c>
      <c r="M30" s="20"/>
      <c r="N30" s="18" t="e">
        <f>+#REF!</f>
        <v>#REF!</v>
      </c>
      <c r="O30" s="20"/>
      <c r="P30" s="18"/>
      <c r="Q30" s="20"/>
      <c r="R30" s="18"/>
      <c r="S30" s="20"/>
      <c r="T30" s="18"/>
      <c r="U30" s="20"/>
      <c r="V30" s="18"/>
      <c r="W30" s="20"/>
      <c r="X30" s="18"/>
      <c r="Y30" s="20"/>
      <c r="Z30" s="18"/>
      <c r="AA30" s="20"/>
      <c r="AE30" s="18" t="e">
        <f t="shared" si="0"/>
        <v>#REF!</v>
      </c>
      <c r="AF30" s="20"/>
    </row>
    <row r="31" spans="2:32" ht="12.75" customHeight="1" x14ac:dyDescent="0.25">
      <c r="B31" s="16" t="s">
        <v>53</v>
      </c>
      <c r="C31" s="17" t="s">
        <v>54</v>
      </c>
      <c r="D31" s="18"/>
      <c r="E31" s="20" t="e">
        <f>-SUMIF(#REF!,"&lt;0",#REF!)</f>
        <v>#REF!</v>
      </c>
      <c r="F31" s="18"/>
      <c r="G31" s="20" t="e">
        <f>-SUMIF(#REF!,"&lt;0",#REF!)</f>
        <v>#REF!</v>
      </c>
      <c r="H31" s="18"/>
      <c r="I31" s="20" t="e">
        <f>-SUMIF(#REF!,"&lt;0",#REF!)</f>
        <v>#REF!</v>
      </c>
      <c r="J31" s="18"/>
      <c r="K31" s="20" t="e">
        <f>-SUMIF(#REF!,"&lt;0",#REF!)</f>
        <v>#REF!</v>
      </c>
      <c r="L31" s="18"/>
      <c r="M31" s="20" t="e">
        <f>-SUMIF(#REF!,"&lt;0",#REF!)</f>
        <v>#REF!</v>
      </c>
      <c r="N31" s="18"/>
      <c r="O31" s="20" t="e">
        <f>-SUMIF(#REF!,"&lt;0",#REF!)</f>
        <v>#REF!</v>
      </c>
      <c r="P31" s="18"/>
      <c r="Q31" s="20"/>
      <c r="R31" s="18"/>
      <c r="S31" s="20"/>
      <c r="T31" s="18"/>
      <c r="U31" s="20"/>
      <c r="V31" s="18"/>
      <c r="W31" s="20"/>
      <c r="X31" s="18"/>
      <c r="Y31" s="20"/>
      <c r="Z31" s="18"/>
      <c r="AA31" s="20"/>
      <c r="AE31" s="18"/>
      <c r="AF31" s="20" t="e">
        <f>SUM(D31:AA31)</f>
        <v>#REF!</v>
      </c>
    </row>
    <row r="32" spans="2:32" ht="12.75" customHeight="1" x14ac:dyDescent="0.25">
      <c r="B32" s="16">
        <v>211001</v>
      </c>
      <c r="C32" s="17" t="s">
        <v>55</v>
      </c>
      <c r="D32" s="18"/>
      <c r="E32" s="21" t="e">
        <f>+SUM(D8:D30)-E31</f>
        <v>#REF!</v>
      </c>
      <c r="F32" s="18"/>
      <c r="G32" s="21" t="e">
        <f>+SUM(F8:F30)-G31</f>
        <v>#REF!</v>
      </c>
      <c r="H32" s="18"/>
      <c r="I32" s="21" t="e">
        <f>+SUM(H8:H30)-I31</f>
        <v>#REF!</v>
      </c>
      <c r="J32" s="18"/>
      <c r="K32" s="21" t="e">
        <f>+SUM(J8:J30)-K31</f>
        <v>#REF!</v>
      </c>
      <c r="L32" s="18"/>
      <c r="M32" s="21" t="e">
        <f>+SUM(L8:L30)-M31</f>
        <v>#REF!</v>
      </c>
      <c r="N32" s="18"/>
      <c r="O32" s="21" t="e">
        <f>+SUM(N8:N30)-O31</f>
        <v>#REF!</v>
      </c>
      <c r="P32" s="18"/>
      <c r="Q32" s="21"/>
      <c r="R32" s="18"/>
      <c r="S32" s="21"/>
      <c r="T32" s="18"/>
      <c r="U32" s="21"/>
      <c r="V32" s="18"/>
      <c r="W32" s="21"/>
      <c r="X32" s="18"/>
      <c r="Y32" s="21"/>
      <c r="Z32" s="18"/>
      <c r="AA32" s="21"/>
      <c r="AE32" s="18"/>
      <c r="AF32" s="21" t="e">
        <f>SUM(D32:AA32)</f>
        <v>#REF!</v>
      </c>
    </row>
    <row r="33" spans="2:32" ht="12.75" customHeight="1" x14ac:dyDescent="0.3">
      <c r="B33" s="22" t="s">
        <v>56</v>
      </c>
      <c r="C33" s="23"/>
      <c r="D33" s="24" t="e">
        <f t="shared" ref="D33:AA33" si="1">SUM(D8:D32)</f>
        <v>#REF!</v>
      </c>
      <c r="E33" s="25" t="e">
        <f t="shared" si="1"/>
        <v>#REF!</v>
      </c>
      <c r="F33" s="24" t="e">
        <f t="shared" si="1"/>
        <v>#REF!</v>
      </c>
      <c r="G33" s="25" t="e">
        <f t="shared" si="1"/>
        <v>#REF!</v>
      </c>
      <c r="H33" s="24" t="e">
        <f t="shared" si="1"/>
        <v>#REF!</v>
      </c>
      <c r="I33" s="25" t="e">
        <f t="shared" si="1"/>
        <v>#REF!</v>
      </c>
      <c r="J33" s="24" t="e">
        <f t="shared" si="1"/>
        <v>#REF!</v>
      </c>
      <c r="K33" s="25" t="e">
        <f t="shared" si="1"/>
        <v>#REF!</v>
      </c>
      <c r="L33" s="24" t="e">
        <f t="shared" si="1"/>
        <v>#REF!</v>
      </c>
      <c r="M33" s="25" t="e">
        <f t="shared" si="1"/>
        <v>#REF!</v>
      </c>
      <c r="N33" s="24" t="e">
        <f t="shared" si="1"/>
        <v>#REF!</v>
      </c>
      <c r="O33" s="25" t="e">
        <f t="shared" si="1"/>
        <v>#REF!</v>
      </c>
      <c r="P33" s="24">
        <f t="shared" si="1"/>
        <v>0</v>
      </c>
      <c r="Q33" s="25">
        <f t="shared" si="1"/>
        <v>0</v>
      </c>
      <c r="R33" s="24">
        <f t="shared" si="1"/>
        <v>0</v>
      </c>
      <c r="S33" s="25">
        <f t="shared" si="1"/>
        <v>0</v>
      </c>
      <c r="T33" s="24">
        <f t="shared" si="1"/>
        <v>0</v>
      </c>
      <c r="U33" s="25">
        <f t="shared" si="1"/>
        <v>0</v>
      </c>
      <c r="V33" s="24">
        <f t="shared" si="1"/>
        <v>0</v>
      </c>
      <c r="W33" s="25">
        <f t="shared" si="1"/>
        <v>0</v>
      </c>
      <c r="X33" s="24">
        <f t="shared" si="1"/>
        <v>0</v>
      </c>
      <c r="Y33" s="25">
        <f t="shared" si="1"/>
        <v>0</v>
      </c>
      <c r="Z33" s="24">
        <f t="shared" si="1"/>
        <v>0</v>
      </c>
      <c r="AA33" s="25">
        <f t="shared" si="1"/>
        <v>0</v>
      </c>
      <c r="AE33" s="24" t="e">
        <f>SUM(AE8:AE32)</f>
        <v>#REF!</v>
      </c>
      <c r="AF33" s="25" t="e">
        <f>SUM(AF8:AF32)</f>
        <v>#REF!</v>
      </c>
    </row>
    <row r="34" spans="2:32" ht="12.75" customHeight="1" x14ac:dyDescent="0.25">
      <c r="B34" s="7"/>
      <c r="D34" s="8"/>
      <c r="E34" s="8"/>
      <c r="F34" s="8"/>
    </row>
    <row r="35" spans="2:32" ht="12.75" customHeight="1" x14ac:dyDescent="0.3">
      <c r="B35" s="7"/>
      <c r="C35" s="26" t="s">
        <v>57</v>
      </c>
      <c r="D35" s="8"/>
      <c r="E35" s="26" t="e">
        <f>+E32-#REF!</f>
        <v>#REF!</v>
      </c>
      <c r="F35" s="8"/>
      <c r="G35" s="26" t="e">
        <f>+G32-#REF!</f>
        <v>#REF!</v>
      </c>
      <c r="I35" s="26" t="e">
        <f>+I32-#REF!</f>
        <v>#REF!</v>
      </c>
      <c r="K35" s="26" t="e">
        <f>+K32-#REF!</f>
        <v>#REF!</v>
      </c>
      <c r="M35" s="26" t="e">
        <f>+M32-#REF!</f>
        <v>#REF!</v>
      </c>
      <c r="O35" s="26" t="e">
        <f>+O32-#REF!</f>
        <v>#REF!</v>
      </c>
      <c r="Q35" s="26" t="e">
        <f>+Q32-#REF!</f>
        <v>#REF!</v>
      </c>
      <c r="S35" s="26" t="e">
        <f>+S32-#REF!</f>
        <v>#REF!</v>
      </c>
      <c r="U35" s="26" t="e">
        <f>+U32-#REF!</f>
        <v>#REF!</v>
      </c>
      <c r="W35" s="26" t="e">
        <f>+W32-#REF!</f>
        <v>#REF!</v>
      </c>
      <c r="Y35" s="26" t="e">
        <f>+Y32-#REF!</f>
        <v>#REF!</v>
      </c>
      <c r="AA35" s="26" t="e">
        <f>+AA32-#REF!</f>
        <v>#REF!</v>
      </c>
      <c r="AF35" s="26" t="e">
        <f>+AE33-AF33</f>
        <v>#REF!</v>
      </c>
    </row>
    <row r="36" spans="2:32" ht="12.75" customHeight="1" x14ac:dyDescent="0.3">
      <c r="B36" s="7"/>
      <c r="C36" s="26" t="s">
        <v>58</v>
      </c>
      <c r="D36" s="8"/>
      <c r="E36" s="26" t="e">
        <f>+D33-E33</f>
        <v>#REF!</v>
      </c>
      <c r="F36" s="8"/>
      <c r="G36" s="26" t="e">
        <f>+F33-G33</f>
        <v>#REF!</v>
      </c>
      <c r="I36" s="26" t="e">
        <f>+H33-I33</f>
        <v>#REF!</v>
      </c>
      <c r="K36" s="26" t="e">
        <f>+J33-K33</f>
        <v>#REF!</v>
      </c>
      <c r="M36" s="26" t="e">
        <f>+L33-M33</f>
        <v>#REF!</v>
      </c>
      <c r="O36" s="26" t="e">
        <f>+N33-O33</f>
        <v>#REF!</v>
      </c>
      <c r="Q36" s="26">
        <f>+P33-Q33</f>
        <v>0</v>
      </c>
      <c r="S36" s="26">
        <f>+R33-S33</f>
        <v>0</v>
      </c>
      <c r="U36" s="26">
        <f>+T33-U33</f>
        <v>0</v>
      </c>
      <c r="W36" s="26">
        <f>+V33-W33</f>
        <v>0</v>
      </c>
      <c r="Y36" s="26">
        <f>+X33-Y33</f>
        <v>0</v>
      </c>
      <c r="AA36" s="26">
        <f>+Z33-AA33</f>
        <v>0</v>
      </c>
    </row>
    <row r="37" spans="2:32" ht="12.75" customHeight="1" x14ac:dyDescent="0.25">
      <c r="B37" s="7"/>
      <c r="D37" s="8"/>
      <c r="E37" s="8"/>
      <c r="F37" s="8"/>
    </row>
    <row r="38" spans="2:32" ht="12.75" customHeight="1" x14ac:dyDescent="0.25">
      <c r="B38" s="7"/>
      <c r="D38" s="8"/>
      <c r="E38" s="8"/>
      <c r="F38" s="8"/>
    </row>
    <row r="39" spans="2:32" ht="12.75" customHeight="1" x14ac:dyDescent="0.25">
      <c r="B39" s="7"/>
      <c r="D39" s="8"/>
      <c r="E39" s="8"/>
      <c r="F39" s="8"/>
    </row>
    <row r="40" spans="2:32" ht="12.75" customHeight="1" x14ac:dyDescent="0.25">
      <c r="B40" s="7"/>
      <c r="D40" s="8"/>
      <c r="E40" s="8"/>
      <c r="F40" s="8"/>
    </row>
    <row r="41" spans="2:32" ht="12.75" customHeight="1" x14ac:dyDescent="0.25">
      <c r="B41" s="7"/>
      <c r="D41" s="8"/>
      <c r="E41" s="8"/>
      <c r="F41" s="8"/>
    </row>
    <row r="42" spans="2:32" ht="12.75" customHeight="1" x14ac:dyDescent="0.25">
      <c r="B42" s="7"/>
      <c r="D42" s="8"/>
      <c r="E42" s="8"/>
      <c r="F42" s="8"/>
    </row>
    <row r="43" spans="2:32" ht="12.75" customHeight="1" x14ac:dyDescent="0.25">
      <c r="B43" s="7"/>
      <c r="D43" s="8"/>
      <c r="E43" s="8"/>
      <c r="F43" s="8"/>
    </row>
    <row r="44" spans="2:32" ht="12.75" customHeight="1" x14ac:dyDescent="0.25">
      <c r="B44" s="7"/>
      <c r="D44" s="8"/>
      <c r="E44" s="8"/>
      <c r="F44" s="8"/>
    </row>
    <row r="45" spans="2:32" ht="12.75" customHeight="1" x14ac:dyDescent="0.25">
      <c r="B45" s="7"/>
      <c r="D45" s="8"/>
      <c r="E45" s="8"/>
      <c r="F45" s="8"/>
    </row>
    <row r="46" spans="2:32" ht="12.75" customHeight="1" x14ac:dyDescent="0.25">
      <c r="B46" s="7"/>
      <c r="D46" s="8"/>
      <c r="E46" s="8"/>
      <c r="F46" s="8"/>
    </row>
    <row r="47" spans="2:32" ht="12.75" customHeight="1" x14ac:dyDescent="0.25">
      <c r="B47" s="7"/>
      <c r="D47" s="8"/>
      <c r="E47" s="8"/>
      <c r="F47" s="8"/>
    </row>
    <row r="48" spans="2:32" ht="12.75" customHeight="1" x14ac:dyDescent="0.25">
      <c r="B48" s="7"/>
      <c r="D48" s="8"/>
      <c r="E48" s="8"/>
      <c r="F48" s="8"/>
    </row>
    <row r="49" spans="2:6" ht="12.75" customHeight="1" x14ac:dyDescent="0.25">
      <c r="B49" s="7"/>
      <c r="D49" s="8"/>
      <c r="E49" s="8"/>
      <c r="F49" s="8"/>
    </row>
    <row r="50" spans="2:6" ht="12.75" customHeight="1" x14ac:dyDescent="0.25">
      <c r="B50" s="7"/>
      <c r="D50" s="8"/>
      <c r="E50" s="8"/>
      <c r="F50" s="8"/>
    </row>
    <row r="51" spans="2:6" ht="12.75" customHeight="1" x14ac:dyDescent="0.25">
      <c r="B51" s="7"/>
      <c r="D51" s="8"/>
      <c r="E51" s="8"/>
      <c r="F51" s="8"/>
    </row>
    <row r="52" spans="2:6" ht="12.75" customHeight="1" x14ac:dyDescent="0.25">
      <c r="B52" s="7"/>
      <c r="D52" s="8"/>
      <c r="E52" s="8"/>
      <c r="F52" s="8"/>
    </row>
    <row r="53" spans="2:6" ht="12.75" customHeight="1" x14ac:dyDescent="0.25">
      <c r="B53" s="7"/>
      <c r="D53" s="8"/>
      <c r="E53" s="8"/>
      <c r="F53" s="8"/>
    </row>
    <row r="54" spans="2:6" ht="12.75" customHeight="1" x14ac:dyDescent="0.25">
      <c r="B54" s="7"/>
      <c r="D54" s="8"/>
      <c r="E54" s="8"/>
      <c r="F54" s="8"/>
    </row>
    <row r="55" spans="2:6" ht="12.75" customHeight="1" x14ac:dyDescent="0.25">
      <c r="B55" s="7"/>
      <c r="D55" s="8"/>
      <c r="E55" s="8"/>
      <c r="F55" s="8"/>
    </row>
    <row r="56" spans="2:6" ht="12.75" customHeight="1" x14ac:dyDescent="0.25">
      <c r="B56" s="7"/>
      <c r="D56" s="8"/>
      <c r="E56" s="8"/>
      <c r="F56" s="8"/>
    </row>
    <row r="57" spans="2:6" ht="12.75" customHeight="1" x14ac:dyDescent="0.25">
      <c r="B57" s="7"/>
      <c r="D57" s="8"/>
      <c r="E57" s="8"/>
      <c r="F57" s="8"/>
    </row>
    <row r="58" spans="2:6" ht="12.75" customHeight="1" x14ac:dyDescent="0.25">
      <c r="B58" s="7"/>
      <c r="D58" s="8"/>
      <c r="E58" s="8"/>
      <c r="F58" s="8"/>
    </row>
    <row r="59" spans="2:6" ht="12.75" customHeight="1" x14ac:dyDescent="0.25">
      <c r="B59" s="7"/>
      <c r="D59" s="8"/>
      <c r="E59" s="8"/>
      <c r="F59" s="8"/>
    </row>
    <row r="60" spans="2:6" ht="12.75" customHeight="1" x14ac:dyDescent="0.25">
      <c r="B60" s="7"/>
      <c r="D60" s="8"/>
      <c r="E60" s="8"/>
      <c r="F60" s="8"/>
    </row>
    <row r="61" spans="2:6" ht="12.75" customHeight="1" x14ac:dyDescent="0.25">
      <c r="B61" s="7"/>
      <c r="D61" s="8"/>
      <c r="E61" s="8"/>
      <c r="F61" s="8"/>
    </row>
    <row r="62" spans="2:6" ht="12.75" customHeight="1" x14ac:dyDescent="0.25">
      <c r="B62" s="7"/>
      <c r="D62" s="8"/>
      <c r="E62" s="8"/>
      <c r="F62" s="8"/>
    </row>
    <row r="63" spans="2:6" ht="12.75" customHeight="1" x14ac:dyDescent="0.25">
      <c r="B63" s="7"/>
      <c r="D63" s="8"/>
      <c r="E63" s="8"/>
      <c r="F63" s="8"/>
    </row>
    <row r="64" spans="2:6" ht="12.75" customHeight="1" x14ac:dyDescent="0.25">
      <c r="B64" s="7"/>
      <c r="D64" s="8"/>
      <c r="E64" s="8"/>
      <c r="F64" s="8"/>
    </row>
    <row r="65" spans="2:6" ht="12.75" customHeight="1" x14ac:dyDescent="0.25">
      <c r="B65" s="7"/>
      <c r="D65" s="8"/>
      <c r="E65" s="8"/>
      <c r="F65" s="8"/>
    </row>
    <row r="66" spans="2:6" ht="12.75" customHeight="1" x14ac:dyDescent="0.25">
      <c r="B66" s="7"/>
      <c r="D66" s="8"/>
      <c r="E66" s="8"/>
      <c r="F66" s="8"/>
    </row>
    <row r="67" spans="2:6" ht="12.75" customHeight="1" x14ac:dyDescent="0.25">
      <c r="B67" s="7"/>
      <c r="D67" s="8"/>
      <c r="E67" s="8"/>
      <c r="F67" s="8"/>
    </row>
    <row r="68" spans="2:6" ht="12.75" customHeight="1" x14ac:dyDescent="0.25">
      <c r="B68" s="7"/>
      <c r="D68" s="8"/>
      <c r="E68" s="8"/>
      <c r="F68" s="8"/>
    </row>
    <row r="69" spans="2:6" ht="12.75" customHeight="1" x14ac:dyDescent="0.25">
      <c r="B69" s="7"/>
      <c r="D69" s="8"/>
      <c r="E69" s="8"/>
      <c r="F69" s="8"/>
    </row>
    <row r="70" spans="2:6" ht="12.75" customHeight="1" x14ac:dyDescent="0.25">
      <c r="B70" s="7"/>
      <c r="D70" s="8"/>
      <c r="E70" s="8"/>
      <c r="F70" s="8"/>
    </row>
    <row r="71" spans="2:6" ht="12.75" customHeight="1" x14ac:dyDescent="0.25">
      <c r="B71" s="7"/>
      <c r="D71" s="8"/>
      <c r="E71" s="8"/>
      <c r="F71" s="8"/>
    </row>
    <row r="72" spans="2:6" ht="12.75" customHeight="1" x14ac:dyDescent="0.25">
      <c r="B72" s="7"/>
      <c r="D72" s="8"/>
      <c r="E72" s="8"/>
      <c r="F72" s="8"/>
    </row>
    <row r="73" spans="2:6" ht="12.75" customHeight="1" x14ac:dyDescent="0.25">
      <c r="B73" s="7"/>
      <c r="D73" s="8"/>
      <c r="E73" s="8"/>
      <c r="F73" s="8"/>
    </row>
    <row r="74" spans="2:6" ht="12.75" customHeight="1" x14ac:dyDescent="0.25">
      <c r="B74" s="7"/>
      <c r="D74" s="8"/>
      <c r="E74" s="8"/>
      <c r="F74" s="8"/>
    </row>
    <row r="75" spans="2:6" ht="12.75" customHeight="1" x14ac:dyDescent="0.25">
      <c r="B75" s="7"/>
      <c r="D75" s="8"/>
      <c r="E75" s="8"/>
      <c r="F75" s="8"/>
    </row>
    <row r="76" spans="2:6" ht="12.75" customHeight="1" x14ac:dyDescent="0.25">
      <c r="B76" s="7"/>
      <c r="D76" s="8"/>
      <c r="E76" s="8"/>
      <c r="F76" s="8"/>
    </row>
    <row r="77" spans="2:6" ht="12.75" customHeight="1" x14ac:dyDescent="0.25">
      <c r="B77" s="7"/>
      <c r="D77" s="8"/>
      <c r="E77" s="8"/>
      <c r="F77" s="8"/>
    </row>
    <row r="78" spans="2:6" ht="12.75" customHeight="1" x14ac:dyDescent="0.25">
      <c r="B78" s="7"/>
      <c r="D78" s="8"/>
      <c r="E78" s="8"/>
      <c r="F78" s="8"/>
    </row>
    <row r="79" spans="2:6" ht="12.75" customHeight="1" x14ac:dyDescent="0.25">
      <c r="B79" s="7"/>
      <c r="D79" s="8"/>
      <c r="E79" s="8"/>
      <c r="F79" s="8"/>
    </row>
    <row r="80" spans="2:6" ht="12.75" customHeight="1" x14ac:dyDescent="0.25">
      <c r="B80" s="7"/>
      <c r="D80" s="8"/>
      <c r="E80" s="8"/>
      <c r="F80" s="8"/>
    </row>
    <row r="81" spans="2:6" ht="12.75" customHeight="1" x14ac:dyDescent="0.25">
      <c r="B81" s="7"/>
      <c r="D81" s="8"/>
      <c r="E81" s="8"/>
      <c r="F81" s="8"/>
    </row>
    <row r="82" spans="2:6" ht="12.75" customHeight="1" x14ac:dyDescent="0.25">
      <c r="B82" s="7"/>
      <c r="D82" s="8"/>
      <c r="E82" s="8"/>
      <c r="F82" s="8"/>
    </row>
    <row r="83" spans="2:6" ht="12.75" customHeight="1" x14ac:dyDescent="0.25">
      <c r="B83" s="7"/>
      <c r="D83" s="8"/>
      <c r="E83" s="8"/>
      <c r="F83" s="8"/>
    </row>
    <row r="84" spans="2:6" ht="12.75" customHeight="1" x14ac:dyDescent="0.25">
      <c r="B84" s="7"/>
      <c r="D84" s="8"/>
      <c r="E84" s="8"/>
      <c r="F84" s="8"/>
    </row>
    <row r="85" spans="2:6" ht="12.75" customHeight="1" x14ac:dyDescent="0.25">
      <c r="B85" s="7"/>
      <c r="D85" s="8"/>
      <c r="E85" s="8"/>
      <c r="F85" s="8"/>
    </row>
    <row r="86" spans="2:6" ht="12.75" customHeight="1" x14ac:dyDescent="0.25">
      <c r="B86" s="7"/>
      <c r="D86" s="8"/>
      <c r="E86" s="8"/>
      <c r="F86" s="8"/>
    </row>
    <row r="87" spans="2:6" ht="12.75" customHeight="1" x14ac:dyDescent="0.25">
      <c r="B87" s="7"/>
      <c r="D87" s="8"/>
      <c r="E87" s="8"/>
      <c r="F87" s="8"/>
    </row>
    <row r="88" spans="2:6" ht="12.75" customHeight="1" x14ac:dyDescent="0.25">
      <c r="B88" s="7"/>
      <c r="D88" s="8"/>
      <c r="E88" s="8"/>
      <c r="F88" s="8"/>
    </row>
    <row r="89" spans="2:6" ht="12.75" customHeight="1" x14ac:dyDescent="0.25">
      <c r="B89" s="7"/>
      <c r="D89" s="8"/>
      <c r="E89" s="8"/>
      <c r="F89" s="8"/>
    </row>
    <row r="90" spans="2:6" ht="12.75" customHeight="1" x14ac:dyDescent="0.25">
      <c r="B90" s="7"/>
      <c r="D90" s="8"/>
      <c r="E90" s="8"/>
      <c r="F90" s="8"/>
    </row>
    <row r="91" spans="2:6" ht="12.75" customHeight="1" x14ac:dyDescent="0.25">
      <c r="B91" s="7"/>
      <c r="D91" s="8"/>
      <c r="E91" s="8"/>
      <c r="F91" s="8"/>
    </row>
    <row r="92" spans="2:6" ht="12.75" customHeight="1" x14ac:dyDescent="0.25">
      <c r="B92" s="7"/>
      <c r="D92" s="8"/>
      <c r="E92" s="8"/>
      <c r="F92" s="8"/>
    </row>
    <row r="93" spans="2:6" ht="12.75" customHeight="1" x14ac:dyDescent="0.25">
      <c r="B93" s="7"/>
      <c r="D93" s="8"/>
      <c r="E93" s="8"/>
      <c r="F93" s="8"/>
    </row>
    <row r="94" spans="2:6" ht="12.75" customHeight="1" x14ac:dyDescent="0.25">
      <c r="B94" s="7"/>
      <c r="D94" s="8"/>
      <c r="E94" s="8"/>
      <c r="F94" s="8"/>
    </row>
    <row r="95" spans="2:6" ht="12.75" customHeight="1" x14ac:dyDescent="0.25">
      <c r="B95" s="7"/>
      <c r="D95" s="8"/>
      <c r="E95" s="8"/>
      <c r="F95" s="8"/>
    </row>
    <row r="96" spans="2:6" ht="12.75" customHeight="1" x14ac:dyDescent="0.25">
      <c r="B96" s="7"/>
      <c r="D96" s="8"/>
      <c r="E96" s="8"/>
      <c r="F96" s="8"/>
    </row>
    <row r="97" spans="2:6" ht="12.75" customHeight="1" x14ac:dyDescent="0.25">
      <c r="B97" s="7"/>
      <c r="D97" s="8"/>
      <c r="E97" s="8"/>
      <c r="F97" s="8"/>
    </row>
    <row r="98" spans="2:6" ht="12.75" customHeight="1" x14ac:dyDescent="0.25">
      <c r="B98" s="7"/>
      <c r="D98" s="8"/>
      <c r="E98" s="8"/>
      <c r="F98" s="8"/>
    </row>
    <row r="99" spans="2:6" ht="12.75" customHeight="1" x14ac:dyDescent="0.25">
      <c r="B99" s="7"/>
      <c r="D99" s="8"/>
      <c r="E99" s="8"/>
      <c r="F99" s="8"/>
    </row>
    <row r="100" spans="2:6" ht="12.75" customHeight="1" x14ac:dyDescent="0.25">
      <c r="B100" s="7"/>
      <c r="D100" s="8"/>
      <c r="E100" s="8"/>
      <c r="F100" s="8"/>
    </row>
    <row r="101" spans="2:6" ht="12.75" customHeight="1" x14ac:dyDescent="0.25">
      <c r="B101" s="7"/>
      <c r="D101" s="8"/>
      <c r="E101" s="8"/>
      <c r="F101" s="8"/>
    </row>
    <row r="102" spans="2:6" ht="12.75" customHeight="1" x14ac:dyDescent="0.25">
      <c r="B102" s="7"/>
      <c r="D102" s="8"/>
      <c r="E102" s="8"/>
      <c r="F102" s="8"/>
    </row>
    <row r="103" spans="2:6" ht="12.75" customHeight="1" x14ac:dyDescent="0.25">
      <c r="B103" s="7"/>
      <c r="D103" s="8"/>
      <c r="E103" s="8"/>
      <c r="F103" s="8"/>
    </row>
    <row r="104" spans="2:6" ht="12.75" customHeight="1" x14ac:dyDescent="0.25">
      <c r="B104" s="7"/>
      <c r="D104" s="8"/>
      <c r="E104" s="8"/>
      <c r="F104" s="8"/>
    </row>
    <row r="105" spans="2:6" ht="12.75" customHeight="1" x14ac:dyDescent="0.25">
      <c r="B105" s="7"/>
      <c r="D105" s="8"/>
      <c r="E105" s="8"/>
      <c r="F105" s="8"/>
    </row>
    <row r="106" spans="2:6" ht="12.75" customHeight="1" x14ac:dyDescent="0.25">
      <c r="B106" s="7"/>
      <c r="D106" s="8"/>
      <c r="E106" s="8"/>
      <c r="F106" s="8"/>
    </row>
    <row r="107" spans="2:6" ht="12.75" customHeight="1" x14ac:dyDescent="0.25">
      <c r="B107" s="7"/>
      <c r="D107" s="8"/>
      <c r="E107" s="8"/>
      <c r="F107" s="8"/>
    </row>
    <row r="108" spans="2:6" ht="12.75" customHeight="1" x14ac:dyDescent="0.25">
      <c r="B108" s="7"/>
      <c r="D108" s="8"/>
      <c r="E108" s="8"/>
      <c r="F108" s="8"/>
    </row>
    <row r="109" spans="2:6" ht="12.75" customHeight="1" x14ac:dyDescent="0.25">
      <c r="B109" s="7"/>
      <c r="D109" s="8"/>
      <c r="E109" s="8"/>
      <c r="F109" s="8"/>
    </row>
    <row r="110" spans="2:6" ht="12.75" customHeight="1" x14ac:dyDescent="0.25">
      <c r="B110" s="7"/>
      <c r="D110" s="8"/>
      <c r="E110" s="8"/>
      <c r="F110" s="8"/>
    </row>
    <row r="111" spans="2:6" ht="12.75" customHeight="1" x14ac:dyDescent="0.25">
      <c r="B111" s="7"/>
      <c r="D111" s="8"/>
      <c r="E111" s="8"/>
      <c r="F111" s="8"/>
    </row>
    <row r="112" spans="2:6" ht="12.75" customHeight="1" x14ac:dyDescent="0.25">
      <c r="B112" s="7"/>
      <c r="D112" s="8"/>
      <c r="E112" s="8"/>
      <c r="F112" s="8"/>
    </row>
    <row r="113" spans="2:6" ht="12.75" customHeight="1" x14ac:dyDescent="0.25">
      <c r="B113" s="7"/>
      <c r="D113" s="8"/>
      <c r="E113" s="8"/>
      <c r="F113" s="8"/>
    </row>
    <row r="114" spans="2:6" ht="12.75" customHeight="1" x14ac:dyDescent="0.25">
      <c r="B114" s="7"/>
      <c r="D114" s="8"/>
      <c r="E114" s="8"/>
      <c r="F114" s="8"/>
    </row>
    <row r="115" spans="2:6" ht="12.75" customHeight="1" x14ac:dyDescent="0.25">
      <c r="B115" s="7"/>
      <c r="D115" s="8"/>
      <c r="E115" s="8"/>
      <c r="F115" s="8"/>
    </row>
    <row r="116" spans="2:6" ht="12.75" customHeight="1" x14ac:dyDescent="0.25">
      <c r="B116" s="7"/>
      <c r="D116" s="8"/>
      <c r="E116" s="8"/>
      <c r="F116" s="8"/>
    </row>
    <row r="117" spans="2:6" ht="12.75" customHeight="1" x14ac:dyDescent="0.25">
      <c r="B117" s="7"/>
      <c r="D117" s="8"/>
      <c r="E117" s="8"/>
      <c r="F117" s="8"/>
    </row>
    <row r="118" spans="2:6" ht="12.75" customHeight="1" x14ac:dyDescent="0.25">
      <c r="B118" s="7"/>
      <c r="D118" s="8"/>
      <c r="E118" s="8"/>
      <c r="F118" s="8"/>
    </row>
    <row r="119" spans="2:6" ht="12.75" customHeight="1" x14ac:dyDescent="0.25">
      <c r="B119" s="7"/>
      <c r="D119" s="8"/>
      <c r="E119" s="8"/>
      <c r="F119" s="8"/>
    </row>
    <row r="120" spans="2:6" ht="12.75" customHeight="1" x14ac:dyDescent="0.25">
      <c r="B120" s="7"/>
      <c r="D120" s="8"/>
      <c r="E120" s="8"/>
      <c r="F120" s="8"/>
    </row>
    <row r="121" spans="2:6" ht="12.75" customHeight="1" x14ac:dyDescent="0.25">
      <c r="B121" s="7"/>
      <c r="D121" s="8"/>
      <c r="E121" s="8"/>
      <c r="F121" s="8"/>
    </row>
    <row r="122" spans="2:6" ht="12.75" customHeight="1" x14ac:dyDescent="0.25">
      <c r="B122" s="7"/>
      <c r="D122" s="8"/>
      <c r="E122" s="8"/>
      <c r="F122" s="8"/>
    </row>
    <row r="123" spans="2:6" ht="12.75" customHeight="1" x14ac:dyDescent="0.25">
      <c r="B123" s="7"/>
      <c r="D123" s="8"/>
      <c r="E123" s="8"/>
      <c r="F123" s="8"/>
    </row>
    <row r="124" spans="2:6" ht="12.75" customHeight="1" x14ac:dyDescent="0.25">
      <c r="B124" s="7"/>
      <c r="D124" s="8"/>
      <c r="E124" s="8"/>
      <c r="F124" s="8"/>
    </row>
    <row r="125" spans="2:6" ht="12.75" customHeight="1" x14ac:dyDescent="0.25">
      <c r="B125" s="7"/>
      <c r="D125" s="8"/>
      <c r="E125" s="8"/>
      <c r="F125" s="8"/>
    </row>
    <row r="126" spans="2:6" ht="12.75" customHeight="1" x14ac:dyDescent="0.25">
      <c r="B126" s="7"/>
      <c r="D126" s="8"/>
      <c r="E126" s="8"/>
      <c r="F126" s="8"/>
    </row>
    <row r="127" spans="2:6" ht="12.75" customHeight="1" x14ac:dyDescent="0.25">
      <c r="B127" s="7"/>
      <c r="D127" s="8"/>
      <c r="E127" s="8"/>
      <c r="F127" s="8"/>
    </row>
    <row r="128" spans="2:6" ht="12.75" customHeight="1" x14ac:dyDescent="0.25">
      <c r="B128" s="7"/>
      <c r="D128" s="8"/>
      <c r="E128" s="8"/>
      <c r="F128" s="8"/>
    </row>
    <row r="129" spans="2:6" ht="12.75" customHeight="1" x14ac:dyDescent="0.25">
      <c r="B129" s="7"/>
      <c r="D129" s="8"/>
      <c r="E129" s="8"/>
      <c r="F129" s="8"/>
    </row>
    <row r="130" spans="2:6" ht="12.75" customHeight="1" x14ac:dyDescent="0.25">
      <c r="B130" s="7"/>
      <c r="D130" s="8"/>
      <c r="E130" s="8"/>
      <c r="F130" s="8"/>
    </row>
    <row r="131" spans="2:6" ht="12.75" customHeight="1" x14ac:dyDescent="0.25">
      <c r="B131" s="7"/>
      <c r="D131" s="8"/>
      <c r="E131" s="8"/>
      <c r="F131" s="8"/>
    </row>
    <row r="132" spans="2:6" ht="12.75" customHeight="1" x14ac:dyDescent="0.25">
      <c r="B132" s="7"/>
      <c r="D132" s="8"/>
      <c r="E132" s="8"/>
      <c r="F132" s="8"/>
    </row>
    <row r="133" spans="2:6" ht="12.75" customHeight="1" x14ac:dyDescent="0.25">
      <c r="B133" s="7"/>
      <c r="D133" s="8"/>
      <c r="E133" s="8"/>
      <c r="F133" s="8"/>
    </row>
    <row r="134" spans="2:6" ht="12.75" customHeight="1" x14ac:dyDescent="0.25">
      <c r="B134" s="7"/>
      <c r="D134" s="8"/>
      <c r="E134" s="8"/>
      <c r="F134" s="8"/>
    </row>
    <row r="135" spans="2:6" ht="12.75" customHeight="1" x14ac:dyDescent="0.25">
      <c r="B135" s="7"/>
      <c r="D135" s="8"/>
      <c r="E135" s="8"/>
      <c r="F135" s="8"/>
    </row>
    <row r="136" spans="2:6" ht="12.75" customHeight="1" x14ac:dyDescent="0.25">
      <c r="B136" s="7"/>
      <c r="D136" s="8"/>
      <c r="E136" s="8"/>
      <c r="F136" s="8"/>
    </row>
    <row r="137" spans="2:6" ht="12.75" customHeight="1" x14ac:dyDescent="0.25">
      <c r="B137" s="7"/>
      <c r="D137" s="8"/>
      <c r="E137" s="8"/>
      <c r="F137" s="8"/>
    </row>
    <row r="138" spans="2:6" ht="12.75" customHeight="1" x14ac:dyDescent="0.25">
      <c r="B138" s="7"/>
      <c r="D138" s="8"/>
      <c r="E138" s="8"/>
      <c r="F138" s="8"/>
    </row>
    <row r="139" spans="2:6" ht="12.75" customHeight="1" x14ac:dyDescent="0.25">
      <c r="B139" s="7"/>
      <c r="D139" s="8"/>
      <c r="E139" s="8"/>
      <c r="F139" s="8"/>
    </row>
    <row r="140" spans="2:6" ht="12.75" customHeight="1" x14ac:dyDescent="0.25">
      <c r="B140" s="7"/>
      <c r="D140" s="8"/>
      <c r="E140" s="8"/>
      <c r="F140" s="8"/>
    </row>
    <row r="141" spans="2:6" ht="12.75" customHeight="1" x14ac:dyDescent="0.25">
      <c r="B141" s="7"/>
      <c r="D141" s="8"/>
      <c r="E141" s="8"/>
      <c r="F141" s="8"/>
    </row>
    <row r="142" spans="2:6" ht="12.75" customHeight="1" x14ac:dyDescent="0.25">
      <c r="B142" s="7"/>
      <c r="D142" s="8"/>
      <c r="E142" s="8"/>
      <c r="F142" s="8"/>
    </row>
    <row r="143" spans="2:6" ht="12.75" customHeight="1" x14ac:dyDescent="0.25">
      <c r="B143" s="7"/>
      <c r="D143" s="8"/>
      <c r="E143" s="8"/>
      <c r="F143" s="8"/>
    </row>
    <row r="144" spans="2:6" ht="12.75" customHeight="1" x14ac:dyDescent="0.25">
      <c r="B144" s="7"/>
      <c r="D144" s="8"/>
      <c r="E144" s="8"/>
      <c r="F144" s="8"/>
    </row>
    <row r="145" spans="2:6" ht="12.75" customHeight="1" x14ac:dyDescent="0.25">
      <c r="B145" s="7"/>
      <c r="D145" s="8"/>
      <c r="E145" s="8"/>
      <c r="F145" s="8"/>
    </row>
    <row r="146" spans="2:6" ht="12.75" customHeight="1" x14ac:dyDescent="0.25">
      <c r="B146" s="7"/>
      <c r="D146" s="8"/>
      <c r="E146" s="8"/>
      <c r="F146" s="8"/>
    </row>
    <row r="147" spans="2:6" ht="12.75" customHeight="1" x14ac:dyDescent="0.25">
      <c r="B147" s="7"/>
      <c r="D147" s="8"/>
      <c r="E147" s="8"/>
      <c r="F147" s="8"/>
    </row>
    <row r="148" spans="2:6" ht="12.75" customHeight="1" x14ac:dyDescent="0.25">
      <c r="B148" s="7"/>
      <c r="D148" s="8"/>
      <c r="E148" s="8"/>
      <c r="F148" s="8"/>
    </row>
    <row r="149" spans="2:6" ht="12.75" customHeight="1" x14ac:dyDescent="0.25">
      <c r="B149" s="7"/>
      <c r="D149" s="8"/>
      <c r="E149" s="8"/>
      <c r="F149" s="8"/>
    </row>
    <row r="150" spans="2:6" ht="12.75" customHeight="1" x14ac:dyDescent="0.25">
      <c r="B150" s="7"/>
      <c r="D150" s="8"/>
      <c r="E150" s="8"/>
      <c r="F150" s="8"/>
    </row>
    <row r="151" spans="2:6" ht="12.75" customHeight="1" x14ac:dyDescent="0.25">
      <c r="B151" s="7"/>
      <c r="D151" s="8"/>
      <c r="E151" s="8"/>
      <c r="F151" s="8"/>
    </row>
    <row r="152" spans="2:6" ht="12.75" customHeight="1" x14ac:dyDescent="0.25">
      <c r="B152" s="7"/>
      <c r="D152" s="8"/>
      <c r="E152" s="8"/>
      <c r="F152" s="8"/>
    </row>
    <row r="153" spans="2:6" ht="12.75" customHeight="1" x14ac:dyDescent="0.25">
      <c r="B153" s="7"/>
      <c r="D153" s="8"/>
      <c r="E153" s="8"/>
      <c r="F153" s="8"/>
    </row>
    <row r="154" spans="2:6" ht="12.75" customHeight="1" x14ac:dyDescent="0.25">
      <c r="B154" s="7"/>
      <c r="D154" s="8"/>
      <c r="E154" s="8"/>
      <c r="F154" s="8"/>
    </row>
    <row r="155" spans="2:6" ht="12.75" customHeight="1" x14ac:dyDescent="0.25">
      <c r="B155" s="7"/>
      <c r="D155" s="8"/>
      <c r="E155" s="8"/>
      <c r="F155" s="8"/>
    </row>
    <row r="156" spans="2:6" ht="12.75" customHeight="1" x14ac:dyDescent="0.25">
      <c r="B156" s="7"/>
      <c r="D156" s="8"/>
      <c r="E156" s="8"/>
      <c r="F156" s="8"/>
    </row>
    <row r="157" spans="2:6" ht="12.75" customHeight="1" x14ac:dyDescent="0.25">
      <c r="B157" s="7"/>
      <c r="D157" s="8"/>
      <c r="E157" s="8"/>
      <c r="F157" s="8"/>
    </row>
    <row r="158" spans="2:6" ht="12.75" customHeight="1" x14ac:dyDescent="0.25">
      <c r="B158" s="7"/>
      <c r="D158" s="8"/>
      <c r="E158" s="8"/>
      <c r="F158" s="8"/>
    </row>
    <row r="159" spans="2:6" ht="12.75" customHeight="1" x14ac:dyDescent="0.25">
      <c r="B159" s="7"/>
      <c r="D159" s="8"/>
      <c r="E159" s="8"/>
      <c r="F159" s="8"/>
    </row>
    <row r="160" spans="2:6" ht="12.75" customHeight="1" x14ac:dyDescent="0.25">
      <c r="B160" s="7"/>
      <c r="D160" s="8"/>
      <c r="E160" s="8"/>
      <c r="F160" s="8"/>
    </row>
    <row r="161" spans="2:6" ht="12.75" customHeight="1" x14ac:dyDescent="0.25">
      <c r="B161" s="7"/>
      <c r="D161" s="8"/>
      <c r="E161" s="8"/>
      <c r="F161" s="8"/>
    </row>
    <row r="162" spans="2:6" ht="12.75" customHeight="1" x14ac:dyDescent="0.25">
      <c r="B162" s="7"/>
      <c r="D162" s="8"/>
      <c r="E162" s="8"/>
      <c r="F162" s="8"/>
    </row>
    <row r="163" spans="2:6" ht="12.75" customHeight="1" x14ac:dyDescent="0.25">
      <c r="B163" s="7"/>
      <c r="D163" s="8"/>
      <c r="E163" s="8"/>
      <c r="F163" s="8"/>
    </row>
    <row r="164" spans="2:6" ht="12.75" customHeight="1" x14ac:dyDescent="0.25">
      <c r="B164" s="7"/>
      <c r="D164" s="8"/>
      <c r="E164" s="8"/>
      <c r="F164" s="8"/>
    </row>
    <row r="165" spans="2:6" ht="12.75" customHeight="1" x14ac:dyDescent="0.25">
      <c r="B165" s="7"/>
      <c r="D165" s="8"/>
      <c r="E165" s="8"/>
      <c r="F165" s="8"/>
    </row>
    <row r="166" spans="2:6" ht="12.75" customHeight="1" x14ac:dyDescent="0.25">
      <c r="B166" s="7"/>
      <c r="D166" s="8"/>
      <c r="E166" s="8"/>
      <c r="F166" s="8"/>
    </row>
    <row r="167" spans="2:6" ht="12.75" customHeight="1" x14ac:dyDescent="0.25">
      <c r="B167" s="7"/>
      <c r="D167" s="8"/>
      <c r="E167" s="8"/>
      <c r="F167" s="8"/>
    </row>
    <row r="168" spans="2:6" ht="12.75" customHeight="1" x14ac:dyDescent="0.25">
      <c r="B168" s="7"/>
      <c r="D168" s="8"/>
      <c r="E168" s="8"/>
      <c r="F168" s="8"/>
    </row>
    <row r="169" spans="2:6" ht="12.75" customHeight="1" x14ac:dyDescent="0.25">
      <c r="B169" s="7"/>
      <c r="D169" s="8"/>
      <c r="E169" s="8"/>
      <c r="F169" s="8"/>
    </row>
    <row r="170" spans="2:6" ht="12.75" customHeight="1" x14ac:dyDescent="0.25">
      <c r="B170" s="7"/>
      <c r="D170" s="8"/>
      <c r="E170" s="8"/>
      <c r="F170" s="8"/>
    </row>
    <row r="171" spans="2:6" ht="12.75" customHeight="1" x14ac:dyDescent="0.25">
      <c r="B171" s="7"/>
      <c r="D171" s="8"/>
      <c r="E171" s="8"/>
      <c r="F171" s="8"/>
    </row>
    <row r="172" spans="2:6" ht="12.75" customHeight="1" x14ac:dyDescent="0.25">
      <c r="B172" s="7"/>
      <c r="D172" s="8"/>
      <c r="E172" s="8"/>
      <c r="F172" s="8"/>
    </row>
    <row r="173" spans="2:6" ht="12.75" customHeight="1" x14ac:dyDescent="0.25">
      <c r="B173" s="7"/>
      <c r="D173" s="8"/>
      <c r="E173" s="8"/>
      <c r="F173" s="8"/>
    </row>
    <row r="174" spans="2:6" ht="12.75" customHeight="1" x14ac:dyDescent="0.25">
      <c r="B174" s="7"/>
      <c r="D174" s="8"/>
      <c r="E174" s="8"/>
      <c r="F174" s="8"/>
    </row>
    <row r="175" spans="2:6" ht="12.75" customHeight="1" x14ac:dyDescent="0.25">
      <c r="B175" s="7"/>
      <c r="D175" s="8"/>
      <c r="E175" s="8"/>
      <c r="F175" s="8"/>
    </row>
    <row r="176" spans="2:6" ht="12.75" customHeight="1" x14ac:dyDescent="0.25">
      <c r="B176" s="7"/>
      <c r="D176" s="8"/>
      <c r="E176" s="8"/>
      <c r="F176" s="8"/>
    </row>
    <row r="177" spans="2:6" ht="12.75" customHeight="1" x14ac:dyDescent="0.25">
      <c r="B177" s="7"/>
      <c r="D177" s="8"/>
      <c r="E177" s="8"/>
      <c r="F177" s="8"/>
    </row>
    <row r="178" spans="2:6" ht="12.75" customHeight="1" x14ac:dyDescent="0.25">
      <c r="B178" s="7"/>
      <c r="D178" s="8"/>
      <c r="E178" s="8"/>
      <c r="F178" s="8"/>
    </row>
    <row r="179" spans="2:6" ht="12.75" customHeight="1" x14ac:dyDescent="0.25">
      <c r="B179" s="7"/>
      <c r="D179" s="8"/>
      <c r="E179" s="8"/>
      <c r="F179" s="8"/>
    </row>
    <row r="180" spans="2:6" ht="12.75" customHeight="1" x14ac:dyDescent="0.25">
      <c r="B180" s="7"/>
      <c r="D180" s="8"/>
      <c r="E180" s="8"/>
      <c r="F180" s="8"/>
    </row>
    <row r="181" spans="2:6" ht="12.75" customHeight="1" x14ac:dyDescent="0.25">
      <c r="B181" s="7"/>
      <c r="D181" s="8"/>
      <c r="E181" s="8"/>
      <c r="F181" s="8"/>
    </row>
    <row r="182" spans="2:6" ht="12.75" customHeight="1" x14ac:dyDescent="0.25">
      <c r="B182" s="7"/>
      <c r="D182" s="8"/>
      <c r="E182" s="8"/>
      <c r="F182" s="8"/>
    </row>
    <row r="183" spans="2:6" ht="12.75" customHeight="1" x14ac:dyDescent="0.25">
      <c r="B183" s="7"/>
      <c r="D183" s="8"/>
      <c r="E183" s="8"/>
      <c r="F183" s="8"/>
    </row>
    <row r="184" spans="2:6" ht="12.75" customHeight="1" x14ac:dyDescent="0.25">
      <c r="B184" s="7"/>
      <c r="D184" s="8"/>
      <c r="E184" s="8"/>
      <c r="F184" s="8"/>
    </row>
    <row r="185" spans="2:6" ht="12.75" customHeight="1" x14ac:dyDescent="0.25">
      <c r="B185" s="7"/>
      <c r="D185" s="8"/>
      <c r="E185" s="8"/>
      <c r="F185" s="8"/>
    </row>
    <row r="186" spans="2:6" ht="12.75" customHeight="1" x14ac:dyDescent="0.25">
      <c r="B186" s="7"/>
      <c r="D186" s="8"/>
      <c r="E186" s="8"/>
      <c r="F186" s="8"/>
    </row>
    <row r="187" spans="2:6" ht="12.75" customHeight="1" x14ac:dyDescent="0.25">
      <c r="B187" s="7"/>
      <c r="D187" s="8"/>
      <c r="E187" s="8"/>
      <c r="F187" s="8"/>
    </row>
    <row r="188" spans="2:6" ht="12.75" customHeight="1" x14ac:dyDescent="0.25">
      <c r="B188" s="7"/>
      <c r="D188" s="8"/>
      <c r="E188" s="8"/>
      <c r="F188" s="8"/>
    </row>
    <row r="189" spans="2:6" ht="12.75" customHeight="1" x14ac:dyDescent="0.25">
      <c r="B189" s="7"/>
      <c r="D189" s="8"/>
      <c r="E189" s="8"/>
      <c r="F189" s="8"/>
    </row>
    <row r="190" spans="2:6" ht="12.75" customHeight="1" x14ac:dyDescent="0.25">
      <c r="B190" s="7"/>
      <c r="D190" s="8"/>
      <c r="E190" s="8"/>
      <c r="F190" s="8"/>
    </row>
    <row r="191" spans="2:6" ht="12.75" customHeight="1" x14ac:dyDescent="0.25">
      <c r="B191" s="7"/>
      <c r="D191" s="8"/>
      <c r="E191" s="8"/>
      <c r="F191" s="8"/>
    </row>
    <row r="192" spans="2:6" ht="12.75" customHeight="1" x14ac:dyDescent="0.25">
      <c r="B192" s="7"/>
      <c r="D192" s="8"/>
      <c r="E192" s="8"/>
      <c r="F192" s="8"/>
    </row>
    <row r="193" spans="2:6" ht="12.75" customHeight="1" x14ac:dyDescent="0.25">
      <c r="B193" s="7"/>
      <c r="D193" s="8"/>
      <c r="E193" s="8"/>
      <c r="F193" s="8"/>
    </row>
    <row r="194" spans="2:6" ht="12.75" customHeight="1" x14ac:dyDescent="0.25">
      <c r="B194" s="7"/>
      <c r="D194" s="8"/>
      <c r="E194" s="8"/>
      <c r="F194" s="8"/>
    </row>
    <row r="195" spans="2:6" ht="12.75" customHeight="1" x14ac:dyDescent="0.25">
      <c r="B195" s="7"/>
      <c r="D195" s="8"/>
      <c r="E195" s="8"/>
      <c r="F195" s="8"/>
    </row>
    <row r="196" spans="2:6" ht="12.75" customHeight="1" x14ac:dyDescent="0.25">
      <c r="B196" s="7"/>
      <c r="D196" s="8"/>
      <c r="E196" s="8"/>
      <c r="F196" s="8"/>
    </row>
    <row r="197" spans="2:6" ht="12.75" customHeight="1" x14ac:dyDescent="0.25">
      <c r="B197" s="7"/>
      <c r="D197" s="8"/>
      <c r="E197" s="8"/>
      <c r="F197" s="8"/>
    </row>
    <row r="198" spans="2:6" ht="12.75" customHeight="1" x14ac:dyDescent="0.25">
      <c r="B198" s="7"/>
      <c r="D198" s="8"/>
      <c r="E198" s="8"/>
      <c r="F198" s="8"/>
    </row>
    <row r="199" spans="2:6" ht="12.75" customHeight="1" x14ac:dyDescent="0.25">
      <c r="B199" s="7"/>
      <c r="D199" s="8"/>
      <c r="E199" s="8"/>
      <c r="F199" s="8"/>
    </row>
    <row r="200" spans="2:6" ht="12.75" customHeight="1" x14ac:dyDescent="0.25">
      <c r="B200" s="7"/>
      <c r="D200" s="8"/>
      <c r="E200" s="8"/>
      <c r="F200" s="8"/>
    </row>
    <row r="201" spans="2:6" ht="12.75" customHeight="1" x14ac:dyDescent="0.25">
      <c r="B201" s="7"/>
      <c r="D201" s="8"/>
      <c r="E201" s="8"/>
      <c r="F201" s="8"/>
    </row>
    <row r="202" spans="2:6" ht="12.75" customHeight="1" x14ac:dyDescent="0.25">
      <c r="B202" s="7"/>
      <c r="D202" s="8"/>
      <c r="E202" s="8"/>
      <c r="F202" s="8"/>
    </row>
    <row r="203" spans="2:6" ht="12.75" customHeight="1" x14ac:dyDescent="0.25">
      <c r="B203" s="7"/>
      <c r="D203" s="8"/>
      <c r="E203" s="8"/>
      <c r="F203" s="8"/>
    </row>
    <row r="204" spans="2:6" ht="12.75" customHeight="1" x14ac:dyDescent="0.25">
      <c r="B204" s="7"/>
      <c r="D204" s="8"/>
      <c r="E204" s="8"/>
      <c r="F204" s="8"/>
    </row>
    <row r="205" spans="2:6" ht="12.75" customHeight="1" x14ac:dyDescent="0.25">
      <c r="B205" s="7"/>
      <c r="D205" s="8"/>
      <c r="E205" s="8"/>
      <c r="F205" s="8"/>
    </row>
    <row r="206" spans="2:6" ht="12.75" customHeight="1" x14ac:dyDescent="0.25">
      <c r="B206" s="7"/>
      <c r="D206" s="8"/>
      <c r="E206" s="8"/>
      <c r="F206" s="8"/>
    </row>
    <row r="207" spans="2:6" ht="12.75" customHeight="1" x14ac:dyDescent="0.25">
      <c r="B207" s="7"/>
      <c r="D207" s="8"/>
      <c r="E207" s="8"/>
      <c r="F207" s="8"/>
    </row>
    <row r="208" spans="2:6" ht="12.75" customHeight="1" x14ac:dyDescent="0.25">
      <c r="B208" s="7"/>
      <c r="D208" s="8"/>
      <c r="E208" s="8"/>
      <c r="F208" s="8"/>
    </row>
    <row r="209" spans="2:6" ht="12.75" customHeight="1" x14ac:dyDescent="0.25">
      <c r="B209" s="7"/>
      <c r="D209" s="8"/>
      <c r="E209" s="8"/>
      <c r="F209" s="8"/>
    </row>
    <row r="210" spans="2:6" ht="12.75" customHeight="1" x14ac:dyDescent="0.25">
      <c r="B210" s="7"/>
      <c r="D210" s="8"/>
      <c r="E210" s="8"/>
      <c r="F210" s="8"/>
    </row>
    <row r="211" spans="2:6" ht="12.75" customHeight="1" x14ac:dyDescent="0.25">
      <c r="B211" s="7"/>
      <c r="D211" s="8"/>
      <c r="E211" s="8"/>
      <c r="F211" s="8"/>
    </row>
    <row r="212" spans="2:6" ht="12.75" customHeight="1" x14ac:dyDescent="0.25">
      <c r="B212" s="7"/>
      <c r="D212" s="8"/>
      <c r="E212" s="8"/>
      <c r="F212" s="8"/>
    </row>
    <row r="213" spans="2:6" ht="12.75" customHeight="1" x14ac:dyDescent="0.25">
      <c r="B213" s="7"/>
      <c r="D213" s="8"/>
      <c r="E213" s="8"/>
      <c r="F213" s="8"/>
    </row>
    <row r="214" spans="2:6" ht="12.75" customHeight="1" x14ac:dyDescent="0.25">
      <c r="B214" s="7"/>
      <c r="D214" s="8"/>
      <c r="E214" s="8"/>
      <c r="F214" s="8"/>
    </row>
    <row r="215" spans="2:6" ht="12.75" customHeight="1" x14ac:dyDescent="0.25">
      <c r="B215" s="7"/>
      <c r="D215" s="8"/>
      <c r="E215" s="8"/>
      <c r="F215" s="8"/>
    </row>
    <row r="216" spans="2:6" ht="12.75" customHeight="1" x14ac:dyDescent="0.25">
      <c r="B216" s="7"/>
      <c r="D216" s="8"/>
      <c r="E216" s="8"/>
      <c r="F216" s="8"/>
    </row>
    <row r="217" spans="2:6" ht="12.75" customHeight="1" x14ac:dyDescent="0.25">
      <c r="B217" s="7"/>
      <c r="D217" s="8"/>
      <c r="E217" s="8"/>
      <c r="F217" s="8"/>
    </row>
    <row r="218" spans="2:6" ht="12.75" customHeight="1" x14ac:dyDescent="0.25">
      <c r="B218" s="7"/>
      <c r="D218" s="8"/>
      <c r="E218" s="8"/>
      <c r="F218" s="8"/>
    </row>
    <row r="219" spans="2:6" ht="12.75" customHeight="1" x14ac:dyDescent="0.25">
      <c r="B219" s="7"/>
      <c r="D219" s="8"/>
      <c r="E219" s="8"/>
      <c r="F219" s="8"/>
    </row>
    <row r="220" spans="2:6" ht="12.75" customHeight="1" x14ac:dyDescent="0.25">
      <c r="B220" s="7"/>
      <c r="D220" s="8"/>
      <c r="E220" s="8"/>
      <c r="F220" s="8"/>
    </row>
    <row r="221" spans="2:6" ht="12.75" customHeight="1" x14ac:dyDescent="0.25">
      <c r="B221" s="7"/>
      <c r="D221" s="8"/>
      <c r="E221" s="8"/>
      <c r="F221" s="8"/>
    </row>
    <row r="222" spans="2:6" ht="12.75" customHeight="1" x14ac:dyDescent="0.25">
      <c r="B222" s="7"/>
      <c r="D222" s="8"/>
      <c r="E222" s="8"/>
      <c r="F222" s="8"/>
    </row>
    <row r="223" spans="2:6" ht="12.75" customHeight="1" x14ac:dyDescent="0.25">
      <c r="B223" s="7"/>
      <c r="D223" s="8"/>
      <c r="E223" s="8"/>
      <c r="F223" s="8"/>
    </row>
    <row r="224" spans="2:6" ht="12.75" customHeight="1" x14ac:dyDescent="0.25">
      <c r="B224" s="7"/>
      <c r="D224" s="8"/>
      <c r="E224" s="8"/>
      <c r="F224" s="8"/>
    </row>
    <row r="225" spans="2:6" ht="12.75" customHeight="1" x14ac:dyDescent="0.25">
      <c r="B225" s="7"/>
      <c r="D225" s="8"/>
      <c r="E225" s="8"/>
      <c r="F225" s="8"/>
    </row>
    <row r="226" spans="2:6" ht="12.75" customHeight="1" x14ac:dyDescent="0.25">
      <c r="B226" s="7"/>
      <c r="D226" s="8"/>
      <c r="E226" s="8"/>
      <c r="F226" s="8"/>
    </row>
    <row r="227" spans="2:6" ht="12.75" customHeight="1" x14ac:dyDescent="0.25">
      <c r="B227" s="7"/>
      <c r="D227" s="8"/>
      <c r="E227" s="8"/>
      <c r="F227" s="8"/>
    </row>
    <row r="228" spans="2:6" ht="12.75" customHeight="1" x14ac:dyDescent="0.25">
      <c r="B228" s="7"/>
      <c r="D228" s="8"/>
      <c r="E228" s="8"/>
      <c r="F228" s="8"/>
    </row>
    <row r="229" spans="2:6" ht="12.75" customHeight="1" x14ac:dyDescent="0.25">
      <c r="B229" s="7"/>
      <c r="D229" s="8"/>
      <c r="E229" s="8"/>
      <c r="F229" s="8"/>
    </row>
    <row r="230" spans="2:6" ht="12.75" customHeight="1" x14ac:dyDescent="0.25">
      <c r="B230" s="7"/>
      <c r="D230" s="8"/>
      <c r="E230" s="8"/>
      <c r="F230" s="8"/>
    </row>
    <row r="231" spans="2:6" ht="12.75" customHeight="1" x14ac:dyDescent="0.25">
      <c r="B231" s="7"/>
      <c r="D231" s="8"/>
      <c r="E231" s="8"/>
      <c r="F231" s="8"/>
    </row>
    <row r="232" spans="2:6" ht="12.75" customHeight="1" x14ac:dyDescent="0.25">
      <c r="B232" s="7"/>
      <c r="D232" s="8"/>
      <c r="E232" s="8"/>
      <c r="F232" s="8"/>
    </row>
    <row r="233" spans="2:6" ht="12.75" customHeight="1" x14ac:dyDescent="0.25">
      <c r="B233" s="7"/>
      <c r="D233" s="8"/>
      <c r="E233" s="8"/>
      <c r="F233" s="8"/>
    </row>
    <row r="234" spans="2:6" ht="12.75" customHeight="1" x14ac:dyDescent="0.25">
      <c r="B234" s="7"/>
      <c r="D234" s="8"/>
      <c r="E234" s="8"/>
      <c r="F234" s="8"/>
    </row>
    <row r="235" spans="2:6" ht="12.75" customHeight="1" x14ac:dyDescent="0.25">
      <c r="B235" s="7"/>
      <c r="D235" s="8"/>
      <c r="E235" s="8"/>
      <c r="F235" s="8"/>
    </row>
    <row r="236" spans="2:6" ht="12.75" customHeight="1" x14ac:dyDescent="0.25">
      <c r="B236" s="7"/>
      <c r="D236" s="8"/>
      <c r="E236" s="8"/>
      <c r="F236" s="8"/>
    </row>
    <row r="237" spans="2:6" ht="12.75" customHeight="1" x14ac:dyDescent="0.25">
      <c r="B237" s="7"/>
      <c r="D237" s="8"/>
      <c r="E237" s="8"/>
      <c r="F237" s="8"/>
    </row>
    <row r="238" spans="2:6" ht="12.75" customHeight="1" x14ac:dyDescent="0.25">
      <c r="B238" s="7"/>
      <c r="D238" s="8"/>
      <c r="E238" s="8"/>
      <c r="F238" s="8"/>
    </row>
    <row r="239" spans="2:6" ht="12.75" customHeight="1" x14ac:dyDescent="0.25">
      <c r="B239" s="7"/>
      <c r="D239" s="8"/>
      <c r="E239" s="8"/>
      <c r="F239" s="8"/>
    </row>
    <row r="240" spans="2:6" ht="12.75" customHeight="1" x14ac:dyDescent="0.25">
      <c r="B240" s="7"/>
      <c r="D240" s="8"/>
      <c r="E240" s="8"/>
      <c r="F240" s="8"/>
    </row>
    <row r="241" spans="2:6" ht="12.75" customHeight="1" x14ac:dyDescent="0.25">
      <c r="B241" s="7"/>
      <c r="D241" s="8"/>
      <c r="E241" s="8"/>
      <c r="F241" s="8"/>
    </row>
    <row r="242" spans="2:6" ht="12.75" customHeight="1" x14ac:dyDescent="0.25">
      <c r="B242" s="7"/>
      <c r="D242" s="8"/>
      <c r="E242" s="8"/>
      <c r="F242" s="8"/>
    </row>
    <row r="243" spans="2:6" ht="12.75" customHeight="1" x14ac:dyDescent="0.25">
      <c r="B243" s="7"/>
      <c r="D243" s="8"/>
      <c r="E243" s="8"/>
      <c r="F243" s="8"/>
    </row>
    <row r="244" spans="2:6" ht="12.75" customHeight="1" x14ac:dyDescent="0.25">
      <c r="B244" s="7"/>
      <c r="D244" s="8"/>
      <c r="E244" s="8"/>
      <c r="F244" s="8"/>
    </row>
    <row r="245" spans="2:6" ht="12.75" customHeight="1" x14ac:dyDescent="0.25">
      <c r="B245" s="7"/>
      <c r="D245" s="8"/>
      <c r="E245" s="8"/>
      <c r="F245" s="8"/>
    </row>
    <row r="246" spans="2:6" ht="12.75" customHeight="1" x14ac:dyDescent="0.25">
      <c r="B246" s="7"/>
      <c r="D246" s="8"/>
      <c r="E246" s="8"/>
      <c r="F246" s="8"/>
    </row>
    <row r="247" spans="2:6" ht="12.75" customHeight="1" x14ac:dyDescent="0.25">
      <c r="B247" s="7"/>
      <c r="D247" s="8"/>
      <c r="E247" s="8"/>
      <c r="F247" s="8"/>
    </row>
    <row r="248" spans="2:6" ht="12.75" customHeight="1" x14ac:dyDescent="0.25">
      <c r="B248" s="7"/>
      <c r="D248" s="8"/>
      <c r="E248" s="8"/>
      <c r="F248" s="8"/>
    </row>
    <row r="249" spans="2:6" ht="12.75" customHeight="1" x14ac:dyDescent="0.25">
      <c r="B249" s="7"/>
      <c r="D249" s="8"/>
      <c r="E249" s="8"/>
      <c r="F249" s="8"/>
    </row>
    <row r="250" spans="2:6" ht="12.75" customHeight="1" x14ac:dyDescent="0.25">
      <c r="B250" s="7"/>
      <c r="D250" s="8"/>
      <c r="E250" s="8"/>
      <c r="F250" s="8"/>
    </row>
    <row r="251" spans="2:6" ht="12.75" customHeight="1" x14ac:dyDescent="0.25">
      <c r="B251" s="7"/>
      <c r="D251" s="8"/>
      <c r="E251" s="8"/>
      <c r="F251" s="8"/>
    </row>
    <row r="252" spans="2:6" ht="12.75" customHeight="1" x14ac:dyDescent="0.25">
      <c r="B252" s="7"/>
      <c r="D252" s="8"/>
      <c r="E252" s="8"/>
      <c r="F252" s="8"/>
    </row>
    <row r="253" spans="2:6" ht="12.75" customHeight="1" x14ac:dyDescent="0.25">
      <c r="B253" s="7"/>
      <c r="D253" s="8"/>
      <c r="E253" s="8"/>
      <c r="F253" s="8"/>
    </row>
    <row r="254" spans="2:6" ht="12.75" customHeight="1" x14ac:dyDescent="0.25">
      <c r="B254" s="7"/>
      <c r="D254" s="8"/>
      <c r="E254" s="8"/>
      <c r="F254" s="8"/>
    </row>
    <row r="255" spans="2:6" ht="12.75" customHeight="1" x14ac:dyDescent="0.25">
      <c r="B255" s="7"/>
      <c r="D255" s="8"/>
      <c r="E255" s="8"/>
      <c r="F255" s="8"/>
    </row>
    <row r="256" spans="2:6" ht="12.75" customHeight="1" x14ac:dyDescent="0.25">
      <c r="B256" s="7"/>
      <c r="D256" s="8"/>
      <c r="E256" s="8"/>
      <c r="F256" s="8"/>
    </row>
    <row r="257" spans="2:6" ht="12.75" customHeight="1" x14ac:dyDescent="0.25">
      <c r="B257" s="7"/>
      <c r="D257" s="8"/>
      <c r="E257" s="8"/>
      <c r="F257" s="8"/>
    </row>
    <row r="258" spans="2:6" ht="12.75" customHeight="1" x14ac:dyDescent="0.25">
      <c r="B258" s="7"/>
      <c r="D258" s="8"/>
      <c r="E258" s="8"/>
      <c r="F258" s="8"/>
    </row>
    <row r="259" spans="2:6" ht="12.75" customHeight="1" x14ac:dyDescent="0.25">
      <c r="B259" s="7"/>
      <c r="D259" s="8"/>
      <c r="E259" s="8"/>
      <c r="F259" s="8"/>
    </row>
    <row r="260" spans="2:6" ht="12.75" customHeight="1" x14ac:dyDescent="0.25">
      <c r="B260" s="7"/>
      <c r="D260" s="8"/>
      <c r="E260" s="8"/>
      <c r="F260" s="8"/>
    </row>
    <row r="261" spans="2:6" ht="12.75" customHeight="1" x14ac:dyDescent="0.25">
      <c r="B261" s="7"/>
      <c r="D261" s="8"/>
      <c r="E261" s="8"/>
      <c r="F261" s="8"/>
    </row>
    <row r="262" spans="2:6" ht="12.75" customHeight="1" x14ac:dyDescent="0.25">
      <c r="B262" s="7"/>
      <c r="D262" s="8"/>
      <c r="E262" s="8"/>
      <c r="F262" s="8"/>
    </row>
    <row r="263" spans="2:6" ht="12.75" customHeight="1" x14ac:dyDescent="0.25">
      <c r="B263" s="7"/>
      <c r="D263" s="8"/>
      <c r="E263" s="8"/>
      <c r="F263" s="8"/>
    </row>
    <row r="264" spans="2:6" ht="12.75" customHeight="1" x14ac:dyDescent="0.25">
      <c r="B264" s="7"/>
      <c r="D264" s="8"/>
      <c r="E264" s="8"/>
      <c r="F264" s="8"/>
    </row>
    <row r="265" spans="2:6" ht="12.75" customHeight="1" x14ac:dyDescent="0.25">
      <c r="B265" s="7"/>
      <c r="D265" s="8"/>
      <c r="E265" s="8"/>
      <c r="F265" s="8"/>
    </row>
    <row r="266" spans="2:6" ht="12.75" customHeight="1" x14ac:dyDescent="0.25">
      <c r="B266" s="7"/>
      <c r="D266" s="8"/>
      <c r="E266" s="8"/>
      <c r="F266" s="8"/>
    </row>
    <row r="267" spans="2:6" ht="12.75" customHeight="1" x14ac:dyDescent="0.25">
      <c r="B267" s="7"/>
      <c r="D267" s="8"/>
      <c r="E267" s="8"/>
      <c r="F267" s="8"/>
    </row>
    <row r="268" spans="2:6" ht="12.75" customHeight="1" x14ac:dyDescent="0.25">
      <c r="B268" s="7"/>
      <c r="D268" s="8"/>
      <c r="E268" s="8"/>
      <c r="F268" s="8"/>
    </row>
    <row r="269" spans="2:6" ht="12.75" customHeight="1" x14ac:dyDescent="0.25">
      <c r="B269" s="7"/>
      <c r="D269" s="8"/>
      <c r="E269" s="8"/>
      <c r="F269" s="8"/>
    </row>
    <row r="270" spans="2:6" ht="12.75" customHeight="1" x14ac:dyDescent="0.25">
      <c r="B270" s="7"/>
      <c r="D270" s="8"/>
      <c r="E270" s="8"/>
      <c r="F270" s="8"/>
    </row>
    <row r="271" spans="2:6" ht="12.75" customHeight="1" x14ac:dyDescent="0.25">
      <c r="B271" s="7"/>
      <c r="D271" s="8"/>
      <c r="E271" s="8"/>
      <c r="F271" s="8"/>
    </row>
    <row r="272" spans="2:6" ht="12.75" customHeight="1" x14ac:dyDescent="0.25">
      <c r="B272" s="7"/>
      <c r="D272" s="8"/>
      <c r="E272" s="8"/>
      <c r="F272" s="8"/>
    </row>
    <row r="273" spans="2:6" ht="12.75" customHeight="1" x14ac:dyDescent="0.25">
      <c r="B273" s="7"/>
      <c r="D273" s="8"/>
      <c r="E273" s="8"/>
      <c r="F273" s="8"/>
    </row>
    <row r="274" spans="2:6" ht="12.75" customHeight="1" x14ac:dyDescent="0.25">
      <c r="B274" s="7"/>
      <c r="D274" s="8"/>
      <c r="E274" s="8"/>
      <c r="F274" s="8"/>
    </row>
    <row r="275" spans="2:6" ht="12.75" customHeight="1" x14ac:dyDescent="0.25">
      <c r="B275" s="7"/>
      <c r="D275" s="8"/>
      <c r="E275" s="8"/>
      <c r="F275" s="8"/>
    </row>
    <row r="276" spans="2:6" ht="12.75" customHeight="1" x14ac:dyDescent="0.25">
      <c r="B276" s="7"/>
      <c r="D276" s="8"/>
      <c r="E276" s="8"/>
      <c r="F276" s="8"/>
    </row>
    <row r="277" spans="2:6" ht="12.75" customHeight="1" x14ac:dyDescent="0.25">
      <c r="B277" s="7"/>
      <c r="D277" s="8"/>
      <c r="E277" s="8"/>
      <c r="F277" s="8"/>
    </row>
    <row r="278" spans="2:6" ht="12.75" customHeight="1" x14ac:dyDescent="0.25">
      <c r="B278" s="7"/>
      <c r="D278" s="8"/>
      <c r="E278" s="8"/>
      <c r="F278" s="8"/>
    </row>
    <row r="279" spans="2:6" ht="12.75" customHeight="1" x14ac:dyDescent="0.25">
      <c r="B279" s="7"/>
      <c r="D279" s="8"/>
      <c r="E279" s="8"/>
      <c r="F279" s="8"/>
    </row>
    <row r="280" spans="2:6" ht="12.75" customHeight="1" x14ac:dyDescent="0.25">
      <c r="B280" s="7"/>
      <c r="D280" s="8"/>
      <c r="E280" s="8"/>
      <c r="F280" s="8"/>
    </row>
    <row r="281" spans="2:6" ht="12.75" customHeight="1" x14ac:dyDescent="0.25">
      <c r="B281" s="7"/>
      <c r="D281" s="8"/>
      <c r="E281" s="8"/>
      <c r="F281" s="8"/>
    </row>
    <row r="282" spans="2:6" ht="12.75" customHeight="1" x14ac:dyDescent="0.25">
      <c r="B282" s="7"/>
      <c r="D282" s="8"/>
      <c r="E282" s="8"/>
      <c r="F282" s="8"/>
    </row>
    <row r="283" spans="2:6" ht="12.75" customHeight="1" x14ac:dyDescent="0.25">
      <c r="B283" s="7"/>
      <c r="D283" s="8"/>
      <c r="E283" s="8"/>
      <c r="F283" s="8"/>
    </row>
    <row r="284" spans="2:6" ht="12.75" customHeight="1" x14ac:dyDescent="0.25">
      <c r="B284" s="7"/>
      <c r="D284" s="8"/>
      <c r="E284" s="8"/>
      <c r="F284" s="8"/>
    </row>
    <row r="285" spans="2:6" ht="12.75" customHeight="1" x14ac:dyDescent="0.25">
      <c r="B285" s="7"/>
      <c r="D285" s="8"/>
      <c r="E285" s="8"/>
      <c r="F285" s="8"/>
    </row>
    <row r="286" spans="2:6" ht="12.75" customHeight="1" x14ac:dyDescent="0.25">
      <c r="B286" s="7"/>
      <c r="D286" s="8"/>
      <c r="E286" s="8"/>
      <c r="F286" s="8"/>
    </row>
    <row r="287" spans="2:6" ht="12.75" customHeight="1" x14ac:dyDescent="0.25">
      <c r="B287" s="7"/>
      <c r="D287" s="8"/>
      <c r="E287" s="8"/>
      <c r="F287" s="8"/>
    </row>
    <row r="288" spans="2:6" ht="12.75" customHeight="1" x14ac:dyDescent="0.25">
      <c r="B288" s="7"/>
      <c r="D288" s="8"/>
      <c r="E288" s="8"/>
      <c r="F288" s="8"/>
    </row>
    <row r="289" spans="2:6" ht="12.75" customHeight="1" x14ac:dyDescent="0.25">
      <c r="B289" s="7"/>
      <c r="D289" s="8"/>
      <c r="E289" s="8"/>
      <c r="F289" s="8"/>
    </row>
    <row r="290" spans="2:6" ht="12.75" customHeight="1" x14ac:dyDescent="0.25">
      <c r="B290" s="7"/>
      <c r="D290" s="8"/>
      <c r="E290" s="8"/>
      <c r="F290" s="8"/>
    </row>
    <row r="291" spans="2:6" ht="12.75" customHeight="1" x14ac:dyDescent="0.25">
      <c r="B291" s="7"/>
      <c r="D291" s="8"/>
      <c r="E291" s="8"/>
      <c r="F291" s="8"/>
    </row>
    <row r="292" spans="2:6" ht="12.75" customHeight="1" x14ac:dyDescent="0.25">
      <c r="B292" s="7"/>
      <c r="D292" s="8"/>
      <c r="E292" s="8"/>
      <c r="F292" s="8"/>
    </row>
    <row r="293" spans="2:6" ht="12.75" customHeight="1" x14ac:dyDescent="0.25">
      <c r="B293" s="7"/>
      <c r="D293" s="8"/>
      <c r="E293" s="8"/>
      <c r="F293" s="8"/>
    </row>
    <row r="294" spans="2:6" ht="12.75" customHeight="1" x14ac:dyDescent="0.25">
      <c r="B294" s="7"/>
      <c r="D294" s="8"/>
      <c r="E294" s="8"/>
      <c r="F294" s="8"/>
    </row>
    <row r="295" spans="2:6" ht="12.75" customHeight="1" x14ac:dyDescent="0.25">
      <c r="B295" s="7"/>
      <c r="D295" s="8"/>
      <c r="E295" s="8"/>
      <c r="F295" s="8"/>
    </row>
    <row r="296" spans="2:6" ht="12.75" customHeight="1" x14ac:dyDescent="0.25">
      <c r="B296" s="7"/>
      <c r="D296" s="8"/>
      <c r="E296" s="8"/>
      <c r="F296" s="8"/>
    </row>
    <row r="297" spans="2:6" ht="12.75" customHeight="1" x14ac:dyDescent="0.25">
      <c r="B297" s="7"/>
      <c r="D297" s="8"/>
      <c r="E297" s="8"/>
      <c r="F297" s="8"/>
    </row>
    <row r="298" spans="2:6" ht="12.75" customHeight="1" x14ac:dyDescent="0.25">
      <c r="B298" s="7"/>
      <c r="D298" s="8"/>
      <c r="E298" s="8"/>
      <c r="F298" s="8"/>
    </row>
    <row r="299" spans="2:6" ht="12.75" customHeight="1" x14ac:dyDescent="0.25">
      <c r="B299" s="7"/>
      <c r="D299" s="8"/>
      <c r="E299" s="8"/>
      <c r="F299" s="8"/>
    </row>
    <row r="300" spans="2:6" ht="12.75" customHeight="1" x14ac:dyDescent="0.25">
      <c r="B300" s="7"/>
      <c r="D300" s="8"/>
      <c r="E300" s="8"/>
      <c r="F300" s="8"/>
    </row>
    <row r="301" spans="2:6" ht="12.75" customHeight="1" x14ac:dyDescent="0.25">
      <c r="B301" s="7"/>
      <c r="D301" s="8"/>
      <c r="E301" s="8"/>
      <c r="F301" s="8"/>
    </row>
    <row r="302" spans="2:6" ht="12.75" customHeight="1" x14ac:dyDescent="0.25">
      <c r="B302" s="7"/>
      <c r="D302" s="8"/>
      <c r="E302" s="8"/>
      <c r="F302" s="8"/>
    </row>
    <row r="303" spans="2:6" ht="12.75" customHeight="1" x14ac:dyDescent="0.25">
      <c r="B303" s="7"/>
      <c r="D303" s="8"/>
      <c r="E303" s="8"/>
      <c r="F303" s="8"/>
    </row>
    <row r="304" spans="2:6" ht="12.75" customHeight="1" x14ac:dyDescent="0.25">
      <c r="B304" s="7"/>
      <c r="D304" s="8"/>
      <c r="E304" s="8"/>
      <c r="F304" s="8"/>
    </row>
    <row r="305" spans="2:6" ht="12.75" customHeight="1" x14ac:dyDescent="0.25">
      <c r="B305" s="7"/>
      <c r="D305" s="8"/>
      <c r="E305" s="8"/>
      <c r="F305" s="8"/>
    </row>
    <row r="306" spans="2:6" ht="12.75" customHeight="1" x14ac:dyDescent="0.25">
      <c r="B306" s="7"/>
      <c r="D306" s="8"/>
      <c r="E306" s="8"/>
      <c r="F306" s="8"/>
    </row>
    <row r="307" spans="2:6" ht="12.75" customHeight="1" x14ac:dyDescent="0.25">
      <c r="B307" s="7"/>
      <c r="D307" s="8"/>
      <c r="E307" s="8"/>
      <c r="F307" s="8"/>
    </row>
    <row r="308" spans="2:6" ht="12.75" customHeight="1" x14ac:dyDescent="0.25">
      <c r="B308" s="7"/>
      <c r="D308" s="8"/>
      <c r="E308" s="8"/>
      <c r="F308" s="8"/>
    </row>
    <row r="309" spans="2:6" ht="12.75" customHeight="1" x14ac:dyDescent="0.25">
      <c r="B309" s="7"/>
      <c r="D309" s="8"/>
      <c r="E309" s="8"/>
      <c r="F309" s="8"/>
    </row>
    <row r="310" spans="2:6" ht="12.75" customHeight="1" x14ac:dyDescent="0.25">
      <c r="B310" s="7"/>
      <c r="D310" s="8"/>
      <c r="E310" s="8"/>
      <c r="F310" s="8"/>
    </row>
    <row r="311" spans="2:6" ht="12.75" customHeight="1" x14ac:dyDescent="0.25">
      <c r="B311" s="7"/>
      <c r="D311" s="8"/>
      <c r="E311" s="8"/>
      <c r="F311" s="8"/>
    </row>
    <row r="312" spans="2:6" ht="12.75" customHeight="1" x14ac:dyDescent="0.25">
      <c r="B312" s="7"/>
      <c r="D312" s="8"/>
      <c r="E312" s="8"/>
      <c r="F312" s="8"/>
    </row>
    <row r="313" spans="2:6" ht="12.75" customHeight="1" x14ac:dyDescent="0.25">
      <c r="B313" s="7"/>
      <c r="D313" s="8"/>
      <c r="E313" s="8"/>
      <c r="F313" s="8"/>
    </row>
    <row r="314" spans="2:6" ht="12.75" customHeight="1" x14ac:dyDescent="0.25">
      <c r="B314" s="7"/>
      <c r="D314" s="8"/>
      <c r="E314" s="8"/>
      <c r="F314" s="8"/>
    </row>
    <row r="315" spans="2:6" ht="12.75" customHeight="1" x14ac:dyDescent="0.25">
      <c r="B315" s="7"/>
      <c r="D315" s="8"/>
      <c r="E315" s="8"/>
      <c r="F315" s="8"/>
    </row>
    <row r="316" spans="2:6" ht="12.75" customHeight="1" x14ac:dyDescent="0.25">
      <c r="B316" s="7"/>
      <c r="D316" s="8"/>
      <c r="E316" s="8"/>
      <c r="F316" s="8"/>
    </row>
    <row r="317" spans="2:6" ht="12.75" customHeight="1" x14ac:dyDescent="0.25">
      <c r="B317" s="7"/>
      <c r="D317" s="8"/>
      <c r="E317" s="8"/>
      <c r="F317" s="8"/>
    </row>
    <row r="318" spans="2:6" ht="12.75" customHeight="1" x14ac:dyDescent="0.25">
      <c r="B318" s="7"/>
      <c r="D318" s="8"/>
      <c r="E318" s="8"/>
      <c r="F318" s="8"/>
    </row>
    <row r="319" spans="2:6" ht="12.75" customHeight="1" x14ac:dyDescent="0.25">
      <c r="B319" s="7"/>
      <c r="D319" s="8"/>
      <c r="E319" s="8"/>
      <c r="F319" s="8"/>
    </row>
    <row r="320" spans="2:6" ht="12.75" customHeight="1" x14ac:dyDescent="0.25">
      <c r="B320" s="7"/>
      <c r="D320" s="8"/>
      <c r="E320" s="8"/>
      <c r="F320" s="8"/>
    </row>
    <row r="321" spans="2:6" ht="12.75" customHeight="1" x14ac:dyDescent="0.25">
      <c r="B321" s="7"/>
      <c r="D321" s="8"/>
      <c r="E321" s="8"/>
      <c r="F321" s="8"/>
    </row>
    <row r="322" spans="2:6" ht="12.75" customHeight="1" x14ac:dyDescent="0.25">
      <c r="B322" s="7"/>
      <c r="D322" s="8"/>
      <c r="E322" s="8"/>
      <c r="F322" s="8"/>
    </row>
    <row r="323" spans="2:6" ht="12.75" customHeight="1" x14ac:dyDescent="0.25">
      <c r="B323" s="7"/>
      <c r="D323" s="8"/>
      <c r="E323" s="8"/>
      <c r="F323" s="8"/>
    </row>
    <row r="324" spans="2:6" ht="12.75" customHeight="1" x14ac:dyDescent="0.25">
      <c r="B324" s="7"/>
      <c r="D324" s="8"/>
      <c r="E324" s="8"/>
      <c r="F324" s="8"/>
    </row>
    <row r="325" spans="2:6" ht="12.75" customHeight="1" x14ac:dyDescent="0.25">
      <c r="B325" s="7"/>
      <c r="D325" s="8"/>
      <c r="E325" s="8"/>
      <c r="F325" s="8"/>
    </row>
    <row r="326" spans="2:6" ht="12.75" customHeight="1" x14ac:dyDescent="0.25">
      <c r="B326" s="7"/>
      <c r="D326" s="8"/>
      <c r="E326" s="8"/>
      <c r="F326" s="8"/>
    </row>
    <row r="327" spans="2:6" ht="12.75" customHeight="1" x14ac:dyDescent="0.25">
      <c r="B327" s="7"/>
      <c r="D327" s="8"/>
      <c r="E327" s="8"/>
      <c r="F327" s="8"/>
    </row>
    <row r="328" spans="2:6" ht="12.75" customHeight="1" x14ac:dyDescent="0.25">
      <c r="B328" s="7"/>
      <c r="D328" s="8"/>
      <c r="E328" s="8"/>
      <c r="F328" s="8"/>
    </row>
    <row r="329" spans="2:6" ht="12.75" customHeight="1" x14ac:dyDescent="0.25">
      <c r="B329" s="7"/>
      <c r="D329" s="8"/>
      <c r="E329" s="8"/>
      <c r="F329" s="8"/>
    </row>
    <row r="330" spans="2:6" ht="12.75" customHeight="1" x14ac:dyDescent="0.25">
      <c r="B330" s="7"/>
      <c r="D330" s="8"/>
      <c r="E330" s="8"/>
      <c r="F330" s="8"/>
    </row>
    <row r="331" spans="2:6" ht="12.75" customHeight="1" x14ac:dyDescent="0.25">
      <c r="B331" s="7"/>
      <c r="D331" s="8"/>
      <c r="E331" s="8"/>
      <c r="F331" s="8"/>
    </row>
    <row r="332" spans="2:6" ht="12.75" customHeight="1" x14ac:dyDescent="0.25">
      <c r="B332" s="7"/>
      <c r="D332" s="8"/>
      <c r="E332" s="8"/>
      <c r="F332" s="8"/>
    </row>
    <row r="333" spans="2:6" ht="12.75" customHeight="1" x14ac:dyDescent="0.25">
      <c r="B333" s="7"/>
      <c r="D333" s="8"/>
      <c r="E333" s="8"/>
      <c r="F333" s="8"/>
    </row>
    <row r="334" spans="2:6" ht="12.75" customHeight="1" x14ac:dyDescent="0.25">
      <c r="B334" s="7"/>
      <c r="D334" s="8"/>
      <c r="E334" s="8"/>
      <c r="F334" s="8"/>
    </row>
    <row r="335" spans="2:6" ht="12.75" customHeight="1" x14ac:dyDescent="0.25">
      <c r="B335" s="7"/>
      <c r="D335" s="8"/>
      <c r="E335" s="8"/>
      <c r="F335" s="8"/>
    </row>
    <row r="336" spans="2:6" ht="12.75" customHeight="1" x14ac:dyDescent="0.25">
      <c r="B336" s="7"/>
      <c r="D336" s="8"/>
      <c r="E336" s="8"/>
      <c r="F336" s="8"/>
    </row>
    <row r="337" spans="2:6" ht="12.75" customHeight="1" x14ac:dyDescent="0.25">
      <c r="B337" s="7"/>
      <c r="D337" s="8"/>
      <c r="E337" s="8"/>
      <c r="F337" s="8"/>
    </row>
    <row r="338" spans="2:6" ht="12.75" customHeight="1" x14ac:dyDescent="0.25">
      <c r="B338" s="7"/>
      <c r="D338" s="8"/>
      <c r="E338" s="8"/>
      <c r="F338" s="8"/>
    </row>
    <row r="339" spans="2:6" ht="12.75" customHeight="1" x14ac:dyDescent="0.25">
      <c r="B339" s="7"/>
      <c r="D339" s="8"/>
      <c r="E339" s="8"/>
      <c r="F339" s="8"/>
    </row>
    <row r="340" spans="2:6" ht="12.75" customHeight="1" x14ac:dyDescent="0.25">
      <c r="B340" s="7"/>
      <c r="D340" s="8"/>
      <c r="E340" s="8"/>
      <c r="F340" s="8"/>
    </row>
    <row r="341" spans="2:6" ht="12.75" customHeight="1" x14ac:dyDescent="0.25">
      <c r="B341" s="7"/>
      <c r="D341" s="8"/>
      <c r="E341" s="8"/>
      <c r="F341" s="8"/>
    </row>
    <row r="342" spans="2:6" ht="12.75" customHeight="1" x14ac:dyDescent="0.25">
      <c r="B342" s="7"/>
      <c r="D342" s="8"/>
      <c r="E342" s="8"/>
      <c r="F342" s="8"/>
    </row>
    <row r="343" spans="2:6" ht="12.75" customHeight="1" x14ac:dyDescent="0.25">
      <c r="B343" s="7"/>
      <c r="D343" s="8"/>
      <c r="E343" s="8"/>
      <c r="F343" s="8"/>
    </row>
    <row r="344" spans="2:6" ht="12.75" customHeight="1" x14ac:dyDescent="0.25">
      <c r="B344" s="7"/>
      <c r="D344" s="8"/>
      <c r="E344" s="8"/>
      <c r="F344" s="8"/>
    </row>
    <row r="345" spans="2:6" ht="12.75" customHeight="1" x14ac:dyDescent="0.25">
      <c r="B345" s="7"/>
      <c r="D345" s="8"/>
      <c r="E345" s="8"/>
      <c r="F345" s="8"/>
    </row>
    <row r="346" spans="2:6" ht="12.75" customHeight="1" x14ac:dyDescent="0.25">
      <c r="B346" s="7"/>
      <c r="D346" s="8"/>
      <c r="E346" s="8"/>
      <c r="F346" s="8"/>
    </row>
    <row r="347" spans="2:6" ht="12.75" customHeight="1" x14ac:dyDescent="0.25">
      <c r="B347" s="7"/>
      <c r="D347" s="8"/>
      <c r="E347" s="8"/>
      <c r="F347" s="8"/>
    </row>
    <row r="348" spans="2:6" ht="12.75" customHeight="1" x14ac:dyDescent="0.25">
      <c r="B348" s="7"/>
      <c r="D348" s="8"/>
      <c r="E348" s="8"/>
      <c r="F348" s="8"/>
    </row>
    <row r="349" spans="2:6" ht="12.75" customHeight="1" x14ac:dyDescent="0.25">
      <c r="B349" s="7"/>
      <c r="D349" s="8"/>
      <c r="E349" s="8"/>
      <c r="F349" s="8"/>
    </row>
    <row r="350" spans="2:6" ht="12.75" customHeight="1" x14ac:dyDescent="0.25">
      <c r="B350" s="7"/>
      <c r="D350" s="8"/>
      <c r="E350" s="8"/>
      <c r="F350" s="8"/>
    </row>
    <row r="351" spans="2:6" ht="12.75" customHeight="1" x14ac:dyDescent="0.25">
      <c r="B351" s="7"/>
      <c r="D351" s="8"/>
      <c r="E351" s="8"/>
      <c r="F351" s="8"/>
    </row>
    <row r="352" spans="2:6" ht="12.75" customHeight="1" x14ac:dyDescent="0.25">
      <c r="B352" s="7"/>
      <c r="D352" s="8"/>
      <c r="E352" s="8"/>
      <c r="F352" s="8"/>
    </row>
    <row r="353" spans="2:6" ht="12.75" customHeight="1" x14ac:dyDescent="0.25">
      <c r="B353" s="7"/>
      <c r="D353" s="8"/>
      <c r="E353" s="8"/>
      <c r="F353" s="8"/>
    </row>
    <row r="354" spans="2:6" ht="12.75" customHeight="1" x14ac:dyDescent="0.25">
      <c r="B354" s="7"/>
      <c r="D354" s="8"/>
      <c r="E354" s="8"/>
      <c r="F354" s="8"/>
    </row>
    <row r="355" spans="2:6" ht="12.75" customHeight="1" x14ac:dyDescent="0.25">
      <c r="B355" s="7"/>
      <c r="D355" s="8"/>
      <c r="E355" s="8"/>
      <c r="F355" s="8"/>
    </row>
    <row r="356" spans="2:6" ht="12.75" customHeight="1" x14ac:dyDescent="0.25">
      <c r="B356" s="7"/>
      <c r="D356" s="8"/>
      <c r="E356" s="8"/>
      <c r="F356" s="8"/>
    </row>
    <row r="357" spans="2:6" ht="12.75" customHeight="1" x14ac:dyDescent="0.25">
      <c r="B357" s="7"/>
      <c r="D357" s="8"/>
      <c r="E357" s="8"/>
      <c r="F357" s="8"/>
    </row>
    <row r="358" spans="2:6" ht="12.75" customHeight="1" x14ac:dyDescent="0.25">
      <c r="B358" s="7"/>
      <c r="D358" s="8"/>
      <c r="E358" s="8"/>
      <c r="F358" s="8"/>
    </row>
    <row r="359" spans="2:6" ht="12.75" customHeight="1" x14ac:dyDescent="0.25">
      <c r="B359" s="7"/>
      <c r="D359" s="8"/>
      <c r="E359" s="8"/>
      <c r="F359" s="8"/>
    </row>
    <row r="360" spans="2:6" ht="12.75" customHeight="1" x14ac:dyDescent="0.25">
      <c r="B360" s="7"/>
      <c r="D360" s="8"/>
      <c r="E360" s="8"/>
      <c r="F360" s="8"/>
    </row>
    <row r="361" spans="2:6" ht="12.75" customHeight="1" x14ac:dyDescent="0.25">
      <c r="B361" s="7"/>
      <c r="D361" s="8"/>
      <c r="E361" s="8"/>
      <c r="F361" s="8"/>
    </row>
    <row r="362" spans="2:6" ht="12.75" customHeight="1" x14ac:dyDescent="0.25">
      <c r="B362" s="7"/>
      <c r="D362" s="8"/>
      <c r="E362" s="8"/>
      <c r="F362" s="8"/>
    </row>
    <row r="363" spans="2:6" ht="12.75" customHeight="1" x14ac:dyDescent="0.25">
      <c r="B363" s="7"/>
      <c r="D363" s="8"/>
      <c r="E363" s="8"/>
      <c r="F363" s="8"/>
    </row>
    <row r="364" spans="2:6" ht="12.75" customHeight="1" x14ac:dyDescent="0.25">
      <c r="B364" s="7"/>
      <c r="D364" s="8"/>
      <c r="E364" s="8"/>
      <c r="F364" s="8"/>
    </row>
    <row r="365" spans="2:6" ht="12.75" customHeight="1" x14ac:dyDescent="0.25">
      <c r="B365" s="7"/>
      <c r="D365" s="8"/>
      <c r="E365" s="8"/>
      <c r="F365" s="8"/>
    </row>
    <row r="366" spans="2:6" ht="12.75" customHeight="1" x14ac:dyDescent="0.25">
      <c r="B366" s="7"/>
      <c r="D366" s="8"/>
      <c r="E366" s="8"/>
      <c r="F366" s="8"/>
    </row>
    <row r="367" spans="2:6" ht="12.75" customHeight="1" x14ac:dyDescent="0.25">
      <c r="B367" s="7"/>
      <c r="D367" s="8"/>
      <c r="E367" s="8"/>
      <c r="F367" s="8"/>
    </row>
    <row r="368" spans="2:6" ht="12.75" customHeight="1" x14ac:dyDescent="0.25">
      <c r="B368" s="7"/>
      <c r="D368" s="8"/>
      <c r="E368" s="8"/>
      <c r="F368" s="8"/>
    </row>
    <row r="369" spans="2:6" ht="12.75" customHeight="1" x14ac:dyDescent="0.25">
      <c r="B369" s="7"/>
      <c r="D369" s="8"/>
      <c r="E369" s="8"/>
      <c r="F369" s="8"/>
    </row>
    <row r="370" spans="2:6" ht="12.75" customHeight="1" x14ac:dyDescent="0.25">
      <c r="B370" s="7"/>
      <c r="D370" s="8"/>
      <c r="E370" s="8"/>
      <c r="F370" s="8"/>
    </row>
    <row r="371" spans="2:6" ht="12.75" customHeight="1" x14ac:dyDescent="0.25">
      <c r="B371" s="7"/>
      <c r="D371" s="8"/>
      <c r="E371" s="8"/>
      <c r="F371" s="8"/>
    </row>
    <row r="372" spans="2:6" ht="12.75" customHeight="1" x14ac:dyDescent="0.25">
      <c r="B372" s="7"/>
      <c r="D372" s="8"/>
      <c r="E372" s="8"/>
      <c r="F372" s="8"/>
    </row>
    <row r="373" spans="2:6" ht="12.75" customHeight="1" x14ac:dyDescent="0.25">
      <c r="B373" s="7"/>
      <c r="D373" s="8"/>
      <c r="E373" s="8"/>
      <c r="F373" s="8"/>
    </row>
    <row r="374" spans="2:6" ht="12.75" customHeight="1" x14ac:dyDescent="0.25">
      <c r="B374" s="7"/>
      <c r="D374" s="8"/>
      <c r="E374" s="8"/>
      <c r="F374" s="8"/>
    </row>
    <row r="375" spans="2:6" ht="12.75" customHeight="1" x14ac:dyDescent="0.25">
      <c r="B375" s="7"/>
      <c r="D375" s="8"/>
      <c r="E375" s="8"/>
      <c r="F375" s="8"/>
    </row>
    <row r="376" spans="2:6" ht="12.75" customHeight="1" x14ac:dyDescent="0.25">
      <c r="B376" s="7"/>
      <c r="D376" s="8"/>
      <c r="E376" s="8"/>
      <c r="F376" s="8"/>
    </row>
    <row r="377" spans="2:6" ht="12.75" customHeight="1" x14ac:dyDescent="0.25">
      <c r="B377" s="7"/>
      <c r="D377" s="8"/>
      <c r="E377" s="8"/>
      <c r="F377" s="8"/>
    </row>
    <row r="378" spans="2:6" ht="12.75" customHeight="1" x14ac:dyDescent="0.25">
      <c r="B378" s="7"/>
      <c r="D378" s="8"/>
      <c r="E378" s="8"/>
      <c r="F378" s="8"/>
    </row>
    <row r="379" spans="2:6" ht="12.75" customHeight="1" x14ac:dyDescent="0.25">
      <c r="B379" s="7"/>
      <c r="D379" s="8"/>
      <c r="E379" s="8"/>
      <c r="F379" s="8"/>
    </row>
    <row r="380" spans="2:6" ht="12.75" customHeight="1" x14ac:dyDescent="0.25">
      <c r="B380" s="7"/>
      <c r="D380" s="8"/>
      <c r="E380" s="8"/>
      <c r="F380" s="8"/>
    </row>
    <row r="381" spans="2:6" ht="12.75" customHeight="1" x14ac:dyDescent="0.25">
      <c r="B381" s="7"/>
      <c r="D381" s="8"/>
      <c r="E381" s="8"/>
      <c r="F381" s="8"/>
    </row>
    <row r="382" spans="2:6" ht="12.75" customHeight="1" x14ac:dyDescent="0.25">
      <c r="B382" s="7"/>
      <c r="D382" s="8"/>
      <c r="E382" s="8"/>
      <c r="F382" s="8"/>
    </row>
    <row r="383" spans="2:6" ht="12.75" customHeight="1" x14ac:dyDescent="0.25">
      <c r="B383" s="7"/>
      <c r="D383" s="8"/>
      <c r="E383" s="8"/>
      <c r="F383" s="8"/>
    </row>
    <row r="384" spans="2:6" ht="12.75" customHeight="1" x14ac:dyDescent="0.25">
      <c r="B384" s="7"/>
      <c r="D384" s="8"/>
      <c r="E384" s="8"/>
      <c r="F384" s="8"/>
    </row>
    <row r="385" spans="2:6" ht="12.75" customHeight="1" x14ac:dyDescent="0.25">
      <c r="B385" s="7"/>
      <c r="D385" s="8"/>
      <c r="E385" s="8"/>
      <c r="F385" s="8"/>
    </row>
    <row r="386" spans="2:6" ht="12.75" customHeight="1" x14ac:dyDescent="0.25">
      <c r="B386" s="7"/>
      <c r="D386" s="8"/>
      <c r="E386" s="8"/>
      <c r="F386" s="8"/>
    </row>
    <row r="387" spans="2:6" ht="12.75" customHeight="1" x14ac:dyDescent="0.25">
      <c r="B387" s="7"/>
      <c r="D387" s="8"/>
      <c r="E387" s="8"/>
      <c r="F387" s="8"/>
    </row>
    <row r="388" spans="2:6" ht="12.75" customHeight="1" x14ac:dyDescent="0.25">
      <c r="B388" s="7"/>
      <c r="D388" s="8"/>
      <c r="E388" s="8"/>
      <c r="F388" s="8"/>
    </row>
    <row r="389" spans="2:6" ht="12.75" customHeight="1" x14ac:dyDescent="0.25">
      <c r="B389" s="7"/>
      <c r="D389" s="8"/>
      <c r="E389" s="8"/>
      <c r="F389" s="8"/>
    </row>
    <row r="390" spans="2:6" ht="12.75" customHeight="1" x14ac:dyDescent="0.25">
      <c r="B390" s="7"/>
      <c r="D390" s="8"/>
      <c r="E390" s="8"/>
      <c r="F390" s="8"/>
    </row>
    <row r="391" spans="2:6" ht="12.75" customHeight="1" x14ac:dyDescent="0.25">
      <c r="B391" s="7"/>
      <c r="D391" s="8"/>
      <c r="E391" s="8"/>
      <c r="F391" s="8"/>
    </row>
    <row r="392" spans="2:6" ht="12.75" customHeight="1" x14ac:dyDescent="0.25">
      <c r="B392" s="7"/>
      <c r="D392" s="8"/>
      <c r="E392" s="8"/>
      <c r="F392" s="8"/>
    </row>
    <row r="393" spans="2:6" ht="12.75" customHeight="1" x14ac:dyDescent="0.25">
      <c r="B393" s="7"/>
      <c r="D393" s="8"/>
      <c r="E393" s="8"/>
      <c r="F393" s="8"/>
    </row>
    <row r="394" spans="2:6" ht="12.75" customHeight="1" x14ac:dyDescent="0.25">
      <c r="B394" s="7"/>
      <c r="D394" s="8"/>
      <c r="E394" s="8"/>
      <c r="F394" s="8"/>
    </row>
    <row r="395" spans="2:6" ht="12.75" customHeight="1" x14ac:dyDescent="0.25">
      <c r="B395" s="7"/>
      <c r="D395" s="8"/>
      <c r="E395" s="8"/>
      <c r="F395" s="8"/>
    </row>
    <row r="396" spans="2:6" ht="12.75" customHeight="1" x14ac:dyDescent="0.25">
      <c r="B396" s="7"/>
      <c r="D396" s="8"/>
      <c r="E396" s="8"/>
      <c r="F396" s="8"/>
    </row>
    <row r="397" spans="2:6" ht="12.75" customHeight="1" x14ac:dyDescent="0.25">
      <c r="B397" s="7"/>
      <c r="D397" s="8"/>
      <c r="E397" s="8"/>
      <c r="F397" s="8"/>
    </row>
    <row r="398" spans="2:6" ht="12.75" customHeight="1" x14ac:dyDescent="0.25">
      <c r="B398" s="7"/>
      <c r="D398" s="8"/>
      <c r="E398" s="8"/>
      <c r="F398" s="8"/>
    </row>
    <row r="399" spans="2:6" ht="12.75" customHeight="1" x14ac:dyDescent="0.25">
      <c r="B399" s="7"/>
      <c r="D399" s="8"/>
      <c r="E399" s="8"/>
      <c r="F399" s="8"/>
    </row>
    <row r="400" spans="2:6" ht="12.75" customHeight="1" x14ac:dyDescent="0.25">
      <c r="B400" s="7"/>
      <c r="D400" s="8"/>
      <c r="E400" s="8"/>
      <c r="F400" s="8"/>
    </row>
    <row r="401" spans="2:6" ht="12.75" customHeight="1" x14ac:dyDescent="0.25">
      <c r="B401" s="7"/>
      <c r="D401" s="8"/>
      <c r="E401" s="8"/>
      <c r="F401" s="8"/>
    </row>
    <row r="402" spans="2:6" ht="12.75" customHeight="1" x14ac:dyDescent="0.25">
      <c r="B402" s="7"/>
      <c r="D402" s="8"/>
      <c r="E402" s="8"/>
      <c r="F402" s="8"/>
    </row>
    <row r="403" spans="2:6" ht="12.75" customHeight="1" x14ac:dyDescent="0.25">
      <c r="B403" s="7"/>
      <c r="D403" s="8"/>
      <c r="E403" s="8"/>
      <c r="F403" s="8"/>
    </row>
    <row r="404" spans="2:6" ht="12.75" customHeight="1" x14ac:dyDescent="0.25">
      <c r="B404" s="7"/>
      <c r="D404" s="8"/>
      <c r="E404" s="8"/>
      <c r="F404" s="8"/>
    </row>
    <row r="405" spans="2:6" ht="12.75" customHeight="1" x14ac:dyDescent="0.25">
      <c r="B405" s="7"/>
      <c r="D405" s="8"/>
      <c r="E405" s="8"/>
      <c r="F405" s="8"/>
    </row>
    <row r="406" spans="2:6" ht="12.75" customHeight="1" x14ac:dyDescent="0.25">
      <c r="B406" s="7"/>
      <c r="D406" s="8"/>
      <c r="E406" s="8"/>
      <c r="F406" s="8"/>
    </row>
    <row r="407" spans="2:6" ht="12.75" customHeight="1" x14ac:dyDescent="0.25">
      <c r="B407" s="7"/>
      <c r="D407" s="8"/>
      <c r="E407" s="8"/>
      <c r="F407" s="8"/>
    </row>
    <row r="408" spans="2:6" ht="12.75" customHeight="1" x14ac:dyDescent="0.25">
      <c r="B408" s="7"/>
      <c r="D408" s="8"/>
      <c r="E408" s="8"/>
      <c r="F408" s="8"/>
    </row>
    <row r="409" spans="2:6" ht="12.75" customHeight="1" x14ac:dyDescent="0.25">
      <c r="B409" s="7"/>
      <c r="D409" s="8"/>
      <c r="E409" s="8"/>
      <c r="F409" s="8"/>
    </row>
    <row r="410" spans="2:6" ht="12.75" customHeight="1" x14ac:dyDescent="0.25">
      <c r="B410" s="7"/>
      <c r="D410" s="8"/>
      <c r="E410" s="8"/>
      <c r="F410" s="8"/>
    </row>
    <row r="411" spans="2:6" ht="12.75" customHeight="1" x14ac:dyDescent="0.25">
      <c r="B411" s="7"/>
      <c r="D411" s="8"/>
      <c r="E411" s="8"/>
      <c r="F411" s="8"/>
    </row>
    <row r="412" spans="2:6" ht="12.75" customHeight="1" x14ac:dyDescent="0.25">
      <c r="B412" s="7"/>
      <c r="D412" s="8"/>
      <c r="E412" s="8"/>
      <c r="F412" s="8"/>
    </row>
    <row r="413" spans="2:6" ht="12.75" customHeight="1" x14ac:dyDescent="0.25">
      <c r="B413" s="7"/>
      <c r="D413" s="8"/>
      <c r="E413" s="8"/>
      <c r="F413" s="8"/>
    </row>
    <row r="414" spans="2:6" ht="12.75" customHeight="1" x14ac:dyDescent="0.25">
      <c r="B414" s="7"/>
      <c r="D414" s="8"/>
      <c r="E414" s="8"/>
      <c r="F414" s="8"/>
    </row>
    <row r="415" spans="2:6" ht="12.75" customHeight="1" x14ac:dyDescent="0.25">
      <c r="B415" s="7"/>
      <c r="D415" s="8"/>
      <c r="E415" s="8"/>
      <c r="F415" s="8"/>
    </row>
    <row r="416" spans="2:6" ht="12.75" customHeight="1" x14ac:dyDescent="0.25">
      <c r="B416" s="7"/>
      <c r="D416" s="8"/>
      <c r="E416" s="8"/>
      <c r="F416" s="8"/>
    </row>
    <row r="417" spans="2:6" ht="12.75" customHeight="1" x14ac:dyDescent="0.25">
      <c r="B417" s="7"/>
      <c r="D417" s="8"/>
      <c r="E417" s="8"/>
      <c r="F417" s="8"/>
    </row>
    <row r="418" spans="2:6" ht="12.75" customHeight="1" x14ac:dyDescent="0.25">
      <c r="B418" s="7"/>
      <c r="D418" s="8"/>
      <c r="E418" s="8"/>
      <c r="F418" s="8"/>
    </row>
    <row r="419" spans="2:6" ht="12.75" customHeight="1" x14ac:dyDescent="0.25">
      <c r="B419" s="7"/>
      <c r="D419" s="8"/>
      <c r="E419" s="8"/>
      <c r="F419" s="8"/>
    </row>
    <row r="420" spans="2:6" ht="12.75" customHeight="1" x14ac:dyDescent="0.25">
      <c r="B420" s="7"/>
      <c r="D420" s="8"/>
      <c r="E420" s="8"/>
      <c r="F420" s="8"/>
    </row>
    <row r="421" spans="2:6" ht="12.75" customHeight="1" x14ac:dyDescent="0.25">
      <c r="B421" s="7"/>
      <c r="D421" s="8"/>
      <c r="E421" s="8"/>
      <c r="F421" s="8"/>
    </row>
    <row r="422" spans="2:6" ht="12.75" customHeight="1" x14ac:dyDescent="0.25">
      <c r="B422" s="7"/>
      <c r="D422" s="8"/>
      <c r="E422" s="8"/>
      <c r="F422" s="8"/>
    </row>
    <row r="423" spans="2:6" ht="12.75" customHeight="1" x14ac:dyDescent="0.25">
      <c r="B423" s="7"/>
      <c r="D423" s="8"/>
      <c r="E423" s="8"/>
      <c r="F423" s="8"/>
    </row>
    <row r="424" spans="2:6" ht="12.75" customHeight="1" x14ac:dyDescent="0.25">
      <c r="B424" s="7"/>
      <c r="D424" s="8"/>
      <c r="E424" s="8"/>
      <c r="F424" s="8"/>
    </row>
    <row r="425" spans="2:6" ht="12.75" customHeight="1" x14ac:dyDescent="0.25">
      <c r="B425" s="7"/>
      <c r="D425" s="8"/>
      <c r="E425" s="8"/>
      <c r="F425" s="8"/>
    </row>
    <row r="426" spans="2:6" ht="12.75" customHeight="1" x14ac:dyDescent="0.25">
      <c r="B426" s="7"/>
      <c r="D426" s="8"/>
      <c r="E426" s="8"/>
      <c r="F426" s="8"/>
    </row>
    <row r="427" spans="2:6" ht="12.75" customHeight="1" x14ac:dyDescent="0.25">
      <c r="B427" s="7"/>
      <c r="D427" s="8"/>
      <c r="E427" s="8"/>
      <c r="F427" s="8"/>
    </row>
    <row r="428" spans="2:6" ht="12.75" customHeight="1" x14ac:dyDescent="0.25">
      <c r="B428" s="7"/>
      <c r="D428" s="8"/>
      <c r="E428" s="8"/>
      <c r="F428" s="8"/>
    </row>
    <row r="429" spans="2:6" ht="12.75" customHeight="1" x14ac:dyDescent="0.25">
      <c r="B429" s="7"/>
      <c r="D429" s="8"/>
      <c r="E429" s="8"/>
      <c r="F429" s="8"/>
    </row>
    <row r="430" spans="2:6" ht="12.75" customHeight="1" x14ac:dyDescent="0.25">
      <c r="B430" s="7"/>
      <c r="D430" s="8"/>
      <c r="E430" s="8"/>
      <c r="F430" s="8"/>
    </row>
    <row r="431" spans="2:6" ht="12.75" customHeight="1" x14ac:dyDescent="0.25">
      <c r="B431" s="7"/>
      <c r="D431" s="8"/>
      <c r="E431" s="8"/>
      <c r="F431" s="8"/>
    </row>
    <row r="432" spans="2:6" ht="12.75" customHeight="1" x14ac:dyDescent="0.25">
      <c r="B432" s="7"/>
      <c r="D432" s="8"/>
      <c r="E432" s="8"/>
      <c r="F432" s="8"/>
    </row>
    <row r="433" spans="2:6" ht="12.75" customHeight="1" x14ac:dyDescent="0.25">
      <c r="B433" s="7"/>
      <c r="D433" s="8"/>
      <c r="E433" s="8"/>
      <c r="F433" s="8"/>
    </row>
    <row r="434" spans="2:6" ht="12.75" customHeight="1" x14ac:dyDescent="0.25">
      <c r="B434" s="7"/>
      <c r="D434" s="8"/>
      <c r="E434" s="8"/>
      <c r="F434" s="8"/>
    </row>
    <row r="435" spans="2:6" ht="12.75" customHeight="1" x14ac:dyDescent="0.25">
      <c r="B435" s="7"/>
      <c r="D435" s="8"/>
      <c r="E435" s="8"/>
      <c r="F435" s="8"/>
    </row>
    <row r="436" spans="2:6" ht="12.75" customHeight="1" x14ac:dyDescent="0.25">
      <c r="B436" s="7"/>
      <c r="D436" s="8"/>
      <c r="E436" s="8"/>
      <c r="F436" s="8"/>
    </row>
    <row r="437" spans="2:6" ht="12.75" customHeight="1" x14ac:dyDescent="0.25">
      <c r="B437" s="7"/>
      <c r="D437" s="8"/>
      <c r="E437" s="8"/>
      <c r="F437" s="8"/>
    </row>
    <row r="438" spans="2:6" ht="12.75" customHeight="1" x14ac:dyDescent="0.25">
      <c r="B438" s="7"/>
      <c r="D438" s="8"/>
      <c r="E438" s="8"/>
      <c r="F438" s="8"/>
    </row>
    <row r="439" spans="2:6" ht="12.75" customHeight="1" x14ac:dyDescent="0.25">
      <c r="B439" s="7"/>
      <c r="D439" s="8"/>
      <c r="E439" s="8"/>
      <c r="F439" s="8"/>
    </row>
    <row r="440" spans="2:6" ht="12.75" customHeight="1" x14ac:dyDescent="0.25">
      <c r="B440" s="7"/>
      <c r="D440" s="8"/>
      <c r="E440" s="8"/>
      <c r="F440" s="8"/>
    </row>
    <row r="441" spans="2:6" ht="12.75" customHeight="1" x14ac:dyDescent="0.25">
      <c r="B441" s="7"/>
      <c r="D441" s="8"/>
      <c r="E441" s="8"/>
      <c r="F441" s="8"/>
    </row>
    <row r="442" spans="2:6" ht="12.75" customHeight="1" x14ac:dyDescent="0.25">
      <c r="B442" s="7"/>
      <c r="D442" s="8"/>
      <c r="E442" s="8"/>
      <c r="F442" s="8"/>
    </row>
    <row r="443" spans="2:6" ht="12.75" customHeight="1" x14ac:dyDescent="0.25">
      <c r="B443" s="7"/>
      <c r="D443" s="8"/>
      <c r="E443" s="8"/>
      <c r="F443" s="8"/>
    </row>
    <row r="444" spans="2:6" ht="12.75" customHeight="1" x14ac:dyDescent="0.25">
      <c r="B444" s="7"/>
      <c r="D444" s="8"/>
      <c r="E444" s="8"/>
      <c r="F444" s="8"/>
    </row>
    <row r="445" spans="2:6" ht="12.75" customHeight="1" x14ac:dyDescent="0.25">
      <c r="B445" s="7"/>
      <c r="D445" s="8"/>
      <c r="E445" s="8"/>
      <c r="F445" s="8"/>
    </row>
    <row r="446" spans="2:6" ht="12.75" customHeight="1" x14ac:dyDescent="0.25">
      <c r="B446" s="7"/>
      <c r="D446" s="8"/>
      <c r="E446" s="8"/>
      <c r="F446" s="8"/>
    </row>
    <row r="447" spans="2:6" ht="12.75" customHeight="1" x14ac:dyDescent="0.25">
      <c r="B447" s="7"/>
      <c r="D447" s="8"/>
      <c r="E447" s="8"/>
      <c r="F447" s="8"/>
    </row>
    <row r="448" spans="2:6" ht="12.75" customHeight="1" x14ac:dyDescent="0.25">
      <c r="B448" s="7"/>
      <c r="D448" s="8"/>
      <c r="E448" s="8"/>
      <c r="F448" s="8"/>
    </row>
    <row r="449" spans="2:6" ht="12.75" customHeight="1" x14ac:dyDescent="0.25">
      <c r="B449" s="7"/>
      <c r="D449" s="8"/>
      <c r="E449" s="8"/>
      <c r="F449" s="8"/>
    </row>
    <row r="450" spans="2:6" ht="12.75" customHeight="1" x14ac:dyDescent="0.25">
      <c r="B450" s="7"/>
      <c r="D450" s="8"/>
      <c r="E450" s="8"/>
      <c r="F450" s="8"/>
    </row>
    <row r="451" spans="2:6" ht="12.75" customHeight="1" x14ac:dyDescent="0.25">
      <c r="B451" s="7"/>
      <c r="D451" s="8"/>
      <c r="E451" s="8"/>
      <c r="F451" s="8"/>
    </row>
    <row r="452" spans="2:6" ht="12.75" customHeight="1" x14ac:dyDescent="0.25">
      <c r="B452" s="7"/>
      <c r="D452" s="8"/>
      <c r="E452" s="8"/>
      <c r="F452" s="8"/>
    </row>
    <row r="453" spans="2:6" ht="12.75" customHeight="1" x14ac:dyDescent="0.25">
      <c r="B453" s="7"/>
      <c r="D453" s="8"/>
      <c r="E453" s="8"/>
      <c r="F453" s="8"/>
    </row>
    <row r="454" spans="2:6" ht="12.75" customHeight="1" x14ac:dyDescent="0.25">
      <c r="B454" s="7"/>
      <c r="D454" s="8"/>
      <c r="E454" s="8"/>
      <c r="F454" s="8"/>
    </row>
    <row r="455" spans="2:6" ht="12.75" customHeight="1" x14ac:dyDescent="0.25">
      <c r="B455" s="7"/>
      <c r="D455" s="8"/>
      <c r="E455" s="8"/>
      <c r="F455" s="8"/>
    </row>
    <row r="456" spans="2:6" ht="12.75" customHeight="1" x14ac:dyDescent="0.25">
      <c r="B456" s="7"/>
      <c r="D456" s="8"/>
      <c r="E456" s="8"/>
      <c r="F456" s="8"/>
    </row>
    <row r="457" spans="2:6" ht="12.75" customHeight="1" x14ac:dyDescent="0.25">
      <c r="B457" s="7"/>
      <c r="D457" s="8"/>
      <c r="E457" s="8"/>
      <c r="F457" s="8"/>
    </row>
    <row r="458" spans="2:6" ht="12.75" customHeight="1" x14ac:dyDescent="0.25">
      <c r="B458" s="7"/>
      <c r="D458" s="8"/>
      <c r="E458" s="8"/>
      <c r="F458" s="8"/>
    </row>
    <row r="459" spans="2:6" ht="12.75" customHeight="1" x14ac:dyDescent="0.25">
      <c r="B459" s="7"/>
      <c r="D459" s="8"/>
      <c r="E459" s="8"/>
      <c r="F459" s="8"/>
    </row>
    <row r="460" spans="2:6" ht="12.75" customHeight="1" x14ac:dyDescent="0.25">
      <c r="B460" s="7"/>
      <c r="D460" s="8"/>
      <c r="E460" s="8"/>
      <c r="F460" s="8"/>
    </row>
    <row r="461" spans="2:6" ht="12.75" customHeight="1" x14ac:dyDescent="0.25">
      <c r="B461" s="7"/>
      <c r="D461" s="8"/>
      <c r="E461" s="8"/>
      <c r="F461" s="8"/>
    </row>
    <row r="462" spans="2:6" ht="12.75" customHeight="1" x14ac:dyDescent="0.25">
      <c r="B462" s="7"/>
      <c r="D462" s="8"/>
      <c r="E462" s="8"/>
      <c r="F462" s="8"/>
    </row>
    <row r="463" spans="2:6" ht="12.75" customHeight="1" x14ac:dyDescent="0.25">
      <c r="B463" s="7"/>
      <c r="D463" s="8"/>
      <c r="E463" s="8"/>
      <c r="F463" s="8"/>
    </row>
    <row r="464" spans="2:6" ht="12.75" customHeight="1" x14ac:dyDescent="0.25">
      <c r="B464" s="7"/>
      <c r="D464" s="8"/>
      <c r="E464" s="8"/>
      <c r="F464" s="8"/>
    </row>
    <row r="465" spans="2:6" ht="12.75" customHeight="1" x14ac:dyDescent="0.25">
      <c r="B465" s="7"/>
      <c r="D465" s="8"/>
      <c r="E465" s="8"/>
      <c r="F465" s="8"/>
    </row>
    <row r="466" spans="2:6" ht="12.75" customHeight="1" x14ac:dyDescent="0.25">
      <c r="B466" s="7"/>
      <c r="D466" s="8"/>
      <c r="E466" s="8"/>
      <c r="F466" s="8"/>
    </row>
    <row r="467" spans="2:6" ht="12.75" customHeight="1" x14ac:dyDescent="0.25">
      <c r="B467" s="7"/>
      <c r="D467" s="8"/>
      <c r="E467" s="8"/>
      <c r="F467" s="8"/>
    </row>
    <row r="468" spans="2:6" ht="12.75" customHeight="1" x14ac:dyDescent="0.25">
      <c r="B468" s="7"/>
      <c r="D468" s="8"/>
      <c r="E468" s="8"/>
      <c r="F468" s="8"/>
    </row>
    <row r="469" spans="2:6" ht="12.75" customHeight="1" x14ac:dyDescent="0.25">
      <c r="B469" s="7"/>
      <c r="D469" s="8"/>
      <c r="E469" s="8"/>
      <c r="F469" s="8"/>
    </row>
    <row r="470" spans="2:6" ht="12.75" customHeight="1" x14ac:dyDescent="0.25">
      <c r="B470" s="7"/>
      <c r="D470" s="8"/>
      <c r="E470" s="8"/>
      <c r="F470" s="8"/>
    </row>
    <row r="471" spans="2:6" ht="12.75" customHeight="1" x14ac:dyDescent="0.25">
      <c r="B471" s="7"/>
      <c r="D471" s="8"/>
      <c r="E471" s="8"/>
      <c r="F471" s="8"/>
    </row>
    <row r="472" spans="2:6" ht="12.75" customHeight="1" x14ac:dyDescent="0.25">
      <c r="B472" s="7"/>
      <c r="D472" s="8"/>
      <c r="E472" s="8"/>
      <c r="F472" s="8"/>
    </row>
    <row r="473" spans="2:6" ht="12.75" customHeight="1" x14ac:dyDescent="0.25">
      <c r="B473" s="7"/>
      <c r="D473" s="8"/>
      <c r="E473" s="8"/>
      <c r="F473" s="8"/>
    </row>
    <row r="474" spans="2:6" ht="12.75" customHeight="1" x14ac:dyDescent="0.25">
      <c r="B474" s="7"/>
      <c r="D474" s="8"/>
      <c r="E474" s="8"/>
      <c r="F474" s="8"/>
    </row>
    <row r="475" spans="2:6" ht="12.75" customHeight="1" x14ac:dyDescent="0.25">
      <c r="B475" s="7"/>
      <c r="D475" s="8"/>
      <c r="E475" s="8"/>
      <c r="F475" s="8"/>
    </row>
    <row r="476" spans="2:6" ht="12.75" customHeight="1" x14ac:dyDescent="0.25">
      <c r="B476" s="7"/>
      <c r="D476" s="8"/>
      <c r="E476" s="8"/>
      <c r="F476" s="8"/>
    </row>
    <row r="477" spans="2:6" ht="12.75" customHeight="1" x14ac:dyDescent="0.25">
      <c r="B477" s="7"/>
      <c r="D477" s="8"/>
      <c r="E477" s="8"/>
      <c r="F477" s="8"/>
    </row>
    <row r="478" spans="2:6" ht="12.75" customHeight="1" x14ac:dyDescent="0.25">
      <c r="B478" s="7"/>
      <c r="D478" s="8"/>
      <c r="E478" s="8"/>
      <c r="F478" s="8"/>
    </row>
    <row r="479" spans="2:6" ht="12.75" customHeight="1" x14ac:dyDescent="0.25">
      <c r="B479" s="7"/>
      <c r="D479" s="8"/>
      <c r="E479" s="8"/>
      <c r="F479" s="8"/>
    </row>
    <row r="480" spans="2:6" ht="12.75" customHeight="1" x14ac:dyDescent="0.25">
      <c r="B480" s="7"/>
      <c r="D480" s="8"/>
      <c r="E480" s="8"/>
      <c r="F480" s="8"/>
    </row>
    <row r="481" spans="2:6" ht="12.75" customHeight="1" x14ac:dyDescent="0.25">
      <c r="B481" s="7"/>
      <c r="D481" s="8"/>
      <c r="E481" s="8"/>
      <c r="F481" s="8"/>
    </row>
    <row r="482" spans="2:6" ht="12.75" customHeight="1" x14ac:dyDescent="0.25">
      <c r="B482" s="7"/>
      <c r="D482" s="8"/>
      <c r="E482" s="8"/>
      <c r="F482" s="8"/>
    </row>
    <row r="483" spans="2:6" ht="12.75" customHeight="1" x14ac:dyDescent="0.25">
      <c r="B483" s="7"/>
      <c r="D483" s="8"/>
      <c r="E483" s="8"/>
      <c r="F483" s="8"/>
    </row>
    <row r="484" spans="2:6" ht="12.75" customHeight="1" x14ac:dyDescent="0.25">
      <c r="B484" s="7"/>
      <c r="D484" s="8"/>
      <c r="E484" s="8"/>
      <c r="F484" s="8"/>
    </row>
    <row r="485" spans="2:6" ht="12.75" customHeight="1" x14ac:dyDescent="0.25">
      <c r="B485" s="7"/>
      <c r="D485" s="8"/>
      <c r="E485" s="8"/>
      <c r="F485" s="8"/>
    </row>
    <row r="486" spans="2:6" ht="12.75" customHeight="1" x14ac:dyDescent="0.25">
      <c r="B486" s="7"/>
      <c r="D486" s="8"/>
      <c r="E486" s="8"/>
      <c r="F486" s="8"/>
    </row>
    <row r="487" spans="2:6" ht="12.75" customHeight="1" x14ac:dyDescent="0.25">
      <c r="B487" s="7"/>
      <c r="D487" s="8"/>
      <c r="E487" s="8"/>
      <c r="F487" s="8"/>
    </row>
    <row r="488" spans="2:6" ht="12.75" customHeight="1" x14ac:dyDescent="0.25">
      <c r="B488" s="7"/>
      <c r="D488" s="8"/>
      <c r="E488" s="8"/>
      <c r="F488" s="8"/>
    </row>
    <row r="489" spans="2:6" ht="12.75" customHeight="1" x14ac:dyDescent="0.25">
      <c r="B489" s="7"/>
      <c r="D489" s="8"/>
      <c r="E489" s="8"/>
      <c r="F489" s="8"/>
    </row>
    <row r="490" spans="2:6" ht="12.75" customHeight="1" x14ac:dyDescent="0.25">
      <c r="B490" s="7"/>
      <c r="D490" s="8"/>
      <c r="E490" s="8"/>
      <c r="F490" s="8"/>
    </row>
    <row r="491" spans="2:6" ht="12.75" customHeight="1" x14ac:dyDescent="0.25">
      <c r="B491" s="7"/>
      <c r="D491" s="8"/>
      <c r="E491" s="8"/>
      <c r="F491" s="8"/>
    </row>
    <row r="492" spans="2:6" ht="12.75" customHeight="1" x14ac:dyDescent="0.25">
      <c r="B492" s="7"/>
      <c r="D492" s="8"/>
      <c r="E492" s="8"/>
      <c r="F492" s="8"/>
    </row>
    <row r="493" spans="2:6" ht="12.75" customHeight="1" x14ac:dyDescent="0.25">
      <c r="B493" s="7"/>
      <c r="D493" s="8"/>
      <c r="E493" s="8"/>
      <c r="F493" s="8"/>
    </row>
    <row r="494" spans="2:6" ht="12.75" customHeight="1" x14ac:dyDescent="0.25">
      <c r="B494" s="7"/>
      <c r="D494" s="8"/>
      <c r="E494" s="8"/>
      <c r="F494" s="8"/>
    </row>
    <row r="495" spans="2:6" ht="12.75" customHeight="1" x14ac:dyDescent="0.25">
      <c r="B495" s="7"/>
      <c r="D495" s="8"/>
      <c r="E495" s="8"/>
      <c r="F495" s="8"/>
    </row>
    <row r="496" spans="2:6" ht="12.75" customHeight="1" x14ac:dyDescent="0.25">
      <c r="B496" s="7"/>
      <c r="D496" s="8"/>
      <c r="E496" s="8"/>
      <c r="F496" s="8"/>
    </row>
    <row r="497" spans="2:6" ht="12.75" customHeight="1" x14ac:dyDescent="0.25">
      <c r="B497" s="7"/>
      <c r="D497" s="8"/>
      <c r="E497" s="8"/>
      <c r="F497" s="8"/>
    </row>
    <row r="498" spans="2:6" ht="12.75" customHeight="1" x14ac:dyDescent="0.25">
      <c r="B498" s="7"/>
      <c r="D498" s="8"/>
      <c r="E498" s="8"/>
      <c r="F498" s="8"/>
    </row>
    <row r="499" spans="2:6" ht="12.75" customHeight="1" x14ac:dyDescent="0.25">
      <c r="B499" s="7"/>
      <c r="D499" s="8"/>
      <c r="E499" s="8"/>
      <c r="F499" s="8"/>
    </row>
    <row r="500" spans="2:6" ht="12.75" customHeight="1" x14ac:dyDescent="0.25">
      <c r="B500" s="7"/>
      <c r="D500" s="8"/>
      <c r="E500" s="8"/>
      <c r="F500" s="8"/>
    </row>
    <row r="501" spans="2:6" ht="12.75" customHeight="1" x14ac:dyDescent="0.25">
      <c r="B501" s="7"/>
      <c r="D501" s="8"/>
      <c r="E501" s="8"/>
      <c r="F501" s="8"/>
    </row>
    <row r="502" spans="2:6" ht="12.75" customHeight="1" x14ac:dyDescent="0.25">
      <c r="B502" s="7"/>
      <c r="D502" s="8"/>
      <c r="E502" s="8"/>
      <c r="F502" s="8"/>
    </row>
    <row r="503" spans="2:6" ht="12.75" customHeight="1" x14ac:dyDescent="0.25">
      <c r="B503" s="7"/>
      <c r="D503" s="8"/>
      <c r="E503" s="8"/>
      <c r="F503" s="8"/>
    </row>
    <row r="504" spans="2:6" ht="12.75" customHeight="1" x14ac:dyDescent="0.25">
      <c r="B504" s="7"/>
      <c r="D504" s="8"/>
      <c r="E504" s="8"/>
      <c r="F504" s="8"/>
    </row>
    <row r="505" spans="2:6" ht="12.75" customHeight="1" x14ac:dyDescent="0.25">
      <c r="B505" s="7"/>
      <c r="D505" s="8"/>
      <c r="E505" s="8"/>
      <c r="F505" s="8"/>
    </row>
    <row r="506" spans="2:6" ht="12.75" customHeight="1" x14ac:dyDescent="0.25">
      <c r="B506" s="7"/>
      <c r="D506" s="8"/>
      <c r="E506" s="8"/>
      <c r="F506" s="8"/>
    </row>
    <row r="507" spans="2:6" ht="12.75" customHeight="1" x14ac:dyDescent="0.25">
      <c r="B507" s="7"/>
      <c r="D507" s="8"/>
      <c r="E507" s="8"/>
      <c r="F507" s="8"/>
    </row>
    <row r="508" spans="2:6" ht="12.75" customHeight="1" x14ac:dyDescent="0.25">
      <c r="B508" s="7"/>
      <c r="D508" s="8"/>
      <c r="E508" s="8"/>
      <c r="F508" s="8"/>
    </row>
    <row r="509" spans="2:6" ht="12.75" customHeight="1" x14ac:dyDescent="0.25">
      <c r="B509" s="7"/>
      <c r="D509" s="8"/>
      <c r="E509" s="8"/>
      <c r="F509" s="8"/>
    </row>
    <row r="510" spans="2:6" ht="12.75" customHeight="1" x14ac:dyDescent="0.25">
      <c r="B510" s="7"/>
      <c r="D510" s="8"/>
      <c r="E510" s="8"/>
      <c r="F510" s="8"/>
    </row>
    <row r="511" spans="2:6" ht="12.75" customHeight="1" x14ac:dyDescent="0.25">
      <c r="B511" s="7"/>
      <c r="D511" s="8"/>
      <c r="E511" s="8"/>
      <c r="F511" s="8"/>
    </row>
    <row r="512" spans="2:6" ht="12.75" customHeight="1" x14ac:dyDescent="0.25">
      <c r="B512" s="7"/>
      <c r="D512" s="8"/>
      <c r="E512" s="8"/>
      <c r="F512" s="8"/>
    </row>
    <row r="513" spans="2:6" ht="12.75" customHeight="1" x14ac:dyDescent="0.25">
      <c r="B513" s="7"/>
      <c r="D513" s="8"/>
      <c r="E513" s="8"/>
      <c r="F513" s="8"/>
    </row>
    <row r="514" spans="2:6" ht="12.75" customHeight="1" x14ac:dyDescent="0.25">
      <c r="B514" s="7"/>
      <c r="D514" s="8"/>
      <c r="E514" s="8"/>
      <c r="F514" s="8"/>
    </row>
    <row r="515" spans="2:6" ht="12.75" customHeight="1" x14ac:dyDescent="0.25">
      <c r="B515" s="7"/>
      <c r="D515" s="8"/>
      <c r="E515" s="8"/>
      <c r="F515" s="8"/>
    </row>
    <row r="516" spans="2:6" ht="12.75" customHeight="1" x14ac:dyDescent="0.25">
      <c r="B516" s="7"/>
      <c r="D516" s="8"/>
      <c r="E516" s="8"/>
      <c r="F516" s="8"/>
    </row>
    <row r="517" spans="2:6" ht="12.75" customHeight="1" x14ac:dyDescent="0.25">
      <c r="B517" s="7"/>
      <c r="D517" s="8"/>
      <c r="E517" s="8"/>
      <c r="F517" s="8"/>
    </row>
    <row r="518" spans="2:6" ht="12.75" customHeight="1" x14ac:dyDescent="0.25">
      <c r="B518" s="7"/>
      <c r="D518" s="8"/>
      <c r="E518" s="8"/>
      <c r="F518" s="8"/>
    </row>
    <row r="519" spans="2:6" ht="12.75" customHeight="1" x14ac:dyDescent="0.25">
      <c r="B519" s="7"/>
      <c r="D519" s="8"/>
      <c r="E519" s="8"/>
      <c r="F519" s="8"/>
    </row>
    <row r="520" spans="2:6" ht="12.75" customHeight="1" x14ac:dyDescent="0.25">
      <c r="B520" s="7"/>
      <c r="D520" s="8"/>
      <c r="E520" s="8"/>
      <c r="F520" s="8"/>
    </row>
    <row r="521" spans="2:6" ht="12.75" customHeight="1" x14ac:dyDescent="0.25">
      <c r="B521" s="7"/>
      <c r="D521" s="8"/>
      <c r="E521" s="8"/>
      <c r="F521" s="8"/>
    </row>
    <row r="522" spans="2:6" ht="12.75" customHeight="1" x14ac:dyDescent="0.25">
      <c r="B522" s="7"/>
      <c r="D522" s="8"/>
      <c r="E522" s="8"/>
      <c r="F522" s="8"/>
    </row>
    <row r="523" spans="2:6" ht="12.75" customHeight="1" x14ac:dyDescent="0.25">
      <c r="B523" s="7"/>
      <c r="D523" s="8"/>
      <c r="E523" s="8"/>
      <c r="F523" s="8"/>
    </row>
    <row r="524" spans="2:6" ht="12.75" customHeight="1" x14ac:dyDescent="0.25">
      <c r="B524" s="7"/>
      <c r="D524" s="8"/>
      <c r="E524" s="8"/>
      <c r="F524" s="8"/>
    </row>
    <row r="525" spans="2:6" ht="12.75" customHeight="1" x14ac:dyDescent="0.25">
      <c r="B525" s="7"/>
      <c r="D525" s="8"/>
      <c r="E525" s="8"/>
      <c r="F525" s="8"/>
    </row>
    <row r="526" spans="2:6" ht="12.75" customHeight="1" x14ac:dyDescent="0.25">
      <c r="B526" s="7"/>
      <c r="D526" s="8"/>
      <c r="E526" s="8"/>
      <c r="F526" s="8"/>
    </row>
    <row r="527" spans="2:6" ht="12.75" customHeight="1" x14ac:dyDescent="0.25">
      <c r="B527" s="7"/>
      <c r="D527" s="8"/>
      <c r="E527" s="8"/>
      <c r="F527" s="8"/>
    </row>
    <row r="528" spans="2:6" ht="12.75" customHeight="1" x14ac:dyDescent="0.25">
      <c r="B528" s="7"/>
      <c r="D528" s="8"/>
      <c r="E528" s="8"/>
      <c r="F528" s="8"/>
    </row>
    <row r="529" spans="2:6" ht="12.75" customHeight="1" x14ac:dyDescent="0.25">
      <c r="B529" s="7"/>
      <c r="D529" s="8"/>
      <c r="E529" s="8"/>
      <c r="F529" s="8"/>
    </row>
    <row r="530" spans="2:6" ht="12.75" customHeight="1" x14ac:dyDescent="0.25">
      <c r="B530" s="7"/>
      <c r="D530" s="8"/>
      <c r="E530" s="8"/>
      <c r="F530" s="8"/>
    </row>
    <row r="531" spans="2:6" ht="12.75" customHeight="1" x14ac:dyDescent="0.25">
      <c r="B531" s="7"/>
      <c r="D531" s="8"/>
      <c r="E531" s="8"/>
      <c r="F531" s="8"/>
    </row>
    <row r="532" spans="2:6" ht="12.75" customHeight="1" x14ac:dyDescent="0.25">
      <c r="B532" s="7"/>
      <c r="D532" s="8"/>
      <c r="E532" s="8"/>
      <c r="F532" s="8"/>
    </row>
    <row r="533" spans="2:6" ht="12.75" customHeight="1" x14ac:dyDescent="0.25">
      <c r="B533" s="7"/>
      <c r="D533" s="8"/>
      <c r="E533" s="8"/>
      <c r="F533" s="8"/>
    </row>
    <row r="534" spans="2:6" ht="12.75" customHeight="1" x14ac:dyDescent="0.25">
      <c r="B534" s="7"/>
      <c r="D534" s="8"/>
      <c r="E534" s="8"/>
      <c r="F534" s="8"/>
    </row>
    <row r="535" spans="2:6" ht="12.75" customHeight="1" x14ac:dyDescent="0.25">
      <c r="B535" s="7"/>
      <c r="D535" s="8"/>
      <c r="E535" s="8"/>
      <c r="F535" s="8"/>
    </row>
    <row r="536" spans="2:6" ht="12.75" customHeight="1" x14ac:dyDescent="0.25">
      <c r="B536" s="7"/>
      <c r="D536" s="8"/>
      <c r="E536" s="8"/>
      <c r="F536" s="8"/>
    </row>
    <row r="537" spans="2:6" ht="12.75" customHeight="1" x14ac:dyDescent="0.25">
      <c r="B537" s="7"/>
      <c r="D537" s="8"/>
      <c r="E537" s="8"/>
      <c r="F537" s="8"/>
    </row>
    <row r="538" spans="2:6" ht="12.75" customHeight="1" x14ac:dyDescent="0.25">
      <c r="B538" s="7"/>
      <c r="D538" s="8"/>
      <c r="E538" s="8"/>
      <c r="F538" s="8"/>
    </row>
    <row r="539" spans="2:6" ht="12.75" customHeight="1" x14ac:dyDescent="0.25">
      <c r="B539" s="7"/>
      <c r="D539" s="8"/>
      <c r="E539" s="8"/>
      <c r="F539" s="8"/>
    </row>
    <row r="540" spans="2:6" ht="12.75" customHeight="1" x14ac:dyDescent="0.25">
      <c r="B540" s="7"/>
      <c r="D540" s="8"/>
      <c r="E540" s="8"/>
      <c r="F540" s="8"/>
    </row>
    <row r="541" spans="2:6" ht="12.75" customHeight="1" x14ac:dyDescent="0.25">
      <c r="B541" s="7"/>
      <c r="D541" s="8"/>
      <c r="E541" s="8"/>
      <c r="F541" s="8"/>
    </row>
    <row r="542" spans="2:6" ht="12.75" customHeight="1" x14ac:dyDescent="0.25">
      <c r="B542" s="7"/>
      <c r="D542" s="8"/>
      <c r="E542" s="8"/>
      <c r="F542" s="8"/>
    </row>
    <row r="543" spans="2:6" ht="12.75" customHeight="1" x14ac:dyDescent="0.25">
      <c r="B543" s="7"/>
      <c r="D543" s="8"/>
      <c r="E543" s="8"/>
      <c r="F543" s="8"/>
    </row>
    <row r="544" spans="2:6" ht="12.75" customHeight="1" x14ac:dyDescent="0.25">
      <c r="B544" s="7"/>
      <c r="D544" s="8"/>
      <c r="E544" s="8"/>
      <c r="F544" s="8"/>
    </row>
    <row r="545" spans="2:6" ht="12.75" customHeight="1" x14ac:dyDescent="0.25">
      <c r="B545" s="7"/>
      <c r="D545" s="8"/>
      <c r="E545" s="8"/>
      <c r="F545" s="8"/>
    </row>
    <row r="546" spans="2:6" ht="12.75" customHeight="1" x14ac:dyDescent="0.25">
      <c r="B546" s="7"/>
      <c r="D546" s="8"/>
      <c r="E546" s="8"/>
      <c r="F546" s="8"/>
    </row>
    <row r="547" spans="2:6" ht="12.75" customHeight="1" x14ac:dyDescent="0.25">
      <c r="B547" s="7"/>
      <c r="D547" s="8"/>
      <c r="E547" s="8"/>
      <c r="F547" s="8"/>
    </row>
    <row r="548" spans="2:6" ht="12.75" customHeight="1" x14ac:dyDescent="0.25">
      <c r="B548" s="7"/>
      <c r="D548" s="8"/>
      <c r="E548" s="8"/>
      <c r="F548" s="8"/>
    </row>
    <row r="549" spans="2:6" ht="12.75" customHeight="1" x14ac:dyDescent="0.25">
      <c r="B549" s="7"/>
      <c r="D549" s="8"/>
      <c r="E549" s="8"/>
      <c r="F549" s="8"/>
    </row>
    <row r="550" spans="2:6" ht="12.75" customHeight="1" x14ac:dyDescent="0.25">
      <c r="B550" s="7"/>
      <c r="D550" s="8"/>
      <c r="E550" s="8"/>
      <c r="F550" s="8"/>
    </row>
    <row r="551" spans="2:6" ht="12.75" customHeight="1" x14ac:dyDescent="0.25">
      <c r="B551" s="7"/>
      <c r="D551" s="8"/>
      <c r="E551" s="8"/>
      <c r="F551" s="8"/>
    </row>
    <row r="552" spans="2:6" ht="12.75" customHeight="1" x14ac:dyDescent="0.25">
      <c r="B552" s="7"/>
      <c r="D552" s="8"/>
      <c r="E552" s="8"/>
      <c r="F552" s="8"/>
    </row>
    <row r="553" spans="2:6" ht="12.75" customHeight="1" x14ac:dyDescent="0.25">
      <c r="B553" s="7"/>
      <c r="D553" s="8"/>
      <c r="E553" s="8"/>
      <c r="F553" s="8"/>
    </row>
    <row r="554" spans="2:6" ht="12.75" customHeight="1" x14ac:dyDescent="0.25">
      <c r="B554" s="7"/>
      <c r="D554" s="8"/>
      <c r="E554" s="8"/>
      <c r="F554" s="8"/>
    </row>
    <row r="555" spans="2:6" ht="12.75" customHeight="1" x14ac:dyDescent="0.25">
      <c r="B555" s="7"/>
      <c r="D555" s="8"/>
      <c r="E555" s="8"/>
      <c r="F555" s="8"/>
    </row>
    <row r="556" spans="2:6" ht="12.75" customHeight="1" x14ac:dyDescent="0.25">
      <c r="B556" s="7"/>
      <c r="D556" s="8"/>
      <c r="E556" s="8"/>
      <c r="F556" s="8"/>
    </row>
    <row r="557" spans="2:6" ht="12.75" customHeight="1" x14ac:dyDescent="0.25">
      <c r="B557" s="7"/>
      <c r="D557" s="8"/>
      <c r="E557" s="8"/>
      <c r="F557" s="8"/>
    </row>
    <row r="558" spans="2:6" ht="12.75" customHeight="1" x14ac:dyDescent="0.25">
      <c r="B558" s="7"/>
      <c r="D558" s="8"/>
      <c r="E558" s="8"/>
      <c r="F558" s="8"/>
    </row>
    <row r="559" spans="2:6" ht="12.75" customHeight="1" x14ac:dyDescent="0.25">
      <c r="B559" s="7"/>
      <c r="D559" s="8"/>
      <c r="E559" s="8"/>
      <c r="F559" s="8"/>
    </row>
    <row r="560" spans="2:6" ht="12.75" customHeight="1" x14ac:dyDescent="0.25">
      <c r="B560" s="7"/>
      <c r="D560" s="8"/>
      <c r="E560" s="8"/>
      <c r="F560" s="8"/>
    </row>
    <row r="561" spans="2:6" ht="12.75" customHeight="1" x14ac:dyDescent="0.25">
      <c r="B561" s="7"/>
      <c r="D561" s="8"/>
      <c r="E561" s="8"/>
      <c r="F561" s="8"/>
    </row>
    <row r="562" spans="2:6" ht="12.75" customHeight="1" x14ac:dyDescent="0.25">
      <c r="B562" s="7"/>
      <c r="D562" s="8"/>
      <c r="E562" s="8"/>
      <c r="F562" s="8"/>
    </row>
    <row r="563" spans="2:6" ht="12.75" customHeight="1" x14ac:dyDescent="0.25">
      <c r="B563" s="7"/>
      <c r="D563" s="8"/>
      <c r="E563" s="8"/>
      <c r="F563" s="8"/>
    </row>
    <row r="564" spans="2:6" ht="12.75" customHeight="1" x14ac:dyDescent="0.25">
      <c r="B564" s="7"/>
      <c r="D564" s="8"/>
      <c r="E564" s="8"/>
      <c r="F564" s="8"/>
    </row>
    <row r="565" spans="2:6" ht="12.75" customHeight="1" x14ac:dyDescent="0.25">
      <c r="B565" s="7"/>
      <c r="D565" s="8"/>
      <c r="E565" s="8"/>
      <c r="F565" s="8"/>
    </row>
    <row r="566" spans="2:6" ht="12.75" customHeight="1" x14ac:dyDescent="0.25">
      <c r="B566" s="7"/>
      <c r="D566" s="8"/>
      <c r="E566" s="8"/>
      <c r="F566" s="8"/>
    </row>
    <row r="567" spans="2:6" ht="12.75" customHeight="1" x14ac:dyDescent="0.25">
      <c r="B567" s="7"/>
      <c r="D567" s="8"/>
      <c r="E567" s="8"/>
      <c r="F567" s="8"/>
    </row>
    <row r="568" spans="2:6" ht="12.75" customHeight="1" x14ac:dyDescent="0.25">
      <c r="B568" s="7"/>
      <c r="D568" s="8"/>
      <c r="E568" s="8"/>
      <c r="F568" s="8"/>
    </row>
    <row r="569" spans="2:6" ht="12.75" customHeight="1" x14ac:dyDescent="0.25">
      <c r="B569" s="7"/>
      <c r="D569" s="8"/>
      <c r="E569" s="8"/>
      <c r="F569" s="8"/>
    </row>
    <row r="570" spans="2:6" ht="12.75" customHeight="1" x14ac:dyDescent="0.25">
      <c r="B570" s="7"/>
      <c r="D570" s="8"/>
      <c r="E570" s="8"/>
      <c r="F570" s="8"/>
    </row>
    <row r="571" spans="2:6" ht="12.75" customHeight="1" x14ac:dyDescent="0.25">
      <c r="B571" s="7"/>
      <c r="D571" s="8"/>
      <c r="E571" s="8"/>
      <c r="F571" s="8"/>
    </row>
    <row r="572" spans="2:6" ht="12.75" customHeight="1" x14ac:dyDescent="0.25">
      <c r="B572" s="7"/>
      <c r="D572" s="8"/>
      <c r="E572" s="8"/>
      <c r="F572" s="8"/>
    </row>
    <row r="573" spans="2:6" ht="12.75" customHeight="1" x14ac:dyDescent="0.25">
      <c r="B573" s="7"/>
      <c r="D573" s="8"/>
      <c r="E573" s="8"/>
      <c r="F573" s="8"/>
    </row>
    <row r="574" spans="2:6" ht="12.75" customHeight="1" x14ac:dyDescent="0.25">
      <c r="B574" s="7"/>
      <c r="D574" s="8"/>
      <c r="E574" s="8"/>
      <c r="F574" s="8"/>
    </row>
    <row r="575" spans="2:6" ht="12.75" customHeight="1" x14ac:dyDescent="0.25">
      <c r="B575" s="7"/>
      <c r="D575" s="8"/>
      <c r="E575" s="8"/>
      <c r="F575" s="8"/>
    </row>
    <row r="576" spans="2:6" ht="12.75" customHeight="1" x14ac:dyDescent="0.25">
      <c r="B576" s="7"/>
      <c r="D576" s="8"/>
      <c r="E576" s="8"/>
      <c r="F576" s="8"/>
    </row>
    <row r="577" spans="2:6" ht="12.75" customHeight="1" x14ac:dyDescent="0.25">
      <c r="B577" s="7"/>
      <c r="D577" s="8"/>
      <c r="E577" s="8"/>
      <c r="F577" s="8"/>
    </row>
    <row r="578" spans="2:6" ht="12.75" customHeight="1" x14ac:dyDescent="0.25">
      <c r="B578" s="7"/>
      <c r="D578" s="8"/>
      <c r="E578" s="8"/>
      <c r="F578" s="8"/>
    </row>
    <row r="579" spans="2:6" ht="12.75" customHeight="1" x14ac:dyDescent="0.25">
      <c r="B579" s="7"/>
      <c r="D579" s="8"/>
      <c r="E579" s="8"/>
      <c r="F579" s="8"/>
    </row>
    <row r="580" spans="2:6" ht="12.75" customHeight="1" x14ac:dyDescent="0.25">
      <c r="B580" s="7"/>
      <c r="D580" s="8"/>
      <c r="E580" s="8"/>
      <c r="F580" s="8"/>
    </row>
    <row r="581" spans="2:6" ht="12.75" customHeight="1" x14ac:dyDescent="0.25">
      <c r="B581" s="7"/>
      <c r="D581" s="8"/>
      <c r="E581" s="8"/>
      <c r="F581" s="8"/>
    </row>
    <row r="582" spans="2:6" ht="12.75" customHeight="1" x14ac:dyDescent="0.25">
      <c r="B582" s="7"/>
      <c r="D582" s="8"/>
      <c r="E582" s="8"/>
      <c r="F582" s="8"/>
    </row>
    <row r="583" spans="2:6" ht="12.75" customHeight="1" x14ac:dyDescent="0.25">
      <c r="B583" s="7"/>
      <c r="D583" s="8"/>
      <c r="E583" s="8"/>
      <c r="F583" s="8"/>
    </row>
    <row r="584" spans="2:6" ht="12.75" customHeight="1" x14ac:dyDescent="0.25">
      <c r="B584" s="7"/>
      <c r="D584" s="8"/>
      <c r="E584" s="8"/>
      <c r="F584" s="8"/>
    </row>
    <row r="585" spans="2:6" ht="12.75" customHeight="1" x14ac:dyDescent="0.25">
      <c r="B585" s="7"/>
      <c r="D585" s="8"/>
      <c r="E585" s="8"/>
      <c r="F585" s="8"/>
    </row>
    <row r="586" spans="2:6" ht="12.75" customHeight="1" x14ac:dyDescent="0.25">
      <c r="B586" s="7"/>
      <c r="D586" s="8"/>
      <c r="E586" s="8"/>
      <c r="F586" s="8"/>
    </row>
    <row r="587" spans="2:6" ht="12.75" customHeight="1" x14ac:dyDescent="0.25">
      <c r="B587" s="7"/>
      <c r="D587" s="8"/>
      <c r="E587" s="8"/>
      <c r="F587" s="8"/>
    </row>
    <row r="588" spans="2:6" ht="12.75" customHeight="1" x14ac:dyDescent="0.25">
      <c r="B588" s="7"/>
      <c r="D588" s="8"/>
      <c r="E588" s="8"/>
      <c r="F588" s="8"/>
    </row>
    <row r="589" spans="2:6" ht="12.75" customHeight="1" x14ac:dyDescent="0.25">
      <c r="B589" s="7"/>
      <c r="D589" s="8"/>
      <c r="E589" s="8"/>
      <c r="F589" s="8"/>
    </row>
    <row r="590" spans="2:6" ht="12.75" customHeight="1" x14ac:dyDescent="0.25">
      <c r="B590" s="7"/>
      <c r="D590" s="8"/>
      <c r="E590" s="8"/>
      <c r="F590" s="8"/>
    </row>
    <row r="591" spans="2:6" ht="12.75" customHeight="1" x14ac:dyDescent="0.25">
      <c r="B591" s="7"/>
      <c r="D591" s="8"/>
      <c r="E591" s="8"/>
      <c r="F591" s="8"/>
    </row>
    <row r="592" spans="2:6" ht="12.75" customHeight="1" x14ac:dyDescent="0.25">
      <c r="B592" s="7"/>
      <c r="D592" s="8"/>
      <c r="E592" s="8"/>
      <c r="F592" s="8"/>
    </row>
    <row r="593" spans="2:6" ht="12.75" customHeight="1" x14ac:dyDescent="0.25">
      <c r="B593" s="7"/>
      <c r="D593" s="8"/>
      <c r="E593" s="8"/>
      <c r="F593" s="8"/>
    </row>
    <row r="594" spans="2:6" ht="12.75" customHeight="1" x14ac:dyDescent="0.25">
      <c r="B594" s="7"/>
      <c r="D594" s="8"/>
      <c r="E594" s="8"/>
      <c r="F594" s="8"/>
    </row>
    <row r="595" spans="2:6" ht="12.75" customHeight="1" x14ac:dyDescent="0.25">
      <c r="B595" s="7"/>
      <c r="D595" s="8"/>
      <c r="E595" s="8"/>
      <c r="F595" s="8"/>
    </row>
    <row r="596" spans="2:6" ht="12.75" customHeight="1" x14ac:dyDescent="0.25">
      <c r="B596" s="7"/>
      <c r="D596" s="8"/>
      <c r="E596" s="8"/>
      <c r="F596" s="8"/>
    </row>
    <row r="597" spans="2:6" ht="12.75" customHeight="1" x14ac:dyDescent="0.25">
      <c r="B597" s="7"/>
      <c r="D597" s="8"/>
      <c r="E597" s="8"/>
      <c r="F597" s="8"/>
    </row>
    <row r="598" spans="2:6" ht="12.75" customHeight="1" x14ac:dyDescent="0.25">
      <c r="B598" s="7"/>
      <c r="D598" s="8"/>
      <c r="E598" s="8"/>
      <c r="F598" s="8"/>
    </row>
    <row r="599" spans="2:6" ht="12.75" customHeight="1" x14ac:dyDescent="0.25">
      <c r="B599" s="7"/>
      <c r="D599" s="8"/>
      <c r="E599" s="8"/>
      <c r="F599" s="8"/>
    </row>
    <row r="600" spans="2:6" ht="12.75" customHeight="1" x14ac:dyDescent="0.25">
      <c r="B600" s="7"/>
      <c r="D600" s="8"/>
      <c r="E600" s="8"/>
      <c r="F600" s="8"/>
    </row>
    <row r="601" spans="2:6" ht="12.75" customHeight="1" x14ac:dyDescent="0.25">
      <c r="B601" s="7"/>
      <c r="D601" s="8"/>
      <c r="E601" s="8"/>
      <c r="F601" s="8"/>
    </row>
    <row r="602" spans="2:6" ht="12.75" customHeight="1" x14ac:dyDescent="0.25">
      <c r="B602" s="7"/>
      <c r="D602" s="8"/>
      <c r="E602" s="8"/>
      <c r="F602" s="8"/>
    </row>
    <row r="603" spans="2:6" ht="12.75" customHeight="1" x14ac:dyDescent="0.25">
      <c r="B603" s="7"/>
      <c r="D603" s="8"/>
      <c r="E603" s="8"/>
      <c r="F603" s="8"/>
    </row>
    <row r="604" spans="2:6" ht="12.75" customHeight="1" x14ac:dyDescent="0.25">
      <c r="B604" s="7"/>
      <c r="D604" s="8"/>
      <c r="E604" s="8"/>
      <c r="F604" s="8"/>
    </row>
    <row r="605" spans="2:6" ht="12.75" customHeight="1" x14ac:dyDescent="0.25">
      <c r="B605" s="7"/>
      <c r="D605" s="8"/>
      <c r="E605" s="8"/>
      <c r="F605" s="8"/>
    </row>
    <row r="606" spans="2:6" ht="12.75" customHeight="1" x14ac:dyDescent="0.25">
      <c r="B606" s="7"/>
      <c r="D606" s="8"/>
      <c r="E606" s="8"/>
      <c r="F606" s="8"/>
    </row>
    <row r="607" spans="2:6" ht="12.75" customHeight="1" x14ac:dyDescent="0.25">
      <c r="B607" s="7"/>
      <c r="D607" s="8"/>
      <c r="E607" s="8"/>
      <c r="F607" s="8"/>
    </row>
    <row r="608" spans="2:6" ht="12.75" customHeight="1" x14ac:dyDescent="0.25">
      <c r="B608" s="7"/>
      <c r="D608" s="8"/>
      <c r="E608" s="8"/>
      <c r="F608" s="8"/>
    </row>
    <row r="609" spans="2:6" ht="12.75" customHeight="1" x14ac:dyDescent="0.25">
      <c r="B609" s="7"/>
      <c r="D609" s="8"/>
      <c r="E609" s="8"/>
      <c r="F609" s="8"/>
    </row>
    <row r="610" spans="2:6" ht="12.75" customHeight="1" x14ac:dyDescent="0.25">
      <c r="B610" s="7"/>
      <c r="D610" s="8"/>
      <c r="E610" s="8"/>
      <c r="F610" s="8"/>
    </row>
    <row r="611" spans="2:6" ht="12.75" customHeight="1" x14ac:dyDescent="0.25">
      <c r="B611" s="7"/>
      <c r="D611" s="8"/>
      <c r="E611" s="8"/>
      <c r="F611" s="8"/>
    </row>
    <row r="612" spans="2:6" ht="12.75" customHeight="1" x14ac:dyDescent="0.25">
      <c r="B612" s="7"/>
      <c r="D612" s="8"/>
      <c r="E612" s="8"/>
      <c r="F612" s="8"/>
    </row>
    <row r="613" spans="2:6" ht="12.75" customHeight="1" x14ac:dyDescent="0.25">
      <c r="B613" s="7"/>
      <c r="D613" s="8"/>
      <c r="E613" s="8"/>
      <c r="F613" s="8"/>
    </row>
    <row r="614" spans="2:6" ht="12.75" customHeight="1" x14ac:dyDescent="0.25">
      <c r="B614" s="7"/>
      <c r="D614" s="8"/>
      <c r="E614" s="8"/>
      <c r="F614" s="8"/>
    </row>
    <row r="615" spans="2:6" ht="12.75" customHeight="1" x14ac:dyDescent="0.25">
      <c r="B615" s="7"/>
      <c r="D615" s="8"/>
      <c r="E615" s="8"/>
      <c r="F615" s="8"/>
    </row>
    <row r="616" spans="2:6" ht="12.75" customHeight="1" x14ac:dyDescent="0.25">
      <c r="B616" s="7"/>
      <c r="D616" s="8"/>
      <c r="E616" s="8"/>
      <c r="F616" s="8"/>
    </row>
    <row r="617" spans="2:6" ht="12.75" customHeight="1" x14ac:dyDescent="0.25">
      <c r="B617" s="7"/>
      <c r="D617" s="8"/>
      <c r="E617" s="8"/>
      <c r="F617" s="8"/>
    </row>
    <row r="618" spans="2:6" ht="12.75" customHeight="1" x14ac:dyDescent="0.25">
      <c r="B618" s="7"/>
      <c r="D618" s="8"/>
      <c r="E618" s="8"/>
      <c r="F618" s="8"/>
    </row>
    <row r="619" spans="2:6" ht="12.75" customHeight="1" x14ac:dyDescent="0.25">
      <c r="B619" s="7"/>
      <c r="D619" s="8"/>
      <c r="E619" s="8"/>
      <c r="F619" s="8"/>
    </row>
    <row r="620" spans="2:6" ht="12.75" customHeight="1" x14ac:dyDescent="0.25">
      <c r="B620" s="7"/>
      <c r="D620" s="8"/>
      <c r="E620" s="8"/>
      <c r="F620" s="8"/>
    </row>
    <row r="621" spans="2:6" ht="12.75" customHeight="1" x14ac:dyDescent="0.25">
      <c r="B621" s="7"/>
      <c r="D621" s="8"/>
      <c r="E621" s="8"/>
      <c r="F621" s="8"/>
    </row>
    <row r="622" spans="2:6" ht="12.75" customHeight="1" x14ac:dyDescent="0.25">
      <c r="B622" s="7"/>
      <c r="D622" s="8"/>
      <c r="E622" s="8"/>
      <c r="F622" s="8"/>
    </row>
    <row r="623" spans="2:6" ht="12.75" customHeight="1" x14ac:dyDescent="0.25">
      <c r="B623" s="7"/>
      <c r="D623" s="8"/>
      <c r="E623" s="8"/>
      <c r="F623" s="8"/>
    </row>
    <row r="624" spans="2:6" ht="12.75" customHeight="1" x14ac:dyDescent="0.25">
      <c r="B624" s="7"/>
      <c r="D624" s="8"/>
      <c r="E624" s="8"/>
      <c r="F624" s="8"/>
    </row>
    <row r="625" spans="2:6" ht="12.75" customHeight="1" x14ac:dyDescent="0.25">
      <c r="B625" s="7"/>
      <c r="D625" s="8"/>
      <c r="E625" s="8"/>
      <c r="F625" s="8"/>
    </row>
    <row r="626" spans="2:6" ht="12.75" customHeight="1" x14ac:dyDescent="0.25">
      <c r="B626" s="7"/>
      <c r="D626" s="8"/>
      <c r="E626" s="8"/>
      <c r="F626" s="8"/>
    </row>
    <row r="627" spans="2:6" ht="12.75" customHeight="1" x14ac:dyDescent="0.25">
      <c r="B627" s="7"/>
      <c r="D627" s="8"/>
      <c r="E627" s="8"/>
      <c r="F627" s="8"/>
    </row>
    <row r="628" spans="2:6" ht="12.75" customHeight="1" x14ac:dyDescent="0.25">
      <c r="B628" s="7"/>
      <c r="D628" s="8"/>
      <c r="E628" s="8"/>
      <c r="F628" s="8"/>
    </row>
    <row r="629" spans="2:6" ht="12.75" customHeight="1" x14ac:dyDescent="0.25">
      <c r="B629" s="7"/>
      <c r="D629" s="8"/>
      <c r="E629" s="8"/>
      <c r="F629" s="8"/>
    </row>
    <row r="630" spans="2:6" ht="12.75" customHeight="1" x14ac:dyDescent="0.25">
      <c r="B630" s="7"/>
      <c r="D630" s="8"/>
      <c r="E630" s="8"/>
      <c r="F630" s="8"/>
    </row>
    <row r="631" spans="2:6" ht="12.75" customHeight="1" x14ac:dyDescent="0.25">
      <c r="B631" s="7"/>
      <c r="D631" s="8"/>
      <c r="E631" s="8"/>
      <c r="F631" s="8"/>
    </row>
    <row r="632" spans="2:6" ht="12.75" customHeight="1" x14ac:dyDescent="0.25">
      <c r="B632" s="7"/>
      <c r="D632" s="8"/>
      <c r="E632" s="8"/>
      <c r="F632" s="8"/>
    </row>
    <row r="633" spans="2:6" ht="12.75" customHeight="1" x14ac:dyDescent="0.25">
      <c r="B633" s="7"/>
      <c r="D633" s="8"/>
      <c r="E633" s="8"/>
      <c r="F633" s="8"/>
    </row>
    <row r="634" spans="2:6" ht="12.75" customHeight="1" x14ac:dyDescent="0.25">
      <c r="B634" s="7"/>
      <c r="D634" s="8"/>
      <c r="E634" s="8"/>
      <c r="F634" s="8"/>
    </row>
    <row r="635" spans="2:6" ht="12.75" customHeight="1" x14ac:dyDescent="0.25">
      <c r="B635" s="7"/>
      <c r="D635" s="8"/>
      <c r="E635" s="8"/>
      <c r="F635" s="8"/>
    </row>
    <row r="636" spans="2:6" ht="12.75" customHeight="1" x14ac:dyDescent="0.25">
      <c r="B636" s="7"/>
      <c r="D636" s="8"/>
      <c r="E636" s="8"/>
      <c r="F636" s="8"/>
    </row>
    <row r="637" spans="2:6" ht="12.75" customHeight="1" x14ac:dyDescent="0.25">
      <c r="B637" s="7"/>
      <c r="D637" s="8"/>
      <c r="E637" s="8"/>
      <c r="F637" s="8"/>
    </row>
    <row r="638" spans="2:6" ht="12.75" customHeight="1" x14ac:dyDescent="0.25">
      <c r="B638" s="7"/>
      <c r="D638" s="8"/>
      <c r="E638" s="8"/>
      <c r="F638" s="8"/>
    </row>
    <row r="639" spans="2:6" ht="12.75" customHeight="1" x14ac:dyDescent="0.25">
      <c r="B639" s="7"/>
      <c r="D639" s="8"/>
      <c r="E639" s="8"/>
      <c r="F639" s="8"/>
    </row>
    <row r="640" spans="2:6" ht="12.75" customHeight="1" x14ac:dyDescent="0.25">
      <c r="B640" s="7"/>
      <c r="D640" s="8"/>
      <c r="E640" s="8"/>
      <c r="F640" s="8"/>
    </row>
    <row r="641" spans="2:6" ht="12.75" customHeight="1" x14ac:dyDescent="0.25">
      <c r="B641" s="7"/>
      <c r="D641" s="8"/>
      <c r="E641" s="8"/>
      <c r="F641" s="8"/>
    </row>
    <row r="642" spans="2:6" ht="12.75" customHeight="1" x14ac:dyDescent="0.25">
      <c r="B642" s="7"/>
      <c r="D642" s="8"/>
      <c r="E642" s="8"/>
      <c r="F642" s="8"/>
    </row>
    <row r="643" spans="2:6" ht="12.75" customHeight="1" x14ac:dyDescent="0.25">
      <c r="B643" s="7"/>
      <c r="D643" s="8"/>
      <c r="E643" s="8"/>
      <c r="F643" s="8"/>
    </row>
    <row r="644" spans="2:6" ht="12.75" customHeight="1" x14ac:dyDescent="0.25">
      <c r="B644" s="7"/>
      <c r="D644" s="8"/>
      <c r="E644" s="8"/>
      <c r="F644" s="8"/>
    </row>
    <row r="645" spans="2:6" ht="12.75" customHeight="1" x14ac:dyDescent="0.25">
      <c r="B645" s="7"/>
      <c r="D645" s="8"/>
      <c r="E645" s="8"/>
      <c r="F645" s="8"/>
    </row>
    <row r="646" spans="2:6" ht="12.75" customHeight="1" x14ac:dyDescent="0.25">
      <c r="B646" s="7"/>
      <c r="D646" s="8"/>
      <c r="E646" s="8"/>
      <c r="F646" s="8"/>
    </row>
    <row r="647" spans="2:6" ht="12.75" customHeight="1" x14ac:dyDescent="0.25">
      <c r="B647" s="7"/>
      <c r="D647" s="8"/>
      <c r="E647" s="8"/>
      <c r="F647" s="8"/>
    </row>
    <row r="648" spans="2:6" ht="12.75" customHeight="1" x14ac:dyDescent="0.25">
      <c r="B648" s="7"/>
      <c r="D648" s="8"/>
      <c r="E648" s="8"/>
      <c r="F648" s="8"/>
    </row>
    <row r="649" spans="2:6" ht="12.75" customHeight="1" x14ac:dyDescent="0.25">
      <c r="B649" s="7"/>
      <c r="D649" s="8"/>
      <c r="E649" s="8"/>
      <c r="F649" s="8"/>
    </row>
    <row r="650" spans="2:6" ht="12.75" customHeight="1" x14ac:dyDescent="0.25">
      <c r="B650" s="7"/>
      <c r="D650" s="8"/>
      <c r="E650" s="8"/>
      <c r="F650" s="8"/>
    </row>
    <row r="651" spans="2:6" ht="12.75" customHeight="1" x14ac:dyDescent="0.25">
      <c r="B651" s="7"/>
      <c r="D651" s="8"/>
      <c r="E651" s="8"/>
      <c r="F651" s="8"/>
    </row>
    <row r="652" spans="2:6" ht="12.75" customHeight="1" x14ac:dyDescent="0.25">
      <c r="B652" s="7"/>
      <c r="D652" s="8"/>
      <c r="E652" s="8"/>
      <c r="F652" s="8"/>
    </row>
    <row r="653" spans="2:6" ht="12.75" customHeight="1" x14ac:dyDescent="0.25">
      <c r="B653" s="7"/>
      <c r="D653" s="8"/>
      <c r="E653" s="8"/>
      <c r="F653" s="8"/>
    </row>
    <row r="654" spans="2:6" ht="12.75" customHeight="1" x14ac:dyDescent="0.25">
      <c r="B654" s="7"/>
      <c r="D654" s="8"/>
      <c r="E654" s="8"/>
      <c r="F654" s="8"/>
    </row>
    <row r="655" spans="2:6" ht="12.75" customHeight="1" x14ac:dyDescent="0.25">
      <c r="B655" s="7"/>
      <c r="D655" s="8"/>
      <c r="E655" s="8"/>
      <c r="F655" s="8"/>
    </row>
    <row r="656" spans="2:6" ht="12.75" customHeight="1" x14ac:dyDescent="0.25">
      <c r="B656" s="7"/>
      <c r="D656" s="8"/>
      <c r="E656" s="8"/>
      <c r="F656" s="8"/>
    </row>
    <row r="657" spans="2:6" ht="12.75" customHeight="1" x14ac:dyDescent="0.25">
      <c r="B657" s="7"/>
      <c r="D657" s="8"/>
      <c r="E657" s="8"/>
      <c r="F657" s="8"/>
    </row>
    <row r="658" spans="2:6" ht="12.75" customHeight="1" x14ac:dyDescent="0.25">
      <c r="B658" s="7"/>
      <c r="D658" s="8"/>
      <c r="E658" s="8"/>
      <c r="F658" s="8"/>
    </row>
    <row r="659" spans="2:6" ht="12.75" customHeight="1" x14ac:dyDescent="0.25">
      <c r="B659" s="7"/>
      <c r="D659" s="8"/>
      <c r="E659" s="8"/>
      <c r="F659" s="8"/>
    </row>
    <row r="660" spans="2:6" ht="12.75" customHeight="1" x14ac:dyDescent="0.25">
      <c r="B660" s="7"/>
      <c r="D660" s="8"/>
      <c r="E660" s="8"/>
      <c r="F660" s="8"/>
    </row>
    <row r="661" spans="2:6" ht="12.75" customHeight="1" x14ac:dyDescent="0.25">
      <c r="B661" s="7"/>
      <c r="D661" s="8"/>
      <c r="E661" s="8"/>
      <c r="F661" s="8"/>
    </row>
    <row r="662" spans="2:6" ht="12.75" customHeight="1" x14ac:dyDescent="0.25">
      <c r="B662" s="7"/>
      <c r="D662" s="8"/>
      <c r="E662" s="8"/>
      <c r="F662" s="8"/>
    </row>
    <row r="663" spans="2:6" ht="12.75" customHeight="1" x14ac:dyDescent="0.25">
      <c r="B663" s="7"/>
      <c r="D663" s="8"/>
      <c r="E663" s="8"/>
      <c r="F663" s="8"/>
    </row>
    <row r="664" spans="2:6" ht="12.75" customHeight="1" x14ac:dyDescent="0.25">
      <c r="B664" s="7"/>
      <c r="D664" s="8"/>
      <c r="E664" s="8"/>
      <c r="F664" s="8"/>
    </row>
    <row r="665" spans="2:6" ht="12.75" customHeight="1" x14ac:dyDescent="0.25">
      <c r="B665" s="7"/>
      <c r="D665" s="8"/>
      <c r="E665" s="8"/>
      <c r="F665" s="8"/>
    </row>
    <row r="666" spans="2:6" ht="12.75" customHeight="1" x14ac:dyDescent="0.25">
      <c r="B666" s="7"/>
      <c r="D666" s="8"/>
      <c r="E666" s="8"/>
      <c r="F666" s="8"/>
    </row>
    <row r="667" spans="2:6" ht="12.75" customHeight="1" x14ac:dyDescent="0.25">
      <c r="B667" s="7"/>
      <c r="D667" s="8"/>
      <c r="E667" s="8"/>
      <c r="F667" s="8"/>
    </row>
    <row r="668" spans="2:6" ht="12.75" customHeight="1" x14ac:dyDescent="0.25">
      <c r="B668" s="7"/>
      <c r="D668" s="8"/>
      <c r="E668" s="8"/>
      <c r="F668" s="8"/>
    </row>
    <row r="669" spans="2:6" ht="12.75" customHeight="1" x14ac:dyDescent="0.25">
      <c r="B669" s="7"/>
      <c r="D669" s="8"/>
      <c r="E669" s="8"/>
      <c r="F669" s="8"/>
    </row>
    <row r="670" spans="2:6" ht="12.75" customHeight="1" x14ac:dyDescent="0.25">
      <c r="B670" s="7"/>
      <c r="D670" s="8"/>
      <c r="E670" s="8"/>
      <c r="F670" s="8"/>
    </row>
    <row r="671" spans="2:6" ht="12.75" customHeight="1" x14ac:dyDescent="0.25">
      <c r="B671" s="7"/>
      <c r="D671" s="8"/>
      <c r="E671" s="8"/>
      <c r="F671" s="8"/>
    </row>
    <row r="672" spans="2:6" ht="12.75" customHeight="1" x14ac:dyDescent="0.25">
      <c r="B672" s="7"/>
      <c r="D672" s="8"/>
      <c r="E672" s="8"/>
      <c r="F672" s="8"/>
    </row>
    <row r="673" spans="2:6" ht="12.75" customHeight="1" x14ac:dyDescent="0.25">
      <c r="B673" s="7"/>
      <c r="D673" s="8"/>
      <c r="E673" s="8"/>
      <c r="F673" s="8"/>
    </row>
    <row r="674" spans="2:6" ht="12.75" customHeight="1" x14ac:dyDescent="0.25">
      <c r="B674" s="7"/>
      <c r="D674" s="8"/>
      <c r="E674" s="8"/>
      <c r="F674" s="8"/>
    </row>
    <row r="675" spans="2:6" ht="12.75" customHeight="1" x14ac:dyDescent="0.25">
      <c r="B675" s="7"/>
      <c r="D675" s="8"/>
      <c r="E675" s="8"/>
      <c r="F675" s="8"/>
    </row>
    <row r="676" spans="2:6" ht="12.75" customHeight="1" x14ac:dyDescent="0.25">
      <c r="B676" s="7"/>
      <c r="D676" s="8"/>
      <c r="E676" s="8"/>
      <c r="F676" s="8"/>
    </row>
    <row r="677" spans="2:6" ht="12.75" customHeight="1" x14ac:dyDescent="0.25">
      <c r="B677" s="7"/>
      <c r="D677" s="8"/>
      <c r="E677" s="8"/>
      <c r="F677" s="8"/>
    </row>
    <row r="678" spans="2:6" ht="12.75" customHeight="1" x14ac:dyDescent="0.25">
      <c r="B678" s="7"/>
      <c r="D678" s="8"/>
      <c r="E678" s="8"/>
      <c r="F678" s="8"/>
    </row>
    <row r="679" spans="2:6" ht="12.75" customHeight="1" x14ac:dyDescent="0.25">
      <c r="B679" s="7"/>
      <c r="D679" s="8"/>
      <c r="E679" s="8"/>
      <c r="F679" s="8"/>
    </row>
    <row r="680" spans="2:6" ht="12.75" customHeight="1" x14ac:dyDescent="0.25">
      <c r="B680" s="7"/>
      <c r="D680" s="8"/>
      <c r="E680" s="8"/>
      <c r="F680" s="8"/>
    </row>
    <row r="681" spans="2:6" ht="12.75" customHeight="1" x14ac:dyDescent="0.25">
      <c r="B681" s="7"/>
      <c r="D681" s="8"/>
      <c r="E681" s="8"/>
      <c r="F681" s="8"/>
    </row>
    <row r="682" spans="2:6" ht="12.75" customHeight="1" x14ac:dyDescent="0.25">
      <c r="B682" s="7"/>
      <c r="D682" s="8"/>
      <c r="E682" s="8"/>
      <c r="F682" s="8"/>
    </row>
    <row r="683" spans="2:6" ht="12.75" customHeight="1" x14ac:dyDescent="0.25">
      <c r="B683" s="7"/>
      <c r="D683" s="8"/>
      <c r="E683" s="8"/>
      <c r="F683" s="8"/>
    </row>
    <row r="684" spans="2:6" ht="12.75" customHeight="1" x14ac:dyDescent="0.25">
      <c r="B684" s="7"/>
      <c r="D684" s="8"/>
      <c r="E684" s="8"/>
      <c r="F684" s="8"/>
    </row>
    <row r="685" spans="2:6" ht="12.75" customHeight="1" x14ac:dyDescent="0.25">
      <c r="B685" s="7"/>
      <c r="D685" s="8"/>
      <c r="E685" s="8"/>
      <c r="F685" s="8"/>
    </row>
    <row r="686" spans="2:6" ht="12.75" customHeight="1" x14ac:dyDescent="0.25">
      <c r="B686" s="7"/>
      <c r="D686" s="8"/>
      <c r="E686" s="8"/>
      <c r="F686" s="8"/>
    </row>
    <row r="687" spans="2:6" ht="12.75" customHeight="1" x14ac:dyDescent="0.25">
      <c r="B687" s="7"/>
      <c r="D687" s="8"/>
      <c r="E687" s="8"/>
      <c r="F687" s="8"/>
    </row>
    <row r="688" spans="2:6" ht="12.75" customHeight="1" x14ac:dyDescent="0.25">
      <c r="B688" s="7"/>
      <c r="D688" s="8"/>
      <c r="E688" s="8"/>
      <c r="F688" s="8"/>
    </row>
    <row r="689" spans="2:6" ht="12.75" customHeight="1" x14ac:dyDescent="0.25">
      <c r="B689" s="7"/>
      <c r="D689" s="8"/>
      <c r="E689" s="8"/>
      <c r="F689" s="8"/>
    </row>
    <row r="690" spans="2:6" ht="12.75" customHeight="1" x14ac:dyDescent="0.25">
      <c r="B690" s="7"/>
      <c r="D690" s="8"/>
      <c r="E690" s="8"/>
      <c r="F690" s="8"/>
    </row>
    <row r="691" spans="2:6" ht="12.75" customHeight="1" x14ac:dyDescent="0.25">
      <c r="B691" s="7"/>
      <c r="D691" s="8"/>
      <c r="E691" s="8"/>
      <c r="F691" s="8"/>
    </row>
    <row r="692" spans="2:6" ht="12.75" customHeight="1" x14ac:dyDescent="0.25">
      <c r="B692" s="7"/>
      <c r="D692" s="8"/>
      <c r="E692" s="8"/>
      <c r="F692" s="8"/>
    </row>
    <row r="693" spans="2:6" ht="12.75" customHeight="1" x14ac:dyDescent="0.25">
      <c r="B693" s="7"/>
      <c r="D693" s="8"/>
      <c r="E693" s="8"/>
      <c r="F693" s="8"/>
    </row>
    <row r="694" spans="2:6" ht="12.75" customHeight="1" x14ac:dyDescent="0.25">
      <c r="B694" s="7"/>
      <c r="D694" s="8"/>
      <c r="E694" s="8"/>
      <c r="F694" s="8"/>
    </row>
    <row r="695" spans="2:6" ht="12.75" customHeight="1" x14ac:dyDescent="0.25">
      <c r="B695" s="7"/>
      <c r="D695" s="8"/>
      <c r="E695" s="8"/>
      <c r="F695" s="8"/>
    </row>
    <row r="696" spans="2:6" ht="12.75" customHeight="1" x14ac:dyDescent="0.25">
      <c r="B696" s="7"/>
      <c r="D696" s="8"/>
      <c r="E696" s="8"/>
      <c r="F696" s="8"/>
    </row>
    <row r="697" spans="2:6" ht="12.75" customHeight="1" x14ac:dyDescent="0.25">
      <c r="B697" s="7"/>
      <c r="D697" s="8"/>
      <c r="E697" s="8"/>
      <c r="F697" s="8"/>
    </row>
    <row r="698" spans="2:6" ht="12.75" customHeight="1" x14ac:dyDescent="0.25">
      <c r="B698" s="7"/>
      <c r="D698" s="8"/>
      <c r="E698" s="8"/>
      <c r="F698" s="8"/>
    </row>
    <row r="699" spans="2:6" ht="12.75" customHeight="1" x14ac:dyDescent="0.25">
      <c r="B699" s="7"/>
      <c r="D699" s="8"/>
      <c r="E699" s="8"/>
      <c r="F699" s="8"/>
    </row>
    <row r="700" spans="2:6" ht="12.75" customHeight="1" x14ac:dyDescent="0.25">
      <c r="B700" s="7"/>
      <c r="D700" s="8"/>
      <c r="E700" s="8"/>
      <c r="F700" s="8"/>
    </row>
    <row r="701" spans="2:6" ht="12.75" customHeight="1" x14ac:dyDescent="0.25">
      <c r="B701" s="7"/>
      <c r="D701" s="8"/>
      <c r="E701" s="8"/>
      <c r="F701" s="8"/>
    </row>
    <row r="702" spans="2:6" ht="12.75" customHeight="1" x14ac:dyDescent="0.25">
      <c r="B702" s="7"/>
      <c r="D702" s="8"/>
      <c r="E702" s="8"/>
      <c r="F702" s="8"/>
    </row>
    <row r="703" spans="2:6" ht="12.75" customHeight="1" x14ac:dyDescent="0.25">
      <c r="B703" s="7"/>
      <c r="D703" s="8"/>
      <c r="E703" s="8"/>
      <c r="F703" s="8"/>
    </row>
    <row r="704" spans="2:6" ht="12.75" customHeight="1" x14ac:dyDescent="0.25">
      <c r="B704" s="7"/>
      <c r="D704" s="8"/>
      <c r="E704" s="8"/>
      <c r="F704" s="8"/>
    </row>
    <row r="705" spans="2:6" ht="12.75" customHeight="1" x14ac:dyDescent="0.25">
      <c r="B705" s="7"/>
      <c r="D705" s="8"/>
      <c r="E705" s="8"/>
      <c r="F705" s="8"/>
    </row>
    <row r="706" spans="2:6" ht="12.75" customHeight="1" x14ac:dyDescent="0.25">
      <c r="B706" s="7"/>
      <c r="D706" s="8"/>
      <c r="E706" s="8"/>
      <c r="F706" s="8"/>
    </row>
    <row r="707" spans="2:6" ht="12.75" customHeight="1" x14ac:dyDescent="0.25">
      <c r="B707" s="7"/>
      <c r="D707" s="8"/>
      <c r="E707" s="8"/>
      <c r="F707" s="8"/>
    </row>
    <row r="708" spans="2:6" ht="12.75" customHeight="1" x14ac:dyDescent="0.25">
      <c r="B708" s="7"/>
      <c r="D708" s="8"/>
      <c r="E708" s="8"/>
      <c r="F708" s="8"/>
    </row>
    <row r="709" spans="2:6" ht="12.75" customHeight="1" x14ac:dyDescent="0.25">
      <c r="B709" s="7"/>
      <c r="D709" s="8"/>
      <c r="E709" s="8"/>
      <c r="F709" s="8"/>
    </row>
    <row r="710" spans="2:6" ht="12.75" customHeight="1" x14ac:dyDescent="0.25">
      <c r="B710" s="7"/>
      <c r="D710" s="8"/>
      <c r="E710" s="8"/>
      <c r="F710" s="8"/>
    </row>
    <row r="711" spans="2:6" ht="12.75" customHeight="1" x14ac:dyDescent="0.25">
      <c r="B711" s="7"/>
      <c r="D711" s="8"/>
      <c r="E711" s="8"/>
      <c r="F711" s="8"/>
    </row>
    <row r="712" spans="2:6" ht="12.75" customHeight="1" x14ac:dyDescent="0.25">
      <c r="B712" s="7"/>
      <c r="D712" s="8"/>
      <c r="E712" s="8"/>
      <c r="F712" s="8"/>
    </row>
    <row r="713" spans="2:6" ht="12.75" customHeight="1" x14ac:dyDescent="0.25">
      <c r="B713" s="7"/>
      <c r="D713" s="8"/>
      <c r="E713" s="8"/>
      <c r="F713" s="8"/>
    </row>
    <row r="714" spans="2:6" ht="12.75" customHeight="1" x14ac:dyDescent="0.25">
      <c r="B714" s="7"/>
      <c r="D714" s="8"/>
      <c r="E714" s="8"/>
      <c r="F714" s="8"/>
    </row>
    <row r="715" spans="2:6" ht="12.75" customHeight="1" x14ac:dyDescent="0.25">
      <c r="B715" s="7"/>
      <c r="D715" s="8"/>
      <c r="E715" s="8"/>
      <c r="F715" s="8"/>
    </row>
    <row r="716" spans="2:6" ht="12.75" customHeight="1" x14ac:dyDescent="0.25">
      <c r="B716" s="7"/>
      <c r="D716" s="8"/>
      <c r="E716" s="8"/>
      <c r="F716" s="8"/>
    </row>
    <row r="717" spans="2:6" ht="12.75" customHeight="1" x14ac:dyDescent="0.25">
      <c r="B717" s="7"/>
      <c r="D717" s="8"/>
      <c r="E717" s="8"/>
      <c r="F717" s="8"/>
    </row>
    <row r="718" spans="2:6" ht="12.75" customHeight="1" x14ac:dyDescent="0.25">
      <c r="B718" s="7"/>
      <c r="D718" s="8"/>
      <c r="E718" s="8"/>
      <c r="F718" s="8"/>
    </row>
    <row r="719" spans="2:6" ht="12.75" customHeight="1" x14ac:dyDescent="0.25">
      <c r="B719" s="7"/>
      <c r="D719" s="8"/>
      <c r="E719" s="8"/>
      <c r="F719" s="8"/>
    </row>
    <row r="720" spans="2:6" ht="12.75" customHeight="1" x14ac:dyDescent="0.25">
      <c r="B720" s="7"/>
      <c r="D720" s="8"/>
      <c r="E720" s="8"/>
      <c r="F720" s="8"/>
    </row>
    <row r="721" spans="2:6" ht="12.75" customHeight="1" x14ac:dyDescent="0.25">
      <c r="B721" s="7"/>
      <c r="D721" s="8"/>
      <c r="E721" s="8"/>
      <c r="F721" s="8"/>
    </row>
    <row r="722" spans="2:6" ht="12.75" customHeight="1" x14ac:dyDescent="0.25">
      <c r="B722" s="7"/>
      <c r="D722" s="8"/>
      <c r="E722" s="8"/>
      <c r="F722" s="8"/>
    </row>
    <row r="723" spans="2:6" ht="12.75" customHeight="1" x14ac:dyDescent="0.25">
      <c r="B723" s="7"/>
      <c r="D723" s="8"/>
      <c r="E723" s="8"/>
      <c r="F723" s="8"/>
    </row>
    <row r="724" spans="2:6" ht="12.75" customHeight="1" x14ac:dyDescent="0.25">
      <c r="B724" s="7"/>
      <c r="D724" s="8"/>
      <c r="E724" s="8"/>
      <c r="F724" s="8"/>
    </row>
    <row r="725" spans="2:6" ht="12.75" customHeight="1" x14ac:dyDescent="0.25">
      <c r="B725" s="7"/>
      <c r="D725" s="8"/>
      <c r="E725" s="8"/>
      <c r="F725" s="8"/>
    </row>
    <row r="726" spans="2:6" ht="12.75" customHeight="1" x14ac:dyDescent="0.25">
      <c r="B726" s="7"/>
      <c r="D726" s="8"/>
      <c r="E726" s="8"/>
      <c r="F726" s="8"/>
    </row>
    <row r="727" spans="2:6" ht="12.75" customHeight="1" x14ac:dyDescent="0.25">
      <c r="B727" s="7"/>
      <c r="D727" s="8"/>
      <c r="E727" s="8"/>
      <c r="F727" s="8"/>
    </row>
    <row r="728" spans="2:6" ht="12.75" customHeight="1" x14ac:dyDescent="0.25">
      <c r="B728" s="7"/>
      <c r="D728" s="8"/>
      <c r="E728" s="8"/>
      <c r="F728" s="8"/>
    </row>
    <row r="729" spans="2:6" ht="12.75" customHeight="1" x14ac:dyDescent="0.25">
      <c r="B729" s="7"/>
      <c r="D729" s="8"/>
      <c r="E729" s="8"/>
      <c r="F729" s="8"/>
    </row>
    <row r="730" spans="2:6" ht="12.75" customHeight="1" x14ac:dyDescent="0.25">
      <c r="B730" s="7"/>
      <c r="D730" s="8"/>
      <c r="E730" s="8"/>
      <c r="F730" s="8"/>
    </row>
    <row r="731" spans="2:6" ht="12.75" customHeight="1" x14ac:dyDescent="0.25">
      <c r="B731" s="7"/>
      <c r="D731" s="8"/>
      <c r="E731" s="8"/>
      <c r="F731" s="8"/>
    </row>
    <row r="732" spans="2:6" ht="12.75" customHeight="1" x14ac:dyDescent="0.25">
      <c r="B732" s="7"/>
      <c r="D732" s="8"/>
      <c r="E732" s="8"/>
      <c r="F732" s="8"/>
    </row>
    <row r="733" spans="2:6" ht="12.75" customHeight="1" x14ac:dyDescent="0.25">
      <c r="B733" s="7"/>
      <c r="D733" s="8"/>
      <c r="E733" s="8"/>
      <c r="F733" s="8"/>
    </row>
    <row r="734" spans="2:6" ht="12.75" customHeight="1" x14ac:dyDescent="0.25">
      <c r="B734" s="7"/>
      <c r="D734" s="8"/>
      <c r="E734" s="8"/>
      <c r="F734" s="8"/>
    </row>
    <row r="735" spans="2:6" ht="12.75" customHeight="1" x14ac:dyDescent="0.25">
      <c r="B735" s="7"/>
      <c r="D735" s="8"/>
      <c r="E735" s="8"/>
      <c r="F735" s="8"/>
    </row>
    <row r="736" spans="2:6" ht="12.75" customHeight="1" x14ac:dyDescent="0.25">
      <c r="B736" s="7"/>
      <c r="D736" s="8"/>
      <c r="E736" s="8"/>
      <c r="F736" s="8"/>
    </row>
    <row r="737" spans="2:6" ht="12.75" customHeight="1" x14ac:dyDescent="0.25">
      <c r="B737" s="7"/>
      <c r="D737" s="8"/>
      <c r="E737" s="8"/>
      <c r="F737" s="8"/>
    </row>
    <row r="738" spans="2:6" ht="12.75" customHeight="1" x14ac:dyDescent="0.25">
      <c r="B738" s="7"/>
      <c r="D738" s="8"/>
      <c r="E738" s="8"/>
      <c r="F738" s="8"/>
    </row>
    <row r="739" spans="2:6" ht="12.75" customHeight="1" x14ac:dyDescent="0.25">
      <c r="B739" s="7"/>
      <c r="D739" s="8"/>
      <c r="E739" s="8"/>
      <c r="F739" s="8"/>
    </row>
    <row r="740" spans="2:6" ht="12.75" customHeight="1" x14ac:dyDescent="0.25">
      <c r="B740" s="7"/>
      <c r="D740" s="8"/>
      <c r="E740" s="8"/>
      <c r="F740" s="8"/>
    </row>
    <row r="741" spans="2:6" ht="12.75" customHeight="1" x14ac:dyDescent="0.25">
      <c r="B741" s="7"/>
      <c r="D741" s="8"/>
      <c r="E741" s="8"/>
      <c r="F741" s="8"/>
    </row>
    <row r="742" spans="2:6" ht="12.75" customHeight="1" x14ac:dyDescent="0.25">
      <c r="B742" s="7"/>
      <c r="D742" s="8"/>
      <c r="E742" s="8"/>
      <c r="F742" s="8"/>
    </row>
    <row r="743" spans="2:6" ht="12.75" customHeight="1" x14ac:dyDescent="0.25">
      <c r="B743" s="7"/>
      <c r="D743" s="8"/>
      <c r="E743" s="8"/>
      <c r="F743" s="8"/>
    </row>
    <row r="744" spans="2:6" ht="12.75" customHeight="1" x14ac:dyDescent="0.25">
      <c r="B744" s="7"/>
      <c r="D744" s="8"/>
      <c r="E744" s="8"/>
      <c r="F744" s="8"/>
    </row>
    <row r="745" spans="2:6" ht="12.75" customHeight="1" x14ac:dyDescent="0.25">
      <c r="B745" s="7"/>
      <c r="D745" s="8"/>
      <c r="E745" s="8"/>
      <c r="F745" s="8"/>
    </row>
    <row r="746" spans="2:6" ht="12.75" customHeight="1" x14ac:dyDescent="0.25">
      <c r="B746" s="7"/>
      <c r="D746" s="8"/>
      <c r="E746" s="8"/>
      <c r="F746" s="8"/>
    </row>
    <row r="747" spans="2:6" ht="12.75" customHeight="1" x14ac:dyDescent="0.25">
      <c r="B747" s="7"/>
      <c r="D747" s="8"/>
      <c r="E747" s="8"/>
      <c r="F747" s="8"/>
    </row>
    <row r="748" spans="2:6" ht="12.75" customHeight="1" x14ac:dyDescent="0.25">
      <c r="B748" s="7"/>
      <c r="D748" s="8"/>
      <c r="E748" s="8"/>
      <c r="F748" s="8"/>
    </row>
    <row r="749" spans="2:6" ht="12.75" customHeight="1" x14ac:dyDescent="0.25">
      <c r="B749" s="7"/>
      <c r="D749" s="8"/>
      <c r="E749" s="8"/>
      <c r="F749" s="8"/>
    </row>
    <row r="750" spans="2:6" ht="12.75" customHeight="1" x14ac:dyDescent="0.25">
      <c r="B750" s="7"/>
      <c r="D750" s="8"/>
      <c r="E750" s="8"/>
      <c r="F750" s="8"/>
    </row>
    <row r="751" spans="2:6" ht="12.75" customHeight="1" x14ac:dyDescent="0.25">
      <c r="B751" s="7"/>
      <c r="D751" s="8"/>
      <c r="E751" s="8"/>
      <c r="F751" s="8"/>
    </row>
    <row r="752" spans="2:6" ht="12.75" customHeight="1" x14ac:dyDescent="0.25">
      <c r="B752" s="7"/>
      <c r="D752" s="8"/>
      <c r="E752" s="8"/>
      <c r="F752" s="8"/>
    </row>
    <row r="753" spans="2:6" ht="12.75" customHeight="1" x14ac:dyDescent="0.25">
      <c r="B753" s="7"/>
      <c r="D753" s="8"/>
      <c r="E753" s="8"/>
      <c r="F753" s="8"/>
    </row>
    <row r="754" spans="2:6" ht="12.75" customHeight="1" x14ac:dyDescent="0.25">
      <c r="B754" s="7"/>
      <c r="D754" s="8"/>
      <c r="E754" s="8"/>
      <c r="F754" s="8"/>
    </row>
    <row r="755" spans="2:6" ht="12.75" customHeight="1" x14ac:dyDescent="0.25">
      <c r="B755" s="7"/>
      <c r="D755" s="8"/>
      <c r="E755" s="8"/>
      <c r="F755" s="8"/>
    </row>
    <row r="756" spans="2:6" ht="12.75" customHeight="1" x14ac:dyDescent="0.25">
      <c r="B756" s="7"/>
      <c r="D756" s="8"/>
      <c r="E756" s="8"/>
      <c r="F756" s="8"/>
    </row>
    <row r="757" spans="2:6" ht="12.75" customHeight="1" x14ac:dyDescent="0.25">
      <c r="B757" s="7"/>
      <c r="D757" s="8"/>
      <c r="E757" s="8"/>
      <c r="F757" s="8"/>
    </row>
    <row r="758" spans="2:6" ht="12.75" customHeight="1" x14ac:dyDescent="0.25">
      <c r="B758" s="7"/>
      <c r="D758" s="8"/>
      <c r="E758" s="8"/>
      <c r="F758" s="8"/>
    </row>
    <row r="759" spans="2:6" ht="12.75" customHeight="1" x14ac:dyDescent="0.25">
      <c r="B759" s="7"/>
      <c r="D759" s="8"/>
      <c r="E759" s="8"/>
      <c r="F759" s="8"/>
    </row>
    <row r="760" spans="2:6" ht="12.75" customHeight="1" x14ac:dyDescent="0.25">
      <c r="B760" s="7"/>
      <c r="D760" s="8"/>
      <c r="E760" s="8"/>
      <c r="F760" s="8"/>
    </row>
    <row r="761" spans="2:6" ht="12.75" customHeight="1" x14ac:dyDescent="0.25">
      <c r="B761" s="7"/>
      <c r="D761" s="8"/>
      <c r="E761" s="8"/>
      <c r="F761" s="8"/>
    </row>
    <row r="762" spans="2:6" ht="12.75" customHeight="1" x14ac:dyDescent="0.25">
      <c r="B762" s="7"/>
      <c r="D762" s="8"/>
      <c r="E762" s="8"/>
      <c r="F762" s="8"/>
    </row>
    <row r="763" spans="2:6" ht="12.75" customHeight="1" x14ac:dyDescent="0.25">
      <c r="B763" s="7"/>
      <c r="D763" s="8"/>
      <c r="E763" s="8"/>
      <c r="F763" s="8"/>
    </row>
    <row r="764" spans="2:6" ht="12.75" customHeight="1" x14ac:dyDescent="0.25">
      <c r="B764" s="7"/>
      <c r="D764" s="8"/>
      <c r="E764" s="8"/>
      <c r="F764" s="8"/>
    </row>
    <row r="765" spans="2:6" ht="12.75" customHeight="1" x14ac:dyDescent="0.25">
      <c r="B765" s="7"/>
      <c r="D765" s="8"/>
      <c r="E765" s="8"/>
      <c r="F765" s="8"/>
    </row>
    <row r="766" spans="2:6" ht="12.75" customHeight="1" x14ac:dyDescent="0.25">
      <c r="B766" s="7"/>
      <c r="D766" s="8"/>
      <c r="E766" s="8"/>
      <c r="F766" s="8"/>
    </row>
    <row r="767" spans="2:6" ht="12.75" customHeight="1" x14ac:dyDescent="0.25">
      <c r="B767" s="7"/>
      <c r="D767" s="8"/>
      <c r="E767" s="8"/>
      <c r="F767" s="8"/>
    </row>
    <row r="768" spans="2:6" ht="12.75" customHeight="1" x14ac:dyDescent="0.25">
      <c r="B768" s="7"/>
      <c r="D768" s="8"/>
      <c r="E768" s="8"/>
      <c r="F768" s="8"/>
    </row>
    <row r="769" spans="2:6" ht="12.75" customHeight="1" x14ac:dyDescent="0.25">
      <c r="B769" s="7"/>
      <c r="D769" s="8"/>
      <c r="E769" s="8"/>
      <c r="F769" s="8"/>
    </row>
    <row r="770" spans="2:6" ht="12.75" customHeight="1" x14ac:dyDescent="0.25">
      <c r="B770" s="7"/>
      <c r="D770" s="8"/>
      <c r="E770" s="8"/>
      <c r="F770" s="8"/>
    </row>
    <row r="771" spans="2:6" ht="12.75" customHeight="1" x14ac:dyDescent="0.25">
      <c r="B771" s="7"/>
      <c r="D771" s="8"/>
      <c r="E771" s="8"/>
      <c r="F771" s="8"/>
    </row>
    <row r="772" spans="2:6" ht="12.75" customHeight="1" x14ac:dyDescent="0.25">
      <c r="B772" s="7"/>
      <c r="D772" s="8"/>
      <c r="E772" s="8"/>
      <c r="F772" s="8"/>
    </row>
    <row r="773" spans="2:6" ht="12.75" customHeight="1" x14ac:dyDescent="0.25">
      <c r="B773" s="7"/>
      <c r="D773" s="8"/>
      <c r="E773" s="8"/>
      <c r="F773" s="8"/>
    </row>
    <row r="774" spans="2:6" ht="12.75" customHeight="1" x14ac:dyDescent="0.25">
      <c r="B774" s="7"/>
      <c r="D774" s="8"/>
      <c r="E774" s="8"/>
      <c r="F774" s="8"/>
    </row>
    <row r="775" spans="2:6" ht="12.75" customHeight="1" x14ac:dyDescent="0.25">
      <c r="B775" s="7"/>
      <c r="D775" s="8"/>
      <c r="E775" s="8"/>
      <c r="F775" s="8"/>
    </row>
    <row r="776" spans="2:6" ht="12.75" customHeight="1" x14ac:dyDescent="0.25">
      <c r="B776" s="7"/>
      <c r="D776" s="8"/>
      <c r="E776" s="8"/>
      <c r="F776" s="8"/>
    </row>
    <row r="777" spans="2:6" ht="12.75" customHeight="1" x14ac:dyDescent="0.25">
      <c r="B777" s="7"/>
      <c r="D777" s="8"/>
      <c r="E777" s="8"/>
      <c r="F777" s="8"/>
    </row>
    <row r="778" spans="2:6" ht="12.75" customHeight="1" x14ac:dyDescent="0.25">
      <c r="B778" s="7"/>
      <c r="D778" s="8"/>
      <c r="E778" s="8"/>
      <c r="F778" s="8"/>
    </row>
    <row r="779" spans="2:6" ht="12.75" customHeight="1" x14ac:dyDescent="0.25">
      <c r="B779" s="7"/>
      <c r="D779" s="8"/>
      <c r="E779" s="8"/>
      <c r="F779" s="8"/>
    </row>
    <row r="780" spans="2:6" ht="12.75" customHeight="1" x14ac:dyDescent="0.25">
      <c r="B780" s="7"/>
      <c r="D780" s="8"/>
      <c r="E780" s="8"/>
      <c r="F780" s="8"/>
    </row>
    <row r="781" spans="2:6" ht="12.75" customHeight="1" x14ac:dyDescent="0.25">
      <c r="B781" s="7"/>
      <c r="D781" s="8"/>
      <c r="E781" s="8"/>
      <c r="F781" s="8"/>
    </row>
    <row r="782" spans="2:6" ht="12.75" customHeight="1" x14ac:dyDescent="0.25">
      <c r="B782" s="7"/>
      <c r="D782" s="8"/>
      <c r="E782" s="8"/>
      <c r="F782" s="8"/>
    </row>
    <row r="783" spans="2:6" ht="12.75" customHeight="1" x14ac:dyDescent="0.25">
      <c r="B783" s="7"/>
      <c r="D783" s="8"/>
      <c r="E783" s="8"/>
      <c r="F783" s="8"/>
    </row>
    <row r="784" spans="2:6" ht="12.75" customHeight="1" x14ac:dyDescent="0.25">
      <c r="B784" s="7"/>
      <c r="D784" s="8"/>
      <c r="E784" s="8"/>
      <c r="F784" s="8"/>
    </row>
    <row r="785" spans="2:6" ht="12.75" customHeight="1" x14ac:dyDescent="0.25">
      <c r="B785" s="7"/>
      <c r="D785" s="8"/>
      <c r="E785" s="8"/>
      <c r="F785" s="8"/>
    </row>
    <row r="786" spans="2:6" ht="12.75" customHeight="1" x14ac:dyDescent="0.25">
      <c r="B786" s="7"/>
      <c r="D786" s="8"/>
      <c r="E786" s="8"/>
      <c r="F786" s="8"/>
    </row>
    <row r="787" spans="2:6" ht="12.75" customHeight="1" x14ac:dyDescent="0.25">
      <c r="B787" s="7"/>
      <c r="D787" s="8"/>
      <c r="E787" s="8"/>
      <c r="F787" s="8"/>
    </row>
    <row r="788" spans="2:6" ht="12.75" customHeight="1" x14ac:dyDescent="0.25">
      <c r="B788" s="7"/>
      <c r="D788" s="8"/>
      <c r="E788" s="8"/>
      <c r="F788" s="8"/>
    </row>
    <row r="789" spans="2:6" ht="12.75" customHeight="1" x14ac:dyDescent="0.25">
      <c r="B789" s="7"/>
      <c r="D789" s="8"/>
      <c r="E789" s="8"/>
      <c r="F789" s="8"/>
    </row>
    <row r="790" spans="2:6" ht="12.75" customHeight="1" x14ac:dyDescent="0.25">
      <c r="B790" s="7"/>
      <c r="D790" s="8"/>
      <c r="E790" s="8"/>
      <c r="F790" s="8"/>
    </row>
    <row r="791" spans="2:6" ht="12.75" customHeight="1" x14ac:dyDescent="0.25">
      <c r="B791" s="7"/>
      <c r="D791" s="8"/>
      <c r="E791" s="8"/>
      <c r="F791" s="8"/>
    </row>
    <row r="792" spans="2:6" ht="12.75" customHeight="1" x14ac:dyDescent="0.25">
      <c r="B792" s="7"/>
      <c r="D792" s="8"/>
      <c r="E792" s="8"/>
      <c r="F792" s="8"/>
    </row>
    <row r="793" spans="2:6" ht="12.75" customHeight="1" x14ac:dyDescent="0.25">
      <c r="B793" s="7"/>
      <c r="D793" s="8"/>
      <c r="E793" s="8"/>
      <c r="F793" s="8"/>
    </row>
    <row r="794" spans="2:6" ht="12.75" customHeight="1" x14ac:dyDescent="0.25">
      <c r="B794" s="7"/>
      <c r="D794" s="8"/>
      <c r="E794" s="8"/>
      <c r="F794" s="8"/>
    </row>
    <row r="795" spans="2:6" ht="12.75" customHeight="1" x14ac:dyDescent="0.25">
      <c r="B795" s="7"/>
      <c r="D795" s="8"/>
      <c r="E795" s="8"/>
      <c r="F795" s="8"/>
    </row>
    <row r="796" spans="2:6" ht="12.75" customHeight="1" x14ac:dyDescent="0.25">
      <c r="B796" s="7"/>
      <c r="D796" s="8"/>
      <c r="E796" s="8"/>
      <c r="F796" s="8"/>
    </row>
    <row r="797" spans="2:6" ht="12.75" customHeight="1" x14ac:dyDescent="0.25">
      <c r="B797" s="7"/>
      <c r="D797" s="8"/>
      <c r="E797" s="8"/>
      <c r="F797" s="8"/>
    </row>
    <row r="798" spans="2:6" ht="12.75" customHeight="1" x14ac:dyDescent="0.25">
      <c r="B798" s="7"/>
      <c r="D798" s="8"/>
      <c r="E798" s="8"/>
      <c r="F798" s="8"/>
    </row>
    <row r="799" spans="2:6" ht="12.75" customHeight="1" x14ac:dyDescent="0.25">
      <c r="B799" s="7"/>
      <c r="D799" s="8"/>
      <c r="E799" s="8"/>
      <c r="F799" s="8"/>
    </row>
    <row r="800" spans="2:6" ht="12.75" customHeight="1" x14ac:dyDescent="0.25">
      <c r="B800" s="7"/>
      <c r="D800" s="8"/>
      <c r="E800" s="8"/>
      <c r="F800" s="8"/>
    </row>
    <row r="801" spans="2:6" ht="12.75" customHeight="1" x14ac:dyDescent="0.25">
      <c r="B801" s="7"/>
      <c r="D801" s="8"/>
      <c r="E801" s="8"/>
      <c r="F801" s="8"/>
    </row>
    <row r="802" spans="2:6" ht="12.75" customHeight="1" x14ac:dyDescent="0.25">
      <c r="B802" s="7"/>
      <c r="D802" s="8"/>
      <c r="E802" s="8"/>
      <c r="F802" s="8"/>
    </row>
    <row r="803" spans="2:6" ht="12.75" customHeight="1" x14ac:dyDescent="0.25">
      <c r="B803" s="7"/>
      <c r="D803" s="8"/>
      <c r="E803" s="8"/>
      <c r="F803" s="8"/>
    </row>
    <row r="804" spans="2:6" ht="12.75" customHeight="1" x14ac:dyDescent="0.25">
      <c r="B804" s="7"/>
      <c r="D804" s="8"/>
      <c r="E804" s="8"/>
      <c r="F804" s="8"/>
    </row>
    <row r="805" spans="2:6" ht="12.75" customHeight="1" x14ac:dyDescent="0.25">
      <c r="B805" s="7"/>
      <c r="D805" s="8"/>
      <c r="E805" s="8"/>
      <c r="F805" s="8"/>
    </row>
    <row r="806" spans="2:6" ht="12.75" customHeight="1" x14ac:dyDescent="0.25">
      <c r="B806" s="7"/>
      <c r="D806" s="8"/>
      <c r="E806" s="8"/>
      <c r="F806" s="8"/>
    </row>
    <row r="807" spans="2:6" ht="12.75" customHeight="1" x14ac:dyDescent="0.25">
      <c r="B807" s="7"/>
      <c r="D807" s="8"/>
      <c r="E807" s="8"/>
      <c r="F807" s="8"/>
    </row>
    <row r="808" spans="2:6" ht="12.75" customHeight="1" x14ac:dyDescent="0.25">
      <c r="B808" s="7"/>
      <c r="D808" s="8"/>
      <c r="E808" s="8"/>
      <c r="F808" s="8"/>
    </row>
    <row r="809" spans="2:6" ht="12.75" customHeight="1" x14ac:dyDescent="0.25">
      <c r="B809" s="7"/>
      <c r="D809" s="8"/>
      <c r="E809" s="8"/>
      <c r="F809" s="8"/>
    </row>
    <row r="810" spans="2:6" ht="12.75" customHeight="1" x14ac:dyDescent="0.25">
      <c r="B810" s="7"/>
      <c r="D810" s="8"/>
      <c r="E810" s="8"/>
      <c r="F810" s="8"/>
    </row>
    <row r="811" spans="2:6" ht="12.75" customHeight="1" x14ac:dyDescent="0.25">
      <c r="B811" s="7"/>
      <c r="D811" s="8"/>
      <c r="E811" s="8"/>
      <c r="F811" s="8"/>
    </row>
    <row r="812" spans="2:6" ht="12.75" customHeight="1" x14ac:dyDescent="0.25">
      <c r="B812" s="7"/>
      <c r="D812" s="8"/>
      <c r="E812" s="8"/>
      <c r="F812" s="8"/>
    </row>
    <row r="813" spans="2:6" ht="12.75" customHeight="1" x14ac:dyDescent="0.25">
      <c r="B813" s="7"/>
      <c r="D813" s="8"/>
      <c r="E813" s="8"/>
      <c r="F813" s="8"/>
    </row>
    <row r="814" spans="2:6" ht="12.75" customHeight="1" x14ac:dyDescent="0.25">
      <c r="B814" s="7"/>
      <c r="D814" s="8"/>
      <c r="E814" s="8"/>
      <c r="F814" s="8"/>
    </row>
    <row r="815" spans="2:6" ht="12.75" customHeight="1" x14ac:dyDescent="0.25">
      <c r="B815" s="7"/>
      <c r="D815" s="8"/>
      <c r="E815" s="8"/>
      <c r="F815" s="8"/>
    </row>
    <row r="816" spans="2:6" ht="12.75" customHeight="1" x14ac:dyDescent="0.25">
      <c r="B816" s="7"/>
      <c r="D816" s="8"/>
      <c r="E816" s="8"/>
      <c r="F816" s="8"/>
    </row>
    <row r="817" spans="2:6" ht="12.75" customHeight="1" x14ac:dyDescent="0.25">
      <c r="B817" s="7"/>
      <c r="D817" s="8"/>
      <c r="E817" s="8"/>
      <c r="F817" s="8"/>
    </row>
    <row r="818" spans="2:6" ht="12.75" customHeight="1" x14ac:dyDescent="0.25">
      <c r="B818" s="7"/>
      <c r="D818" s="8"/>
      <c r="E818" s="8"/>
      <c r="F818" s="8"/>
    </row>
    <row r="819" spans="2:6" ht="12.75" customHeight="1" x14ac:dyDescent="0.25">
      <c r="B819" s="7"/>
      <c r="D819" s="8"/>
      <c r="E819" s="8"/>
      <c r="F819" s="8"/>
    </row>
    <row r="820" spans="2:6" ht="12.75" customHeight="1" x14ac:dyDescent="0.25">
      <c r="B820" s="7"/>
      <c r="D820" s="8"/>
      <c r="E820" s="8"/>
      <c r="F820" s="8"/>
    </row>
    <row r="821" spans="2:6" ht="12.75" customHeight="1" x14ac:dyDescent="0.25">
      <c r="B821" s="7"/>
      <c r="D821" s="8"/>
      <c r="E821" s="8"/>
      <c r="F821" s="8"/>
    </row>
    <row r="822" spans="2:6" ht="12.75" customHeight="1" x14ac:dyDescent="0.25">
      <c r="B822" s="7"/>
      <c r="D822" s="8"/>
      <c r="E822" s="8"/>
      <c r="F822" s="8"/>
    </row>
    <row r="823" spans="2:6" ht="12.75" customHeight="1" x14ac:dyDescent="0.25">
      <c r="B823" s="7"/>
      <c r="D823" s="8"/>
      <c r="E823" s="8"/>
      <c r="F823" s="8"/>
    </row>
    <row r="824" spans="2:6" ht="12.75" customHeight="1" x14ac:dyDescent="0.25">
      <c r="B824" s="7"/>
      <c r="D824" s="8"/>
      <c r="E824" s="8"/>
      <c r="F824" s="8"/>
    </row>
    <row r="825" spans="2:6" ht="12.75" customHeight="1" x14ac:dyDescent="0.25">
      <c r="B825" s="7"/>
      <c r="D825" s="8"/>
      <c r="E825" s="8"/>
      <c r="F825" s="8"/>
    </row>
    <row r="826" spans="2:6" ht="12.75" customHeight="1" x14ac:dyDescent="0.25">
      <c r="B826" s="7"/>
      <c r="D826" s="8"/>
      <c r="E826" s="8"/>
      <c r="F826" s="8"/>
    </row>
    <row r="827" spans="2:6" ht="12.75" customHeight="1" x14ac:dyDescent="0.25">
      <c r="B827" s="7"/>
      <c r="D827" s="8"/>
      <c r="E827" s="8"/>
      <c r="F827" s="8"/>
    </row>
    <row r="828" spans="2:6" ht="12.75" customHeight="1" x14ac:dyDescent="0.25">
      <c r="B828" s="7"/>
      <c r="D828" s="8"/>
      <c r="E828" s="8"/>
      <c r="F828" s="8"/>
    </row>
    <row r="829" spans="2:6" ht="12.75" customHeight="1" x14ac:dyDescent="0.25">
      <c r="B829" s="7"/>
      <c r="D829" s="8"/>
      <c r="E829" s="8"/>
      <c r="F829" s="8"/>
    </row>
    <row r="830" spans="2:6" ht="12.75" customHeight="1" x14ac:dyDescent="0.25">
      <c r="B830" s="7"/>
      <c r="D830" s="8"/>
      <c r="E830" s="8"/>
      <c r="F830" s="8"/>
    </row>
    <row r="831" spans="2:6" ht="12.75" customHeight="1" x14ac:dyDescent="0.25">
      <c r="B831" s="7"/>
      <c r="D831" s="8"/>
      <c r="E831" s="8"/>
      <c r="F831" s="8"/>
    </row>
    <row r="832" spans="2:6" ht="12.75" customHeight="1" x14ac:dyDescent="0.25">
      <c r="B832" s="7"/>
      <c r="D832" s="8"/>
      <c r="E832" s="8"/>
      <c r="F832" s="8"/>
    </row>
    <row r="833" spans="2:6" ht="12.75" customHeight="1" x14ac:dyDescent="0.25">
      <c r="B833" s="7"/>
      <c r="D833" s="8"/>
      <c r="E833" s="8"/>
      <c r="F833" s="8"/>
    </row>
    <row r="834" spans="2:6" ht="12.75" customHeight="1" x14ac:dyDescent="0.25">
      <c r="B834" s="7"/>
      <c r="D834" s="8"/>
      <c r="E834" s="8"/>
      <c r="F834" s="8"/>
    </row>
    <row r="835" spans="2:6" ht="12.75" customHeight="1" x14ac:dyDescent="0.25">
      <c r="B835" s="7"/>
      <c r="D835" s="8"/>
      <c r="E835" s="8"/>
      <c r="F835" s="8"/>
    </row>
    <row r="836" spans="2:6" ht="12.75" customHeight="1" x14ac:dyDescent="0.25">
      <c r="B836" s="7"/>
      <c r="D836" s="8"/>
      <c r="E836" s="8"/>
      <c r="F836" s="8"/>
    </row>
    <row r="837" spans="2:6" ht="12.75" customHeight="1" x14ac:dyDescent="0.25">
      <c r="B837" s="7"/>
      <c r="D837" s="8"/>
      <c r="E837" s="8"/>
      <c r="F837" s="8"/>
    </row>
    <row r="838" spans="2:6" ht="12.75" customHeight="1" x14ac:dyDescent="0.25">
      <c r="B838" s="7"/>
      <c r="D838" s="8"/>
      <c r="E838" s="8"/>
      <c r="F838" s="8"/>
    </row>
    <row r="839" spans="2:6" ht="12.75" customHeight="1" x14ac:dyDescent="0.25">
      <c r="B839" s="7"/>
      <c r="D839" s="8"/>
      <c r="E839" s="8"/>
      <c r="F839" s="8"/>
    </row>
    <row r="840" spans="2:6" ht="12.75" customHeight="1" x14ac:dyDescent="0.25">
      <c r="B840" s="7"/>
      <c r="D840" s="8"/>
      <c r="E840" s="8"/>
      <c r="F840" s="8"/>
    </row>
    <row r="841" spans="2:6" ht="12.75" customHeight="1" x14ac:dyDescent="0.25">
      <c r="B841" s="7"/>
      <c r="D841" s="8"/>
      <c r="E841" s="8"/>
      <c r="F841" s="8"/>
    </row>
    <row r="842" spans="2:6" ht="12.75" customHeight="1" x14ac:dyDescent="0.25">
      <c r="B842" s="7"/>
      <c r="D842" s="8"/>
      <c r="E842" s="8"/>
      <c r="F842" s="8"/>
    </row>
    <row r="843" spans="2:6" ht="12.75" customHeight="1" x14ac:dyDescent="0.25">
      <c r="B843" s="7"/>
      <c r="D843" s="8"/>
      <c r="E843" s="8"/>
      <c r="F843" s="8"/>
    </row>
    <row r="844" spans="2:6" ht="12.75" customHeight="1" x14ac:dyDescent="0.25">
      <c r="B844" s="7"/>
      <c r="D844" s="8"/>
      <c r="E844" s="8"/>
      <c r="F844" s="8"/>
    </row>
    <row r="845" spans="2:6" ht="12.75" customHeight="1" x14ac:dyDescent="0.25">
      <c r="B845" s="7"/>
      <c r="D845" s="8"/>
      <c r="E845" s="8"/>
      <c r="F845" s="8"/>
    </row>
    <row r="846" spans="2:6" ht="12.75" customHeight="1" x14ac:dyDescent="0.25">
      <c r="B846" s="7"/>
      <c r="D846" s="8"/>
      <c r="E846" s="8"/>
      <c r="F846" s="8"/>
    </row>
    <row r="847" spans="2:6" ht="12.75" customHeight="1" x14ac:dyDescent="0.25">
      <c r="B847" s="7"/>
      <c r="D847" s="8"/>
      <c r="E847" s="8"/>
      <c r="F847" s="8"/>
    </row>
    <row r="848" spans="2:6" ht="12.75" customHeight="1" x14ac:dyDescent="0.25">
      <c r="B848" s="7"/>
      <c r="D848" s="8"/>
      <c r="E848" s="8"/>
      <c r="F848" s="8"/>
    </row>
    <row r="849" spans="2:6" ht="12.75" customHeight="1" x14ac:dyDescent="0.25">
      <c r="B849" s="7"/>
      <c r="D849" s="8"/>
      <c r="E849" s="8"/>
      <c r="F849" s="8"/>
    </row>
    <row r="850" spans="2:6" ht="12.75" customHeight="1" x14ac:dyDescent="0.25">
      <c r="B850" s="7"/>
      <c r="D850" s="8"/>
      <c r="E850" s="8"/>
      <c r="F850" s="8"/>
    </row>
    <row r="851" spans="2:6" ht="12.75" customHeight="1" x14ac:dyDescent="0.25">
      <c r="B851" s="7"/>
      <c r="D851" s="8"/>
      <c r="E851" s="8"/>
      <c r="F851" s="8"/>
    </row>
    <row r="852" spans="2:6" ht="12.75" customHeight="1" x14ac:dyDescent="0.25">
      <c r="B852" s="7"/>
      <c r="D852" s="8"/>
      <c r="E852" s="8"/>
      <c r="F852" s="8"/>
    </row>
    <row r="853" spans="2:6" ht="12.75" customHeight="1" x14ac:dyDescent="0.25">
      <c r="B853" s="7"/>
      <c r="D853" s="8"/>
      <c r="E853" s="8"/>
      <c r="F853" s="8"/>
    </row>
    <row r="854" spans="2:6" ht="12.75" customHeight="1" x14ac:dyDescent="0.25">
      <c r="B854" s="7"/>
      <c r="D854" s="8"/>
      <c r="E854" s="8"/>
      <c r="F854" s="8"/>
    </row>
    <row r="855" spans="2:6" ht="12.75" customHeight="1" x14ac:dyDescent="0.25">
      <c r="B855" s="7"/>
      <c r="D855" s="8"/>
      <c r="E855" s="8"/>
      <c r="F855" s="8"/>
    </row>
    <row r="856" spans="2:6" ht="12.75" customHeight="1" x14ac:dyDescent="0.25">
      <c r="B856" s="7"/>
      <c r="D856" s="8"/>
      <c r="E856" s="8"/>
      <c r="F856" s="8"/>
    </row>
    <row r="857" spans="2:6" ht="12.75" customHeight="1" x14ac:dyDescent="0.25">
      <c r="B857" s="7"/>
      <c r="D857" s="8"/>
      <c r="E857" s="8"/>
      <c r="F857" s="8"/>
    </row>
    <row r="858" spans="2:6" ht="12.75" customHeight="1" x14ac:dyDescent="0.25">
      <c r="B858" s="7"/>
      <c r="D858" s="8"/>
      <c r="E858" s="8"/>
      <c r="F858" s="8"/>
    </row>
    <row r="859" spans="2:6" ht="12.75" customHeight="1" x14ac:dyDescent="0.25">
      <c r="B859" s="7"/>
      <c r="D859" s="8"/>
      <c r="E859" s="8"/>
      <c r="F859" s="8"/>
    </row>
    <row r="860" spans="2:6" ht="12.75" customHeight="1" x14ac:dyDescent="0.25">
      <c r="B860" s="7"/>
      <c r="D860" s="8"/>
      <c r="E860" s="8"/>
      <c r="F860" s="8"/>
    </row>
    <row r="861" spans="2:6" ht="12.75" customHeight="1" x14ac:dyDescent="0.25">
      <c r="B861" s="7"/>
      <c r="D861" s="8"/>
      <c r="E861" s="8"/>
      <c r="F861" s="8"/>
    </row>
    <row r="862" spans="2:6" ht="12.75" customHeight="1" x14ac:dyDescent="0.25">
      <c r="B862" s="7"/>
      <c r="D862" s="8"/>
      <c r="E862" s="8"/>
      <c r="F862" s="8"/>
    </row>
    <row r="863" spans="2:6" ht="12.75" customHeight="1" x14ac:dyDescent="0.25">
      <c r="B863" s="7"/>
      <c r="D863" s="8"/>
      <c r="E863" s="8"/>
      <c r="F863" s="8"/>
    </row>
    <row r="864" spans="2:6" ht="12.75" customHeight="1" x14ac:dyDescent="0.25">
      <c r="B864" s="7"/>
      <c r="D864" s="8"/>
      <c r="E864" s="8"/>
      <c r="F864" s="8"/>
    </row>
    <row r="865" spans="2:6" ht="12.75" customHeight="1" x14ac:dyDescent="0.25">
      <c r="B865" s="7"/>
      <c r="D865" s="8"/>
      <c r="E865" s="8"/>
      <c r="F865" s="8"/>
    </row>
    <row r="866" spans="2:6" ht="12.75" customHeight="1" x14ac:dyDescent="0.25">
      <c r="B866" s="7"/>
      <c r="D866" s="8"/>
      <c r="E866" s="8"/>
      <c r="F866" s="8"/>
    </row>
    <row r="867" spans="2:6" ht="12.75" customHeight="1" x14ac:dyDescent="0.25">
      <c r="B867" s="7"/>
      <c r="D867" s="8"/>
      <c r="E867" s="8"/>
      <c r="F867" s="8"/>
    </row>
    <row r="868" spans="2:6" ht="12.75" customHeight="1" x14ac:dyDescent="0.25">
      <c r="B868" s="7"/>
      <c r="D868" s="8"/>
      <c r="E868" s="8"/>
      <c r="F868" s="8"/>
    </row>
    <row r="869" spans="2:6" ht="12.75" customHeight="1" x14ac:dyDescent="0.25">
      <c r="B869" s="7"/>
      <c r="D869" s="8"/>
      <c r="E869" s="8"/>
      <c r="F869" s="8"/>
    </row>
    <row r="870" spans="2:6" ht="12.75" customHeight="1" x14ac:dyDescent="0.25">
      <c r="B870" s="7"/>
      <c r="D870" s="8"/>
      <c r="E870" s="8"/>
      <c r="F870" s="8"/>
    </row>
    <row r="871" spans="2:6" ht="12.75" customHeight="1" x14ac:dyDescent="0.25">
      <c r="B871" s="7"/>
      <c r="D871" s="8"/>
      <c r="E871" s="8"/>
      <c r="F871" s="8"/>
    </row>
    <row r="872" spans="2:6" ht="12.75" customHeight="1" x14ac:dyDescent="0.25">
      <c r="B872" s="7"/>
      <c r="D872" s="8"/>
      <c r="E872" s="8"/>
      <c r="F872" s="8"/>
    </row>
    <row r="873" spans="2:6" ht="12.75" customHeight="1" x14ac:dyDescent="0.25">
      <c r="B873" s="7"/>
      <c r="D873" s="8"/>
      <c r="E873" s="8"/>
      <c r="F873" s="8"/>
    </row>
    <row r="874" spans="2:6" ht="12.75" customHeight="1" x14ac:dyDescent="0.25">
      <c r="B874" s="7"/>
      <c r="D874" s="8"/>
      <c r="E874" s="8"/>
      <c r="F874" s="8"/>
    </row>
    <row r="875" spans="2:6" ht="12.75" customHeight="1" x14ac:dyDescent="0.25">
      <c r="B875" s="7"/>
      <c r="D875" s="8"/>
      <c r="E875" s="8"/>
      <c r="F875" s="8"/>
    </row>
    <row r="876" spans="2:6" ht="12.75" customHeight="1" x14ac:dyDescent="0.25">
      <c r="B876" s="7"/>
      <c r="D876" s="8"/>
      <c r="E876" s="8"/>
      <c r="F876" s="8"/>
    </row>
    <row r="877" spans="2:6" ht="12.75" customHeight="1" x14ac:dyDescent="0.25">
      <c r="B877" s="7"/>
      <c r="D877" s="8"/>
      <c r="E877" s="8"/>
      <c r="F877" s="8"/>
    </row>
    <row r="878" spans="2:6" ht="12.75" customHeight="1" x14ac:dyDescent="0.25">
      <c r="B878" s="7"/>
      <c r="D878" s="8"/>
      <c r="E878" s="8"/>
      <c r="F878" s="8"/>
    </row>
    <row r="879" spans="2:6" ht="12.75" customHeight="1" x14ac:dyDescent="0.25">
      <c r="B879" s="7"/>
      <c r="D879" s="8"/>
      <c r="E879" s="8"/>
      <c r="F879" s="8"/>
    </row>
    <row r="880" spans="2:6" ht="12.75" customHeight="1" x14ac:dyDescent="0.25">
      <c r="B880" s="7"/>
      <c r="D880" s="8"/>
      <c r="E880" s="8"/>
      <c r="F880" s="8"/>
    </row>
    <row r="881" spans="2:6" ht="12.75" customHeight="1" x14ac:dyDescent="0.25">
      <c r="B881" s="7"/>
      <c r="D881" s="8"/>
      <c r="E881" s="8"/>
      <c r="F881" s="8"/>
    </row>
    <row r="882" spans="2:6" ht="12.75" customHeight="1" x14ac:dyDescent="0.25">
      <c r="B882" s="7"/>
      <c r="D882" s="8"/>
      <c r="E882" s="8"/>
      <c r="F882" s="8"/>
    </row>
    <row r="883" spans="2:6" ht="12.75" customHeight="1" x14ac:dyDescent="0.25">
      <c r="B883" s="7"/>
      <c r="D883" s="8"/>
      <c r="E883" s="8"/>
      <c r="F883" s="8"/>
    </row>
    <row r="884" spans="2:6" ht="12.75" customHeight="1" x14ac:dyDescent="0.25">
      <c r="B884" s="7"/>
      <c r="D884" s="8"/>
      <c r="E884" s="8"/>
      <c r="F884" s="8"/>
    </row>
    <row r="885" spans="2:6" ht="12.75" customHeight="1" x14ac:dyDescent="0.25">
      <c r="B885" s="7"/>
      <c r="D885" s="8"/>
      <c r="E885" s="8"/>
      <c r="F885" s="8"/>
    </row>
    <row r="886" spans="2:6" ht="12.75" customHeight="1" x14ac:dyDescent="0.25">
      <c r="B886" s="7"/>
      <c r="D886" s="8"/>
      <c r="E886" s="8"/>
      <c r="F886" s="8"/>
    </row>
    <row r="887" spans="2:6" ht="12.75" customHeight="1" x14ac:dyDescent="0.25">
      <c r="B887" s="7"/>
      <c r="D887" s="8"/>
      <c r="E887" s="8"/>
      <c r="F887" s="8"/>
    </row>
    <row r="888" spans="2:6" ht="12.75" customHeight="1" x14ac:dyDescent="0.25">
      <c r="B888" s="7"/>
      <c r="D888" s="8"/>
      <c r="E888" s="8"/>
      <c r="F888" s="8"/>
    </row>
    <row r="889" spans="2:6" ht="12.75" customHeight="1" x14ac:dyDescent="0.25">
      <c r="B889" s="7"/>
      <c r="D889" s="8"/>
      <c r="E889" s="8"/>
      <c r="F889" s="8"/>
    </row>
    <row r="890" spans="2:6" ht="12.75" customHeight="1" x14ac:dyDescent="0.25">
      <c r="B890" s="7"/>
      <c r="D890" s="8"/>
      <c r="E890" s="8"/>
      <c r="F890" s="8"/>
    </row>
    <row r="891" spans="2:6" ht="12.75" customHeight="1" x14ac:dyDescent="0.25">
      <c r="B891" s="7"/>
      <c r="D891" s="8"/>
      <c r="E891" s="8"/>
      <c r="F891" s="8"/>
    </row>
    <row r="892" spans="2:6" ht="12.75" customHeight="1" x14ac:dyDescent="0.25">
      <c r="B892" s="7"/>
      <c r="D892" s="8"/>
      <c r="E892" s="8"/>
      <c r="F892" s="8"/>
    </row>
    <row r="893" spans="2:6" ht="12.75" customHeight="1" x14ac:dyDescent="0.25">
      <c r="B893" s="7"/>
      <c r="D893" s="8"/>
      <c r="E893" s="8"/>
      <c r="F893" s="8"/>
    </row>
    <row r="894" spans="2:6" ht="12.75" customHeight="1" x14ac:dyDescent="0.25">
      <c r="B894" s="7"/>
      <c r="D894" s="8"/>
      <c r="E894" s="8"/>
      <c r="F894" s="8"/>
    </row>
    <row r="895" spans="2:6" ht="12.75" customHeight="1" x14ac:dyDescent="0.25">
      <c r="B895" s="7"/>
      <c r="D895" s="8"/>
      <c r="E895" s="8"/>
      <c r="F895" s="8"/>
    </row>
    <row r="896" spans="2:6" ht="12.75" customHeight="1" x14ac:dyDescent="0.25">
      <c r="B896" s="7"/>
      <c r="D896" s="8"/>
      <c r="E896" s="8"/>
      <c r="F896" s="8"/>
    </row>
    <row r="897" spans="2:6" ht="12.75" customHeight="1" x14ac:dyDescent="0.25">
      <c r="B897" s="7"/>
      <c r="D897" s="8"/>
      <c r="E897" s="8"/>
      <c r="F897" s="8"/>
    </row>
    <row r="898" spans="2:6" ht="12.75" customHeight="1" x14ac:dyDescent="0.25">
      <c r="B898" s="7"/>
      <c r="D898" s="8"/>
      <c r="E898" s="8"/>
      <c r="F898" s="8"/>
    </row>
    <row r="899" spans="2:6" ht="12.75" customHeight="1" x14ac:dyDescent="0.25">
      <c r="B899" s="7"/>
      <c r="D899" s="8"/>
      <c r="E899" s="8"/>
      <c r="F899" s="8"/>
    </row>
    <row r="900" spans="2:6" ht="12.75" customHeight="1" x14ac:dyDescent="0.25">
      <c r="B900" s="7"/>
      <c r="D900" s="8"/>
      <c r="E900" s="8"/>
      <c r="F900" s="8"/>
    </row>
    <row r="901" spans="2:6" ht="12.75" customHeight="1" x14ac:dyDescent="0.25">
      <c r="B901" s="7"/>
      <c r="D901" s="8"/>
      <c r="E901" s="8"/>
      <c r="F901" s="8"/>
    </row>
    <row r="902" spans="2:6" ht="12.75" customHeight="1" x14ac:dyDescent="0.25">
      <c r="B902" s="7"/>
      <c r="D902" s="8"/>
      <c r="E902" s="8"/>
      <c r="F902" s="8"/>
    </row>
    <row r="903" spans="2:6" ht="12.75" customHeight="1" x14ac:dyDescent="0.25">
      <c r="B903" s="7"/>
      <c r="D903" s="8"/>
      <c r="E903" s="8"/>
      <c r="F903" s="8"/>
    </row>
    <row r="904" spans="2:6" ht="12.75" customHeight="1" x14ac:dyDescent="0.25">
      <c r="B904" s="7"/>
      <c r="D904" s="8"/>
      <c r="E904" s="8"/>
      <c r="F904" s="8"/>
    </row>
    <row r="905" spans="2:6" ht="12.75" customHeight="1" x14ac:dyDescent="0.25">
      <c r="B905" s="7"/>
      <c r="D905" s="8"/>
      <c r="E905" s="8"/>
      <c r="F905" s="8"/>
    </row>
    <row r="906" spans="2:6" ht="12.75" customHeight="1" x14ac:dyDescent="0.25">
      <c r="B906" s="7"/>
      <c r="D906" s="8"/>
      <c r="E906" s="8"/>
      <c r="F906" s="8"/>
    </row>
    <row r="907" spans="2:6" ht="12.75" customHeight="1" x14ac:dyDescent="0.25">
      <c r="B907" s="7"/>
      <c r="D907" s="8"/>
      <c r="E907" s="8"/>
      <c r="F907" s="8"/>
    </row>
    <row r="908" spans="2:6" ht="12.75" customHeight="1" x14ac:dyDescent="0.25">
      <c r="B908" s="7"/>
      <c r="D908" s="8"/>
      <c r="E908" s="8"/>
      <c r="F908" s="8"/>
    </row>
    <row r="909" spans="2:6" ht="12.75" customHeight="1" x14ac:dyDescent="0.25">
      <c r="B909" s="7"/>
      <c r="D909" s="8"/>
      <c r="E909" s="8"/>
      <c r="F909" s="8"/>
    </row>
    <row r="910" spans="2:6" ht="12.75" customHeight="1" x14ac:dyDescent="0.25">
      <c r="B910" s="7"/>
      <c r="D910" s="8"/>
      <c r="E910" s="8"/>
      <c r="F910" s="8"/>
    </row>
    <row r="911" spans="2:6" ht="12.75" customHeight="1" x14ac:dyDescent="0.25">
      <c r="B911" s="7"/>
      <c r="D911" s="8"/>
      <c r="E911" s="8"/>
      <c r="F911" s="8"/>
    </row>
    <row r="912" spans="2:6" ht="12.75" customHeight="1" x14ac:dyDescent="0.25">
      <c r="B912" s="7"/>
      <c r="D912" s="8"/>
      <c r="E912" s="8"/>
      <c r="F912" s="8"/>
    </row>
    <row r="913" spans="2:6" ht="12.75" customHeight="1" x14ac:dyDescent="0.25">
      <c r="B913" s="7"/>
      <c r="D913" s="8"/>
      <c r="E913" s="8"/>
      <c r="F913" s="8"/>
    </row>
    <row r="914" spans="2:6" ht="12.75" customHeight="1" x14ac:dyDescent="0.25">
      <c r="B914" s="7"/>
      <c r="D914" s="8"/>
      <c r="E914" s="8"/>
      <c r="F914" s="8"/>
    </row>
    <row r="915" spans="2:6" ht="12.75" customHeight="1" x14ac:dyDescent="0.25">
      <c r="B915" s="7"/>
      <c r="D915" s="8"/>
      <c r="E915" s="8"/>
      <c r="F915" s="8"/>
    </row>
    <row r="916" spans="2:6" ht="12.75" customHeight="1" x14ac:dyDescent="0.25">
      <c r="B916" s="7"/>
      <c r="D916" s="8"/>
      <c r="E916" s="8"/>
      <c r="F916" s="8"/>
    </row>
    <row r="917" spans="2:6" ht="12.75" customHeight="1" x14ac:dyDescent="0.25">
      <c r="B917" s="7"/>
      <c r="D917" s="8"/>
      <c r="E917" s="8"/>
      <c r="F917" s="8"/>
    </row>
    <row r="918" spans="2:6" ht="12.75" customHeight="1" x14ac:dyDescent="0.25">
      <c r="B918" s="7"/>
      <c r="D918" s="8"/>
      <c r="E918" s="8"/>
      <c r="F918" s="8"/>
    </row>
    <row r="919" spans="2:6" ht="12.75" customHeight="1" x14ac:dyDescent="0.25">
      <c r="B919" s="7"/>
      <c r="D919" s="8"/>
      <c r="E919" s="8"/>
      <c r="F919" s="8"/>
    </row>
    <row r="920" spans="2:6" ht="12.75" customHeight="1" x14ac:dyDescent="0.25">
      <c r="B920" s="7"/>
      <c r="D920" s="8"/>
      <c r="E920" s="8"/>
      <c r="F920" s="8"/>
    </row>
    <row r="921" spans="2:6" ht="12.75" customHeight="1" x14ac:dyDescent="0.25">
      <c r="B921" s="7"/>
      <c r="D921" s="8"/>
      <c r="E921" s="8"/>
      <c r="F921" s="8"/>
    </row>
    <row r="922" spans="2:6" ht="12.75" customHeight="1" x14ac:dyDescent="0.25">
      <c r="B922" s="7"/>
      <c r="D922" s="8"/>
      <c r="E922" s="8"/>
      <c r="F922" s="8"/>
    </row>
    <row r="923" spans="2:6" ht="12.75" customHeight="1" x14ac:dyDescent="0.25">
      <c r="B923" s="7"/>
      <c r="D923" s="8"/>
      <c r="E923" s="8"/>
      <c r="F923" s="8"/>
    </row>
    <row r="924" spans="2:6" ht="12.75" customHeight="1" x14ac:dyDescent="0.25">
      <c r="B924" s="7"/>
      <c r="D924" s="8"/>
      <c r="E924" s="8"/>
      <c r="F924" s="8"/>
    </row>
    <row r="925" spans="2:6" ht="12.75" customHeight="1" x14ac:dyDescent="0.25">
      <c r="B925" s="7"/>
      <c r="D925" s="8"/>
      <c r="E925" s="8"/>
      <c r="F925" s="8"/>
    </row>
    <row r="926" spans="2:6" ht="12.75" customHeight="1" x14ac:dyDescent="0.25">
      <c r="B926" s="7"/>
      <c r="D926" s="8"/>
      <c r="E926" s="8"/>
      <c r="F926" s="8"/>
    </row>
    <row r="927" spans="2:6" ht="12.75" customHeight="1" x14ac:dyDescent="0.25">
      <c r="B927" s="7"/>
      <c r="D927" s="8"/>
      <c r="E927" s="8"/>
      <c r="F927" s="8"/>
    </row>
    <row r="928" spans="2:6" ht="12.75" customHeight="1" x14ac:dyDescent="0.25">
      <c r="B928" s="7"/>
      <c r="D928" s="8"/>
      <c r="E928" s="8"/>
      <c r="F928" s="8"/>
    </row>
    <row r="929" spans="2:6" ht="12.75" customHeight="1" x14ac:dyDescent="0.25">
      <c r="B929" s="7"/>
      <c r="D929" s="8"/>
      <c r="E929" s="8"/>
      <c r="F929" s="8"/>
    </row>
    <row r="930" spans="2:6" ht="12.75" customHeight="1" x14ac:dyDescent="0.25">
      <c r="B930" s="7"/>
      <c r="D930" s="8"/>
      <c r="E930" s="8"/>
      <c r="F930" s="8"/>
    </row>
    <row r="931" spans="2:6" ht="12.75" customHeight="1" x14ac:dyDescent="0.25">
      <c r="B931" s="7"/>
      <c r="D931" s="8"/>
      <c r="E931" s="8"/>
      <c r="F931" s="8"/>
    </row>
    <row r="932" spans="2:6" ht="12.75" customHeight="1" x14ac:dyDescent="0.25">
      <c r="B932" s="7"/>
      <c r="D932" s="8"/>
      <c r="E932" s="8"/>
      <c r="F932" s="8"/>
    </row>
    <row r="933" spans="2:6" ht="12.75" customHeight="1" x14ac:dyDescent="0.25">
      <c r="B933" s="7"/>
      <c r="D933" s="8"/>
      <c r="E933" s="8"/>
      <c r="F933" s="8"/>
    </row>
    <row r="934" spans="2:6" ht="12.75" customHeight="1" x14ac:dyDescent="0.25">
      <c r="B934" s="7"/>
      <c r="D934" s="8"/>
      <c r="E934" s="8"/>
      <c r="F934" s="8"/>
    </row>
    <row r="935" spans="2:6" ht="12.75" customHeight="1" x14ac:dyDescent="0.25">
      <c r="B935" s="7"/>
      <c r="D935" s="8"/>
      <c r="E935" s="8"/>
      <c r="F935" s="8"/>
    </row>
    <row r="936" spans="2:6" ht="12.75" customHeight="1" x14ac:dyDescent="0.25">
      <c r="B936" s="7"/>
      <c r="D936" s="8"/>
      <c r="E936" s="8"/>
      <c r="F936" s="8"/>
    </row>
    <row r="937" spans="2:6" ht="12.75" customHeight="1" x14ac:dyDescent="0.25">
      <c r="B937" s="7"/>
      <c r="D937" s="8"/>
      <c r="E937" s="8"/>
      <c r="F937" s="8"/>
    </row>
    <row r="938" spans="2:6" ht="12.75" customHeight="1" x14ac:dyDescent="0.25">
      <c r="B938" s="7"/>
      <c r="D938" s="8"/>
      <c r="E938" s="8"/>
      <c r="F938" s="8"/>
    </row>
    <row r="939" spans="2:6" ht="12.75" customHeight="1" x14ac:dyDescent="0.25">
      <c r="B939" s="7"/>
      <c r="D939" s="8"/>
      <c r="E939" s="8"/>
      <c r="F939" s="8"/>
    </row>
    <row r="940" spans="2:6" ht="12.75" customHeight="1" x14ac:dyDescent="0.25">
      <c r="B940" s="7"/>
      <c r="D940" s="8"/>
      <c r="E940" s="8"/>
      <c r="F940" s="8"/>
    </row>
    <row r="941" spans="2:6" ht="12.75" customHeight="1" x14ac:dyDescent="0.25">
      <c r="B941" s="7"/>
      <c r="D941" s="8"/>
      <c r="E941" s="8"/>
      <c r="F941" s="8"/>
    </row>
    <row r="942" spans="2:6" ht="12.75" customHeight="1" x14ac:dyDescent="0.25">
      <c r="B942" s="7"/>
      <c r="D942" s="8"/>
      <c r="E942" s="8"/>
      <c r="F942" s="8"/>
    </row>
    <row r="943" spans="2:6" ht="12.75" customHeight="1" x14ac:dyDescent="0.25">
      <c r="B943" s="7"/>
      <c r="D943" s="8"/>
      <c r="E943" s="8"/>
      <c r="F943" s="8"/>
    </row>
    <row r="944" spans="2:6" ht="12.75" customHeight="1" x14ac:dyDescent="0.25">
      <c r="B944" s="7"/>
      <c r="D944" s="8"/>
      <c r="E944" s="8"/>
      <c r="F944" s="8"/>
    </row>
    <row r="945" spans="2:6" ht="12.75" customHeight="1" x14ac:dyDescent="0.25">
      <c r="B945" s="7"/>
      <c r="D945" s="8"/>
      <c r="E945" s="8"/>
      <c r="F945" s="8"/>
    </row>
    <row r="946" spans="2:6" ht="12.75" customHeight="1" x14ac:dyDescent="0.25">
      <c r="B946" s="7"/>
      <c r="D946" s="8"/>
      <c r="E946" s="8"/>
      <c r="F946" s="8"/>
    </row>
    <row r="947" spans="2:6" ht="12.75" customHeight="1" x14ac:dyDescent="0.25">
      <c r="B947" s="7"/>
      <c r="D947" s="8"/>
      <c r="E947" s="8"/>
      <c r="F947" s="8"/>
    </row>
    <row r="948" spans="2:6" ht="12.75" customHeight="1" x14ac:dyDescent="0.25">
      <c r="B948" s="7"/>
      <c r="D948" s="8"/>
      <c r="E948" s="8"/>
      <c r="F948" s="8"/>
    </row>
    <row r="949" spans="2:6" ht="12.75" customHeight="1" x14ac:dyDescent="0.25">
      <c r="B949" s="7"/>
      <c r="D949" s="8"/>
      <c r="E949" s="8"/>
      <c r="F949" s="8"/>
    </row>
    <row r="950" spans="2:6" ht="12.75" customHeight="1" x14ac:dyDescent="0.25">
      <c r="B950" s="7"/>
      <c r="D950" s="8"/>
      <c r="E950" s="8"/>
      <c r="F950" s="8"/>
    </row>
    <row r="951" spans="2:6" ht="12.75" customHeight="1" x14ac:dyDescent="0.25">
      <c r="B951" s="7"/>
      <c r="D951" s="8"/>
      <c r="E951" s="8"/>
      <c r="F951" s="8"/>
    </row>
    <row r="952" spans="2:6" ht="12.75" customHeight="1" x14ac:dyDescent="0.25">
      <c r="B952" s="7"/>
      <c r="D952" s="8"/>
      <c r="E952" s="8"/>
      <c r="F952" s="8"/>
    </row>
    <row r="953" spans="2:6" ht="12.75" customHeight="1" x14ac:dyDescent="0.25">
      <c r="B953" s="7"/>
      <c r="D953" s="8"/>
      <c r="E953" s="8"/>
      <c r="F953" s="8"/>
    </row>
    <row r="954" spans="2:6" ht="12.75" customHeight="1" x14ac:dyDescent="0.25">
      <c r="B954" s="7"/>
      <c r="D954" s="8"/>
      <c r="E954" s="8"/>
      <c r="F954" s="8"/>
    </row>
    <row r="955" spans="2:6" ht="12.75" customHeight="1" x14ac:dyDescent="0.25">
      <c r="B955" s="7"/>
      <c r="D955" s="8"/>
      <c r="E955" s="8"/>
      <c r="F955" s="8"/>
    </row>
    <row r="956" spans="2:6" ht="12.75" customHeight="1" x14ac:dyDescent="0.25">
      <c r="B956" s="7"/>
      <c r="D956" s="8"/>
      <c r="E956" s="8"/>
      <c r="F956" s="8"/>
    </row>
    <row r="957" spans="2:6" ht="12.75" customHeight="1" x14ac:dyDescent="0.25">
      <c r="B957" s="7"/>
      <c r="D957" s="8"/>
      <c r="E957" s="8"/>
      <c r="F957" s="8"/>
    </row>
    <row r="958" spans="2:6" ht="12.75" customHeight="1" x14ac:dyDescent="0.25">
      <c r="B958" s="7"/>
      <c r="D958" s="8"/>
      <c r="E958" s="8"/>
      <c r="F958" s="8"/>
    </row>
    <row r="959" spans="2:6" ht="12.75" customHeight="1" x14ac:dyDescent="0.25">
      <c r="B959" s="7"/>
      <c r="D959" s="8"/>
      <c r="E959" s="8"/>
      <c r="F959" s="8"/>
    </row>
    <row r="960" spans="2:6" ht="12.75" customHeight="1" x14ac:dyDescent="0.25">
      <c r="B960" s="7"/>
      <c r="D960" s="8"/>
      <c r="E960" s="8"/>
      <c r="F960" s="8"/>
    </row>
    <row r="961" spans="2:6" ht="12.75" customHeight="1" x14ac:dyDescent="0.25">
      <c r="B961" s="7"/>
      <c r="D961" s="8"/>
      <c r="E961" s="8"/>
      <c r="F961" s="8"/>
    </row>
    <row r="962" spans="2:6" ht="12.75" customHeight="1" x14ac:dyDescent="0.25">
      <c r="B962" s="7"/>
      <c r="D962" s="8"/>
      <c r="E962" s="8"/>
      <c r="F962" s="8"/>
    </row>
    <row r="963" spans="2:6" ht="12.75" customHeight="1" x14ac:dyDescent="0.25">
      <c r="B963" s="7"/>
      <c r="D963" s="8"/>
      <c r="E963" s="8"/>
      <c r="F963" s="8"/>
    </row>
    <row r="964" spans="2:6" ht="12.75" customHeight="1" x14ac:dyDescent="0.25">
      <c r="B964" s="7"/>
      <c r="D964" s="8"/>
      <c r="E964" s="8"/>
      <c r="F964" s="8"/>
    </row>
    <row r="965" spans="2:6" ht="12.75" customHeight="1" x14ac:dyDescent="0.25">
      <c r="B965" s="7"/>
      <c r="D965" s="8"/>
      <c r="E965" s="8"/>
      <c r="F965" s="8"/>
    </row>
    <row r="966" spans="2:6" ht="12.75" customHeight="1" x14ac:dyDescent="0.25">
      <c r="B966" s="7"/>
      <c r="D966" s="8"/>
      <c r="E966" s="8"/>
      <c r="F966" s="8"/>
    </row>
    <row r="967" spans="2:6" ht="12.75" customHeight="1" x14ac:dyDescent="0.25">
      <c r="B967" s="7"/>
      <c r="D967" s="8"/>
      <c r="E967" s="8"/>
      <c r="F967" s="8"/>
    </row>
    <row r="968" spans="2:6" ht="12.75" customHeight="1" x14ac:dyDescent="0.25">
      <c r="B968" s="7"/>
      <c r="D968" s="8"/>
      <c r="E968" s="8"/>
      <c r="F968" s="8"/>
    </row>
    <row r="969" spans="2:6" ht="12.75" customHeight="1" x14ac:dyDescent="0.25">
      <c r="B969" s="7"/>
      <c r="D969" s="8"/>
      <c r="E969" s="8"/>
      <c r="F969" s="8"/>
    </row>
    <row r="970" spans="2:6" ht="12.75" customHeight="1" x14ac:dyDescent="0.25">
      <c r="B970" s="7"/>
      <c r="D970" s="8"/>
      <c r="E970" s="8"/>
      <c r="F970" s="8"/>
    </row>
    <row r="971" spans="2:6" ht="12.75" customHeight="1" x14ac:dyDescent="0.25">
      <c r="B971" s="7"/>
      <c r="D971" s="8"/>
      <c r="E971" s="8"/>
      <c r="F971" s="8"/>
    </row>
    <row r="972" spans="2:6" ht="12.75" customHeight="1" x14ac:dyDescent="0.25">
      <c r="B972" s="7"/>
      <c r="D972" s="8"/>
      <c r="E972" s="8"/>
      <c r="F972" s="8"/>
    </row>
    <row r="973" spans="2:6" ht="12.75" customHeight="1" x14ac:dyDescent="0.25">
      <c r="B973" s="7"/>
      <c r="D973" s="8"/>
      <c r="E973" s="8"/>
      <c r="F973" s="8"/>
    </row>
    <row r="974" spans="2:6" ht="12.75" customHeight="1" x14ac:dyDescent="0.25">
      <c r="B974" s="7"/>
      <c r="D974" s="8"/>
      <c r="E974" s="8"/>
      <c r="F974" s="8"/>
    </row>
    <row r="975" spans="2:6" ht="12.75" customHeight="1" x14ac:dyDescent="0.25">
      <c r="B975" s="7"/>
      <c r="D975" s="8"/>
      <c r="E975" s="8"/>
      <c r="F975" s="8"/>
    </row>
    <row r="976" spans="2:6" ht="12.75" customHeight="1" x14ac:dyDescent="0.25">
      <c r="B976" s="7"/>
      <c r="D976" s="8"/>
      <c r="E976" s="8"/>
      <c r="F976" s="8"/>
    </row>
    <row r="977" spans="2:6" ht="12.75" customHeight="1" x14ac:dyDescent="0.25">
      <c r="B977" s="7"/>
      <c r="D977" s="8"/>
      <c r="E977" s="8"/>
      <c r="F977" s="8"/>
    </row>
    <row r="978" spans="2:6" ht="12.75" customHeight="1" x14ac:dyDescent="0.25">
      <c r="B978" s="7"/>
      <c r="D978" s="8"/>
      <c r="E978" s="8"/>
      <c r="F978" s="8"/>
    </row>
    <row r="979" spans="2:6" ht="12.75" customHeight="1" x14ac:dyDescent="0.25">
      <c r="B979" s="7"/>
      <c r="D979" s="8"/>
      <c r="E979" s="8"/>
      <c r="F979" s="8"/>
    </row>
    <row r="980" spans="2:6" ht="12.75" customHeight="1" x14ac:dyDescent="0.25">
      <c r="B980" s="7"/>
      <c r="D980" s="8"/>
      <c r="E980" s="8"/>
      <c r="F980" s="8"/>
    </row>
    <row r="981" spans="2:6" ht="12.75" customHeight="1" x14ac:dyDescent="0.25">
      <c r="B981" s="7"/>
      <c r="D981" s="8"/>
      <c r="E981" s="8"/>
      <c r="F981" s="8"/>
    </row>
    <row r="982" spans="2:6" ht="12.75" customHeight="1" x14ac:dyDescent="0.25">
      <c r="B982" s="7"/>
      <c r="D982" s="8"/>
      <c r="E982" s="8"/>
      <c r="F982" s="8"/>
    </row>
    <row r="983" spans="2:6" ht="12.75" customHeight="1" x14ac:dyDescent="0.25">
      <c r="B983" s="7"/>
      <c r="D983" s="8"/>
      <c r="E983" s="8"/>
      <c r="F983" s="8"/>
    </row>
    <row r="984" spans="2:6" ht="12.75" customHeight="1" x14ac:dyDescent="0.25">
      <c r="B984" s="7"/>
      <c r="D984" s="8"/>
      <c r="E984" s="8"/>
      <c r="F984" s="8"/>
    </row>
    <row r="985" spans="2:6" ht="12.75" customHeight="1" x14ac:dyDescent="0.25">
      <c r="B985" s="7"/>
      <c r="D985" s="8"/>
      <c r="E985" s="8"/>
      <c r="F985" s="8"/>
    </row>
    <row r="986" spans="2:6" ht="12.75" customHeight="1" x14ac:dyDescent="0.25">
      <c r="B986" s="7"/>
      <c r="D986" s="8"/>
      <c r="E986" s="8"/>
      <c r="F986" s="8"/>
    </row>
    <row r="987" spans="2:6" ht="12.75" customHeight="1" x14ac:dyDescent="0.25">
      <c r="B987" s="7"/>
      <c r="D987" s="8"/>
      <c r="E987" s="8"/>
      <c r="F987" s="8"/>
    </row>
    <row r="988" spans="2:6" ht="12.75" customHeight="1" x14ac:dyDescent="0.25">
      <c r="B988" s="7"/>
      <c r="D988" s="8"/>
      <c r="E988" s="8"/>
      <c r="F988" s="8"/>
    </row>
    <row r="989" spans="2:6" ht="12.75" customHeight="1" x14ac:dyDescent="0.25">
      <c r="B989" s="7"/>
      <c r="D989" s="8"/>
      <c r="E989" s="8"/>
      <c r="F989" s="8"/>
    </row>
    <row r="990" spans="2:6" ht="12.75" customHeight="1" x14ac:dyDescent="0.25">
      <c r="B990" s="7"/>
      <c r="D990" s="8"/>
      <c r="E990" s="8"/>
      <c r="F990" s="8"/>
    </row>
    <row r="991" spans="2:6" ht="12.75" customHeight="1" x14ac:dyDescent="0.25">
      <c r="B991" s="7"/>
      <c r="D991" s="8"/>
      <c r="E991" s="8"/>
      <c r="F991" s="8"/>
    </row>
    <row r="992" spans="2:6" ht="12.75" customHeight="1" x14ac:dyDescent="0.25">
      <c r="B992" s="7"/>
      <c r="D992" s="8"/>
      <c r="E992" s="8"/>
      <c r="F992" s="8"/>
    </row>
    <row r="993" spans="2:6" ht="12.75" customHeight="1" x14ac:dyDescent="0.25">
      <c r="B993" s="7"/>
      <c r="D993" s="8"/>
      <c r="E993" s="8"/>
      <c r="F993" s="8"/>
    </row>
    <row r="994" spans="2:6" ht="12.75" customHeight="1" x14ac:dyDescent="0.25">
      <c r="B994" s="7"/>
      <c r="D994" s="8"/>
      <c r="E994" s="8"/>
      <c r="F994" s="8"/>
    </row>
    <row r="995" spans="2:6" ht="12.75" customHeight="1" x14ac:dyDescent="0.25">
      <c r="B995" s="7"/>
      <c r="D995" s="8"/>
      <c r="E995" s="8"/>
      <c r="F995" s="8"/>
    </row>
    <row r="996" spans="2:6" ht="12.75" customHeight="1" x14ac:dyDescent="0.25">
      <c r="B996" s="7"/>
      <c r="D996" s="8"/>
      <c r="E996" s="8"/>
      <c r="F996" s="8"/>
    </row>
    <row r="997" spans="2:6" ht="12.75" customHeight="1" x14ac:dyDescent="0.25">
      <c r="B997" s="7"/>
      <c r="D997" s="8"/>
      <c r="E997" s="8"/>
      <c r="F997" s="8"/>
    </row>
    <row r="998" spans="2:6" ht="12.75" customHeight="1" x14ac:dyDescent="0.25">
      <c r="B998" s="7"/>
      <c r="D998" s="8"/>
      <c r="E998" s="8"/>
      <c r="F998" s="8"/>
    </row>
    <row r="999" spans="2:6" ht="12.75" customHeight="1" x14ac:dyDescent="0.25">
      <c r="B999" s="7"/>
      <c r="D999" s="8"/>
      <c r="E999" s="8"/>
      <c r="F999" s="8"/>
    </row>
    <row r="1000" spans="2:6" ht="12.75" customHeight="1" x14ac:dyDescent="0.25">
      <c r="B1000" s="7"/>
      <c r="D1000" s="8"/>
      <c r="E1000" s="8"/>
      <c r="F1000" s="8"/>
    </row>
  </sheetData>
  <mergeCells count="13">
    <mergeCell ref="AE6:AF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96"/>
  <sheetViews>
    <sheetView showGridLines="0" workbookViewId="0">
      <pane ySplit="1" topLeftCell="A2" activePane="bottomLeft" state="frozen"/>
      <selection pane="bottomLeft" activeCell="G2" sqref="G2"/>
    </sheetView>
  </sheetViews>
  <sheetFormatPr baseColWidth="10" defaultColWidth="14.453125" defaultRowHeight="15" customHeight="1" x14ac:dyDescent="0.3"/>
  <cols>
    <col min="1" max="1" width="1.81640625" style="27" customWidth="1"/>
    <col min="2" max="2" width="12.1796875" style="27" customWidth="1"/>
    <col min="3" max="3" width="10.7265625" style="27" customWidth="1"/>
    <col min="4" max="4" width="8.7265625" style="27" hidden="1" customWidth="1"/>
    <col min="5" max="5" width="15.1796875" style="27" hidden="1" customWidth="1"/>
    <col min="6" max="6" width="15.81640625" style="27" hidden="1" customWidth="1"/>
    <col min="7" max="7" width="33.453125" style="27" bestFit="1" customWidth="1"/>
    <col min="8" max="8" width="10.26953125" style="27" customWidth="1"/>
    <col min="9" max="9" width="13.54296875" style="27" customWidth="1"/>
    <col min="10" max="10" width="10.26953125" style="27" customWidth="1"/>
    <col min="11" max="11" width="14.26953125" style="27" bestFit="1" customWidth="1"/>
    <col min="12" max="12" width="11.7265625" style="27" customWidth="1"/>
    <col min="13" max="13" width="10" style="27" customWidth="1"/>
    <col min="14" max="14" width="9.54296875" style="27" customWidth="1"/>
    <col min="15" max="15" width="11.81640625" style="27" bestFit="1" customWidth="1"/>
    <col min="16" max="16" width="10.453125" style="27" bestFit="1" customWidth="1"/>
    <col min="17" max="17" width="11.26953125" style="27" bestFit="1" customWidth="1"/>
    <col min="18" max="18" width="14.54296875" style="27" bestFit="1" customWidth="1"/>
    <col min="19" max="19" width="12.81640625" style="27" bestFit="1" customWidth="1"/>
    <col min="20" max="20" width="13.81640625" style="27" bestFit="1" customWidth="1"/>
    <col min="21" max="21" width="9.1796875" style="27" customWidth="1"/>
    <col min="22" max="22" width="10.54296875" style="27" bestFit="1" customWidth="1"/>
    <col min="23" max="41" width="9.1796875" style="27" customWidth="1"/>
    <col min="42" max="16384" width="14.453125" style="27"/>
  </cols>
  <sheetData>
    <row r="1" spans="1:23" customFormat="1" ht="22.5" customHeight="1" thickBot="1" x14ac:dyDescent="0.5">
      <c r="A1" s="1"/>
      <c r="B1" s="58" t="s">
        <v>79</v>
      </c>
      <c r="C1" s="58"/>
      <c r="D1" s="58"/>
      <c r="E1" s="58"/>
      <c r="F1" s="58"/>
      <c r="G1" s="58"/>
      <c r="H1" s="58"/>
      <c r="I1" s="58"/>
      <c r="J1" s="58"/>
      <c r="K1" s="127">
        <f>+J3+K3</f>
        <v>0</v>
      </c>
      <c r="L1" s="58"/>
      <c r="M1" s="58"/>
      <c r="N1" s="58"/>
      <c r="O1" s="127"/>
      <c r="P1" s="58"/>
      <c r="Q1" s="58"/>
      <c r="R1" s="58"/>
      <c r="S1" s="58"/>
      <c r="T1" s="58"/>
      <c r="U1" s="58"/>
      <c r="V1" s="58"/>
      <c r="W1" s="58"/>
    </row>
    <row r="2" spans="1:23" ht="3" customHeight="1" thickTop="1" x14ac:dyDescent="0.3">
      <c r="A2" s="49"/>
      <c r="C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3" ht="15" customHeight="1" thickBot="1" x14ac:dyDescent="0.35">
      <c r="A3" s="49"/>
      <c r="C3" s="37"/>
      <c r="I3" s="126">
        <f t="shared" ref="I3:V3" si="0">+SUM(I6:I2326)</f>
        <v>0</v>
      </c>
      <c r="J3" s="126">
        <f t="shared" si="0"/>
        <v>0</v>
      </c>
      <c r="K3" s="126">
        <f t="shared" si="0"/>
        <v>0</v>
      </c>
      <c r="L3" s="126">
        <f t="shared" si="0"/>
        <v>0</v>
      </c>
      <c r="M3" s="126">
        <f t="shared" si="0"/>
        <v>0</v>
      </c>
      <c r="N3" s="126">
        <f t="shared" si="0"/>
        <v>0</v>
      </c>
      <c r="O3" s="126">
        <f t="shared" si="0"/>
        <v>0</v>
      </c>
      <c r="P3" s="126">
        <f t="shared" si="0"/>
        <v>0</v>
      </c>
      <c r="Q3" s="126">
        <f t="shared" si="0"/>
        <v>0</v>
      </c>
      <c r="R3" s="126">
        <f t="shared" si="0"/>
        <v>0</v>
      </c>
      <c r="S3" s="126">
        <f t="shared" si="0"/>
        <v>0</v>
      </c>
      <c r="T3" s="126">
        <f t="shared" si="0"/>
        <v>0</v>
      </c>
      <c r="U3" s="126">
        <f t="shared" si="0"/>
        <v>0</v>
      </c>
      <c r="V3" s="126">
        <f t="shared" si="0"/>
        <v>0</v>
      </c>
    </row>
    <row r="4" spans="1:23" ht="2.5" customHeight="1" thickBot="1" x14ac:dyDescent="0.35">
      <c r="A4" s="49"/>
      <c r="C4" s="37"/>
      <c r="H4" s="28"/>
      <c r="I4" s="39"/>
      <c r="J4" s="38"/>
      <c r="K4" s="39"/>
      <c r="L4" s="38"/>
      <c r="M4" s="39"/>
      <c r="N4" s="38" t="s">
        <v>73</v>
      </c>
      <c r="O4" s="39" t="s">
        <v>74</v>
      </c>
      <c r="P4" s="38"/>
      <c r="Q4" s="38"/>
      <c r="R4" s="38"/>
      <c r="S4" s="38"/>
      <c r="T4" s="38"/>
      <c r="U4" s="38"/>
      <c r="V4" s="38"/>
    </row>
    <row r="5" spans="1:23" ht="14.25" customHeight="1" thickBot="1" x14ac:dyDescent="0.35">
      <c r="A5" s="49"/>
      <c r="B5" s="121" t="s">
        <v>75</v>
      </c>
      <c r="C5" s="122" t="s">
        <v>64</v>
      </c>
      <c r="D5" s="123" t="s">
        <v>65</v>
      </c>
      <c r="E5" s="123" t="s">
        <v>68</v>
      </c>
      <c r="F5" s="123" t="s">
        <v>66</v>
      </c>
      <c r="G5" s="124" t="s">
        <v>0</v>
      </c>
      <c r="H5" s="124" t="s">
        <v>1</v>
      </c>
      <c r="I5" s="125" t="s">
        <v>76</v>
      </c>
      <c r="J5" s="125" t="s">
        <v>69</v>
      </c>
      <c r="K5" s="125" t="s">
        <v>70</v>
      </c>
      <c r="L5" s="125" t="s">
        <v>71</v>
      </c>
      <c r="M5" s="125" t="s">
        <v>72</v>
      </c>
      <c r="N5" s="125" t="s">
        <v>73</v>
      </c>
      <c r="O5" s="125" t="s">
        <v>78</v>
      </c>
      <c r="P5" s="125" t="s">
        <v>80</v>
      </c>
      <c r="Q5" s="125" t="s">
        <v>81</v>
      </c>
      <c r="R5" s="125" t="s">
        <v>82</v>
      </c>
      <c r="S5" s="125" t="s">
        <v>83</v>
      </c>
      <c r="T5" s="125" t="s">
        <v>84</v>
      </c>
      <c r="U5" s="125" t="s">
        <v>85</v>
      </c>
      <c r="V5" s="125" t="s">
        <v>56</v>
      </c>
    </row>
    <row r="6" spans="1:23" ht="12.75" customHeight="1" x14ac:dyDescent="0.3">
      <c r="A6" s="49"/>
      <c r="B6" s="128"/>
      <c r="C6" s="56"/>
      <c r="D6" s="46"/>
      <c r="E6" s="40"/>
      <c r="F6" s="40"/>
      <c r="G6" s="42"/>
      <c r="H6" s="41"/>
      <c r="I6" s="43"/>
      <c r="J6" s="43"/>
      <c r="K6" s="43"/>
      <c r="L6" s="44"/>
      <c r="M6" s="43"/>
      <c r="N6" s="44"/>
      <c r="O6" s="44"/>
      <c r="P6" s="44"/>
      <c r="Q6" s="44"/>
      <c r="R6" s="44"/>
      <c r="S6" s="44"/>
      <c r="T6" s="44"/>
      <c r="U6" s="44"/>
      <c r="V6" s="43"/>
      <c r="W6" s="28"/>
    </row>
    <row r="7" spans="1:23" ht="12.75" customHeight="1" x14ac:dyDescent="0.3">
      <c r="A7" s="49"/>
      <c r="B7" s="128"/>
      <c r="C7" s="56"/>
      <c r="D7" s="46"/>
      <c r="E7" s="40"/>
      <c r="F7" s="40"/>
      <c r="G7" s="36"/>
      <c r="H7" s="32"/>
      <c r="I7" s="35"/>
      <c r="J7" s="35"/>
      <c r="K7" s="35"/>
      <c r="L7" s="34"/>
      <c r="M7" s="35"/>
      <c r="N7" s="44"/>
      <c r="O7" s="34"/>
      <c r="P7" s="34"/>
      <c r="Q7" s="34"/>
      <c r="R7" s="34"/>
      <c r="S7" s="34"/>
      <c r="T7" s="34"/>
      <c r="U7" s="34"/>
      <c r="V7" s="43">
        <f>+SUM(I7:U7)</f>
        <v>0</v>
      </c>
      <c r="W7" s="28"/>
    </row>
    <row r="8" spans="1:23" ht="12.75" customHeight="1" x14ac:dyDescent="0.3">
      <c r="A8" s="49"/>
      <c r="B8" s="128"/>
      <c r="C8" s="56"/>
      <c r="D8" s="46"/>
      <c r="E8" s="40"/>
      <c r="F8" s="40"/>
      <c r="G8" s="36"/>
      <c r="H8" s="32"/>
      <c r="I8" s="35"/>
      <c r="J8" s="43"/>
      <c r="K8" s="35"/>
      <c r="L8" s="34"/>
      <c r="M8" s="35"/>
      <c r="N8" s="44"/>
      <c r="O8" s="34"/>
      <c r="P8" s="34"/>
      <c r="Q8" s="34"/>
      <c r="R8" s="34"/>
      <c r="S8" s="34"/>
      <c r="T8" s="34"/>
      <c r="U8" s="34"/>
      <c r="V8" s="43">
        <f t="shared" ref="V8:V15" si="1">+SUM(I8:U8)</f>
        <v>0</v>
      </c>
      <c r="W8" s="28"/>
    </row>
    <row r="9" spans="1:23" ht="12.75" customHeight="1" x14ac:dyDescent="0.3">
      <c r="A9" s="49"/>
      <c r="B9" s="128"/>
      <c r="C9" s="56"/>
      <c r="D9" s="46"/>
      <c r="E9" s="40"/>
      <c r="F9" s="40"/>
      <c r="G9" s="36"/>
      <c r="H9" s="32"/>
      <c r="I9" s="35"/>
      <c r="J9" s="44"/>
      <c r="K9" s="35"/>
      <c r="L9" s="34"/>
      <c r="M9" s="35"/>
      <c r="N9" s="44"/>
      <c r="O9" s="34"/>
      <c r="P9" s="34"/>
      <c r="Q9" s="34"/>
      <c r="R9" s="34"/>
      <c r="S9" s="34"/>
      <c r="T9" s="34"/>
      <c r="U9" s="34"/>
      <c r="V9" s="43">
        <f t="shared" si="1"/>
        <v>0</v>
      </c>
      <c r="W9" s="28"/>
    </row>
    <row r="10" spans="1:23" ht="12.75" customHeight="1" x14ac:dyDescent="0.3">
      <c r="A10" s="49"/>
      <c r="B10" s="128"/>
      <c r="C10" s="56"/>
      <c r="D10" s="46"/>
      <c r="E10" s="40"/>
      <c r="F10" s="40"/>
      <c r="G10" s="36"/>
      <c r="H10" s="32"/>
      <c r="I10" s="35"/>
      <c r="J10" s="44"/>
      <c r="K10" s="35"/>
      <c r="L10" s="34"/>
      <c r="M10" s="35"/>
      <c r="N10" s="44"/>
      <c r="O10" s="34"/>
      <c r="P10" s="34"/>
      <c r="Q10" s="34"/>
      <c r="R10" s="34"/>
      <c r="S10" s="34"/>
      <c r="T10" s="34"/>
      <c r="U10" s="34"/>
      <c r="V10" s="43">
        <f t="shared" si="1"/>
        <v>0</v>
      </c>
      <c r="W10" s="28"/>
    </row>
    <row r="11" spans="1:23" ht="12.75" customHeight="1" x14ac:dyDescent="0.3">
      <c r="A11" s="49"/>
      <c r="B11" s="128"/>
      <c r="C11" s="56"/>
      <c r="D11" s="46"/>
      <c r="E11" s="40"/>
      <c r="F11" s="40"/>
      <c r="G11" s="36"/>
      <c r="H11" s="32"/>
      <c r="I11" s="35"/>
      <c r="J11" s="44"/>
      <c r="K11" s="35"/>
      <c r="L11" s="34"/>
      <c r="M11" s="35"/>
      <c r="N11" s="44"/>
      <c r="O11" s="35"/>
      <c r="P11" s="34"/>
      <c r="Q11" s="34"/>
      <c r="R11" s="34"/>
      <c r="S11" s="34"/>
      <c r="T11" s="34"/>
      <c r="U11" s="34"/>
      <c r="V11" s="43">
        <f t="shared" si="1"/>
        <v>0</v>
      </c>
      <c r="W11" s="28"/>
    </row>
    <row r="12" spans="1:23" ht="12.75" customHeight="1" x14ac:dyDescent="0.3">
      <c r="A12" s="49"/>
      <c r="B12" s="128"/>
      <c r="C12" s="56"/>
      <c r="D12" s="46"/>
      <c r="E12" s="40"/>
      <c r="F12" s="40"/>
      <c r="G12" s="36"/>
      <c r="H12" s="32"/>
      <c r="I12" s="35"/>
      <c r="J12" s="44"/>
      <c r="K12" s="35"/>
      <c r="L12" s="34"/>
      <c r="M12" s="35"/>
      <c r="N12" s="44"/>
      <c r="O12" s="34"/>
      <c r="P12" s="34"/>
      <c r="Q12" s="34"/>
      <c r="R12" s="34"/>
      <c r="S12" s="34"/>
      <c r="T12" s="34"/>
      <c r="U12" s="34"/>
      <c r="V12" s="43">
        <f t="shared" si="1"/>
        <v>0</v>
      </c>
      <c r="W12" s="28"/>
    </row>
    <row r="13" spans="1:23" ht="12.75" customHeight="1" x14ac:dyDescent="0.3">
      <c r="A13" s="49"/>
      <c r="B13" s="128"/>
      <c r="C13" s="56"/>
      <c r="D13" s="46"/>
      <c r="E13" s="40"/>
      <c r="F13" s="40"/>
      <c r="G13" s="36"/>
      <c r="H13" s="32"/>
      <c r="I13" s="35"/>
      <c r="J13" s="44"/>
      <c r="K13" s="35"/>
      <c r="L13" s="34"/>
      <c r="M13" s="35"/>
      <c r="N13" s="44"/>
      <c r="O13" s="35"/>
      <c r="P13" s="34"/>
      <c r="Q13" s="34"/>
      <c r="R13" s="34"/>
      <c r="S13" s="34"/>
      <c r="T13" s="34"/>
      <c r="U13" s="34"/>
      <c r="V13" s="43">
        <f t="shared" si="1"/>
        <v>0</v>
      </c>
      <c r="W13" s="28"/>
    </row>
    <row r="14" spans="1:23" ht="12.75" customHeight="1" x14ac:dyDescent="0.3">
      <c r="A14" s="49"/>
      <c r="B14" s="128"/>
      <c r="C14" s="56"/>
      <c r="D14" s="46"/>
      <c r="E14" s="40"/>
      <c r="F14" s="40"/>
      <c r="G14" s="45"/>
      <c r="H14" s="31"/>
      <c r="I14" s="35"/>
      <c r="J14" s="44"/>
      <c r="K14" s="35"/>
      <c r="L14" s="34"/>
      <c r="M14" s="35"/>
      <c r="N14" s="44"/>
      <c r="O14" s="35"/>
      <c r="P14" s="34"/>
      <c r="Q14" s="34"/>
      <c r="R14" s="34"/>
      <c r="S14" s="34"/>
      <c r="T14" s="34"/>
      <c r="U14" s="34"/>
      <c r="V14" s="43">
        <f t="shared" si="1"/>
        <v>0</v>
      </c>
      <c r="W14" s="28"/>
    </row>
    <row r="15" spans="1:23" ht="12.75" customHeight="1" x14ac:dyDescent="0.3">
      <c r="A15" s="49"/>
      <c r="B15" s="128"/>
      <c r="C15" s="56"/>
      <c r="D15" s="46"/>
      <c r="E15" s="40"/>
      <c r="F15" s="40"/>
      <c r="G15" s="45"/>
      <c r="H15" s="31"/>
      <c r="I15" s="35"/>
      <c r="J15" s="44"/>
      <c r="K15" s="35"/>
      <c r="L15" s="34"/>
      <c r="M15" s="35"/>
      <c r="N15" s="44"/>
      <c r="O15" s="35"/>
      <c r="P15" s="34"/>
      <c r="Q15" s="34"/>
      <c r="R15" s="34"/>
      <c r="S15" s="34"/>
      <c r="T15" s="34"/>
      <c r="U15" s="34"/>
      <c r="V15" s="43">
        <f t="shared" si="1"/>
        <v>0</v>
      </c>
      <c r="W15" s="28"/>
    </row>
    <row r="16" spans="1:23" ht="12.75" customHeight="1" x14ac:dyDescent="0.3">
      <c r="A16" s="49"/>
      <c r="B16" s="128"/>
      <c r="C16" s="56"/>
      <c r="D16" s="46"/>
      <c r="E16" s="40"/>
      <c r="F16" s="40"/>
      <c r="G16" s="36"/>
      <c r="H16" s="32"/>
      <c r="I16" s="35"/>
      <c r="J16" s="34"/>
      <c r="K16" s="35"/>
      <c r="L16" s="34"/>
      <c r="M16" s="35"/>
      <c r="N16" s="44"/>
      <c r="O16" s="35"/>
      <c r="P16" s="34"/>
      <c r="Q16" s="34"/>
      <c r="R16" s="34"/>
      <c r="S16" s="34"/>
      <c r="T16" s="34"/>
      <c r="U16" s="34"/>
      <c r="V16" s="35"/>
      <c r="W16" s="28"/>
    </row>
    <row r="17" spans="1:23" ht="12.75" customHeight="1" x14ac:dyDescent="0.3">
      <c r="A17" s="49"/>
      <c r="B17" s="128"/>
      <c r="C17" s="56"/>
      <c r="D17" s="46"/>
      <c r="E17" s="40"/>
      <c r="F17" s="40"/>
      <c r="G17" s="36"/>
      <c r="H17" s="32"/>
      <c r="I17" s="35"/>
      <c r="J17" s="34"/>
      <c r="K17" s="35"/>
      <c r="L17" s="34"/>
      <c r="M17" s="35"/>
      <c r="N17" s="44"/>
      <c r="O17" s="35"/>
      <c r="P17" s="34"/>
      <c r="Q17" s="34"/>
      <c r="R17" s="34"/>
      <c r="S17" s="34"/>
      <c r="T17" s="34"/>
      <c r="U17" s="34"/>
      <c r="V17" s="35"/>
      <c r="W17" s="28"/>
    </row>
    <row r="18" spans="1:23" ht="12.75" customHeight="1" x14ac:dyDescent="0.3">
      <c r="A18" s="49"/>
      <c r="B18" s="128"/>
      <c r="C18" s="56"/>
      <c r="D18" s="46"/>
      <c r="E18" s="40"/>
      <c r="F18" s="40"/>
      <c r="G18" s="45"/>
      <c r="H18" s="31"/>
      <c r="I18" s="35"/>
      <c r="J18" s="34"/>
      <c r="K18" s="35"/>
      <c r="L18" s="34"/>
      <c r="M18" s="35"/>
      <c r="N18" s="44"/>
      <c r="O18" s="35"/>
      <c r="P18" s="34"/>
      <c r="Q18" s="34"/>
      <c r="R18" s="34"/>
      <c r="S18" s="34"/>
      <c r="T18" s="34"/>
      <c r="U18" s="34"/>
      <c r="V18" s="35"/>
      <c r="W18" s="28"/>
    </row>
    <row r="19" spans="1:23" ht="12.75" customHeight="1" x14ac:dyDescent="0.3">
      <c r="A19" s="49"/>
      <c r="B19" s="128"/>
      <c r="C19" s="56"/>
      <c r="D19" s="46"/>
      <c r="E19" s="40"/>
      <c r="F19" s="40"/>
      <c r="G19" s="45"/>
      <c r="H19" s="31"/>
      <c r="I19" s="35"/>
      <c r="J19" s="34"/>
      <c r="K19" s="35"/>
      <c r="L19" s="34"/>
      <c r="M19" s="35"/>
      <c r="N19" s="44"/>
      <c r="O19" s="35"/>
      <c r="P19" s="34"/>
      <c r="Q19" s="34"/>
      <c r="R19" s="34"/>
      <c r="S19" s="34"/>
      <c r="T19" s="34"/>
      <c r="U19" s="34"/>
      <c r="V19" s="35"/>
      <c r="W19" s="28"/>
    </row>
    <row r="20" spans="1:23" ht="12.75" customHeight="1" x14ac:dyDescent="0.3">
      <c r="A20" s="49"/>
      <c r="B20" s="128"/>
      <c r="C20" s="56"/>
      <c r="D20" s="46"/>
      <c r="E20" s="40"/>
      <c r="F20" s="40"/>
      <c r="G20" s="45"/>
      <c r="H20" s="32"/>
      <c r="I20" s="35"/>
      <c r="J20" s="34"/>
      <c r="K20" s="35"/>
      <c r="L20" s="34"/>
      <c r="M20" s="35"/>
      <c r="N20" s="44"/>
      <c r="O20" s="34"/>
      <c r="P20" s="34"/>
      <c r="Q20" s="34"/>
      <c r="R20" s="34"/>
      <c r="S20" s="34"/>
      <c r="T20" s="34"/>
      <c r="U20" s="34"/>
      <c r="V20" s="35"/>
      <c r="W20" s="28"/>
    </row>
    <row r="21" spans="1:23" customFormat="1" ht="12.75" customHeight="1" x14ac:dyDescent="0.25"/>
    <row r="22" spans="1:23" customFormat="1" ht="12.75" customHeight="1" x14ac:dyDescent="0.25"/>
    <row r="23" spans="1:23" ht="12.75" customHeight="1" x14ac:dyDescent="0.3"/>
    <row r="24" spans="1:23" ht="12.75" customHeight="1" x14ac:dyDescent="0.3"/>
    <row r="25" spans="1:23" ht="12.75" customHeight="1" x14ac:dyDescent="0.3"/>
    <row r="26" spans="1:23" ht="12.75" customHeight="1" x14ac:dyDescent="0.3"/>
    <row r="27" spans="1:23" ht="12.75" customHeight="1" x14ac:dyDescent="0.3"/>
    <row r="28" spans="1:23" ht="12.75" customHeight="1" x14ac:dyDescent="0.3"/>
    <row r="29" spans="1:23" ht="12.75" customHeight="1" x14ac:dyDescent="0.3"/>
    <row r="30" spans="1:23" ht="12.75" customHeight="1" x14ac:dyDescent="0.3"/>
    <row r="31" spans="1:23" ht="12.75" customHeight="1" x14ac:dyDescent="0.3"/>
    <row r="32" spans="1:23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</sheetData>
  <conditionalFormatting sqref="B1">
    <cfRule type="duplicateValues" dxfId="1" priority="1"/>
  </conditionalFormatting>
  <conditionalFormatting sqref="C1:W1">
    <cfRule type="duplicateValues" dxfId="0" priority="2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Llave</vt:lpstr>
      <vt:lpstr>Acumulativo</vt:lpstr>
      <vt:lpstr>Asientos</vt:lpstr>
      <vt:lpstr>FC Ej. Ant.</vt:lpstr>
      <vt:lpstr>Clasificación x Proveedor</vt:lpstr>
      <vt:lpstr>Asientos old</vt:lpstr>
      <vt:lpstr>LIC 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Cra. Sofia Gandini</dc:creator>
  <cp:lastModifiedBy>Camila Curzi</cp:lastModifiedBy>
  <cp:lastPrinted>2022-10-21T14:08:46Z</cp:lastPrinted>
  <dcterms:created xsi:type="dcterms:W3CDTF">2012-11-15T18:55:08Z</dcterms:created>
  <dcterms:modified xsi:type="dcterms:W3CDTF">2025-07-31T13:08:22Z</dcterms:modified>
</cp:coreProperties>
</file>