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s\МФТИ\Лабы\1.2.3\"/>
    </mc:Choice>
  </mc:AlternateContent>
  <xr:revisionPtr revIDLastSave="0" documentId="13_ncr:1_{32B76B8F-D85E-4630-BFAB-2C152CBD8E7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  <c r="R8" i="2"/>
  <c r="R14" i="2"/>
  <c r="R12" i="2"/>
  <c r="T10" i="2"/>
  <c r="M11" i="2"/>
  <c r="M14" i="2" s="1"/>
  <c r="L11" i="2"/>
  <c r="L15" i="2" s="1"/>
  <c r="K11" i="2"/>
  <c r="K15" i="2" s="1"/>
  <c r="J11" i="2"/>
  <c r="J15" i="2" s="1"/>
  <c r="I11" i="2"/>
  <c r="I14" i="2" s="1"/>
  <c r="H11" i="2"/>
  <c r="G11" i="2"/>
  <c r="G14" i="2" s="1"/>
  <c r="F11" i="2"/>
  <c r="F14" i="2" s="1"/>
  <c r="E11" i="2"/>
  <c r="E14" i="2" s="1"/>
  <c r="D11" i="2"/>
  <c r="D14" i="2" s="1"/>
  <c r="C11" i="2"/>
  <c r="C15" i="2"/>
  <c r="O16" i="2"/>
  <c r="O13" i="2"/>
  <c r="M16" i="2"/>
  <c r="C16" i="2"/>
  <c r="D16" i="2"/>
  <c r="E16" i="2"/>
  <c r="F16" i="2"/>
  <c r="G16" i="2"/>
  <c r="H16" i="2"/>
  <c r="I16" i="2"/>
  <c r="J16" i="2"/>
  <c r="K16" i="2"/>
  <c r="L16" i="2"/>
  <c r="B16" i="2"/>
  <c r="B14" i="2"/>
  <c r="C13" i="2"/>
  <c r="D13" i="2"/>
  <c r="E13" i="2"/>
  <c r="F13" i="2"/>
  <c r="G13" i="2"/>
  <c r="H13" i="2"/>
  <c r="I13" i="2"/>
  <c r="J13" i="2"/>
  <c r="K13" i="2"/>
  <c r="L13" i="2"/>
  <c r="M13" i="2"/>
  <c r="B13" i="2"/>
  <c r="E1" i="2"/>
  <c r="D15" i="2"/>
  <c r="B15" i="2"/>
  <c r="C8" i="2"/>
  <c r="D8" i="2"/>
  <c r="E8" i="2"/>
  <c r="F8" i="2"/>
  <c r="G8" i="2"/>
  <c r="H8" i="2"/>
  <c r="I8" i="2"/>
  <c r="J8" i="2"/>
  <c r="J12" i="2" s="1"/>
  <c r="K8" i="2"/>
  <c r="L8" i="2"/>
  <c r="M8" i="2"/>
  <c r="C9" i="2"/>
  <c r="D9" i="2"/>
  <c r="D12" i="2" s="1"/>
  <c r="E9" i="2"/>
  <c r="E12" i="2" s="1"/>
  <c r="F9" i="2"/>
  <c r="F12" i="2" s="1"/>
  <c r="G9" i="2"/>
  <c r="G12" i="2" s="1"/>
  <c r="H9" i="2"/>
  <c r="I9" i="2"/>
  <c r="J9" i="2"/>
  <c r="K9" i="2"/>
  <c r="L9" i="2"/>
  <c r="L12" i="2" s="1"/>
  <c r="M9" i="2"/>
  <c r="M12" i="2" s="1"/>
  <c r="C10" i="2"/>
  <c r="C12" i="2" s="1"/>
  <c r="D10" i="2"/>
  <c r="E10" i="2"/>
  <c r="F10" i="2"/>
  <c r="G10" i="2"/>
  <c r="H10" i="2"/>
  <c r="I10" i="2"/>
  <c r="J10" i="2"/>
  <c r="K10" i="2"/>
  <c r="K12" i="2" s="1"/>
  <c r="L10" i="2"/>
  <c r="M10" i="2"/>
  <c r="H12" i="2"/>
  <c r="I12" i="2"/>
  <c r="B12" i="2"/>
  <c r="B9" i="2"/>
  <c r="B10" i="2"/>
  <c r="B8" i="2"/>
  <c r="C37" i="1"/>
  <c r="C42" i="1"/>
  <c r="C41" i="1"/>
  <c r="D41" i="1" s="1"/>
  <c r="C40" i="1"/>
  <c r="D40" i="1" s="1"/>
  <c r="H33" i="1"/>
  <c r="G33" i="1"/>
  <c r="C32" i="1"/>
  <c r="C31" i="1"/>
  <c r="C30" i="1"/>
  <c r="H22" i="1"/>
  <c r="G22" i="1"/>
  <c r="C21" i="1"/>
  <c r="C20" i="1"/>
  <c r="C19" i="1"/>
  <c r="D11" i="1"/>
  <c r="D10" i="1"/>
  <c r="C9" i="1"/>
  <c r="D9" i="1" s="1"/>
  <c r="C10" i="1"/>
  <c r="C11" i="1"/>
  <c r="C8" i="1"/>
  <c r="D8" i="1" s="1"/>
  <c r="G15" i="2" l="1"/>
  <c r="F15" i="2"/>
  <c r="E15" i="2"/>
  <c r="O11" i="2"/>
  <c r="C14" i="2"/>
  <c r="M15" i="2"/>
  <c r="L14" i="2"/>
  <c r="K14" i="2"/>
  <c r="J14" i="2"/>
  <c r="I15" i="2"/>
  <c r="H15" i="2"/>
  <c r="H14" i="2"/>
  <c r="D42" i="1"/>
  <c r="D43" i="1" s="1"/>
  <c r="D44" i="1" s="1"/>
  <c r="D12" i="1"/>
  <c r="O14" i="2" l="1"/>
  <c r="O15" i="2"/>
  <c r="D13" i="1"/>
  <c r="D21" i="1"/>
  <c r="D20" i="1"/>
  <c r="D32" i="1"/>
  <c r="D31" i="1"/>
  <c r="D30" i="1"/>
  <c r="D19" i="1"/>
  <c r="R11" i="2" l="1"/>
  <c r="U10" i="2" s="1"/>
  <c r="D22" i="1"/>
  <c r="D23" i="1" s="1"/>
  <c r="D33" i="1"/>
  <c r="D34" i="1" s="1"/>
  <c r="U9" i="2" l="1"/>
</calcChain>
</file>

<file path=xl/sharedStrings.xml><?xml version="1.0" encoding="utf-8"?>
<sst xmlns="http://schemas.openxmlformats.org/spreadsheetml/2006/main" count="62" uniqueCount="36">
  <si>
    <t>Пустая платформа</t>
  </si>
  <si>
    <t>m =</t>
  </si>
  <si>
    <t>k =</t>
  </si>
  <si>
    <t>Val</t>
  </si>
  <si>
    <t>d</t>
  </si>
  <si>
    <t>N =</t>
  </si>
  <si>
    <t>T</t>
  </si>
  <si>
    <t>T / N</t>
  </si>
  <si>
    <t>I</t>
  </si>
  <si>
    <t>&lt;I&gt;</t>
  </si>
  <si>
    <t>dI</t>
  </si>
  <si>
    <t>dT</t>
  </si>
  <si>
    <t>Кольцо</t>
  </si>
  <si>
    <t>D</t>
  </si>
  <si>
    <t>S</t>
  </si>
  <si>
    <t>&lt;&gt;</t>
  </si>
  <si>
    <t>a</t>
  </si>
  <si>
    <t>b</t>
  </si>
  <si>
    <t>Брусок</t>
  </si>
  <si>
    <t>Кольцо + брусок</t>
  </si>
  <si>
    <t>T/N</t>
  </si>
  <si>
    <t>&lt;T&gt;</t>
  </si>
  <si>
    <t>&lt;x&gt;</t>
  </si>
  <si>
    <t>&lt;y&gt;</t>
  </si>
  <si>
    <t>x*y</t>
  </si>
  <si>
    <t>x*x</t>
  </si>
  <si>
    <t>y*y</t>
  </si>
  <si>
    <t>&lt;xy&gt;</t>
  </si>
  <si>
    <t>&lt;x*x&gt;</t>
  </si>
  <si>
    <t>&lt;y*y&gt;</t>
  </si>
  <si>
    <t>k</t>
  </si>
  <si>
    <t>m</t>
  </si>
  <si>
    <t>I0</t>
  </si>
  <si>
    <t>dx^2 (x)</t>
  </si>
  <si>
    <t>dk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</si>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</sst>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00000"/>
    <numFmt numFmtId="166" formatCode="0.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0" xfId="0" applyNumberFormat="1"/>
    <xf numFmtId="165" fontId="0" fillId="0" borderId="2" xfId="1" applyNumberFormat="1" applyFont="1" applyFill="1" applyBorder="1"/>
    <xf numFmtId="166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Лист2!$T$9:$T$10</c:f>
              <c:numCache>
                <c:formatCode>General</c:formatCode>
                <c:ptCount val="2"/>
                <c:pt idx="0">
                  <c:v>0</c:v>
                </c:pt>
                <c:pt idx="1">
                  <c:v>4.8999999999999998E-3</c:v>
                </c:pt>
              </c:numCache>
            </c:numRef>
          </c:xVal>
          <c:yVal>
            <c:numRef>
              <c:f>Лист2!$U$9:$U$10</c:f>
              <c:numCache>
                <c:formatCode>General</c:formatCode>
                <c:ptCount val="2"/>
                <c:pt idx="0">
                  <c:v>9.5163930970821528E-3</c:v>
                </c:pt>
                <c:pt idx="1">
                  <c:v>1.7173088052479867E-2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8-47EC-A03B-4B6590453E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Лист2!$B$11:$M$11</c:f>
              <c:numCache>
                <c:formatCode>General</c:formatCode>
                <c:ptCount val="12"/>
                <c:pt idx="0">
                  <c:v>0</c:v>
                </c:pt>
                <c:pt idx="1">
                  <c:v>4.3559999999999996E-3</c:v>
                </c:pt>
                <c:pt idx="2">
                  <c:v>3.7209999999999999E-3</c:v>
                </c:pt>
                <c:pt idx="3">
                  <c:v>3.1359999999999999E-3</c:v>
                </c:pt>
                <c:pt idx="4">
                  <c:v>2.601E-3</c:v>
                </c:pt>
                <c:pt idx="5">
                  <c:v>2.1159999999999998E-3</c:v>
                </c:pt>
                <c:pt idx="6">
                  <c:v>1.681E-3</c:v>
                </c:pt>
                <c:pt idx="7">
                  <c:v>1.2959999999999998E-3</c:v>
                </c:pt>
                <c:pt idx="8">
                  <c:v>9.6099999999999994E-4</c:v>
                </c:pt>
                <c:pt idx="9">
                  <c:v>6.7599999999999995E-4</c:v>
                </c:pt>
                <c:pt idx="10">
                  <c:v>2.5599999999999999E-4</c:v>
                </c:pt>
                <c:pt idx="11">
                  <c:v>3.6000000000000001E-5</c:v>
                </c:pt>
              </c:numCache>
            </c:numRef>
          </c:xVal>
          <c:yVal>
            <c:numRef>
              <c:f>Лист2!$B$13:$M$13</c:f>
              <c:numCache>
                <c:formatCode>General</c:formatCode>
                <c:ptCount val="12"/>
                <c:pt idx="0">
                  <c:v>9.5199337039372812E-3</c:v>
                </c:pt>
                <c:pt idx="1">
                  <c:v>1.6298490046509646E-2</c:v>
                </c:pt>
                <c:pt idx="2">
                  <c:v>1.5300112571210805E-2</c:v>
                </c:pt>
                <c:pt idx="3">
                  <c:v>1.4477399162855549E-2</c:v>
                </c:pt>
                <c:pt idx="4">
                  <c:v>1.3592552635834271E-2</c:v>
                </c:pt>
                <c:pt idx="5">
                  <c:v>1.2823534407437519E-2</c:v>
                </c:pt>
                <c:pt idx="6">
                  <c:v>1.2148010089728907E-2</c:v>
                </c:pt>
                <c:pt idx="7">
                  <c:v>1.153614135011587E-2</c:v>
                </c:pt>
                <c:pt idx="8">
                  <c:v>1.1026720489683945E-2</c:v>
                </c:pt>
                <c:pt idx="9">
                  <c:v>1.0560882252859382E-2</c:v>
                </c:pt>
                <c:pt idx="10">
                  <c:v>9.9044375064179981E-3</c:v>
                </c:pt>
                <c:pt idx="11">
                  <c:v>9.5666450077144059E-3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8-47EC-A03B-4B659045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40856"/>
        <c:axId val="649541216"/>
      </c:scatterChart>
      <c:valAx>
        <c:axId val="64954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dx^2,</a:t>
                </a:r>
                <a:r>
                  <a:rPr lang="en-US" sz="1400" baseline="0"/>
                  <a:t> </a:t>
                </a:r>
                <a:r>
                  <a:rPr lang="ru-RU" sz="1400" baseline="0"/>
                  <a:t>м</a:t>
                </a:r>
                <a:r>
                  <a:rPr lang="en-US" sz="1400" baseline="0"/>
                  <a:t>^2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572790901137365"/>
              <c:y val="0.8560648148148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541216"/>
        <c:crosses val="autoZero"/>
        <c:crossBetween val="midCat"/>
      </c:valAx>
      <c:valAx>
        <c:axId val="649541216"/>
        <c:scaling>
          <c:orientation val="minMax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T(dx^2),</a:t>
                </a:r>
                <a:r>
                  <a:rPr lang="en-US" sz="1400" baseline="0"/>
                  <a:t> </a:t>
                </a:r>
                <a:r>
                  <a:rPr lang="ru-RU" sz="1400" baseline="0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54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17</xdr:row>
      <xdr:rowOff>20955</xdr:rowOff>
    </xdr:from>
    <xdr:to>
      <xdr:col>14</xdr:col>
      <xdr:colOff>312420</xdr:colOff>
      <xdr:row>32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2B5EB8-2F58-7A18-5DE5-9975536AF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E12" sqref="E12"/>
    </sheetView>
  </sheetViews>
  <sheetFormatPr defaultRowHeight="14.4" x14ac:dyDescent="0.55000000000000004"/>
  <cols>
    <col min="1" max="1" width="26.26171875" customWidth="1"/>
    <col min="4" max="4" width="14.734375" customWidth="1"/>
  </cols>
  <sheetData>
    <row r="1" spans="1:8" x14ac:dyDescent="0.55000000000000004">
      <c r="C1" t="s">
        <v>3</v>
      </c>
      <c r="D1" t="s">
        <v>4</v>
      </c>
      <c r="F1" t="s">
        <v>5</v>
      </c>
      <c r="G1">
        <v>10</v>
      </c>
    </row>
    <row r="2" spans="1:8" x14ac:dyDescent="0.55000000000000004">
      <c r="B2" t="s">
        <v>1</v>
      </c>
      <c r="C2">
        <v>0.99350000000000005</v>
      </c>
      <c r="D2">
        <v>5.0000000000000001E-4</v>
      </c>
      <c r="F2" t="s">
        <v>11</v>
      </c>
      <c r="G2">
        <v>1E-4</v>
      </c>
    </row>
    <row r="3" spans="1:8" x14ac:dyDescent="0.55000000000000004">
      <c r="B3" t="s">
        <v>2</v>
      </c>
      <c r="C3">
        <v>4.0299999999999998E-4</v>
      </c>
      <c r="D3">
        <v>5.0000000000000004E-6</v>
      </c>
    </row>
    <row r="4" spans="1:8" x14ac:dyDescent="0.55000000000000004">
      <c r="A4" t="s">
        <v>0</v>
      </c>
    </row>
    <row r="5" spans="1:8" x14ac:dyDescent="0.55000000000000004">
      <c r="B5" t="s">
        <v>1</v>
      </c>
      <c r="C5">
        <v>0</v>
      </c>
    </row>
    <row r="7" spans="1:8" x14ac:dyDescent="0.55000000000000004">
      <c r="B7" t="s">
        <v>6</v>
      </c>
      <c r="C7" t="s">
        <v>7</v>
      </c>
      <c r="D7" t="s">
        <v>8</v>
      </c>
    </row>
    <row r="8" spans="1:8" x14ac:dyDescent="0.55000000000000004">
      <c r="B8">
        <v>44.295999999999999</v>
      </c>
      <c r="C8">
        <f>B8/$G$1</f>
        <v>4.4295999999999998</v>
      </c>
      <c r="D8">
        <f>$C$3*($C$2 + C5)*C8*C8</f>
        <v>7.8560083900188794E-3</v>
      </c>
    </row>
    <row r="9" spans="1:8" x14ac:dyDescent="0.55000000000000004">
      <c r="B9">
        <v>44.411999999999999</v>
      </c>
      <c r="C9">
        <f t="shared" ref="C9:C11" si="0">B9/$G$1</f>
        <v>4.4412000000000003</v>
      </c>
      <c r="D9">
        <f>$C$3*($C$2 + C5)*C9*C9</f>
        <v>7.8972080559559215E-3</v>
      </c>
    </row>
    <row r="10" spans="1:8" x14ac:dyDescent="0.55000000000000004">
      <c r="B10">
        <v>44.386000000000003</v>
      </c>
      <c r="C10">
        <f t="shared" si="0"/>
        <v>4.4386000000000001</v>
      </c>
      <c r="D10">
        <f>$C$3*($C$2 + C5)*C10*C10</f>
        <v>7.8879642791697801E-3</v>
      </c>
    </row>
    <row r="11" spans="1:8" ht="14.7" thickBot="1" x14ac:dyDescent="0.6">
      <c r="B11">
        <v>44.286000000000001</v>
      </c>
      <c r="C11">
        <f t="shared" si="0"/>
        <v>4.4286000000000003</v>
      </c>
      <c r="D11">
        <f>$C$3*($C$2 + C5)*C11*C11</f>
        <v>7.8524617394737806E-3</v>
      </c>
    </row>
    <row r="12" spans="1:8" ht="14.7" thickBot="1" x14ac:dyDescent="0.6">
      <c r="C12" s="2" t="s">
        <v>9</v>
      </c>
      <c r="D12" s="3">
        <f>AVERAGE(D8:D11)</f>
        <v>7.87341061615459E-3</v>
      </c>
    </row>
    <row r="13" spans="1:8" ht="14.7" thickBot="1" x14ac:dyDescent="0.6">
      <c r="C13" s="2" t="s">
        <v>10</v>
      </c>
      <c r="D13" s="5">
        <f>D12*SQRT(($D$3/$C$3)^2 + ($D$2/($C$2 + C5))^2)</f>
        <v>9.7765328180218213E-5</v>
      </c>
    </row>
    <row r="15" spans="1:8" x14ac:dyDescent="0.55000000000000004">
      <c r="A15" t="s">
        <v>12</v>
      </c>
    </row>
    <row r="16" spans="1:8" x14ac:dyDescent="0.55000000000000004">
      <c r="B16" t="s">
        <v>1</v>
      </c>
      <c r="C16">
        <v>0.73770000000000002</v>
      </c>
      <c r="G16" t="s">
        <v>13</v>
      </c>
      <c r="H16" t="s">
        <v>14</v>
      </c>
    </row>
    <row r="17" spans="1:8" x14ac:dyDescent="0.55000000000000004">
      <c r="G17">
        <v>167</v>
      </c>
      <c r="H17">
        <v>4.9000000000000004</v>
      </c>
    </row>
    <row r="18" spans="1:8" x14ac:dyDescent="0.55000000000000004">
      <c r="B18" t="s">
        <v>6</v>
      </c>
      <c r="C18" t="s">
        <v>7</v>
      </c>
      <c r="D18" t="s">
        <v>8</v>
      </c>
      <c r="G18">
        <v>166.9</v>
      </c>
      <c r="H18">
        <v>4.8</v>
      </c>
    </row>
    <row r="19" spans="1:8" x14ac:dyDescent="0.55000000000000004">
      <c r="B19">
        <v>42.893000000000001</v>
      </c>
      <c r="C19">
        <f>B19/$G$1</f>
        <v>4.2892999999999999</v>
      </c>
      <c r="D19">
        <f>$C$3*($C$2 + C16)*C19*C19 - $D$12</f>
        <v>4.9624541998238743E-3</v>
      </c>
      <c r="G19">
        <v>166.8</v>
      </c>
      <c r="H19">
        <v>4.9000000000000004</v>
      </c>
    </row>
    <row r="20" spans="1:8" x14ac:dyDescent="0.55000000000000004">
      <c r="B20">
        <v>42.914000000000001</v>
      </c>
      <c r="C20">
        <f t="shared" ref="C20:C21" si="1">B20/$G$1</f>
        <v>4.2914000000000003</v>
      </c>
      <c r="D20">
        <f>$C$3*($C$2 + C16)*C20*C20 - $D$12</f>
        <v>4.9750259083288662E-3</v>
      </c>
      <c r="G20">
        <v>166.9</v>
      </c>
      <c r="H20">
        <v>4.9000000000000004</v>
      </c>
    </row>
    <row r="21" spans="1:8" ht="14.7" thickBot="1" x14ac:dyDescent="0.6">
      <c r="B21">
        <v>42.9</v>
      </c>
      <c r="C21">
        <f t="shared" si="1"/>
        <v>4.29</v>
      </c>
      <c r="D21">
        <f>$C$3*($C$2 + C16)*C21*C21 - $D$12</f>
        <v>4.9666440856054109E-3</v>
      </c>
      <c r="G21">
        <v>166.8</v>
      </c>
      <c r="H21">
        <v>4.8</v>
      </c>
    </row>
    <row r="22" spans="1:8" ht="14.7" thickBot="1" x14ac:dyDescent="0.6">
      <c r="B22" s="4"/>
      <c r="C22" s="2" t="s">
        <v>9</v>
      </c>
      <c r="D22" s="3">
        <f>AVERAGE(D19:D21)</f>
        <v>4.9680413979193835E-3</v>
      </c>
      <c r="F22" s="1" t="s">
        <v>15</v>
      </c>
      <c r="G22">
        <f>AVERAGE(G17:G21)</f>
        <v>166.88000000000002</v>
      </c>
      <c r="H22">
        <f>AVERAGE(H17:H21)</f>
        <v>4.8600000000000003</v>
      </c>
    </row>
    <row r="23" spans="1:8" ht="14.7" thickBot="1" x14ac:dyDescent="0.6">
      <c r="C23" s="2" t="s">
        <v>10</v>
      </c>
      <c r="D23" s="5">
        <f>D22*SQRT(($D$3/$C$3)^2 + ($D$2/($C$2 + C16))^2)</f>
        <v>6.1654929223789294E-5</v>
      </c>
    </row>
    <row r="26" spans="1:8" x14ac:dyDescent="0.55000000000000004">
      <c r="A26" t="s">
        <v>18</v>
      </c>
    </row>
    <row r="27" spans="1:8" x14ac:dyDescent="0.55000000000000004">
      <c r="B27" t="s">
        <v>1</v>
      </c>
      <c r="C27">
        <v>1.101</v>
      </c>
      <c r="G27" t="s">
        <v>16</v>
      </c>
      <c r="H27" t="s">
        <v>17</v>
      </c>
    </row>
    <row r="28" spans="1:8" x14ac:dyDescent="0.55000000000000004">
      <c r="G28">
        <v>210</v>
      </c>
      <c r="H28">
        <v>25.1</v>
      </c>
    </row>
    <row r="29" spans="1:8" x14ac:dyDescent="0.55000000000000004">
      <c r="B29" t="s">
        <v>6</v>
      </c>
      <c r="C29" t="s">
        <v>7</v>
      </c>
      <c r="D29" t="s">
        <v>8</v>
      </c>
      <c r="G29">
        <v>209.9</v>
      </c>
      <c r="H29">
        <v>25</v>
      </c>
    </row>
    <row r="30" spans="1:8" x14ac:dyDescent="0.55000000000000004">
      <c r="B30">
        <v>37.948999999999998</v>
      </c>
      <c r="C30">
        <f>B30/$G$1</f>
        <v>3.7948999999999997</v>
      </c>
      <c r="D30">
        <f>$C$3*($C$2 + C27)*C30*C30 - $D$12</f>
        <v>4.2824604019972429E-3</v>
      </c>
      <c r="G30">
        <v>210</v>
      </c>
      <c r="H30">
        <v>25</v>
      </c>
    </row>
    <row r="31" spans="1:8" x14ac:dyDescent="0.55000000000000004">
      <c r="B31">
        <v>37.881</v>
      </c>
      <c r="C31">
        <f t="shared" ref="C31:C32" si="2">B31/$G$1</f>
        <v>3.7881</v>
      </c>
      <c r="D31">
        <f>$C$3*($C$2 + C27)*C31*C31 - $D$12</f>
        <v>4.2389357427698449E-3</v>
      </c>
      <c r="G31">
        <v>210</v>
      </c>
      <c r="H31">
        <v>25.1</v>
      </c>
    </row>
    <row r="32" spans="1:8" ht="14.7" thickBot="1" x14ac:dyDescent="0.6">
      <c r="B32">
        <v>37.939</v>
      </c>
      <c r="C32">
        <f t="shared" si="2"/>
        <v>3.7938999999999998</v>
      </c>
      <c r="D32">
        <f>$C$3*($C$2 + C27)*C32*C32 - $D$12</f>
        <v>4.2760548211324446E-3</v>
      </c>
      <c r="G32">
        <v>210</v>
      </c>
      <c r="H32">
        <v>25</v>
      </c>
    </row>
    <row r="33" spans="1:8" ht="14.7" thickBot="1" x14ac:dyDescent="0.6">
      <c r="C33" s="2" t="s">
        <v>9</v>
      </c>
      <c r="D33" s="3">
        <f>AVERAGE(D30:D32)</f>
        <v>4.2658169886331775E-3</v>
      </c>
      <c r="F33" s="1" t="s">
        <v>15</v>
      </c>
      <c r="G33">
        <f>AVERAGE(G28:G32)</f>
        <v>209.98000000000002</v>
      </c>
      <c r="H33">
        <f>AVERAGE(H28:H32)</f>
        <v>25.04</v>
      </c>
    </row>
    <row r="34" spans="1:8" ht="14.7" thickBot="1" x14ac:dyDescent="0.6">
      <c r="C34" s="2" t="s">
        <v>10</v>
      </c>
      <c r="D34" s="5">
        <f>D33*SQRT(($D$3/$C$3)^2 + ($D$2/($C$2 + C27))^2)</f>
        <v>5.2935565035130643E-5</v>
      </c>
    </row>
    <row r="36" spans="1:8" x14ac:dyDescent="0.55000000000000004">
      <c r="A36" t="s">
        <v>19</v>
      </c>
    </row>
    <row r="37" spans="1:8" x14ac:dyDescent="0.55000000000000004">
      <c r="B37" t="s">
        <v>1</v>
      </c>
      <c r="C37">
        <f>C16+C27</f>
        <v>1.8387</v>
      </c>
    </row>
    <row r="39" spans="1:8" x14ac:dyDescent="0.55000000000000004">
      <c r="B39" t="s">
        <v>6</v>
      </c>
      <c r="C39" t="s">
        <v>7</v>
      </c>
      <c r="D39" t="s">
        <v>8</v>
      </c>
    </row>
    <row r="40" spans="1:8" x14ac:dyDescent="0.55000000000000004">
      <c r="B40">
        <v>38.802999999999997</v>
      </c>
      <c r="C40">
        <f>B40/$G$1</f>
        <v>3.8802999999999996</v>
      </c>
      <c r="D40">
        <f>$C$3*($C$2 + C37)*C40*C40 - $D$12</f>
        <v>9.3119864983341009E-3</v>
      </c>
    </row>
    <row r="41" spans="1:8" x14ac:dyDescent="0.55000000000000004">
      <c r="B41">
        <v>38.762999999999998</v>
      </c>
      <c r="C41">
        <f t="shared" ref="C41:C42" si="3">B41/$G$1</f>
        <v>3.8762999999999996</v>
      </c>
      <c r="D41">
        <f>$C$3*($C$2 + C37)*C41*C41 - $D$12</f>
        <v>9.2765736913918637E-3</v>
      </c>
    </row>
    <row r="42" spans="1:8" ht="14.7" thickBot="1" x14ac:dyDescent="0.6">
      <c r="B42">
        <v>38.732999999999997</v>
      </c>
      <c r="C42">
        <f t="shared" si="3"/>
        <v>3.8732999999999995</v>
      </c>
      <c r="D42">
        <f>$C$3*($C$2 + C37)*C42*C42 - $D$12</f>
        <v>9.2500380550937823E-3</v>
      </c>
    </row>
    <row r="43" spans="1:8" ht="14.7" thickBot="1" x14ac:dyDescent="0.6">
      <c r="C43" s="2" t="s">
        <v>9</v>
      </c>
      <c r="D43" s="3">
        <f>AVERAGE(D40:D42)</f>
        <v>9.279532748273249E-3</v>
      </c>
    </row>
    <row r="44" spans="1:8" ht="14.7" thickBot="1" x14ac:dyDescent="0.6">
      <c r="C44" s="2" t="s">
        <v>10</v>
      </c>
      <c r="D44" s="5">
        <f>D43*SQRT(($D$3/$C$3)^2 + ($D$2/($C$2 + C37))^2)</f>
        <v>1.1514233396558593E-4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4AD3-1913-43ED-8A79-6C53F69C470E}">
  <dimension ref="A1:U16"/>
  <sheetViews>
    <sheetView topLeftCell="A7" workbookViewId="0">
      <selection activeCell="Q20" sqref="Q20"/>
    </sheetView>
  </sheetViews>
  <sheetFormatPr defaultRowHeight="14.4" x14ac:dyDescent="0.55000000000000004"/>
  <cols>
    <col min="2" max="2" width="11.578125" bestFit="1" customWidth="1"/>
    <col min="15" max="15" width="17.83984375" customWidth="1"/>
    <col min="18" max="18" width="18.41796875" customWidth="1"/>
  </cols>
  <sheetData>
    <row r="1" spans="1:21" x14ac:dyDescent="0.55000000000000004">
      <c r="A1" t="s">
        <v>5</v>
      </c>
      <c r="B1">
        <v>10</v>
      </c>
      <c r="D1" t="s">
        <v>31</v>
      </c>
      <c r="E1">
        <f>0.9935 + 1.528</f>
        <v>2.5215000000000001</v>
      </c>
      <c r="G1" t="s">
        <v>32</v>
      </c>
      <c r="H1">
        <v>7.87341061615459E-3</v>
      </c>
    </row>
    <row r="2" spans="1:21" x14ac:dyDescent="0.55000000000000004">
      <c r="D2" t="s">
        <v>30</v>
      </c>
      <c r="E2">
        <v>4.0299999999999998E-4</v>
      </c>
    </row>
    <row r="3" spans="1:21" x14ac:dyDescent="0.55000000000000004">
      <c r="B3" t="s">
        <v>6</v>
      </c>
    </row>
    <row r="4" spans="1:21" x14ac:dyDescent="0.55000000000000004">
      <c r="B4">
        <v>30.684000000000001</v>
      </c>
      <c r="C4">
        <v>40.048999999999999</v>
      </c>
      <c r="D4">
        <v>38.822000000000003</v>
      </c>
      <c r="E4">
        <v>37.774000000000001</v>
      </c>
      <c r="F4">
        <v>36.595999999999997</v>
      </c>
      <c r="G4">
        <v>35.554000000000002</v>
      </c>
      <c r="H4">
        <v>34.613</v>
      </c>
      <c r="I4">
        <v>33.731999999999999</v>
      </c>
      <c r="J4">
        <v>32.960999999999999</v>
      </c>
      <c r="K4">
        <v>32.247999999999998</v>
      </c>
      <c r="L4">
        <v>31.251999999999999</v>
      </c>
      <c r="M4">
        <v>30.693000000000001</v>
      </c>
    </row>
    <row r="5" spans="1:21" x14ac:dyDescent="0.55000000000000004">
      <c r="B5">
        <v>30.594000000000001</v>
      </c>
      <c r="C5">
        <v>40.088000000000001</v>
      </c>
      <c r="D5">
        <v>38.798000000000002</v>
      </c>
      <c r="E5">
        <v>37.746000000000002</v>
      </c>
      <c r="F5">
        <v>36.572000000000003</v>
      </c>
      <c r="G5">
        <v>35.515999999999998</v>
      </c>
      <c r="H5">
        <v>34.558999999999997</v>
      </c>
      <c r="I5">
        <v>33.692999999999998</v>
      </c>
      <c r="J5">
        <v>32.942</v>
      </c>
      <c r="K5">
        <v>32.241</v>
      </c>
      <c r="L5">
        <v>31.213999999999999</v>
      </c>
      <c r="M5">
        <v>30.681999999999999</v>
      </c>
    </row>
    <row r="6" spans="1:21" x14ac:dyDescent="0.55000000000000004">
      <c r="B6">
        <v>30.545999999999999</v>
      </c>
      <c r="C6">
        <v>40.01</v>
      </c>
      <c r="D6">
        <v>38.789000000000001</v>
      </c>
      <c r="E6">
        <v>37.716000000000001</v>
      </c>
      <c r="F6">
        <v>36.552999999999997</v>
      </c>
      <c r="G6">
        <v>35.502000000000002</v>
      </c>
      <c r="H6">
        <v>34.555</v>
      </c>
      <c r="I6">
        <v>33.655999999999999</v>
      </c>
      <c r="J6">
        <v>32.920999999999999</v>
      </c>
      <c r="K6">
        <v>32.225000000000001</v>
      </c>
      <c r="L6">
        <v>31.193999999999999</v>
      </c>
      <c r="M6">
        <v>30.673999999999999</v>
      </c>
    </row>
    <row r="7" spans="1:21" x14ac:dyDescent="0.55000000000000004">
      <c r="B7" t="s">
        <v>20</v>
      </c>
      <c r="R7" s="6"/>
    </row>
    <row r="8" spans="1:21" x14ac:dyDescent="0.55000000000000004">
      <c r="B8">
        <f>B4/$B$1</f>
        <v>3.0684</v>
      </c>
      <c r="C8">
        <f t="shared" ref="C8:M8" si="0">C4/$B$1</f>
        <v>4.0049000000000001</v>
      </c>
      <c r="D8">
        <f t="shared" si="0"/>
        <v>3.8822000000000001</v>
      </c>
      <c r="E8">
        <f t="shared" si="0"/>
        <v>3.7774000000000001</v>
      </c>
      <c r="F8">
        <f t="shared" si="0"/>
        <v>3.6595999999999997</v>
      </c>
      <c r="G8">
        <f t="shared" si="0"/>
        <v>3.5554000000000001</v>
      </c>
      <c r="H8">
        <f t="shared" si="0"/>
        <v>3.4613</v>
      </c>
      <c r="I8">
        <f t="shared" si="0"/>
        <v>3.3731999999999998</v>
      </c>
      <c r="J8">
        <f t="shared" si="0"/>
        <v>3.2961</v>
      </c>
      <c r="K8">
        <f t="shared" si="0"/>
        <v>3.2247999999999997</v>
      </c>
      <c r="L8">
        <f t="shared" si="0"/>
        <v>3.1252</v>
      </c>
      <c r="M8">
        <f t="shared" si="0"/>
        <v>3.0693000000000001</v>
      </c>
      <c r="Q8" t="s">
        <v>34</v>
      </c>
      <c r="R8" s="6">
        <f>1/SQRT(12)*SQRT((O16-O13*O13)/(O15-O11*O11) - R11*R11)</f>
        <v>4.5311150830942273E-3</v>
      </c>
    </row>
    <row r="9" spans="1:21" x14ac:dyDescent="0.55000000000000004">
      <c r="B9">
        <f t="shared" ref="B9:M10" si="1">B5/$B$1</f>
        <v>3.0594000000000001</v>
      </c>
      <c r="C9">
        <f t="shared" si="1"/>
        <v>4.0087999999999999</v>
      </c>
      <c r="D9">
        <f t="shared" si="1"/>
        <v>3.8798000000000004</v>
      </c>
      <c r="E9">
        <f t="shared" si="1"/>
        <v>3.7746000000000004</v>
      </c>
      <c r="F9">
        <f t="shared" si="1"/>
        <v>3.6572000000000005</v>
      </c>
      <c r="G9">
        <f t="shared" si="1"/>
        <v>3.5515999999999996</v>
      </c>
      <c r="H9">
        <f t="shared" si="1"/>
        <v>3.4558999999999997</v>
      </c>
      <c r="I9">
        <f t="shared" si="1"/>
        <v>3.3693</v>
      </c>
      <c r="J9">
        <f t="shared" si="1"/>
        <v>3.2942</v>
      </c>
      <c r="K9">
        <f t="shared" si="1"/>
        <v>3.2241</v>
      </c>
      <c r="L9">
        <f t="shared" si="1"/>
        <v>3.1214</v>
      </c>
      <c r="M9">
        <f t="shared" si="1"/>
        <v>3.0682</v>
      </c>
      <c r="Q9" t="s">
        <v>35</v>
      </c>
      <c r="R9" s="6">
        <f>R8*SQRT(O15-O11*O11)</f>
        <v>6.3640521743486431E-6</v>
      </c>
      <c r="T9">
        <v>0</v>
      </c>
      <c r="U9">
        <f>$R$11*T9+$R$12</f>
        <v>9.5163930970821528E-3</v>
      </c>
    </row>
    <row r="10" spans="1:21" x14ac:dyDescent="0.55000000000000004">
      <c r="B10">
        <f t="shared" si="1"/>
        <v>3.0545999999999998</v>
      </c>
      <c r="C10">
        <f t="shared" si="1"/>
        <v>4.0009999999999994</v>
      </c>
      <c r="D10">
        <f t="shared" si="1"/>
        <v>3.8789000000000002</v>
      </c>
      <c r="E10">
        <f t="shared" si="1"/>
        <v>3.7716000000000003</v>
      </c>
      <c r="F10">
        <f t="shared" si="1"/>
        <v>3.6552999999999995</v>
      </c>
      <c r="G10">
        <f t="shared" si="1"/>
        <v>3.5502000000000002</v>
      </c>
      <c r="H10">
        <f t="shared" si="1"/>
        <v>3.4554999999999998</v>
      </c>
      <c r="I10">
        <f t="shared" si="1"/>
        <v>3.3655999999999997</v>
      </c>
      <c r="J10">
        <f t="shared" si="1"/>
        <v>3.2921</v>
      </c>
      <c r="K10">
        <f t="shared" si="1"/>
        <v>3.2225000000000001</v>
      </c>
      <c r="L10">
        <f t="shared" si="1"/>
        <v>3.1193999999999997</v>
      </c>
      <c r="M10">
        <f t="shared" si="1"/>
        <v>3.0674000000000001</v>
      </c>
      <c r="T10">
        <f>70*70*10^(-6)</f>
        <v>4.8999999999999998E-3</v>
      </c>
      <c r="U10">
        <f>$R$11*T10+$R$12</f>
        <v>1.7173088052479867E-2</v>
      </c>
    </row>
    <row r="11" spans="1:21" x14ac:dyDescent="0.55000000000000004">
      <c r="A11" t="s">
        <v>33</v>
      </c>
      <c r="B11">
        <v>0</v>
      </c>
      <c r="C11">
        <f>66*66*10^(-6)</f>
        <v>4.3559999999999996E-3</v>
      </c>
      <c r="D11">
        <f>61*61*10^(-6)</f>
        <v>3.7209999999999999E-3</v>
      </c>
      <c r="E11">
        <f>56*56*10^(-6)</f>
        <v>3.1359999999999999E-3</v>
      </c>
      <c r="F11">
        <f>51*51*10^(-6)</f>
        <v>2.601E-3</v>
      </c>
      <c r="G11">
        <f>46*46*10^(-6)</f>
        <v>2.1159999999999998E-3</v>
      </c>
      <c r="H11">
        <f>41*41*10^(-6)</f>
        <v>1.681E-3</v>
      </c>
      <c r="I11">
        <f>36*36*10^(-6)</f>
        <v>1.2959999999999998E-3</v>
      </c>
      <c r="J11">
        <f>31*31*10^(-6)</f>
        <v>9.6099999999999994E-4</v>
      </c>
      <c r="K11">
        <f>26*26*10^(-6)</f>
        <v>6.7599999999999995E-4</v>
      </c>
      <c r="L11">
        <f>16*16*10^(-6)</f>
        <v>2.5599999999999999E-4</v>
      </c>
      <c r="M11">
        <f>6*6*10^(-6)</f>
        <v>3.6000000000000001E-5</v>
      </c>
      <c r="N11" t="s">
        <v>22</v>
      </c>
      <c r="O11">
        <f>AVERAGE(B11:M11)</f>
        <v>1.736333333333333E-3</v>
      </c>
      <c r="Q11" t="s">
        <v>30</v>
      </c>
      <c r="R11" s="6">
        <f>(O14-O11*O13)/(O15-O11*O11)</f>
        <v>1.5625908072240233</v>
      </c>
    </row>
    <row r="12" spans="1:21" x14ac:dyDescent="0.55000000000000004">
      <c r="A12" t="s">
        <v>21</v>
      </c>
      <c r="B12">
        <f t="shared" ref="B12:M12" si="2">AVERAGE(B8:B10)</f>
        <v>3.0608000000000004</v>
      </c>
      <c r="C12">
        <f t="shared" si="2"/>
        <v>4.0049000000000001</v>
      </c>
      <c r="D12">
        <f t="shared" si="2"/>
        <v>3.8803000000000001</v>
      </c>
      <c r="E12">
        <f t="shared" si="2"/>
        <v>3.7745333333333337</v>
      </c>
      <c r="F12">
        <f t="shared" si="2"/>
        <v>3.6573666666666669</v>
      </c>
      <c r="G12">
        <f t="shared" si="2"/>
        <v>3.5524</v>
      </c>
      <c r="H12">
        <f t="shared" si="2"/>
        <v>3.4575666666666662</v>
      </c>
      <c r="I12">
        <f t="shared" si="2"/>
        <v>3.3693666666666666</v>
      </c>
      <c r="J12">
        <f t="shared" si="2"/>
        <v>3.2941333333333334</v>
      </c>
      <c r="K12">
        <f t="shared" si="2"/>
        <v>3.2238000000000002</v>
      </c>
      <c r="L12">
        <f t="shared" si="2"/>
        <v>3.1219999999999999</v>
      </c>
      <c r="M12">
        <f t="shared" si="2"/>
        <v>3.0683000000000002</v>
      </c>
      <c r="Q12" t="s">
        <v>17</v>
      </c>
      <c r="R12">
        <f>O13-R11*O11</f>
        <v>9.5163930970821528E-3</v>
      </c>
    </row>
    <row r="13" spans="1:21" x14ac:dyDescent="0.55000000000000004">
      <c r="A13" t="s">
        <v>8</v>
      </c>
      <c r="B13">
        <f>$E$2*$E$1*B12*B12</f>
        <v>9.5199337039372812E-3</v>
      </c>
      <c r="C13">
        <f t="shared" ref="C13:M13" si="3">$E$2*$E$1*C12*C12</f>
        <v>1.6298490046509646E-2</v>
      </c>
      <c r="D13">
        <f t="shared" si="3"/>
        <v>1.5300112571210805E-2</v>
      </c>
      <c r="E13">
        <f t="shared" si="3"/>
        <v>1.4477399162855549E-2</v>
      </c>
      <c r="F13">
        <f t="shared" si="3"/>
        <v>1.3592552635834271E-2</v>
      </c>
      <c r="G13">
        <f t="shared" si="3"/>
        <v>1.2823534407437519E-2</v>
      </c>
      <c r="H13">
        <f t="shared" si="3"/>
        <v>1.2148010089728907E-2</v>
      </c>
      <c r="I13">
        <f t="shared" si="3"/>
        <v>1.153614135011587E-2</v>
      </c>
      <c r="J13">
        <f t="shared" si="3"/>
        <v>1.1026720489683945E-2</v>
      </c>
      <c r="K13">
        <f t="shared" si="3"/>
        <v>1.0560882252859382E-2</v>
      </c>
      <c r="L13">
        <f t="shared" si="3"/>
        <v>9.9044375064179981E-3</v>
      </c>
      <c r="M13">
        <f t="shared" si="3"/>
        <v>9.5666450077144059E-3</v>
      </c>
      <c r="N13" t="s">
        <v>23</v>
      </c>
      <c r="O13">
        <f>AVERAGE(B13:M13)</f>
        <v>1.2229571602025466E-2</v>
      </c>
    </row>
    <row r="14" spans="1:21" x14ac:dyDescent="0.55000000000000004">
      <c r="A14" t="s">
        <v>24</v>
      </c>
      <c r="B14">
        <f t="shared" ref="B14:M14" si="4">B13*B11</f>
        <v>0</v>
      </c>
      <c r="C14">
        <f t="shared" si="4"/>
        <v>7.0996222642596006E-5</v>
      </c>
      <c r="D14">
        <f t="shared" si="4"/>
        <v>5.6931718877475405E-5</v>
      </c>
      <c r="E14">
        <f t="shared" si="4"/>
        <v>4.5401123774715E-5</v>
      </c>
      <c r="F14">
        <f t="shared" si="4"/>
        <v>3.5354229405804941E-5</v>
      </c>
      <c r="G14">
        <f t="shared" si="4"/>
        <v>2.7134598806137787E-5</v>
      </c>
      <c r="H14">
        <f t="shared" si="4"/>
        <v>2.0420804960834294E-5</v>
      </c>
      <c r="I14">
        <f t="shared" si="4"/>
        <v>1.4950839189750165E-5</v>
      </c>
      <c r="J14">
        <f t="shared" si="4"/>
        <v>1.059667839058627E-5</v>
      </c>
      <c r="K14">
        <f t="shared" si="4"/>
        <v>7.1391564029329418E-6</v>
      </c>
      <c r="L14">
        <f t="shared" si="4"/>
        <v>2.5355360016430074E-6</v>
      </c>
      <c r="M14">
        <f t="shared" si="4"/>
        <v>3.4439922027771861E-7</v>
      </c>
      <c r="N14" t="s">
        <v>27</v>
      </c>
      <c r="O14">
        <f t="shared" ref="O14:O16" si="5">AVERAGE(B14:M14)</f>
        <v>2.4317108972729455E-5</v>
      </c>
      <c r="Q14" t="s">
        <v>8</v>
      </c>
      <c r="R14">
        <f>R12-H1</f>
        <v>1.6429824809275628E-3</v>
      </c>
    </row>
    <row r="15" spans="1:21" x14ac:dyDescent="0.55000000000000004">
      <c r="A15" t="s">
        <v>25</v>
      </c>
      <c r="B15">
        <f t="shared" ref="B15:M15" si="6">B11*B11</f>
        <v>0</v>
      </c>
      <c r="C15">
        <f t="shared" si="6"/>
        <v>1.8974735999999998E-5</v>
      </c>
      <c r="D15">
        <f t="shared" si="6"/>
        <v>1.3845840999999999E-5</v>
      </c>
      <c r="E15">
        <f t="shared" si="6"/>
        <v>9.8344959999999995E-6</v>
      </c>
      <c r="F15">
        <f t="shared" si="6"/>
        <v>6.7652010000000003E-6</v>
      </c>
      <c r="G15">
        <f t="shared" si="6"/>
        <v>4.4774559999999995E-6</v>
      </c>
      <c r="H15">
        <f t="shared" si="6"/>
        <v>2.8257610000000001E-6</v>
      </c>
      <c r="I15">
        <f t="shared" si="6"/>
        <v>1.6796159999999996E-6</v>
      </c>
      <c r="J15">
        <f t="shared" si="6"/>
        <v>9.2352099999999987E-7</v>
      </c>
      <c r="K15">
        <f t="shared" si="6"/>
        <v>4.5697599999999995E-7</v>
      </c>
      <c r="L15">
        <f t="shared" si="6"/>
        <v>6.5535999999999999E-8</v>
      </c>
      <c r="M15">
        <f t="shared" si="6"/>
        <v>1.2960000000000001E-9</v>
      </c>
      <c r="N15" t="s">
        <v>28</v>
      </c>
      <c r="O15">
        <f t="shared" si="5"/>
        <v>4.9875363333333334E-6</v>
      </c>
    </row>
    <row r="16" spans="1:21" x14ac:dyDescent="0.55000000000000004">
      <c r="A16" t="s">
        <v>26</v>
      </c>
      <c r="B16">
        <f t="shared" ref="B16:M16" si="7">B13*B13</f>
        <v>9.0629137727360999E-5</v>
      </c>
      <c r="C16">
        <f t="shared" si="7"/>
        <v>2.6564077779617397E-4</v>
      </c>
      <c r="D16">
        <f t="shared" si="7"/>
        <v>2.3409344469172292E-4</v>
      </c>
      <c r="E16">
        <f t="shared" si="7"/>
        <v>2.0959508652065054E-4</v>
      </c>
      <c r="F16">
        <f t="shared" si="7"/>
        <v>1.8475748715792521E-4</v>
      </c>
      <c r="G16">
        <f t="shared" si="7"/>
        <v>1.6444303469873391E-4</v>
      </c>
      <c r="H16">
        <f t="shared" si="7"/>
        <v>1.4757414914015534E-4</v>
      </c>
      <c r="I16">
        <f t="shared" si="7"/>
        <v>1.3308255724985322E-4</v>
      </c>
      <c r="J16">
        <f t="shared" si="7"/>
        <v>1.2158856475761573E-4</v>
      </c>
      <c r="K16">
        <f t="shared" si="7"/>
        <v>1.1153223395876024E-4</v>
      </c>
      <c r="L16">
        <f t="shared" si="7"/>
        <v>9.8097882318539566E-5</v>
      </c>
      <c r="M16">
        <f t="shared" si="7"/>
        <v>9.1520696703626964E-5</v>
      </c>
      <c r="N16" t="s">
        <v>29</v>
      </c>
      <c r="O16">
        <f t="shared" si="5"/>
        <v>1.5437958772675987E-4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Rozhkov</dc:creator>
  <cp:lastModifiedBy>Aleksander Rozhkov</cp:lastModifiedBy>
  <dcterms:created xsi:type="dcterms:W3CDTF">2015-06-05T18:19:34Z</dcterms:created>
  <dcterms:modified xsi:type="dcterms:W3CDTF">2023-11-28T06:28:38Z</dcterms:modified>
</cp:coreProperties>
</file>