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окументы\МФТИ\Лабы\1.2.5\"/>
    </mc:Choice>
  </mc:AlternateContent>
  <xr:revisionPtr revIDLastSave="0" documentId="13_ncr:1_{9C48BEEC-42E4-4476-9B46-67C287CDFA70}" xr6:coauthVersionLast="47" xr6:coauthVersionMax="47" xr10:uidLastSave="{00000000-0000-0000-0000-000000000000}"/>
  <bookViews>
    <workbookView xWindow="-96" yWindow="-96" windowWidth="23232" windowHeight="12552" activeTab="1" xr2:uid="{178A1193-E502-4034-905E-A229F1007DAB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2" l="1"/>
  <c r="G29" i="2"/>
  <c r="G25" i="2"/>
  <c r="G21" i="2"/>
  <c r="G17" i="2"/>
  <c r="G13" i="2"/>
  <c r="G9" i="2"/>
  <c r="J1" i="2"/>
  <c r="I9" i="2"/>
  <c r="D28" i="2"/>
  <c r="D27" i="2"/>
  <c r="D26" i="2"/>
  <c r="D21" i="2"/>
  <c r="F21" i="2" s="1"/>
  <c r="D20" i="2"/>
  <c r="D19" i="2"/>
  <c r="D18" i="2"/>
  <c r="D24" i="2"/>
  <c r="D23" i="2"/>
  <c r="D22" i="2"/>
  <c r="D16" i="2"/>
  <c r="D15" i="2"/>
  <c r="D14" i="2"/>
  <c r="D11" i="2"/>
  <c r="D12" i="2"/>
  <c r="D10" i="2"/>
  <c r="D6" i="2"/>
  <c r="D7" i="2"/>
  <c r="D8" i="2"/>
  <c r="D5" i="2"/>
  <c r="G1" i="2"/>
  <c r="D6" i="1"/>
  <c r="J6" i="1" s="1"/>
  <c r="D13" i="1"/>
  <c r="H13" i="1" s="1"/>
  <c r="D14" i="1"/>
  <c r="J14" i="1" s="1"/>
  <c r="D5" i="1"/>
  <c r="J5" i="1" s="1"/>
  <c r="I9" i="1"/>
  <c r="I12" i="1"/>
  <c r="I19" i="1"/>
  <c r="F6" i="1"/>
  <c r="I6" i="1" s="1"/>
  <c r="F7" i="1"/>
  <c r="I7" i="1" s="1"/>
  <c r="F8" i="1"/>
  <c r="I8" i="1" s="1"/>
  <c r="F9" i="1"/>
  <c r="F10" i="1"/>
  <c r="I10" i="1" s="1"/>
  <c r="F11" i="1"/>
  <c r="I11" i="1" s="1"/>
  <c r="F12" i="1"/>
  <c r="F13" i="1"/>
  <c r="I13" i="1" s="1"/>
  <c r="F14" i="1"/>
  <c r="I14" i="1" s="1"/>
  <c r="F15" i="1"/>
  <c r="I15" i="1" s="1"/>
  <c r="F16" i="1"/>
  <c r="I16" i="1" s="1"/>
  <c r="F17" i="1"/>
  <c r="I17" i="1" s="1"/>
  <c r="F18" i="1"/>
  <c r="I18" i="1" s="1"/>
  <c r="F19" i="1"/>
  <c r="F20" i="1"/>
  <c r="I20" i="1" s="1"/>
  <c r="F5" i="1"/>
  <c r="I5" i="1" s="1"/>
  <c r="D2" i="1"/>
  <c r="D7" i="1" s="1"/>
  <c r="H7" i="1" s="1"/>
  <c r="I22" i="1" l="1"/>
  <c r="D20" i="1"/>
  <c r="D12" i="1"/>
  <c r="F21" i="1"/>
  <c r="D19" i="1"/>
  <c r="D11" i="1"/>
  <c r="H14" i="1"/>
  <c r="D18" i="1"/>
  <c r="D10" i="1"/>
  <c r="J13" i="1"/>
  <c r="D17" i="1"/>
  <c r="D9" i="1"/>
  <c r="D16" i="1"/>
  <c r="D8" i="1"/>
  <c r="F26" i="1" s="1"/>
  <c r="H6" i="1"/>
  <c r="D15" i="1"/>
  <c r="H15" i="1" s="1"/>
  <c r="D29" i="2"/>
  <c r="F29" i="2" s="1"/>
  <c r="D25" i="2"/>
  <c r="F25" i="2" s="1"/>
  <c r="D13" i="2"/>
  <c r="F13" i="2" s="1"/>
  <c r="D17" i="2"/>
  <c r="F17" i="2" s="1"/>
  <c r="D9" i="2"/>
  <c r="F9" i="2" s="1"/>
  <c r="J15" i="1"/>
  <c r="J7" i="1"/>
  <c r="H5" i="1"/>
  <c r="J19" i="1" l="1"/>
  <c r="H19" i="1"/>
  <c r="H16" i="1"/>
  <c r="J16" i="1"/>
  <c r="H18" i="1"/>
  <c r="H22" i="1" s="1"/>
  <c r="J18" i="1"/>
  <c r="J12" i="1"/>
  <c r="H12" i="1"/>
  <c r="H20" i="1"/>
  <c r="J20" i="1"/>
  <c r="H8" i="1"/>
  <c r="J8" i="1"/>
  <c r="J22" i="1" s="1"/>
  <c r="H11" i="1"/>
  <c r="J11" i="1"/>
  <c r="J9" i="1"/>
  <c r="H9" i="1"/>
  <c r="H17" i="1"/>
  <c r="J17" i="1"/>
  <c r="D21" i="1"/>
  <c r="H10" i="1"/>
  <c r="J10" i="1"/>
  <c r="D24" i="1" l="1"/>
  <c r="D25" i="1"/>
  <c r="G25" i="1" s="1"/>
  <c r="D27" i="1"/>
  <c r="G26" i="1" l="1"/>
</calcChain>
</file>

<file path=xl/sharedStrings.xml><?xml version="1.0" encoding="utf-8"?>
<sst xmlns="http://schemas.openxmlformats.org/spreadsheetml/2006/main" count="50" uniqueCount="32">
  <si>
    <t>m, гр</t>
  </si>
  <si>
    <t>T, сек</t>
  </si>
  <si>
    <t>M, Н*м</t>
  </si>
  <si>
    <t xml:space="preserve">L, м = </t>
  </si>
  <si>
    <t>W, рад/cек</t>
  </si>
  <si>
    <t>x</t>
  </si>
  <si>
    <t>y</t>
  </si>
  <si>
    <t>x^2</t>
  </si>
  <si>
    <t>y^2</t>
  </si>
  <si>
    <t>x*y</t>
  </si>
  <si>
    <t>&lt;x&gt;</t>
  </si>
  <si>
    <t>&lt;y&gt;</t>
  </si>
  <si>
    <t>&lt;x*y&gt;</t>
  </si>
  <si>
    <t>&lt;x^2&gt;</t>
  </si>
  <si>
    <t>&lt;y^2&gt;</t>
  </si>
  <si>
    <t>k</t>
  </si>
  <si>
    <t>b</t>
  </si>
  <si>
    <t>dk</t>
  </si>
  <si>
    <t>g, м/сек^2</t>
  </si>
  <si>
    <t>dh, мм</t>
  </si>
  <si>
    <t>&lt;w&gt;</t>
  </si>
  <si>
    <t>Wверт, 1/сек</t>
  </si>
  <si>
    <t>&lt;M&gt;</t>
  </si>
  <si>
    <t>dM, Н*м</t>
  </si>
  <si>
    <t>&lt;dM&gt;</t>
  </si>
  <si>
    <t>dT, сек</t>
  </si>
  <si>
    <t>ddh, мм</t>
  </si>
  <si>
    <t>dw0, 1/сек</t>
  </si>
  <si>
    <t>dIz, кг*м^2</t>
  </si>
  <si>
    <t>Iz, кг*м^2</t>
  </si>
  <si>
    <t>w0, 1/сек</t>
  </si>
  <si>
    <t>L,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</si>
</sst>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/>
              <a:t>График</a:t>
            </a:r>
            <a:r>
              <a:rPr lang="ru-RU" sz="1600" baseline="0"/>
              <a:t> зависимости </a:t>
            </a:r>
            <a:r>
              <a:rPr lang="en-US" sz="1600" baseline="0"/>
              <a:t>W </a:t>
            </a:r>
            <a:r>
              <a:rPr lang="ru-RU" sz="1600" baseline="0"/>
              <a:t>от </a:t>
            </a:r>
            <a:r>
              <a:rPr lang="en-US" sz="1600" baseline="0"/>
              <a:t>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Лист1!$D$5:$D$20</c:f>
              <c:numCache>
                <c:formatCode>General</c:formatCode>
                <c:ptCount val="16"/>
                <c:pt idx="0">
                  <c:v>0.40769960000000005</c:v>
                </c:pt>
                <c:pt idx="1">
                  <c:v>0.40769960000000005</c:v>
                </c:pt>
                <c:pt idx="2">
                  <c:v>0.40769960000000005</c:v>
                </c:pt>
                <c:pt idx="3">
                  <c:v>0.40769960000000005</c:v>
                </c:pt>
                <c:pt idx="4">
                  <c:v>0.32639880000000004</c:v>
                </c:pt>
                <c:pt idx="5">
                  <c:v>0.32639880000000004</c:v>
                </c:pt>
                <c:pt idx="6">
                  <c:v>0.32639880000000004</c:v>
                </c:pt>
                <c:pt idx="7">
                  <c:v>0.26183640000000002</c:v>
                </c:pt>
                <c:pt idx="8">
                  <c:v>0.26183640000000002</c:v>
                </c:pt>
                <c:pt idx="9">
                  <c:v>0.26183640000000002</c:v>
                </c:pt>
                <c:pt idx="10">
                  <c:v>0.21520800000000001</c:v>
                </c:pt>
                <c:pt idx="11">
                  <c:v>0.21520800000000001</c:v>
                </c:pt>
                <c:pt idx="12">
                  <c:v>0.21520800000000001</c:v>
                </c:pt>
                <c:pt idx="13">
                  <c:v>0.16977520000000001</c:v>
                </c:pt>
                <c:pt idx="14">
                  <c:v>0.16977520000000001</c:v>
                </c:pt>
                <c:pt idx="15">
                  <c:v>0.16977520000000001</c:v>
                </c:pt>
              </c:numCache>
            </c:numRef>
          </c:xVal>
          <c:yVal>
            <c:numRef>
              <c:f>Лист1!$F$5:$F$20</c:f>
              <c:numCache>
                <c:formatCode>General</c:formatCode>
                <c:ptCount val="16"/>
                <c:pt idx="0">
                  <c:v>0.2046640165205077</c:v>
                </c:pt>
                <c:pt idx="1">
                  <c:v>0.20943951023931953</c:v>
                </c:pt>
                <c:pt idx="2">
                  <c:v>0.20943951023931953</c:v>
                </c:pt>
                <c:pt idx="3">
                  <c:v>0.20600607564523232</c:v>
                </c:pt>
                <c:pt idx="4">
                  <c:v>0.16799960714383921</c:v>
                </c:pt>
                <c:pt idx="5">
                  <c:v>0.16845000823537765</c:v>
                </c:pt>
                <c:pt idx="6">
                  <c:v>0.16799960714383921</c:v>
                </c:pt>
                <c:pt idx="7">
                  <c:v>0.13570594615938633</c:v>
                </c:pt>
                <c:pt idx="8">
                  <c:v>0.13512226467052874</c:v>
                </c:pt>
                <c:pt idx="9">
                  <c:v>0.13570594615938633</c:v>
                </c:pt>
                <c:pt idx="10">
                  <c:v>0.11140399480814869</c:v>
                </c:pt>
                <c:pt idx="11">
                  <c:v>0.11140399480814869</c:v>
                </c:pt>
                <c:pt idx="12">
                  <c:v>0.11140399480814869</c:v>
                </c:pt>
                <c:pt idx="13">
                  <c:v>8.8123216089475265E-2</c:v>
                </c:pt>
                <c:pt idx="14">
                  <c:v>8.8123216089475265E-2</c:v>
                </c:pt>
                <c:pt idx="15">
                  <c:v>8.8123216089475265E-2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6F-44F9-AC7B-B678D43353F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Лист1!$F$25:$F$26</c:f>
              <c:numCache>
                <c:formatCode>General</c:formatCode>
                <c:ptCount val="2"/>
                <c:pt idx="0">
                  <c:v>0</c:v>
                </c:pt>
                <c:pt idx="1">
                  <c:v>0.41769960000000006</c:v>
                </c:pt>
              </c:numCache>
            </c:numRef>
          </c:xVal>
          <c:yVal>
            <c:numRef>
              <c:f>Лист1!$G$25:$G$26</c:f>
              <c:numCache>
                <c:formatCode>General</c:formatCode>
                <c:ptCount val="2"/>
                <c:pt idx="0">
                  <c:v>3.6279000953710339E-3</c:v>
                </c:pt>
                <c:pt idx="1">
                  <c:v>0.213013855729598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A6F-44F9-AC7B-B678D43353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630624"/>
        <c:axId val="557627024"/>
      </c:scatterChart>
      <c:valAx>
        <c:axId val="557630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M, </a:t>
                </a:r>
                <a:r>
                  <a:rPr lang="ru-RU" sz="1600"/>
                  <a:t>Н*м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7627024"/>
        <c:crosses val="autoZero"/>
        <c:crossBetween val="midCat"/>
      </c:valAx>
      <c:valAx>
        <c:axId val="55762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W,</a:t>
                </a:r>
                <a:r>
                  <a:rPr lang="en-US" sz="1600" baseline="0"/>
                  <a:t> </a:t>
                </a:r>
                <a:r>
                  <a:rPr lang="ru-RU" sz="1600" baseline="0"/>
                  <a:t>рад/сек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7630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0</xdr:row>
      <xdr:rowOff>127635</xdr:rowOff>
    </xdr:from>
    <xdr:to>
      <xdr:col>1</xdr:col>
      <xdr:colOff>180191</xdr:colOff>
      <xdr:row>24</xdr:row>
      <xdr:rowOff>19050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2F650F4-3D81-7D83-2B85-2D7877E566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0B38F-C777-4AF4-B38E-357568E0B99E}">
  <dimension ref="C1:J27"/>
  <sheetViews>
    <sheetView zoomScaleNormal="100" workbookViewId="0">
      <selection activeCell="G11" sqref="G11"/>
    </sheetView>
  </sheetViews>
  <sheetFormatPr defaultRowHeight="14.4" x14ac:dyDescent="0.55000000000000004"/>
  <cols>
    <col min="1" max="1" width="88.578125" customWidth="1"/>
    <col min="6" max="6" width="10.05078125" customWidth="1"/>
  </cols>
  <sheetData>
    <row r="1" spans="3:10" x14ac:dyDescent="0.55000000000000004">
      <c r="C1" s="3" t="s">
        <v>18</v>
      </c>
      <c r="D1" s="5">
        <v>9.8000000000000007</v>
      </c>
    </row>
    <row r="2" spans="3:10" ht="14.7" thickBot="1" x14ac:dyDescent="0.6">
      <c r="C2" s="9" t="s">
        <v>3</v>
      </c>
      <c r="D2" s="11">
        <f>122 / 1000</f>
        <v>0.122</v>
      </c>
    </row>
    <row r="3" spans="3:10" ht="14.7" thickBot="1" x14ac:dyDescent="0.6">
      <c r="C3" s="3"/>
      <c r="D3" s="4" t="s">
        <v>5</v>
      </c>
      <c r="E3" s="4"/>
      <c r="F3" s="5" t="s">
        <v>6</v>
      </c>
    </row>
    <row r="4" spans="3:10" ht="14.7" thickBot="1" x14ac:dyDescent="0.6">
      <c r="C4" s="9" t="s">
        <v>0</v>
      </c>
      <c r="D4" s="10" t="s">
        <v>2</v>
      </c>
      <c r="E4" s="10" t="s">
        <v>1</v>
      </c>
      <c r="F4" s="11" t="s">
        <v>4</v>
      </c>
      <c r="H4" s="12" t="s">
        <v>7</v>
      </c>
      <c r="I4" s="13" t="s">
        <v>8</v>
      </c>
      <c r="J4" s="2" t="s">
        <v>9</v>
      </c>
    </row>
    <row r="5" spans="3:10" x14ac:dyDescent="0.55000000000000004">
      <c r="C5" s="6">
        <v>341</v>
      </c>
      <c r="D5" s="7">
        <f>C5 / 1000 * $D$2 * $D$1</f>
        <v>0.40769960000000005</v>
      </c>
      <c r="E5" s="7">
        <v>30.7</v>
      </c>
      <c r="F5" s="8">
        <f>2*PI()/E5</f>
        <v>0.2046640165205077</v>
      </c>
      <c r="H5" s="6">
        <f t="shared" ref="H5:H20" si="0">D5*D5</f>
        <v>0.16621896384016005</v>
      </c>
      <c r="I5" s="7">
        <f t="shared" ref="I5:I20" si="1">F5*F5</f>
        <v>4.1887359658306644E-2</v>
      </c>
      <c r="J5" s="8">
        <f t="shared" ref="J5:J20" si="2">D5*F5</f>
        <v>8.3441437669804386E-2</v>
      </c>
    </row>
    <row r="6" spans="3:10" x14ac:dyDescent="0.55000000000000004">
      <c r="C6" s="6">
        <v>341</v>
      </c>
      <c r="D6" s="7">
        <f t="shared" ref="D6:D20" si="3">C6 / 1000 * $D$2 * $D$1</f>
        <v>0.40769960000000005</v>
      </c>
      <c r="E6" s="7">
        <v>30</v>
      </c>
      <c r="F6" s="8">
        <f t="shared" ref="F6:F20" si="4">2*PI()/E6</f>
        <v>0.20943951023931953</v>
      </c>
      <c r="H6" s="6">
        <f t="shared" si="0"/>
        <v>0.16621896384016005</v>
      </c>
      <c r="I6" s="7">
        <f t="shared" si="1"/>
        <v>4.3864908449286033E-2</v>
      </c>
      <c r="J6" s="8">
        <f t="shared" si="2"/>
        <v>8.5388404548766492E-2</v>
      </c>
    </row>
    <row r="7" spans="3:10" x14ac:dyDescent="0.55000000000000004">
      <c r="C7" s="6">
        <v>341</v>
      </c>
      <c r="D7" s="7">
        <f t="shared" si="3"/>
        <v>0.40769960000000005</v>
      </c>
      <c r="E7" s="7">
        <v>30</v>
      </c>
      <c r="F7" s="8">
        <f t="shared" si="4"/>
        <v>0.20943951023931953</v>
      </c>
      <c r="H7" s="6">
        <f t="shared" si="0"/>
        <v>0.16621896384016005</v>
      </c>
      <c r="I7" s="7">
        <f t="shared" si="1"/>
        <v>4.3864908449286033E-2</v>
      </c>
      <c r="J7" s="8">
        <f t="shared" si="2"/>
        <v>8.5388404548766492E-2</v>
      </c>
    </row>
    <row r="8" spans="3:10" x14ac:dyDescent="0.55000000000000004">
      <c r="C8" s="6">
        <v>341</v>
      </c>
      <c r="D8" s="7">
        <f t="shared" si="3"/>
        <v>0.40769960000000005</v>
      </c>
      <c r="E8" s="7">
        <v>30.5</v>
      </c>
      <c r="F8" s="8">
        <f t="shared" si="4"/>
        <v>0.20600607564523232</v>
      </c>
      <c r="H8" s="6">
        <f t="shared" si="0"/>
        <v>0.16621896384016005</v>
      </c>
      <c r="I8" s="7">
        <f t="shared" si="1"/>
        <v>4.2438503202749181E-2</v>
      </c>
      <c r="J8" s="8">
        <f t="shared" si="2"/>
        <v>8.3988594638130964E-2</v>
      </c>
    </row>
    <row r="9" spans="3:10" x14ac:dyDescent="0.55000000000000004">
      <c r="C9" s="6">
        <v>273</v>
      </c>
      <c r="D9" s="7">
        <f t="shared" si="3"/>
        <v>0.32639880000000004</v>
      </c>
      <c r="E9" s="7">
        <v>37.4</v>
      </c>
      <c r="F9" s="8">
        <f t="shared" si="4"/>
        <v>0.16799960714383921</v>
      </c>
      <c r="H9" s="6">
        <f t="shared" si="0"/>
        <v>0.10653617664144002</v>
      </c>
      <c r="I9" s="7">
        <f t="shared" si="1"/>
        <v>2.8223868000484313E-2</v>
      </c>
      <c r="J9" s="8">
        <f t="shared" si="2"/>
        <v>5.4834870172220551E-2</v>
      </c>
    </row>
    <row r="10" spans="3:10" x14ac:dyDescent="0.55000000000000004">
      <c r="C10" s="6">
        <v>273</v>
      </c>
      <c r="D10" s="7">
        <f t="shared" si="3"/>
        <v>0.32639880000000004</v>
      </c>
      <c r="E10" s="7">
        <v>37.299999999999997</v>
      </c>
      <c r="F10" s="8">
        <f t="shared" si="4"/>
        <v>0.16845000823537765</v>
      </c>
      <c r="H10" s="6">
        <f t="shared" si="0"/>
        <v>0.10653617664144002</v>
      </c>
      <c r="I10" s="7">
        <f t="shared" si="1"/>
        <v>2.8375405274498798E-2</v>
      </c>
      <c r="J10" s="8">
        <f t="shared" si="2"/>
        <v>5.4981880548017392E-2</v>
      </c>
    </row>
    <row r="11" spans="3:10" x14ac:dyDescent="0.55000000000000004">
      <c r="C11" s="6">
        <v>273</v>
      </c>
      <c r="D11" s="7">
        <f t="shared" si="3"/>
        <v>0.32639880000000004</v>
      </c>
      <c r="E11" s="7">
        <v>37.4</v>
      </c>
      <c r="F11" s="8">
        <f t="shared" si="4"/>
        <v>0.16799960714383921</v>
      </c>
      <c r="H11" s="6">
        <f t="shared" si="0"/>
        <v>0.10653617664144002</v>
      </c>
      <c r="I11" s="7">
        <f t="shared" si="1"/>
        <v>2.8223868000484313E-2</v>
      </c>
      <c r="J11" s="8">
        <f t="shared" si="2"/>
        <v>5.4834870172220551E-2</v>
      </c>
    </row>
    <row r="12" spans="3:10" x14ac:dyDescent="0.55000000000000004">
      <c r="C12" s="6">
        <v>219</v>
      </c>
      <c r="D12" s="7">
        <f t="shared" si="3"/>
        <v>0.26183640000000002</v>
      </c>
      <c r="E12" s="7">
        <v>46.3</v>
      </c>
      <c r="F12" s="8">
        <f t="shared" si="4"/>
        <v>0.13570594615938633</v>
      </c>
      <c r="H12" s="6">
        <f t="shared" si="0"/>
        <v>6.8558300364960009E-2</v>
      </c>
      <c r="I12" s="7">
        <f t="shared" si="1"/>
        <v>1.8416103823014261E-2</v>
      </c>
      <c r="J12" s="8">
        <f t="shared" si="2"/>
        <v>3.553275640096755E-2</v>
      </c>
    </row>
    <row r="13" spans="3:10" x14ac:dyDescent="0.55000000000000004">
      <c r="C13" s="6">
        <v>219</v>
      </c>
      <c r="D13" s="7">
        <f t="shared" si="3"/>
        <v>0.26183640000000002</v>
      </c>
      <c r="E13" s="7">
        <v>46.5</v>
      </c>
      <c r="F13" s="8">
        <f t="shared" si="4"/>
        <v>0.13512226467052874</v>
      </c>
      <c r="H13" s="6">
        <f t="shared" si="0"/>
        <v>6.8558300364960009E-2</v>
      </c>
      <c r="I13" s="7">
        <f t="shared" si="1"/>
        <v>1.8258026409692419E-2</v>
      </c>
      <c r="J13" s="8">
        <f t="shared" si="2"/>
        <v>3.5379927341178431E-2</v>
      </c>
    </row>
    <row r="14" spans="3:10" x14ac:dyDescent="0.55000000000000004">
      <c r="C14" s="6">
        <v>219</v>
      </c>
      <c r="D14" s="7">
        <f t="shared" si="3"/>
        <v>0.26183640000000002</v>
      </c>
      <c r="E14" s="7">
        <v>46.3</v>
      </c>
      <c r="F14" s="8">
        <f t="shared" si="4"/>
        <v>0.13570594615938633</v>
      </c>
      <c r="H14" s="6">
        <f t="shared" si="0"/>
        <v>6.8558300364960009E-2</v>
      </c>
      <c r="I14" s="7">
        <f t="shared" si="1"/>
        <v>1.8416103823014261E-2</v>
      </c>
      <c r="J14" s="8">
        <f t="shared" si="2"/>
        <v>3.553275640096755E-2</v>
      </c>
    </row>
    <row r="15" spans="3:10" x14ac:dyDescent="0.55000000000000004">
      <c r="C15" s="6">
        <v>180</v>
      </c>
      <c r="D15" s="7">
        <f t="shared" si="3"/>
        <v>0.21520800000000001</v>
      </c>
      <c r="E15" s="7">
        <v>56.4</v>
      </c>
      <c r="F15" s="8">
        <f t="shared" si="4"/>
        <v>0.11140399480814869</v>
      </c>
      <c r="H15" s="6">
        <f t="shared" si="0"/>
        <v>4.6314483264000006E-2</v>
      </c>
      <c r="I15" s="7">
        <f t="shared" si="1"/>
        <v>1.241085005921402E-2</v>
      </c>
      <c r="J15" s="8">
        <f t="shared" si="2"/>
        <v>2.3975030914672065E-2</v>
      </c>
    </row>
    <row r="16" spans="3:10" x14ac:dyDescent="0.55000000000000004">
      <c r="C16" s="6">
        <v>180</v>
      </c>
      <c r="D16" s="7">
        <f t="shared" si="3"/>
        <v>0.21520800000000001</v>
      </c>
      <c r="E16" s="7">
        <v>56.4</v>
      </c>
      <c r="F16" s="8">
        <f t="shared" si="4"/>
        <v>0.11140399480814869</v>
      </c>
      <c r="H16" s="6">
        <f t="shared" si="0"/>
        <v>4.6314483264000006E-2</v>
      </c>
      <c r="I16" s="7">
        <f t="shared" si="1"/>
        <v>1.241085005921402E-2</v>
      </c>
      <c r="J16" s="8">
        <f t="shared" si="2"/>
        <v>2.3975030914672065E-2</v>
      </c>
    </row>
    <row r="17" spans="3:10" x14ac:dyDescent="0.55000000000000004">
      <c r="C17" s="6">
        <v>180</v>
      </c>
      <c r="D17" s="7">
        <f t="shared" si="3"/>
        <v>0.21520800000000001</v>
      </c>
      <c r="E17" s="7">
        <v>56.4</v>
      </c>
      <c r="F17" s="8">
        <f t="shared" si="4"/>
        <v>0.11140399480814869</v>
      </c>
      <c r="H17" s="6">
        <f t="shared" si="0"/>
        <v>4.6314483264000006E-2</v>
      </c>
      <c r="I17" s="7">
        <f t="shared" si="1"/>
        <v>1.241085005921402E-2</v>
      </c>
      <c r="J17" s="8">
        <f t="shared" si="2"/>
        <v>2.3975030914672065E-2</v>
      </c>
    </row>
    <row r="18" spans="3:10" x14ac:dyDescent="0.55000000000000004">
      <c r="C18" s="6">
        <v>142</v>
      </c>
      <c r="D18" s="7">
        <f t="shared" si="3"/>
        <v>0.16977520000000001</v>
      </c>
      <c r="E18" s="7">
        <v>71.3</v>
      </c>
      <c r="F18" s="8">
        <f t="shared" si="4"/>
        <v>8.8123216089475265E-2</v>
      </c>
      <c r="H18" s="6">
        <f t="shared" si="0"/>
        <v>2.8823618535040004E-2</v>
      </c>
      <c r="I18" s="7">
        <f t="shared" si="1"/>
        <v>7.7657012139523522E-3</v>
      </c>
      <c r="J18" s="8">
        <f t="shared" si="2"/>
        <v>1.4961136636233881E-2</v>
      </c>
    </row>
    <row r="19" spans="3:10" x14ac:dyDescent="0.55000000000000004">
      <c r="C19" s="6">
        <v>142</v>
      </c>
      <c r="D19" s="7">
        <f t="shared" si="3"/>
        <v>0.16977520000000001</v>
      </c>
      <c r="E19" s="7">
        <v>71.3</v>
      </c>
      <c r="F19" s="8">
        <f t="shared" si="4"/>
        <v>8.8123216089475265E-2</v>
      </c>
      <c r="H19" s="6">
        <f t="shared" si="0"/>
        <v>2.8823618535040004E-2</v>
      </c>
      <c r="I19" s="7">
        <f t="shared" si="1"/>
        <v>7.7657012139523522E-3</v>
      </c>
      <c r="J19" s="8">
        <f t="shared" si="2"/>
        <v>1.4961136636233881E-2</v>
      </c>
    </row>
    <row r="20" spans="3:10" ht="14.7" thickBot="1" x14ac:dyDescent="0.6">
      <c r="C20" s="9">
        <v>142</v>
      </c>
      <c r="D20" s="10">
        <f t="shared" si="3"/>
        <v>0.16977520000000001</v>
      </c>
      <c r="E20" s="10">
        <v>71.3</v>
      </c>
      <c r="F20" s="11">
        <f t="shared" si="4"/>
        <v>8.8123216089475265E-2</v>
      </c>
      <c r="H20" s="9">
        <f t="shared" si="0"/>
        <v>2.8823618535040004E-2</v>
      </c>
      <c r="I20" s="10">
        <f t="shared" si="1"/>
        <v>7.7657012139523522E-3</v>
      </c>
      <c r="J20" s="11">
        <f t="shared" si="2"/>
        <v>1.4961136636233881E-2</v>
      </c>
    </row>
    <row r="21" spans="3:10" ht="14.7" thickBot="1" x14ac:dyDescent="0.6">
      <c r="C21" s="1" t="s">
        <v>10</v>
      </c>
      <c r="D21" s="2">
        <f>AVERAGE(D5:D20)</f>
        <v>0.28440335000000005</v>
      </c>
      <c r="E21" s="1" t="s">
        <v>11</v>
      </c>
      <c r="F21" s="2">
        <f>AVERAGE(F5:F20)</f>
        <v>0.14619463280310052</v>
      </c>
      <c r="H21" s="3" t="s">
        <v>13</v>
      </c>
      <c r="I21" s="4" t="s">
        <v>14</v>
      </c>
      <c r="J21" s="5" t="s">
        <v>12</v>
      </c>
    </row>
    <row r="22" spans="3:10" ht="14.7" thickBot="1" x14ac:dyDescent="0.6">
      <c r="H22" s="9">
        <f>AVERAGE(H5:H20)</f>
        <v>8.8473349486059991E-2</v>
      </c>
      <c r="I22" s="10">
        <f>AVERAGE(I5:I20)</f>
        <v>2.3281169306894712E-2</v>
      </c>
      <c r="J22" s="11">
        <f>AVERAGE(J5:J20)</f>
        <v>4.538202531835988E-2</v>
      </c>
    </row>
    <row r="23" spans="3:10" ht="14.7" thickBot="1" x14ac:dyDescent="0.6"/>
    <row r="24" spans="3:10" x14ac:dyDescent="0.55000000000000004">
      <c r="C24" s="3" t="s">
        <v>15</v>
      </c>
      <c r="D24" s="5">
        <f xml:space="preserve"> (J22-D21*F21)/(H22-D21*D21)</f>
        <v>0.50128359144760237</v>
      </c>
    </row>
    <row r="25" spans="3:10" x14ac:dyDescent="0.55000000000000004">
      <c r="C25" s="6" t="s">
        <v>16</v>
      </c>
      <c r="D25" s="8">
        <f>F21-D24*D21</f>
        <v>3.6279000953710339E-3</v>
      </c>
      <c r="F25">
        <v>0</v>
      </c>
      <c r="G25">
        <f>F25*D$24+D$25</f>
        <v>3.6279000953710339E-3</v>
      </c>
    </row>
    <row r="26" spans="3:10" x14ac:dyDescent="0.55000000000000004">
      <c r="C26" s="6"/>
      <c r="D26" s="8"/>
      <c r="F26">
        <f>MAX(D5:D20)+0.01</f>
        <v>0.41769960000000006</v>
      </c>
      <c r="G26">
        <f>F26*D$24+D$25</f>
        <v>0.213013855729598</v>
      </c>
    </row>
    <row r="27" spans="3:10" ht="14.7" thickBot="1" x14ac:dyDescent="0.6">
      <c r="C27" s="9" t="s">
        <v>17</v>
      </c>
      <c r="D27" s="11">
        <f>1/SQRT(16) * SQRT((I22-F21*F21) / (H22-D21*D21) - D24*D24)</f>
        <v>3.5442931293734265E-3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A0418-E025-4D3D-8E45-FDDB20D0F671}">
  <dimension ref="B1:L29"/>
  <sheetViews>
    <sheetView tabSelected="1" topLeftCell="A7" workbookViewId="0">
      <selection activeCell="H23" sqref="H23"/>
    </sheetView>
  </sheetViews>
  <sheetFormatPr defaultRowHeight="14.4" x14ac:dyDescent="0.55000000000000004"/>
  <cols>
    <col min="4" max="4" width="12.3125" customWidth="1"/>
    <col min="9" max="9" width="9.734375" customWidth="1"/>
  </cols>
  <sheetData>
    <row r="1" spans="2:12" x14ac:dyDescent="0.55000000000000004">
      <c r="C1" s="3" t="s">
        <v>18</v>
      </c>
      <c r="D1" s="4">
        <v>9.8000000000000007</v>
      </c>
      <c r="E1" s="4"/>
      <c r="F1" s="4" t="s">
        <v>29</v>
      </c>
      <c r="G1" s="4">
        <f>0.79/1000</f>
        <v>7.9000000000000001E-4</v>
      </c>
      <c r="H1" s="4"/>
      <c r="I1" s="4" t="s">
        <v>28</v>
      </c>
      <c r="J1" s="4">
        <f>0.06/1000</f>
        <v>5.9999999999999995E-5</v>
      </c>
      <c r="K1" s="4" t="s">
        <v>25</v>
      </c>
      <c r="L1" s="5">
        <v>0.5</v>
      </c>
    </row>
    <row r="2" spans="2:12" ht="14.7" thickBot="1" x14ac:dyDescent="0.6">
      <c r="C2" s="9" t="s">
        <v>31</v>
      </c>
      <c r="D2" s="10">
        <v>122</v>
      </c>
      <c r="E2" s="10"/>
      <c r="F2" s="10" t="s">
        <v>30</v>
      </c>
      <c r="G2" s="10">
        <v>2530</v>
      </c>
      <c r="H2" s="10"/>
      <c r="I2" s="10" t="s">
        <v>27</v>
      </c>
      <c r="J2" s="10">
        <v>190</v>
      </c>
      <c r="K2" s="10" t="s">
        <v>26</v>
      </c>
      <c r="L2" s="11">
        <v>0.5</v>
      </c>
    </row>
    <row r="3" spans="2:12" ht="14.7" thickBot="1" x14ac:dyDescent="0.6"/>
    <row r="4" spans="2:12" ht="14.7" thickBot="1" x14ac:dyDescent="0.6">
      <c r="B4" s="12" t="s">
        <v>1</v>
      </c>
      <c r="C4" s="13" t="s">
        <v>19</v>
      </c>
      <c r="D4" s="2" t="s">
        <v>21</v>
      </c>
    </row>
    <row r="5" spans="2:12" x14ac:dyDescent="0.55000000000000004">
      <c r="B5" s="3">
        <v>30.7</v>
      </c>
      <c r="C5" s="4">
        <v>2.5</v>
      </c>
      <c r="D5" s="5">
        <f xml:space="preserve"> C5/$D$2 /B5</f>
        <v>6.674854488172157E-4</v>
      </c>
    </row>
    <row r="6" spans="2:12" x14ac:dyDescent="0.55000000000000004">
      <c r="B6" s="6">
        <v>30</v>
      </c>
      <c r="C6" s="7">
        <v>2.5</v>
      </c>
      <c r="D6" s="8">
        <f t="shared" ref="D6:D8" si="0" xml:space="preserve"> C6/$D$2 /B6</f>
        <v>6.8306010928961749E-4</v>
      </c>
    </row>
    <row r="7" spans="2:12" ht="14.7" thickBot="1" x14ac:dyDescent="0.6">
      <c r="B7" s="6">
        <v>30</v>
      </c>
      <c r="C7" s="7">
        <v>2.5</v>
      </c>
      <c r="D7" s="8">
        <f t="shared" si="0"/>
        <v>6.8306010928961749E-4</v>
      </c>
    </row>
    <row r="8" spans="2:12" ht="14.7" thickBot="1" x14ac:dyDescent="0.6">
      <c r="B8" s="6">
        <v>30.5</v>
      </c>
      <c r="C8" s="7">
        <v>2.5</v>
      </c>
      <c r="D8" s="8">
        <f t="shared" si="0"/>
        <v>6.7186240257995154E-4</v>
      </c>
      <c r="F8" s="3" t="s">
        <v>2</v>
      </c>
      <c r="G8" s="5" t="s">
        <v>23</v>
      </c>
      <c r="I8" s="3" t="s">
        <v>22</v>
      </c>
      <c r="J8" s="5" t="s">
        <v>24</v>
      </c>
    </row>
    <row r="9" spans="2:12" ht="14.7" thickBot="1" x14ac:dyDescent="0.6">
      <c r="B9" s="9"/>
      <c r="C9" s="12" t="s">
        <v>20</v>
      </c>
      <c r="D9" s="2">
        <f>AVERAGE(D5:D8)</f>
        <v>6.7636701749410055E-4</v>
      </c>
      <c r="F9" s="9">
        <f>$G$1*$G$2*D9</f>
        <v>1.3518547578654587E-3</v>
      </c>
      <c r="G9" s="11">
        <f>F9*SQRT(($J$1/$G$1)^2+($J$2/$G$2)^2+($L$2/AVERAGE(C5:C8))^2+($L$1/AVERAGE(B5:B8))^2)</f>
        <v>3.0732164315476967E-4</v>
      </c>
      <c r="I9" s="9">
        <f>AVERAGE(F9,F13,F17,F21,F25,F29)</f>
        <v>1.1985548935303742E-3</v>
      </c>
      <c r="J9" s="11">
        <f>AVERAGE(G9,G13,G17,G21,G25,G29)</f>
        <v>2.161885970014309E-4</v>
      </c>
    </row>
    <row r="10" spans="2:12" x14ac:dyDescent="0.55000000000000004">
      <c r="B10" s="3">
        <v>37.4</v>
      </c>
      <c r="C10" s="4">
        <v>2.6</v>
      </c>
      <c r="D10" s="5">
        <f xml:space="preserve"> C10/$D$2 /B10</f>
        <v>5.6982554571754194E-4</v>
      </c>
    </row>
    <row r="11" spans="2:12" ht="14.7" thickBot="1" x14ac:dyDescent="0.6">
      <c r="B11" s="6">
        <v>37.299999999999997</v>
      </c>
      <c r="C11" s="7">
        <v>2.4</v>
      </c>
      <c r="D11" s="8">
        <f t="shared" ref="D11:D12" si="1" xml:space="preserve"> C11/$D$2 /B11</f>
        <v>5.2740297982683604E-4</v>
      </c>
    </row>
    <row r="12" spans="2:12" ht="14.7" thickBot="1" x14ac:dyDescent="0.6">
      <c r="B12" s="6">
        <v>37.4</v>
      </c>
      <c r="C12" s="7">
        <v>2.6</v>
      </c>
      <c r="D12" s="8">
        <f t="shared" si="1"/>
        <v>5.6982554571754194E-4</v>
      </c>
      <c r="F12" s="3" t="s">
        <v>2</v>
      </c>
      <c r="G12" s="5" t="s">
        <v>23</v>
      </c>
    </row>
    <row r="13" spans="2:12" ht="14.7" thickBot="1" x14ac:dyDescent="0.6">
      <c r="B13" s="9"/>
      <c r="C13" s="12" t="s">
        <v>20</v>
      </c>
      <c r="D13" s="2">
        <f>AVERAGE(D10:D12)</f>
        <v>5.556846904206399E-4</v>
      </c>
      <c r="F13" s="9">
        <f>$G$1*$G$2*D13</f>
        <v>1.110646990743733E-3</v>
      </c>
      <c r="G13" s="11">
        <f>F13*SQRT(($J$1/$G$1)^2+($J$2/$G$2)^2+($L$2/AVERAGE(C10:C12))^2+($L$1/AVERAGE(B10:B12))^2)</f>
        <v>2.496893533229366E-4</v>
      </c>
    </row>
    <row r="14" spans="2:12" x14ac:dyDescent="0.55000000000000004">
      <c r="B14" s="3">
        <v>46.3</v>
      </c>
      <c r="C14" s="4">
        <v>3.3</v>
      </c>
      <c r="D14" s="5">
        <f xml:space="preserve"> C14/$D$2 /B14</f>
        <v>5.8421555783734025E-4</v>
      </c>
    </row>
    <row r="15" spans="2:12" ht="14.7" thickBot="1" x14ac:dyDescent="0.6">
      <c r="B15" s="6">
        <v>46.5</v>
      </c>
      <c r="C15" s="7">
        <v>3.2</v>
      </c>
      <c r="D15" s="8">
        <f t="shared" ref="D15:D16" si="2" xml:space="preserve"> C15/$D$2 /B15</f>
        <v>5.6407544509078089E-4</v>
      </c>
    </row>
    <row r="16" spans="2:12" ht="14.7" thickBot="1" x14ac:dyDescent="0.6">
      <c r="B16" s="6">
        <v>46.3</v>
      </c>
      <c r="C16" s="7">
        <v>3.3</v>
      </c>
      <c r="D16" s="8">
        <f t="shared" si="2"/>
        <v>5.8421555783734025E-4</v>
      </c>
      <c r="F16" s="3" t="s">
        <v>2</v>
      </c>
      <c r="G16" s="5" t="s">
        <v>23</v>
      </c>
    </row>
    <row r="17" spans="2:7" ht="14.7" thickBot="1" x14ac:dyDescent="0.6">
      <c r="B17" s="9"/>
      <c r="C17" s="12" t="s">
        <v>20</v>
      </c>
      <c r="D17" s="2">
        <f>AVERAGE(D14:D16)</f>
        <v>5.775021869218205E-4</v>
      </c>
      <c r="F17" s="9">
        <f>$G$1*$G$2*D17</f>
        <v>1.1542536210006427E-3</v>
      </c>
      <c r="G17" s="11">
        <f>F17*SQRT(($J$1/$G$1)^2+($J$2/$G$2)^2+($L$2/AVERAGE(C14:C16))^2+($L$1/AVERAGE(B14:B16))^2)</f>
        <v>2.1579345761749236E-4</v>
      </c>
    </row>
    <row r="18" spans="2:7" x14ac:dyDescent="0.55000000000000004">
      <c r="B18" s="3">
        <v>56.4</v>
      </c>
      <c r="C18" s="4">
        <v>4</v>
      </c>
      <c r="D18" s="5">
        <f xml:space="preserve"> C18/$D$2 /B18</f>
        <v>5.8132775258690856E-4</v>
      </c>
    </row>
    <row r="19" spans="2:7" ht="14.7" thickBot="1" x14ac:dyDescent="0.6">
      <c r="B19" s="6">
        <v>56.4</v>
      </c>
      <c r="C19" s="7">
        <v>4</v>
      </c>
      <c r="D19" s="8">
        <f t="shared" ref="D19:D20" si="3" xml:space="preserve"> C19/$D$2 /B19</f>
        <v>5.8132775258690856E-4</v>
      </c>
    </row>
    <row r="20" spans="2:7" ht="14.7" thickBot="1" x14ac:dyDescent="0.6">
      <c r="B20" s="6">
        <v>56.4</v>
      </c>
      <c r="C20" s="7">
        <v>4</v>
      </c>
      <c r="D20" s="8">
        <f t="shared" si="3"/>
        <v>5.8132775258690856E-4</v>
      </c>
      <c r="F20" s="3" t="s">
        <v>2</v>
      </c>
      <c r="G20" s="5" t="s">
        <v>23</v>
      </c>
    </row>
    <row r="21" spans="2:7" ht="14.7" thickBot="1" x14ac:dyDescent="0.6">
      <c r="B21" s="9"/>
      <c r="C21" s="12" t="s">
        <v>20</v>
      </c>
      <c r="D21" s="2">
        <f>AVERAGE(D18:D20)</f>
        <v>5.8132775258690856E-4</v>
      </c>
      <c r="F21" s="9">
        <f>$G$1*$G$2*D21</f>
        <v>1.161899779095454E-3</v>
      </c>
      <c r="G21" s="11">
        <f>F21*SQRT(($J$1/$G$1)^2+($J$2/$G$2)^2+($L$2/AVERAGE(C18:C20))^2+($L$1/AVERAGE(B18:B20))^2)</f>
        <v>1.9131423769733937E-4</v>
      </c>
    </row>
    <row r="22" spans="2:7" x14ac:dyDescent="0.55000000000000004">
      <c r="B22" s="3">
        <v>71.3</v>
      </c>
      <c r="C22" s="4">
        <v>5</v>
      </c>
      <c r="D22" s="5">
        <f xml:space="preserve"> C22/$D$2 /B22</f>
        <v>5.7480514105718162E-4</v>
      </c>
    </row>
    <row r="23" spans="2:7" ht="14.7" thickBot="1" x14ac:dyDescent="0.6">
      <c r="B23" s="6">
        <v>71.3</v>
      </c>
      <c r="C23" s="7">
        <v>5</v>
      </c>
      <c r="D23" s="8">
        <f t="shared" ref="D23:D24" si="4" xml:space="preserve"> C23/$D$2 /B23</f>
        <v>5.7480514105718162E-4</v>
      </c>
    </row>
    <row r="24" spans="2:7" ht="14.7" thickBot="1" x14ac:dyDescent="0.6">
      <c r="B24" s="6">
        <v>71.3</v>
      </c>
      <c r="C24" s="7">
        <v>5.3</v>
      </c>
      <c r="D24" s="8">
        <f t="shared" si="4"/>
        <v>6.0929344952061258E-4</v>
      </c>
      <c r="F24" s="3" t="s">
        <v>2</v>
      </c>
      <c r="G24" s="5" t="s">
        <v>23</v>
      </c>
    </row>
    <row r="25" spans="2:7" ht="14.7" thickBot="1" x14ac:dyDescent="0.6">
      <c r="B25" s="9"/>
      <c r="C25" s="12" t="s">
        <v>20</v>
      </c>
      <c r="D25" s="2">
        <f>AVERAGE(D22:D24)</f>
        <v>5.863012438783252E-4</v>
      </c>
      <c r="F25" s="9">
        <f>$G$1*$G$2*D25</f>
        <v>1.1718402961396084E-3</v>
      </c>
      <c r="G25" s="11">
        <f>F25*SQRT(($J$1/$G$1)^2+($J$2/$G$2)^2+($L$2/AVERAGE(C22:C24))^2+($L$1/AVERAGE(B22:B24))^2)</f>
        <v>1.7009455838183087E-4</v>
      </c>
    </row>
    <row r="26" spans="2:7" x14ac:dyDescent="0.55000000000000004">
      <c r="B26" s="6">
        <v>86.7</v>
      </c>
      <c r="C26" s="7">
        <v>6.7</v>
      </c>
      <c r="D26" s="8">
        <f xml:space="preserve"> C26/$D$2 /B26</f>
        <v>6.3342598370109862E-4</v>
      </c>
    </row>
    <row r="27" spans="2:7" ht="14.7" thickBot="1" x14ac:dyDescent="0.6">
      <c r="B27" s="6">
        <v>86.7</v>
      </c>
      <c r="C27" s="7">
        <v>6.3</v>
      </c>
      <c r="D27" s="8">
        <f t="shared" ref="D27:D28" si="5" xml:space="preserve"> C27/$D$2 /B27</f>
        <v>5.9560950706222693E-4</v>
      </c>
    </row>
    <row r="28" spans="2:7" ht="14.7" thickBot="1" x14ac:dyDescent="0.6">
      <c r="B28" s="6">
        <v>86.7</v>
      </c>
      <c r="C28" s="7">
        <v>6.7</v>
      </c>
      <c r="D28" s="8">
        <f t="shared" si="5"/>
        <v>6.3342598370109862E-4</v>
      </c>
      <c r="F28" s="3" t="s">
        <v>2</v>
      </c>
      <c r="G28" s="5" t="s">
        <v>23</v>
      </c>
    </row>
    <row r="29" spans="2:7" ht="14.7" thickBot="1" x14ac:dyDescent="0.6">
      <c r="B29" s="9"/>
      <c r="C29" s="12" t="s">
        <v>20</v>
      </c>
      <c r="D29" s="2">
        <f>AVERAGE(D26:D28)</f>
        <v>6.2082049148814143E-4</v>
      </c>
      <c r="F29" s="9">
        <f>$G$1*$G$2*D29</f>
        <v>1.2408339163373482E-3</v>
      </c>
      <c r="G29" s="11">
        <f>F29*SQRT(($J$1/$G$1)^2+($J$2/$G$2)^2+($L$2/AVERAGE(C26:C28))^2+($L$1/AVERAGE(B26:B28))^2)</f>
        <v>1.6291833183421642E-4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Rozhkov</dc:creator>
  <cp:lastModifiedBy>Aleksander Rozhkov</cp:lastModifiedBy>
  <dcterms:created xsi:type="dcterms:W3CDTF">2023-11-13T19:36:00Z</dcterms:created>
  <dcterms:modified xsi:type="dcterms:W3CDTF">2023-11-14T06:17:27Z</dcterms:modified>
</cp:coreProperties>
</file>