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/Documents/Data science bootcamp/Homework/module 1/"/>
    </mc:Choice>
  </mc:AlternateContent>
  <xr:revisionPtr revIDLastSave="0" documentId="13_ncr:1_{6A937E62-9EAA-8146-AFC7-50DA7FE2A062}" xr6:coauthVersionLast="47" xr6:coauthVersionMax="47" xr10:uidLastSave="{00000000-0000-0000-0000-000000000000}"/>
  <bookViews>
    <workbookView xWindow="800" yWindow="500" windowWidth="48940" windowHeight="27500" xr2:uid="{00000000-000D-0000-FFFF-FFFF00000000}"/>
  </bookViews>
  <sheets>
    <sheet name="Crowdfunding" sheetId="1" r:id="rId1"/>
    <sheet name="Parent" sheetId="2" r:id="rId2"/>
    <sheet name="Sub-category" sheetId="3" r:id="rId3"/>
    <sheet name="Years" sheetId="4" r:id="rId4"/>
    <sheet name="Goal Analysis" sheetId="5" r:id="rId5"/>
    <sheet name="Campaign backers" sheetId="6" r:id="rId6"/>
  </sheets>
  <definedNames>
    <definedName name="_xlnm._FilterDatabase" localSheetId="0" hidden="1">Crowdfunding!$A$1:$T$1001</definedName>
    <definedName name="fail">'Campaign backers'!$I$2:$I$365</definedName>
    <definedName name="goal">Crowdfunding!$D$2:$D$1001</definedName>
    <definedName name="outcome">Crowdfunding!$F$2:$F$1001</definedName>
    <definedName name="success">'Campaign backers'!$C$2:$C$566</definedName>
  </definedNames>
  <calcPr calcId="191029"/>
  <pivotCaches>
    <pivotCache cacheId="4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6" l="1"/>
  <c r="L6" i="6"/>
  <c r="L5" i="6"/>
  <c r="L4" i="6"/>
  <c r="L3" i="6"/>
  <c r="L2" i="6"/>
  <c r="F7" i="6" l="1"/>
  <c r="F6" i="6"/>
  <c r="F5" i="6" l="1"/>
  <c r="F4" i="6"/>
  <c r="F3" i="6"/>
  <c r="F2" i="6"/>
  <c r="D13" i="5" l="1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2" i="5"/>
  <c r="B3" i="5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8" i="5" l="1"/>
  <c r="E7" i="5"/>
  <c r="G7" i="5" s="1"/>
  <c r="H7" i="5"/>
  <c r="G8" i="5"/>
  <c r="H8" i="5"/>
  <c r="E6" i="5"/>
  <c r="G6" i="5" s="1"/>
  <c r="F8" i="5"/>
  <c r="E5" i="5"/>
  <c r="H5" i="5" s="1"/>
  <c r="F7" i="5"/>
  <c r="E2" i="5"/>
  <c r="F2" i="5" s="1"/>
  <c r="E4" i="5"/>
  <c r="G4" i="5" s="1"/>
  <c r="E13" i="5"/>
  <c r="G13" i="5" s="1"/>
  <c r="E3" i="5"/>
  <c r="H3" i="5" s="1"/>
  <c r="E12" i="5"/>
  <c r="F12" i="5" s="1"/>
  <c r="E11" i="5"/>
  <c r="H11" i="5" s="1"/>
  <c r="E10" i="5"/>
  <c r="H10" i="5" s="1"/>
  <c r="E9" i="5"/>
  <c r="F9" i="5" s="1"/>
  <c r="H2" i="5" l="1"/>
  <c r="H9" i="5"/>
  <c r="G11" i="5"/>
  <c r="H6" i="5"/>
  <c r="G9" i="5"/>
  <c r="H12" i="5"/>
  <c r="G5" i="5"/>
  <c r="F11" i="5"/>
  <c r="F6" i="5"/>
  <c r="F10" i="5"/>
  <c r="G12" i="5"/>
  <c r="G2" i="5"/>
  <c r="F4" i="5"/>
  <c r="G3" i="5"/>
  <c r="F13" i="5"/>
  <c r="H13" i="5"/>
  <c r="F5" i="5"/>
  <c r="G10" i="5"/>
  <c r="H4" i="5"/>
  <c r="F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<sst xmlns="http://schemas.openxmlformats.org/spreadsheetml/2006/main" count="7068" uniqueCount="2112">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</sst>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Ralf Welvers.xlsx]Parent!PivotTable1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5-5A49-91BA-E39D9503DFA5}"/>
            </c:ext>
          </c:extLst>
        </c:ser>
        <c:ser>
          <c:idx val="1"/>
          <c:order val="1"/>
          <c:tx>
            <c:strRef>
              <c:f>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5-5A49-91BA-E39D9503DFA5}"/>
            </c:ext>
          </c:extLst>
        </c:ser>
        <c:ser>
          <c:idx val="2"/>
          <c:order val="2"/>
          <c:tx>
            <c:strRef>
              <c:f>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15-5A49-91BA-E39D9503DFA5}"/>
            </c:ext>
          </c:extLst>
        </c:ser>
        <c:ser>
          <c:idx val="3"/>
          <c:order val="3"/>
          <c:tx>
            <c:strRef>
              <c:f>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15-5A49-91BA-E39D9503D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646736"/>
        <c:axId val="1890816848"/>
      </c:barChart>
      <c:catAx>
        <c:axId val="176864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16848"/>
        <c:crosses val="autoZero"/>
        <c:auto val="1"/>
        <c:lblAlgn val="ctr"/>
        <c:lblOffset val="100"/>
        <c:noMultiLvlLbl val="0"/>
      </c:catAx>
      <c:valAx>
        <c:axId val="189081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64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Ralf Welvers.xlsx]Sub-category!PivotTable1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82-0A4F-90EA-E7E09101AD4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82-0A4F-90EA-E7E09101AD4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82-0A4F-90EA-E7E09101AD4B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82-0A4F-90EA-E7E09101A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646736"/>
        <c:axId val="1890816848"/>
      </c:barChart>
      <c:catAx>
        <c:axId val="176864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816848"/>
        <c:crosses val="autoZero"/>
        <c:auto val="1"/>
        <c:lblAlgn val="ctr"/>
        <c:lblOffset val="100"/>
        <c:noMultiLvlLbl val="0"/>
      </c:catAx>
      <c:valAx>
        <c:axId val="189081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64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Ralf Welvers.xlsx]Years!PivotTable2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9-A24D-BB93-E0D9A9C86DD3}"/>
            </c:ext>
          </c:extLst>
        </c:ser>
        <c:ser>
          <c:idx val="1"/>
          <c:order val="1"/>
          <c:tx>
            <c:strRef>
              <c:f>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19-A24D-BB93-E0D9A9C86DD3}"/>
            </c:ext>
          </c:extLst>
        </c:ser>
        <c:ser>
          <c:idx val="2"/>
          <c:order val="2"/>
          <c:tx>
            <c:strRef>
              <c:f>Years!$D$4:$D$5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19-A24D-BB93-E0D9A9C86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929408"/>
        <c:axId val="956931136"/>
      </c:lineChart>
      <c:catAx>
        <c:axId val="95692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931136"/>
        <c:crosses val="autoZero"/>
        <c:auto val="1"/>
        <c:lblAlgn val="ctr"/>
        <c:lblOffset val="100"/>
        <c:noMultiLvlLbl val="0"/>
      </c:catAx>
      <c:valAx>
        <c:axId val="9569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92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16-2647-9547-CF66422D8BA7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16-2647-9547-CF66422D8BA7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16-2647-9547-CF66422D8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561600"/>
        <c:axId val="698564304"/>
      </c:lineChart>
      <c:catAx>
        <c:axId val="6985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64304"/>
        <c:crosses val="autoZero"/>
        <c:auto val="1"/>
        <c:lblAlgn val="ctr"/>
        <c:lblOffset val="100"/>
        <c:noMultiLvlLbl val="0"/>
      </c:catAx>
      <c:valAx>
        <c:axId val="69856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5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177800</xdr:rowOff>
    </xdr:from>
    <xdr:to>
      <xdr:col>16</xdr:col>
      <xdr:colOff>800100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1815F-E17C-7F91-908C-B813C22B1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2</xdr:row>
      <xdr:rowOff>88900</xdr:rowOff>
    </xdr:from>
    <xdr:to>
      <xdr:col>19</xdr:col>
      <xdr:colOff>165100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BFD2E8-AA72-F04C-AA3F-E56569585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565150</xdr:colOff>
      <xdr:row>1</xdr:row>
      <xdr:rowOff>76200</xdr:rowOff>
    </xdr:from>
    <xdr:to>
      <xdr:col>16</xdr:col>
      <xdr:colOff>342900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A723CF-F7F9-E5D2-EBD4-865FFDBC9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14</xdr:row>
      <xdr:rowOff>76206</xdr:rowOff>
    </xdr:from>
    <xdr:to>
      <xdr:col>10</xdr:col>
      <xdr:colOff>292100</xdr:colOff>
      <xdr:row>40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256610-EABB-CC76-0F98-575800116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49.837692013891" createdVersion="8" refreshedVersion="8" minRefreshableVersion="3" recordCount="1000" xr:uid="{86B165C0-2121-3D4B-8F04-E91126B06B5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49.846612847221" createdVersion="8" refreshedVersion="8" minRefreshableVersion="3" recordCount="1000" xr:uid="{2B5B9109-1FE0-0248-AF92-25C7ECFECC9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x v="4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x v="5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x v="6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x v="7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x v="8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x v="9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x v="1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x v="11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x v="12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x v="13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x v="1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x v="15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x v="16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x v="17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x v="18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x v="19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x v="2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x v="21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x v="22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x v="2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x v="24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x v="25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x v="26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x v="27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x v="28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x v="2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x v="3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x v="31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x v="32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x v="33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x v="34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x v="35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x v="36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x v="37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x v="38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x v="39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x v="4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x v="41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x v="42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x v="43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x v="44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x v="45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x v="4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x v="47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x v="48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x v="49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x v="5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x v="51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x v="52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x v="53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x v="54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x v="55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x v="56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x v="57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x v="58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x v="59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x v="6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x v="61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x v="62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x v="63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x v="64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x v="65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x v="66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x v="67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x v="68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x v="69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x v="7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x v="49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x v="71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x v="72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x v="73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x v="74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x v="75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x v="7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x v="77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x v="78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x v="79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x v="8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x v="4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x v="81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x v="82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x v="83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x v="84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x v="85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x v="86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x v="87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x v="88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x v="89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x v="4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x v="9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x v="91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x v="92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x v="36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x v="93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x v="94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x v="95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x v="96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x v="97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x v="98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x v="99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x v="1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x v="101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x v="102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x v="103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x v="104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x v="105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x v="106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x v="107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x v="108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x v="109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x v="11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x v="111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x v="112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x v="113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x v="114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x v="115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x v="116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x v="117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x v="95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x v="118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x v="119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x v="12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x v="121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x v="122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x v="123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x v="97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x v="124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x v="125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x v="126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x v="127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x v="128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x v="129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x v="13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x v="131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x v="132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x v="133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x v="134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x v="135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x v="136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x v="137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x v="138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x v="139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x v="14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x v="141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x v="142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x v="143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x v="144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x v="145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x v="146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x v="147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x v="148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x v="149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x v="15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x v="151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x v="152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x v="153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x v="154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x v="155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x v="156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x v="157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x v="158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x v="159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x v="16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x v="161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x v="162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x v="163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x v="164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x v="165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x v="166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x v="167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x v="168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x v="169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x v="17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x v="171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x v="172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x v="173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x v="174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x v="175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x v="176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x v="177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x v="178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x v="179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x v="18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x v="181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x v="182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x v="183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x v="184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x v="185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x v="186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x v="187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x v="188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x v="189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x v="19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x v="191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x v="192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x v="193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x v="194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x v="195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x v="196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x v="197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x v="198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x v="199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x v="2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x v="201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x v="202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x v="203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x v="204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x v="205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x v="206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x v="207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x v="208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x v="209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x v="21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x v="211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x v="212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x v="213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x v="214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x v="215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x v="216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x v="217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x v="218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x v="219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x v="122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x v="22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x v="221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x v="222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x v="223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x v="224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x v="225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x v="226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x v="227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x v="228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x v="229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x v="23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x v="231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x v="232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x v="233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x v="234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x v="23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x v="236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x v="237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x v="238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x v="239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x v="24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x v="241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x v="242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x v="243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x v="244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x v="245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x v="246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x v="247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x v="248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x v="249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x v="25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x v="251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x v="252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x v="253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x v="254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x v="255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x v="256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x v="257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x v="258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x v="259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x v="26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x v="261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x v="262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x v="263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x v="264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x v="265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x v="266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x v="267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x v="153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x v="268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x v="269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x v="27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x v="271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x v="272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x v="273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x v="274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x v="148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x v="275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x v="276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x v="72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x v="277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x v="278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x v="71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x v="279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x v="28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x v="281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x v="282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x v="283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x v="284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x v="285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x v="286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x v="287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x v="288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x v="289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x v="29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x v="18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x v="291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x v="292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x v="293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x v="294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x v="295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x v="296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x v="297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x v="298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x v="299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x v="3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x v="301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x v="162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x v="302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x v="30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x v="304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x v="305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x v="30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x v="307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x v="30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x v="309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x v="31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x v="311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x v="312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x v="313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x v="314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x v="315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x v="316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x v="317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x v="318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x v="319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x v="32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x v="321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x v="322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x v="323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x v="324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x v="325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x v="326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x v="327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x v="328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x v="329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x v="151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x v="33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x v="331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x v="332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x v="333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x v="334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x v="335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x v="336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x v="337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x v="338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x v="339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x v="34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x v="341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x v="342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x v="343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x v="344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x v="127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x v="345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x v="346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x v="347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x v="348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x v="349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x v="35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x v="351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x v="33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x v="352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x v="353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x v="354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x v="355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x v="356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x v="357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x v="358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x v="359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x v="36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x v="361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x v="362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x v="363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x v="364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x v="365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x v="366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x v="285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x v="367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x v="368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x v="369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x v="37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x v="371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x v="372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x v="373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x v="374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x v="375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x v="376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x v="377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x v="378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x v="379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x v="38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x v="103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x v="381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x v="382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x v="383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x v="384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x v="385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x v="386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x v="387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x v="388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x v="389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x v="39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x v="391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x v="277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x v="392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x v="393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x v="394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x v="395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x v="396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x v="397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x v="398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x v="399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x v="34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x v="4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x v="401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x v="402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x v="403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x v="404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x v="405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x v="406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x v="407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x v="408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x v="409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x v="41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x v="312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x v="41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x v="412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x v="413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x v="414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x v="354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x v="415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x v="416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x v="417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x v="418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x v="419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x v="42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x v="421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x v="422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x v="423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x v="424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x v="425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x v="426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x v="427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x v="428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x v="429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x v="43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x v="431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x v="432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x v="433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x v="434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x v="435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x v="43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x v="437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x v="438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x v="439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x v="44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x v="441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x v="442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x v="443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x v="444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x v="445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x v="368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x v="446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x v="44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x v="448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x v="178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x v="449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x v="45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x v="451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x v="452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x v="453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x v="454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x v="455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x v="45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x v="457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x v="458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x v="459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x v="46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x v="461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x v="462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x v="463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x v="464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x v="465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x v="466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x v="467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x v="468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x v="469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x v="47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x v="471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x v="472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x v="473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x v="474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x v="475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x v="38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x v="353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x v="476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x v="477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x v="478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x v="479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x v="48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x v="481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x v="482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x v="483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x v="484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x v="265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x v="485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x v="486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x v="412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x v="487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x v="488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x v="489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x v="442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x v="437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x v="49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x v="491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x v="163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x v="492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x v="493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x v="494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x v="495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x v="496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x v="497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x v="18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x v="498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x v="499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x v="5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x v="5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x v="501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x v="502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x v="52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x v="503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x v="504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x v="505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x v="506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x v="507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x v="508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x v="509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x v="51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x v="511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x v="512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x v="513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x v="514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x v="515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x v="516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x v="517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x v="518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x v="519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x v="52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x v="219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x v="521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x v="522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x v="523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x v="524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x v="348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x v="28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x v="525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x v="526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x v="527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x v="52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x v="529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x v="36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x v="254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x v="53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x v="531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x v="532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x v="533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x v="534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x v="535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x v="536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x v="537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x v="538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x v="539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x v="54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x v="541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x v="542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x v="543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x v="544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x v="545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x v="54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x v="547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x v="548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x v="298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x v="549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x v="55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x v="551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x v="552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x v="238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x v="553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x v="554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x v="496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x v="555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x v="556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x v="557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x v="558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x v="559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x v="56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x v="561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x v="562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x v="563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x v="529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x v="564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x v="565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x v="566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x v="567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x v="568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x v="569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x v="57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x v="571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x v="572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x v="573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x v="471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x v="574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x v="575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x v="576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x v="577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x v="578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x v="477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x v="579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x v="58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x v="581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x v="582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x v="581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x v="583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x v="584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x v="585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x v="586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x v="587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x v="588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x v="589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x v="59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x v="591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x v="592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x v="593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x v="51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x v="594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x v="595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x v="596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x v="597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x v="598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x v="599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x v="6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x v="601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x v="602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x v="603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x v="604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x v="292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x v="605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x v="606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x v="607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x v="608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x v="609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x v="61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x v="611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x v="612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x v="613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x v="614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x v="615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x v="616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x v="453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x v="617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x v="618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x v="619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x v="62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x v="621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x v="622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x v="623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x v="624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x v="625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x v="626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x v="627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x v="491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x v="628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x v="629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x v="63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x v="631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x v="632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x v="633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x v="634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x v="415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x v="635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x v="607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x v="636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x v="637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x v="638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x v="639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x v="64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x v="641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x v="642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x v="445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x v="116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x v="643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x v="644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x v="645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x v="64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x v="647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x v="467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x v="648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x v="649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x v="65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x v="651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x v="652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x v="653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x v="65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x v="655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x v="656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x v="657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x v="89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x v="658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x v="438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x v="659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x v="66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x v="661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x v="662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x v="236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x v="663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x v="202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x v="664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x v="665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x v="666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x v="602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x v="667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x v="668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x v="669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x v="67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x v="601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x v="671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x v="672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x v="673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x v="674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x v="675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x v="676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x v="677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x v="678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x v="679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x v="68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x v="681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x v="682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x v="683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x v="684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x v="685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x v="488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x v="68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x v="687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x v="688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x v="689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x v="69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x v="691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x v="42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x v="231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x v="692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x v="693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x v="694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x v="236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x v="695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x v="696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x v="697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x v="698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x v="699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x v="489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x v="512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x v="7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x v="701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x v="34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x v="702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x v="703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x v="704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x v="705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x v="706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x v="707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x v="708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x v="709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x v="71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x v="711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x v="712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x v="7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x v="713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x v="714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x v="715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x v="716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x v="717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x v="718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x v="719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x v="115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x v="72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x v="721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x v="722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x v="451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x v="642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x v="723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x v="724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x v="725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x v="726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x v="727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x v="56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x v="728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x v="339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x v="35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x v="729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x v="241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x v="73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x v="322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x v="731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x v="732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x v="157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x v="733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x v="734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x v="735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x v="736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x v="737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x v="738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x v="739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x v="74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x v="697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x v="741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x v="742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x v="743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x v="744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x v="269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x v="74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x v="746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x v="747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x v="503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x v="748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x v="33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x v="749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x v="75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x v="751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x v="451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x v="752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x v="753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x v="754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x v="755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x v="756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x v="757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x v="758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x v="759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x v="76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x v="761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x v="78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x v="762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x v="763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x v="764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x v="765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x v="539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x v="766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x v="422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x v="767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x v="768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x v="214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x v="769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x v="77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x v="771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x v="25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x v="772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x v="773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x v="774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x v="331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x v="775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x v="776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x v="777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x v="778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x v="779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x v="78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x v="781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x v="782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x v="783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x v="393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x v="784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x v="785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x v="229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x v="786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x v="787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x v="341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x v="788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x v="789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x v="79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x v="791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x v="792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x v="556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x v="488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x v="232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x v="793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x v="794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x v="138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x v="795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x v="796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x v="797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x v="798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x v="79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x v="8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x v="368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x v="801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x v="802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x v="803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x v="482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x v="496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x v="804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x v="805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x v="806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x v="807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x v="808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x v="10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x v="809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x v="81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x v="811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x v="812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x v="81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x v="814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x v="815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x v="414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x v="816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x v="82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x v="817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x v="818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x v="819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x v="32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x v="82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x v="821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x v="822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x v="823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x v="824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x v="497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x v="825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x v="826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x v="827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x v="828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x v="829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x v="83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x v="94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x v="831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x v="832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x v="833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x v="834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x v="835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x v="836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x v="611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x v="837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x v="334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x v="838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x v="839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x v="216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x v="84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x v="133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x v="354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x v="721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x v="841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x v="842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x v="843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x v="844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x v="845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x v="846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x v="847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x v="688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x v="848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x v="248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x v="849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x v="85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x v="851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x v="852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x v="853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x v="104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x v="854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x v="855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x v="856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x v="857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x v="858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x v="859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x v="86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x v="264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x v="65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x v="861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x v="862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x v="454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x v="863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x v="864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x v="865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x v="866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x v="867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x v="868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x v="296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x v="869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x v="274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x v="354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x v="87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x v="871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x v="98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x v="872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x v="873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x v="526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x v="874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x v="875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x v="87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x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5DC824-5307-3F49-A536-BB4543E023B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B8062-1969-684B-A997-57F1804B470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15A2E-D3A1-D648-83BD-457F3A10C4B3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4" max="4" width="9.6640625" bestFit="1" customWidth="1"/>
    <col min="5" max="5" width="12.6640625" bestFit="1" customWidth="1"/>
    <col min="6" max="6" width="13.33203125" bestFit="1" customWidth="1"/>
    <col min="7" max="7" width="18" bestFit="1" customWidth="1"/>
    <col min="8" max="8" width="12.33203125" bestFit="1" customWidth="1"/>
    <col min="9" max="9" width="13.1640625" bestFit="1" customWidth="1"/>
    <col min="10" max="10" width="16.1640625" bestFit="1" customWidth="1"/>
    <col min="11" max="11" width="13.1640625" bestFit="1" customWidth="1"/>
    <col min="12" max="12" width="14.33203125" bestFit="1" customWidth="1"/>
    <col min="13" max="13" width="13.33203125" bestFit="1" customWidth="1"/>
    <col min="14" max="14" width="28" bestFit="1" customWidth="1"/>
    <col min="15" max="15" width="18.83203125" bestFit="1" customWidth="1"/>
    <col min="16" max="16" width="21" bestFit="1" customWidth="1"/>
    <col min="17" max="17" width="19.33203125" bestFit="1" customWidth="1"/>
    <col min="18" max="18" width="17.1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5">
        <f>IF(ISERROR(E2/G2),0,E2/G2)</f>
        <v>0</v>
      </c>
      <c r="Q2" t="str" cm="1">
        <f t="array" ref="Q2:R2">_xlfn.TEXTSPLIT(N2,"/")</f>
        <v>food</v>
      </c>
      <c r="R2" t="str"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 s="5">
        <f t="shared" ref="P3:P66" si="1">IF(ISERROR(E3/G3),0,E3/G3)</f>
        <v>92.151898734177209</v>
      </c>
      <c r="Q3" t="str" cm="1">
        <f t="array" ref="Q3:R3">_xlfn.TEXTSPLIT(N3,"/")</f>
        <v>music</v>
      </c>
      <c r="R3" t="str">
        <v>rock</v>
      </c>
      <c r="S3" s="8">
        <f t="shared" ref="S3:S66" si="2">(((J3/60)/60)/24)+DATE(1970,1,1)</f>
        <v>41870.208333333336</v>
      </c>
      <c r="T3" s="8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5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8">
        <f t="shared" si="2"/>
        <v>41595.25</v>
      </c>
      <c r="T4" s="8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8">
        <f t="shared" si="2"/>
        <v>43688.208333333328</v>
      </c>
      <c r="T5" s="8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5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8">
        <f t="shared" si="2"/>
        <v>43485.25</v>
      </c>
      <c r="T6" s="8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5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8">
        <f t="shared" si="2"/>
        <v>41149.208333333336</v>
      </c>
      <c r="T7" s="8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5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8">
        <f t="shared" si="2"/>
        <v>42991.208333333328</v>
      </c>
      <c r="T8" s="8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5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8">
        <f t="shared" si="2"/>
        <v>42229.208333333328</v>
      </c>
      <c r="T9" s="8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5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8">
        <f t="shared" si="2"/>
        <v>40399.208333333336</v>
      </c>
      <c r="T10" s="8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5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8">
        <f t="shared" si="2"/>
        <v>41536.208333333336</v>
      </c>
      <c r="T11" s="8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5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8">
        <f t="shared" si="2"/>
        <v>40404.208333333336</v>
      </c>
      <c r="T12" s="8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5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8">
        <f t="shared" si="2"/>
        <v>40442.208333333336</v>
      </c>
      <c r="T13" s="8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5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8">
        <f t="shared" si="2"/>
        <v>43760.208333333328</v>
      </c>
      <c r="T14" s="8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8">
        <f t="shared" si="2"/>
        <v>42532.208333333328</v>
      </c>
      <c r="T15" s="8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5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8">
        <f t="shared" si="2"/>
        <v>40974.25</v>
      </c>
      <c r="T16" s="8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5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8">
        <f t="shared" si="2"/>
        <v>43809.25</v>
      </c>
      <c r="T17" s="8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5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8">
        <f t="shared" si="2"/>
        <v>41661.25</v>
      </c>
      <c r="T18" s="8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5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8">
        <f t="shared" si="2"/>
        <v>40555.25</v>
      </c>
      <c r="T19" s="8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5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8">
        <f t="shared" si="2"/>
        <v>43351.208333333328</v>
      </c>
      <c r="T20" s="8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5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8">
        <f t="shared" si="2"/>
        <v>43528.25</v>
      </c>
      <c r="T21" s="8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5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8">
        <f t="shared" si="2"/>
        <v>41848.208333333336</v>
      </c>
      <c r="T22" s="8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5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8">
        <f t="shared" si="2"/>
        <v>40770.208333333336</v>
      </c>
      <c r="T23" s="8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5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8">
        <f t="shared" si="2"/>
        <v>43193.208333333328</v>
      </c>
      <c r="T24" s="8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8">
        <f t="shared" si="2"/>
        <v>43510.25</v>
      </c>
      <c r="T25" s="8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5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8">
        <f t="shared" si="2"/>
        <v>41811.208333333336</v>
      </c>
      <c r="T26" s="8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5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8">
        <f t="shared" si="2"/>
        <v>40681.208333333336</v>
      </c>
      <c r="T27" s="8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5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8">
        <f t="shared" si="2"/>
        <v>43312.208333333328</v>
      </c>
      <c r="T28" s="8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5">
        <f t="shared" si="1"/>
        <v>106.6</v>
      </c>
      <c r="Q29" t="str" cm="1">
        <f t="array" ref="Q29:R29">_xlfn.TEXTSPLIT(N29,"/")</f>
        <v>music</v>
      </c>
      <c r="R29" t="str">
        <v>rock</v>
      </c>
      <c r="S29" s="8">
        <f t="shared" si="2"/>
        <v>42280.208333333328</v>
      </c>
      <c r="T29" s="8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5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8">
        <f t="shared" si="2"/>
        <v>40218.25</v>
      </c>
      <c r="T30" s="8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5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8">
        <f t="shared" si="2"/>
        <v>43301.208333333328</v>
      </c>
      <c r="T31" s="8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5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8">
        <f t="shared" si="2"/>
        <v>43609.208333333328</v>
      </c>
      <c r="T32" s="8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5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8">
        <f t="shared" si="2"/>
        <v>42374.25</v>
      </c>
      <c r="T33" s="8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5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8">
        <f t="shared" si="2"/>
        <v>43110.25</v>
      </c>
      <c r="T34" s="8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8">
        <f t="shared" si="2"/>
        <v>41917.208333333336</v>
      </c>
      <c r="T35" s="8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5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8">
        <f t="shared" si="2"/>
        <v>42817.208333333328</v>
      </c>
      <c r="T36" s="8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5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8">
        <f t="shared" si="2"/>
        <v>43484.25</v>
      </c>
      <c r="T37" s="8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5">
        <f t="shared" si="1"/>
        <v>68.8125</v>
      </c>
      <c r="Q38" t="str" cm="1">
        <f t="array" ref="Q38:R38">_xlfn.TEXTSPLIT(N38,"/")</f>
        <v>theater</v>
      </c>
      <c r="R38" t="str">
        <v>plays</v>
      </c>
      <c r="S38" s="8">
        <f t="shared" si="2"/>
        <v>40600.25</v>
      </c>
      <c r="T38" s="8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5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8">
        <f t="shared" si="2"/>
        <v>43744.208333333328</v>
      </c>
      <c r="T39" s="8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5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8">
        <f t="shared" si="2"/>
        <v>40469.208333333336</v>
      </c>
      <c r="T40" s="8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5">
        <f t="shared" si="1"/>
        <v>57.125</v>
      </c>
      <c r="Q41" t="str" cm="1">
        <f t="array" ref="Q41:R41">_xlfn.TEXTSPLIT(N41,"/")</f>
        <v>theater</v>
      </c>
      <c r="R41" t="str">
        <v>plays</v>
      </c>
      <c r="S41" s="8">
        <f t="shared" si="2"/>
        <v>41330.25</v>
      </c>
      <c r="T41" s="8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5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8">
        <f t="shared" si="2"/>
        <v>40334.208333333336</v>
      </c>
      <c r="T42" s="8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5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8">
        <f t="shared" si="2"/>
        <v>41156.208333333336</v>
      </c>
      <c r="T43" s="8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5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8">
        <f t="shared" si="2"/>
        <v>40728.208333333336</v>
      </c>
      <c r="T44" s="8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8">
        <f t="shared" si="2"/>
        <v>41844.208333333336</v>
      </c>
      <c r="T45" s="8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5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8">
        <f t="shared" si="2"/>
        <v>43541.208333333328</v>
      </c>
      <c r="T46" s="8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5">
        <f t="shared" si="1"/>
        <v>94.375</v>
      </c>
      <c r="Q47" t="str" cm="1">
        <f t="array" ref="Q47:R47">_xlfn.TEXTSPLIT(N47,"/")</f>
        <v>theater</v>
      </c>
      <c r="R47" t="str">
        <v>plays</v>
      </c>
      <c r="S47" s="8">
        <f t="shared" si="2"/>
        <v>42676.208333333328</v>
      </c>
      <c r="T47" s="8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5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8">
        <f t="shared" si="2"/>
        <v>40367.208333333336</v>
      </c>
      <c r="T48" s="8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5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8">
        <f t="shared" si="2"/>
        <v>41727.208333333336</v>
      </c>
      <c r="T49" s="8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5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8">
        <f t="shared" si="2"/>
        <v>42180.208333333328</v>
      </c>
      <c r="T50" s="8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5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8">
        <f t="shared" si="2"/>
        <v>43758.208333333328</v>
      </c>
      <c r="T51" s="8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5">
        <f t="shared" si="1"/>
        <v>2</v>
      </c>
      <c r="Q52" t="str" cm="1">
        <f t="array" ref="Q52:R52">_xlfn.TEXTSPLIT(N52,"/")</f>
        <v>music</v>
      </c>
      <c r="R52" t="str">
        <v>metal</v>
      </c>
      <c r="S52" s="8">
        <f t="shared" si="2"/>
        <v>41487.208333333336</v>
      </c>
      <c r="T52" s="8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5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8">
        <f t="shared" si="2"/>
        <v>40995.208333333336</v>
      </c>
      <c r="T53" s="8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5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8">
        <f t="shared" si="2"/>
        <v>40436.208333333336</v>
      </c>
      <c r="T54" s="8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8">
        <f t="shared" si="2"/>
        <v>41779.208333333336</v>
      </c>
      <c r="T55" s="8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5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8">
        <f t="shared" si="2"/>
        <v>43170.25</v>
      </c>
      <c r="T56" s="8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5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8">
        <f t="shared" si="2"/>
        <v>43311.208333333328</v>
      </c>
      <c r="T57" s="8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5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8">
        <f t="shared" si="2"/>
        <v>42014.25</v>
      </c>
      <c r="T58" s="8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5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8">
        <f t="shared" si="2"/>
        <v>42979.208333333328</v>
      </c>
      <c r="T59" s="8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5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8">
        <f t="shared" si="2"/>
        <v>42268.208333333328</v>
      </c>
      <c r="T60" s="8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5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8">
        <f t="shared" si="2"/>
        <v>42898.208333333328</v>
      </c>
      <c r="T61" s="8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5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8">
        <f t="shared" si="2"/>
        <v>41107.208333333336</v>
      </c>
      <c r="T62" s="8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5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8">
        <f t="shared" si="2"/>
        <v>40595.25</v>
      </c>
      <c r="T63" s="8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5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8">
        <f t="shared" si="2"/>
        <v>42160.208333333328</v>
      </c>
      <c r="T64" s="8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5">
        <f t="shared" si="1"/>
        <v>111.4</v>
      </c>
      <c r="Q65" t="str" cm="1">
        <f t="array" ref="Q65:R65">_xlfn.TEXTSPLIT(N65,"/")</f>
        <v>theater</v>
      </c>
      <c r="R65" t="str">
        <v>plays</v>
      </c>
      <c r="S65" s="8">
        <f t="shared" si="2"/>
        <v>42853.208333333328</v>
      </c>
      <c r="T65" s="8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5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8">
        <f t="shared" si="2"/>
        <v>43283.208333333328</v>
      </c>
      <c r="T66" s="8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 s="5">
        <f t="shared" ref="P67:P130" si="5">IF(ISERROR(E67/G67),0,E67/G67)</f>
        <v>61.038135593220339</v>
      </c>
      <c r="Q67" t="str" cm="1">
        <f t="array" ref="Q67:R67">_xlfn.TEXTSPLIT(N67,"/")</f>
        <v>theater</v>
      </c>
      <c r="R67" t="str">
        <v>plays</v>
      </c>
      <c r="S67" s="8">
        <f t="shared" ref="S67:S130" si="6">(((J67/60)/60)/24)+DATE(1970,1,1)</f>
        <v>40570.25</v>
      </c>
      <c r="T67" s="8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5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8">
        <f t="shared" si="6"/>
        <v>42102.208333333328</v>
      </c>
      <c r="T68" s="8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5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8">
        <f t="shared" si="6"/>
        <v>40203.25</v>
      </c>
      <c r="T69" s="8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5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8">
        <f t="shared" si="6"/>
        <v>42943.208333333328</v>
      </c>
      <c r="T70" s="8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5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8">
        <f t="shared" si="6"/>
        <v>40531.25</v>
      </c>
      <c r="T71" s="8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5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8">
        <f t="shared" si="6"/>
        <v>40484.208333333336</v>
      </c>
      <c r="T72" s="8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5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8">
        <f t="shared" si="6"/>
        <v>43799.25</v>
      </c>
      <c r="T73" s="8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5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8">
        <f t="shared" si="6"/>
        <v>42186.208333333328</v>
      </c>
      <c r="T74" s="8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8">
        <f t="shared" si="6"/>
        <v>42701.25</v>
      </c>
      <c r="T75" s="8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5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8">
        <f t="shared" si="6"/>
        <v>42456.208333333328</v>
      </c>
      <c r="T76" s="8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5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8">
        <f t="shared" si="6"/>
        <v>43296.208333333328</v>
      </c>
      <c r="T77" s="8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5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8">
        <f t="shared" si="6"/>
        <v>42027.25</v>
      </c>
      <c r="T78" s="8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5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8">
        <f t="shared" si="6"/>
        <v>40448.208333333336</v>
      </c>
      <c r="T79" s="8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5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8">
        <f t="shared" si="6"/>
        <v>43206.208333333328</v>
      </c>
      <c r="T80" s="8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5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8">
        <f t="shared" si="6"/>
        <v>43267.208333333328</v>
      </c>
      <c r="T81" s="8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5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8">
        <f t="shared" si="6"/>
        <v>42976.208333333328</v>
      </c>
      <c r="T82" s="8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5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8">
        <f t="shared" si="6"/>
        <v>43062.25</v>
      </c>
      <c r="T83" s="8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5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8">
        <f t="shared" si="6"/>
        <v>43482.25</v>
      </c>
      <c r="T84" s="8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8">
        <f t="shared" si="6"/>
        <v>42579.208333333328</v>
      </c>
      <c r="T85" s="8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5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8">
        <f t="shared" si="6"/>
        <v>41118.208333333336</v>
      </c>
      <c r="T86" s="8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5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8">
        <f t="shared" si="6"/>
        <v>40797.208333333336</v>
      </c>
      <c r="T87" s="8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5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8">
        <f t="shared" si="6"/>
        <v>42128.208333333328</v>
      </c>
      <c r="T88" s="8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5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8">
        <f t="shared" si="6"/>
        <v>40610.25</v>
      </c>
      <c r="T89" s="8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5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8">
        <f t="shared" si="6"/>
        <v>42110.208333333328</v>
      </c>
      <c r="T90" s="8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5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8">
        <f t="shared" si="6"/>
        <v>40283.208333333336</v>
      </c>
      <c r="T91" s="8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5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8">
        <f t="shared" si="6"/>
        <v>42425.25</v>
      </c>
      <c r="T92" s="8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5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8">
        <f t="shared" si="6"/>
        <v>42588.208333333328</v>
      </c>
      <c r="T93" s="8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5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8">
        <f t="shared" si="6"/>
        <v>40352.208333333336</v>
      </c>
      <c r="T94" s="8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8">
        <f t="shared" si="6"/>
        <v>41202.208333333336</v>
      </c>
      <c r="T95" s="8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5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8">
        <f t="shared" si="6"/>
        <v>43562.208333333328</v>
      </c>
      <c r="T96" s="8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5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8">
        <f t="shared" si="6"/>
        <v>43752.208333333328</v>
      </c>
      <c r="T97" s="8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5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8">
        <f t="shared" si="6"/>
        <v>40612.25</v>
      </c>
      <c r="T98" s="8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5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8">
        <f t="shared" si="6"/>
        <v>42180.208333333328</v>
      </c>
      <c r="T99" s="8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5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8">
        <f t="shared" si="6"/>
        <v>42212.208333333328</v>
      </c>
      <c r="T100" s="8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5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8">
        <f t="shared" si="6"/>
        <v>41968.25</v>
      </c>
      <c r="T101" s="8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5">
        <f t="shared" si="5"/>
        <v>1</v>
      </c>
      <c r="Q102" t="str" cm="1">
        <f t="array" ref="Q102:R102">_xlfn.TEXTSPLIT(N102,"/")</f>
        <v>theater</v>
      </c>
      <c r="R102" t="str">
        <v>plays</v>
      </c>
      <c r="S102" s="8">
        <f t="shared" si="6"/>
        <v>40835.208333333336</v>
      </c>
      <c r="T102" s="8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5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8">
        <f t="shared" si="6"/>
        <v>42056.25</v>
      </c>
      <c r="T103" s="8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5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8">
        <f t="shared" si="6"/>
        <v>43234.208333333328</v>
      </c>
      <c r="T104" s="8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8">
        <f t="shared" si="6"/>
        <v>40475.208333333336</v>
      </c>
      <c r="T105" s="8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5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8">
        <f t="shared" si="6"/>
        <v>42878.208333333328</v>
      </c>
      <c r="T106" s="8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5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8">
        <f t="shared" si="6"/>
        <v>41366.208333333336</v>
      </c>
      <c r="T107" s="8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5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8">
        <f t="shared" si="6"/>
        <v>43716.208333333328</v>
      </c>
      <c r="T108" s="8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5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8">
        <f t="shared" si="6"/>
        <v>43213.208333333328</v>
      </c>
      <c r="T109" s="8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5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8">
        <f t="shared" si="6"/>
        <v>41005.208333333336</v>
      </c>
      <c r="T110" s="8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5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8">
        <f t="shared" si="6"/>
        <v>41651.25</v>
      </c>
      <c r="T111" s="8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5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8">
        <f t="shared" si="6"/>
        <v>43354.208333333328</v>
      </c>
      <c r="T112" s="8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5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8">
        <f t="shared" si="6"/>
        <v>41174.208333333336</v>
      </c>
      <c r="T113" s="8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5">
        <f t="shared" si="5"/>
        <v>35</v>
      </c>
      <c r="Q114" t="str" cm="1">
        <f t="array" ref="Q114:R114">_xlfn.TEXTSPLIT(N114,"/")</f>
        <v>technology</v>
      </c>
      <c r="R114" t="str">
        <v>web</v>
      </c>
      <c r="S114" s="8">
        <f t="shared" si="6"/>
        <v>41875.208333333336</v>
      </c>
      <c r="T114" s="8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8">
        <f t="shared" si="6"/>
        <v>42990.208333333328</v>
      </c>
      <c r="T115" s="8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5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8">
        <f t="shared" si="6"/>
        <v>43564.208333333328</v>
      </c>
      <c r="T116" s="8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5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8">
        <f t="shared" si="6"/>
        <v>43056.25</v>
      </c>
      <c r="T117" s="8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5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8">
        <f t="shared" si="6"/>
        <v>42265.208333333328</v>
      </c>
      <c r="T118" s="8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5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8">
        <f t="shared" si="6"/>
        <v>40808.208333333336</v>
      </c>
      <c r="T119" s="8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5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8">
        <f t="shared" si="6"/>
        <v>41665.25</v>
      </c>
      <c r="T120" s="8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5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8">
        <f t="shared" si="6"/>
        <v>41806.208333333336</v>
      </c>
      <c r="T121" s="8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5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8">
        <f t="shared" si="6"/>
        <v>42111.208333333328</v>
      </c>
      <c r="T122" s="8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5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8">
        <f t="shared" si="6"/>
        <v>41917.208333333336</v>
      </c>
      <c r="T123" s="8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5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8">
        <f t="shared" si="6"/>
        <v>41970.25</v>
      </c>
      <c r="T124" s="8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8">
        <f t="shared" si="6"/>
        <v>42332.25</v>
      </c>
      <c r="T125" s="8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5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8">
        <f t="shared" si="6"/>
        <v>43598.208333333328</v>
      </c>
      <c r="T126" s="8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5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8">
        <f t="shared" si="6"/>
        <v>43362.208333333328</v>
      </c>
      <c r="T127" s="8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5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8">
        <f t="shared" si="6"/>
        <v>42596.208333333328</v>
      </c>
      <c r="T128" s="8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5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8">
        <f t="shared" si="6"/>
        <v>40310.208333333336</v>
      </c>
      <c r="T129" s="8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5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8">
        <f t="shared" si="6"/>
        <v>40417.208333333336</v>
      </c>
      <c r="T130" s="8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 s="5">
        <f t="shared" ref="P131:P194" si="9">IF(ISERROR(E131/G131),0,E131/G131)</f>
        <v>86.472727272727269</v>
      </c>
      <c r="Q131" t="str" cm="1">
        <f t="array" ref="Q131:R131">_xlfn.TEXTSPLIT(N131,"/")</f>
        <v>food</v>
      </c>
      <c r="R131" t="str">
        <v>food trucks</v>
      </c>
      <c r="S131" s="8">
        <f t="shared" ref="S131:S194" si="10">(((J131/60)/60)/24)+DATE(1970,1,1)</f>
        <v>42038.25</v>
      </c>
      <c r="T131" s="8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5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8">
        <f t="shared" si="10"/>
        <v>40842.208333333336</v>
      </c>
      <c r="T132" s="8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5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8">
        <f t="shared" si="10"/>
        <v>41607.25</v>
      </c>
      <c r="T133" s="8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5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8">
        <f t="shared" si="10"/>
        <v>43112.25</v>
      </c>
      <c r="T134" s="8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8">
        <f t="shared" si="10"/>
        <v>40767.208333333336</v>
      </c>
      <c r="T135" s="8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5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8">
        <f t="shared" si="10"/>
        <v>40713.208333333336</v>
      </c>
      <c r="T136" s="8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5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8">
        <f t="shared" si="10"/>
        <v>41340.25</v>
      </c>
      <c r="T137" s="8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5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8">
        <f t="shared" si="10"/>
        <v>41797.208333333336</v>
      </c>
      <c r="T138" s="8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5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8">
        <f t="shared" si="10"/>
        <v>40457.208333333336</v>
      </c>
      <c r="T139" s="8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5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8">
        <f t="shared" si="10"/>
        <v>41180.208333333336</v>
      </c>
      <c r="T140" s="8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5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8">
        <f t="shared" si="10"/>
        <v>42115.208333333328</v>
      </c>
      <c r="T141" s="8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5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8">
        <f t="shared" si="10"/>
        <v>43156.25</v>
      </c>
      <c r="T142" s="8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5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8">
        <f t="shared" si="10"/>
        <v>42167.208333333328</v>
      </c>
      <c r="T143" s="8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5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8">
        <f t="shared" si="10"/>
        <v>41005.208333333336</v>
      </c>
      <c r="T144" s="8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8">
        <f t="shared" si="10"/>
        <v>40357.208333333336</v>
      </c>
      <c r="T145" s="8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5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8">
        <f t="shared" si="10"/>
        <v>43633.208333333328</v>
      </c>
      <c r="T146" s="8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5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8">
        <f t="shared" si="10"/>
        <v>41889.208333333336</v>
      </c>
      <c r="T147" s="8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5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8">
        <f t="shared" si="10"/>
        <v>40855.25</v>
      </c>
      <c r="T148" s="8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5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8">
        <f t="shared" si="10"/>
        <v>42534.208333333328</v>
      </c>
      <c r="T149" s="8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5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8">
        <f t="shared" si="10"/>
        <v>42941.208333333328</v>
      </c>
      <c r="T150" s="8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5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8">
        <f t="shared" si="10"/>
        <v>41275.25</v>
      </c>
      <c r="T151" s="8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5">
        <f t="shared" si="9"/>
        <v>1</v>
      </c>
      <c r="Q152" t="str" cm="1">
        <f t="array" ref="Q152:R152">_xlfn.TEXTSPLIT(N152,"/")</f>
        <v>music</v>
      </c>
      <c r="R152" t="str">
        <v>rock</v>
      </c>
      <c r="S152" s="8">
        <f t="shared" si="10"/>
        <v>43450.25</v>
      </c>
      <c r="T152" s="8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5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8">
        <f t="shared" si="10"/>
        <v>41799.208333333336</v>
      </c>
      <c r="T153" s="8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5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8">
        <f t="shared" si="10"/>
        <v>42783.25</v>
      </c>
      <c r="T154" s="8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8">
        <f t="shared" si="10"/>
        <v>41201.208333333336</v>
      </c>
      <c r="T155" s="8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5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8">
        <f t="shared" si="10"/>
        <v>42502.208333333328</v>
      </c>
      <c r="T156" s="8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5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8">
        <f t="shared" si="10"/>
        <v>40262.208333333336</v>
      </c>
      <c r="T157" s="8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5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8">
        <f t="shared" si="10"/>
        <v>43743.208333333328</v>
      </c>
      <c r="T158" s="8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5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8">
        <f t="shared" si="10"/>
        <v>41638.25</v>
      </c>
      <c r="T159" s="8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5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8">
        <f t="shared" si="10"/>
        <v>42346.25</v>
      </c>
      <c r="T160" s="8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5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8">
        <f t="shared" si="10"/>
        <v>43551.208333333328</v>
      </c>
      <c r="T161" s="8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5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8">
        <f t="shared" si="10"/>
        <v>43582.208333333328</v>
      </c>
      <c r="T162" s="8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5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8">
        <f t="shared" si="10"/>
        <v>42270.208333333328</v>
      </c>
      <c r="T163" s="8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5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8">
        <f t="shared" si="10"/>
        <v>43442.25</v>
      </c>
      <c r="T164" s="8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8">
        <f t="shared" si="10"/>
        <v>43028.208333333328</v>
      </c>
      <c r="T165" s="8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5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8">
        <f t="shared" si="10"/>
        <v>43016.208333333328</v>
      </c>
      <c r="T166" s="8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5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8">
        <f t="shared" si="10"/>
        <v>42948.208333333328</v>
      </c>
      <c r="T167" s="8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5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8">
        <f t="shared" si="10"/>
        <v>40534.25</v>
      </c>
      <c r="T168" s="8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5">
        <f t="shared" si="9"/>
        <v>74</v>
      </c>
      <c r="Q169" t="str" cm="1">
        <f t="array" ref="Q169:R169">_xlfn.TEXTSPLIT(N169,"/")</f>
        <v>theater</v>
      </c>
      <c r="R169" t="str">
        <v>plays</v>
      </c>
      <c r="S169" s="8">
        <f t="shared" si="10"/>
        <v>41435.208333333336</v>
      </c>
      <c r="T169" s="8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5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8">
        <f t="shared" si="10"/>
        <v>43518.25</v>
      </c>
      <c r="T170" s="8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5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8">
        <f t="shared" si="10"/>
        <v>41077.208333333336</v>
      </c>
      <c r="T171" s="8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5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8">
        <f t="shared" si="10"/>
        <v>42950.208333333328</v>
      </c>
      <c r="T172" s="8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5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8">
        <f t="shared" si="10"/>
        <v>41718.208333333336</v>
      </c>
      <c r="T173" s="8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5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8">
        <f t="shared" si="10"/>
        <v>41839.208333333336</v>
      </c>
      <c r="T174" s="8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8">
        <f t="shared" si="10"/>
        <v>41412.208333333336</v>
      </c>
      <c r="T175" s="8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5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8">
        <f t="shared" si="10"/>
        <v>42282.208333333328</v>
      </c>
      <c r="T176" s="8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5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8">
        <f t="shared" si="10"/>
        <v>42613.208333333328</v>
      </c>
      <c r="T177" s="8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5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8">
        <f t="shared" si="10"/>
        <v>42616.208333333328</v>
      </c>
      <c r="T178" s="8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5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8">
        <f t="shared" si="10"/>
        <v>40497.25</v>
      </c>
      <c r="T179" s="8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5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8">
        <f t="shared" si="10"/>
        <v>42999.208333333328</v>
      </c>
      <c r="T180" s="8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5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8">
        <f t="shared" si="10"/>
        <v>41350.208333333336</v>
      </c>
      <c r="T181" s="8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5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8">
        <f t="shared" si="10"/>
        <v>40259.208333333336</v>
      </c>
      <c r="T182" s="8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5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8">
        <f t="shared" si="10"/>
        <v>43012.208333333328</v>
      </c>
      <c r="T183" s="8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5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8">
        <f t="shared" si="10"/>
        <v>43631.208333333328</v>
      </c>
      <c r="T184" s="8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8">
        <f t="shared" si="10"/>
        <v>40430.208333333336</v>
      </c>
      <c r="T185" s="8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5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8">
        <f t="shared" si="10"/>
        <v>43588.208333333328</v>
      </c>
      <c r="T186" s="8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5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8">
        <f t="shared" si="10"/>
        <v>43233.208333333328</v>
      </c>
      <c r="T187" s="8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5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8">
        <f t="shared" si="10"/>
        <v>41782.208333333336</v>
      </c>
      <c r="T188" s="8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5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8">
        <f t="shared" si="10"/>
        <v>41328.25</v>
      </c>
      <c r="T189" s="8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5">
        <f t="shared" si="9"/>
        <v>75</v>
      </c>
      <c r="Q190" t="str" cm="1">
        <f t="array" ref="Q190:R190">_xlfn.TEXTSPLIT(N190,"/")</f>
        <v>theater</v>
      </c>
      <c r="R190" t="str">
        <v>plays</v>
      </c>
      <c r="S190" s="8">
        <f t="shared" si="10"/>
        <v>41975.25</v>
      </c>
      <c r="T190" s="8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5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8">
        <f t="shared" si="10"/>
        <v>42433.25</v>
      </c>
      <c r="T191" s="8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5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8">
        <f t="shared" si="10"/>
        <v>41429.208333333336</v>
      </c>
      <c r="T192" s="8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5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8">
        <f t="shared" si="10"/>
        <v>43536.208333333328</v>
      </c>
      <c r="T193" s="8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5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8">
        <f t="shared" si="10"/>
        <v>41817.208333333336</v>
      </c>
      <c r="T194" s="8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 s="5">
        <f t="shared" ref="P195:P258" si="13">IF(ISERROR(E195/G195),0,E195/G195)</f>
        <v>46.338461538461537</v>
      </c>
      <c r="Q195" t="str" cm="1">
        <f t="array" ref="Q195:R195">_xlfn.TEXTSPLIT(N195,"/")</f>
        <v>music</v>
      </c>
      <c r="R195" t="str">
        <v>indie rock</v>
      </c>
      <c r="S195" s="8">
        <f t="shared" ref="S195:S258" si="14">(((J195/60)/60)/24)+DATE(1970,1,1)</f>
        <v>43198.208333333328</v>
      </c>
      <c r="T195" s="8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5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8">
        <f t="shared" si="14"/>
        <v>42261.208333333328</v>
      </c>
      <c r="T196" s="8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5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8">
        <f t="shared" si="14"/>
        <v>43310.208333333328</v>
      </c>
      <c r="T197" s="8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5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8">
        <f t="shared" si="14"/>
        <v>42616.208333333328</v>
      </c>
      <c r="T198" s="8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5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8">
        <f t="shared" si="14"/>
        <v>42909.208333333328</v>
      </c>
      <c r="T199" s="8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5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8">
        <f t="shared" si="14"/>
        <v>40396.208333333336</v>
      </c>
      <c r="T200" s="8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5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8">
        <f t="shared" si="14"/>
        <v>42192.208333333328</v>
      </c>
      <c r="T201" s="8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5">
        <f t="shared" si="13"/>
        <v>2</v>
      </c>
      <c r="Q202" t="str" cm="1">
        <f t="array" ref="Q202:R202">_xlfn.TEXTSPLIT(N202,"/")</f>
        <v>theater</v>
      </c>
      <c r="R202" t="str">
        <v>plays</v>
      </c>
      <c r="S202" s="8">
        <f t="shared" si="14"/>
        <v>40262.208333333336</v>
      </c>
      <c r="T202" s="8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5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8">
        <f t="shared" si="14"/>
        <v>41845.208333333336</v>
      </c>
      <c r="T203" s="8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5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8">
        <f t="shared" si="14"/>
        <v>40818.208333333336</v>
      </c>
      <c r="T204" s="8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8">
        <f t="shared" si="14"/>
        <v>42752.25</v>
      </c>
      <c r="T205" s="8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5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8">
        <f t="shared" si="14"/>
        <v>40636.208333333336</v>
      </c>
      <c r="T206" s="8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5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8">
        <f t="shared" si="14"/>
        <v>43390.208333333328</v>
      </c>
      <c r="T207" s="8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5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8">
        <f t="shared" si="14"/>
        <v>40236.25</v>
      </c>
      <c r="T208" s="8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5">
        <f t="shared" si="13"/>
        <v>99</v>
      </c>
      <c r="Q209" t="str" cm="1">
        <f t="array" ref="Q209:R209">_xlfn.TEXTSPLIT(N209,"/")</f>
        <v>music</v>
      </c>
      <c r="R209" t="str">
        <v>rock</v>
      </c>
      <c r="S209" s="8">
        <f t="shared" si="14"/>
        <v>43340.208333333328</v>
      </c>
      <c r="T209" s="8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5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8">
        <f t="shared" si="14"/>
        <v>43048.25</v>
      </c>
      <c r="T210" s="8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5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8">
        <f t="shared" si="14"/>
        <v>42496.208333333328</v>
      </c>
      <c r="T211" s="8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5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8">
        <f t="shared" si="14"/>
        <v>42797.25</v>
      </c>
      <c r="T212" s="8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5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8">
        <f t="shared" si="14"/>
        <v>41513.208333333336</v>
      </c>
      <c r="T213" s="8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5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8">
        <f t="shared" si="14"/>
        <v>43814.25</v>
      </c>
      <c r="T214" s="8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8">
        <f t="shared" si="14"/>
        <v>40488.208333333336</v>
      </c>
      <c r="T215" s="8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5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8">
        <f t="shared" si="14"/>
        <v>40409.208333333336</v>
      </c>
      <c r="T216" s="8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5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8">
        <f t="shared" si="14"/>
        <v>43509.25</v>
      </c>
      <c r="T217" s="8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5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8">
        <f t="shared" si="14"/>
        <v>40869.25</v>
      </c>
      <c r="T218" s="8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5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8">
        <f t="shared" si="14"/>
        <v>43583.208333333328</v>
      </c>
      <c r="T219" s="8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5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8">
        <f t="shared" si="14"/>
        <v>40858.25</v>
      </c>
      <c r="T220" s="8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5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8">
        <f t="shared" si="14"/>
        <v>41137.208333333336</v>
      </c>
      <c r="T221" s="8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5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8">
        <f t="shared" si="14"/>
        <v>40725.208333333336</v>
      </c>
      <c r="T222" s="8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5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8">
        <f t="shared" si="14"/>
        <v>41081.208333333336</v>
      </c>
      <c r="T223" s="8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5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8">
        <f t="shared" si="14"/>
        <v>41914.208333333336</v>
      </c>
      <c r="T224" s="8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8">
        <f t="shared" si="14"/>
        <v>42445.208333333328</v>
      </c>
      <c r="T225" s="8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5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8">
        <f t="shared" si="14"/>
        <v>41906.208333333336</v>
      </c>
      <c r="T226" s="8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5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8">
        <f t="shared" si="14"/>
        <v>41762.208333333336</v>
      </c>
      <c r="T227" s="8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5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8">
        <f t="shared" si="14"/>
        <v>40276.208333333336</v>
      </c>
      <c r="T228" s="8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5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8">
        <f t="shared" si="14"/>
        <v>42139.208333333328</v>
      </c>
      <c r="T229" s="8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5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8">
        <f t="shared" si="14"/>
        <v>42613.208333333328</v>
      </c>
      <c r="T230" s="8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5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8">
        <f t="shared" si="14"/>
        <v>42887.208333333328</v>
      </c>
      <c r="T231" s="8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5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8">
        <f t="shared" si="14"/>
        <v>43805.25</v>
      </c>
      <c r="T232" s="8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5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8">
        <f t="shared" si="14"/>
        <v>41415.208333333336</v>
      </c>
      <c r="T233" s="8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5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8">
        <f t="shared" si="14"/>
        <v>42576.208333333328</v>
      </c>
      <c r="T234" s="8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8">
        <f t="shared" si="14"/>
        <v>40706.208333333336</v>
      </c>
      <c r="T235" s="8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5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8">
        <f t="shared" si="14"/>
        <v>42969.208333333328</v>
      </c>
      <c r="T236" s="8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5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8">
        <f t="shared" si="14"/>
        <v>42779.25</v>
      </c>
      <c r="T237" s="8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5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8">
        <f t="shared" si="14"/>
        <v>43641.208333333328</v>
      </c>
      <c r="T238" s="8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5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8">
        <f t="shared" si="14"/>
        <v>41754.208333333336</v>
      </c>
      <c r="T239" s="8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5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8">
        <f t="shared" si="14"/>
        <v>43083.25</v>
      </c>
      <c r="T240" s="8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5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8">
        <f t="shared" si="14"/>
        <v>42245.208333333328</v>
      </c>
      <c r="T241" s="8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5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8">
        <f t="shared" si="14"/>
        <v>40396.208333333336</v>
      </c>
      <c r="T242" s="8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5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8">
        <f t="shared" si="14"/>
        <v>41742.208333333336</v>
      </c>
      <c r="T243" s="8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5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8">
        <f t="shared" si="14"/>
        <v>42865.208333333328</v>
      </c>
      <c r="T244" s="8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8">
        <f t="shared" si="14"/>
        <v>43163.25</v>
      </c>
      <c r="T245" s="8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5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8">
        <f t="shared" si="14"/>
        <v>41834.208333333336</v>
      </c>
      <c r="T246" s="8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5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8">
        <f t="shared" si="14"/>
        <v>41736.208333333336</v>
      </c>
      <c r="T247" s="8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5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8">
        <f t="shared" si="14"/>
        <v>41491.208333333336</v>
      </c>
      <c r="T248" s="8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5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8">
        <f t="shared" si="14"/>
        <v>42726.25</v>
      </c>
      <c r="T249" s="8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5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8">
        <f t="shared" si="14"/>
        <v>42004.25</v>
      </c>
      <c r="T250" s="8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5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8">
        <f t="shared" si="14"/>
        <v>42006.25</v>
      </c>
      <c r="T251" s="8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5">
        <f t="shared" si="13"/>
        <v>3</v>
      </c>
      <c r="Q252" t="str" cm="1">
        <f t="array" ref="Q252:R252">_xlfn.TEXTSPLIT(N252,"/")</f>
        <v>music</v>
      </c>
      <c r="R252" t="str">
        <v>rock</v>
      </c>
      <c r="S252" s="8">
        <f t="shared" si="14"/>
        <v>40203.25</v>
      </c>
      <c r="T252" s="8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5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8">
        <f t="shared" si="14"/>
        <v>41252.25</v>
      </c>
      <c r="T253" s="8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5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8">
        <f t="shared" si="14"/>
        <v>41572.208333333336</v>
      </c>
      <c r="T254" s="8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8">
        <f t="shared" si="14"/>
        <v>40641.208333333336</v>
      </c>
      <c r="T255" s="8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5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8">
        <f t="shared" si="14"/>
        <v>42787.25</v>
      </c>
      <c r="T256" s="8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5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8">
        <f t="shared" si="14"/>
        <v>40590.25</v>
      </c>
      <c r="T257" s="8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5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8">
        <f t="shared" si="14"/>
        <v>42393.25</v>
      </c>
      <c r="T258" s="8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 s="5">
        <f t="shared" ref="P259:P322" si="17">IF(ISERROR(E259/G259),0,E259/G259)</f>
        <v>90.456521739130437</v>
      </c>
      <c r="Q259" t="str" cm="1">
        <f t="array" ref="Q259:R259">_xlfn.TEXTSPLIT(N259,"/")</f>
        <v>theater</v>
      </c>
      <c r="R259" t="str">
        <v>plays</v>
      </c>
      <c r="S259" s="8">
        <f t="shared" ref="S259:S322" si="18">(((J259/60)/60)/24)+DATE(1970,1,1)</f>
        <v>41338.25</v>
      </c>
      <c r="T259" s="8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5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8">
        <f t="shared" si="18"/>
        <v>42712.25</v>
      </c>
      <c r="T260" s="8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5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8">
        <f t="shared" si="18"/>
        <v>41251.25</v>
      </c>
      <c r="T261" s="8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5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8">
        <f t="shared" si="18"/>
        <v>41180.208333333336</v>
      </c>
      <c r="T262" s="8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5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8">
        <f t="shared" si="18"/>
        <v>40415.208333333336</v>
      </c>
      <c r="T263" s="8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5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8">
        <f t="shared" si="18"/>
        <v>40638.208333333336</v>
      </c>
      <c r="T264" s="8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8">
        <f t="shared" si="18"/>
        <v>40187.25</v>
      </c>
      <c r="T265" s="8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5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8">
        <f t="shared" si="18"/>
        <v>41317.25</v>
      </c>
      <c r="T266" s="8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5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8">
        <f t="shared" si="18"/>
        <v>42372.25</v>
      </c>
      <c r="T267" s="8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5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8">
        <f t="shared" si="18"/>
        <v>41950.25</v>
      </c>
      <c r="T268" s="8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5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8">
        <f t="shared" si="18"/>
        <v>41206.208333333336</v>
      </c>
      <c r="T269" s="8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5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8">
        <f t="shared" si="18"/>
        <v>41186.208333333336</v>
      </c>
      <c r="T270" s="8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5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8">
        <f t="shared" si="18"/>
        <v>43496.25</v>
      </c>
      <c r="T271" s="8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5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8">
        <f t="shared" si="18"/>
        <v>40514.25</v>
      </c>
      <c r="T272" s="8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5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8">
        <f t="shared" si="18"/>
        <v>42345.25</v>
      </c>
      <c r="T273" s="8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5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8">
        <f t="shared" si="18"/>
        <v>43656.208333333328</v>
      </c>
      <c r="T274" s="8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8">
        <f t="shared" si="18"/>
        <v>42995.208333333328</v>
      </c>
      <c r="T275" s="8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5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8">
        <f t="shared" si="18"/>
        <v>43045.25</v>
      </c>
      <c r="T276" s="8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5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8">
        <f t="shared" si="18"/>
        <v>43561.208333333328</v>
      </c>
      <c r="T277" s="8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5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8">
        <f t="shared" si="18"/>
        <v>41018.208333333336</v>
      </c>
      <c r="T278" s="8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5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8">
        <f t="shared" si="18"/>
        <v>40378.208333333336</v>
      </c>
      <c r="T279" s="8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5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8">
        <f t="shared" si="18"/>
        <v>41239.25</v>
      </c>
      <c r="T280" s="8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5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8">
        <f t="shared" si="18"/>
        <v>43346.208333333328</v>
      </c>
      <c r="T281" s="8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5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8">
        <f t="shared" si="18"/>
        <v>43060.25</v>
      </c>
      <c r="T282" s="8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5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8">
        <f t="shared" si="18"/>
        <v>40979.25</v>
      </c>
      <c r="T283" s="8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5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8">
        <f t="shared" si="18"/>
        <v>42701.25</v>
      </c>
      <c r="T284" s="8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8">
        <f t="shared" si="18"/>
        <v>42520.208333333328</v>
      </c>
      <c r="T285" s="8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5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8">
        <f t="shared" si="18"/>
        <v>41030.208333333336</v>
      </c>
      <c r="T286" s="8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5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8">
        <f t="shared" si="18"/>
        <v>42623.208333333328</v>
      </c>
      <c r="T287" s="8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5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8">
        <f t="shared" si="18"/>
        <v>42697.25</v>
      </c>
      <c r="T288" s="8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5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8">
        <f t="shared" si="18"/>
        <v>42122.208333333328</v>
      </c>
      <c r="T289" s="8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5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8">
        <f t="shared" si="18"/>
        <v>40982.208333333336</v>
      </c>
      <c r="T290" s="8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5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8">
        <f t="shared" si="18"/>
        <v>42219.208333333328</v>
      </c>
      <c r="T291" s="8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5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8">
        <f t="shared" si="18"/>
        <v>41404.208333333336</v>
      </c>
      <c r="T292" s="8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5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8">
        <f t="shared" si="18"/>
        <v>40831.208333333336</v>
      </c>
      <c r="T293" s="8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5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8">
        <f t="shared" si="18"/>
        <v>40984.208333333336</v>
      </c>
      <c r="T294" s="8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8">
        <f t="shared" si="18"/>
        <v>40456.208333333336</v>
      </c>
      <c r="T295" s="8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5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8">
        <f t="shared" si="18"/>
        <v>43399.208333333328</v>
      </c>
      <c r="T296" s="8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5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8">
        <f t="shared" si="18"/>
        <v>41562.208333333336</v>
      </c>
      <c r="T297" s="8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5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8">
        <f t="shared" si="18"/>
        <v>43493.25</v>
      </c>
      <c r="T298" s="8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5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8">
        <f t="shared" si="18"/>
        <v>41653.25</v>
      </c>
      <c r="T299" s="8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5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8">
        <f t="shared" si="18"/>
        <v>42426.25</v>
      </c>
      <c r="T300" s="8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5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8">
        <f t="shared" si="18"/>
        <v>42432.25</v>
      </c>
      <c r="T301" s="8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5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8">
        <f t="shared" si="18"/>
        <v>42977.208333333328</v>
      </c>
      <c r="T302" s="8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5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8">
        <f t="shared" si="18"/>
        <v>42061.25</v>
      </c>
      <c r="T303" s="8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5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8">
        <f t="shared" si="18"/>
        <v>43345.208333333328</v>
      </c>
      <c r="T304" s="8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8">
        <f t="shared" si="18"/>
        <v>42376.25</v>
      </c>
      <c r="T305" s="8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5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8">
        <f t="shared" si="18"/>
        <v>42589.208333333328</v>
      </c>
      <c r="T306" s="8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5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8">
        <f t="shared" si="18"/>
        <v>42448.208333333328</v>
      </c>
      <c r="T307" s="8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5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8">
        <f t="shared" si="18"/>
        <v>42930.208333333328</v>
      </c>
      <c r="T308" s="8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5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8">
        <f t="shared" si="18"/>
        <v>41066.208333333336</v>
      </c>
      <c r="T309" s="8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5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8">
        <f t="shared" si="18"/>
        <v>40651.208333333336</v>
      </c>
      <c r="T310" s="8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5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8">
        <f t="shared" si="18"/>
        <v>40807.208333333336</v>
      </c>
      <c r="T311" s="8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5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8">
        <f t="shared" si="18"/>
        <v>40277.208333333336</v>
      </c>
      <c r="T312" s="8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5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8">
        <f t="shared" si="18"/>
        <v>40590.25</v>
      </c>
      <c r="T313" s="8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5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8">
        <f t="shared" si="18"/>
        <v>41572.208333333336</v>
      </c>
      <c r="T314" s="8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5">
        <f t="shared" si="17"/>
        <v>39</v>
      </c>
      <c r="Q315" t="str" cm="1">
        <f t="array" ref="Q315:R315">_xlfn.TEXTSPLIT(N315,"/")</f>
        <v>music</v>
      </c>
      <c r="R315" t="str">
        <v>rock</v>
      </c>
      <c r="S315" s="8">
        <f t="shared" si="18"/>
        <v>40966.25</v>
      </c>
      <c r="T315" s="8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5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8">
        <f t="shared" si="18"/>
        <v>43536.208333333328</v>
      </c>
      <c r="T316" s="8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5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8">
        <f t="shared" si="18"/>
        <v>41783.208333333336</v>
      </c>
      <c r="T317" s="8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5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8">
        <f t="shared" si="18"/>
        <v>43788.25</v>
      </c>
      <c r="T318" s="8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5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8">
        <f t="shared" si="18"/>
        <v>42869.208333333328</v>
      </c>
      <c r="T319" s="8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5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8">
        <f t="shared" si="18"/>
        <v>41684.25</v>
      </c>
      <c r="T320" s="8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5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8">
        <f t="shared" si="18"/>
        <v>40402.208333333336</v>
      </c>
      <c r="T321" s="8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5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8">
        <f t="shared" si="18"/>
        <v>40673.208333333336</v>
      </c>
      <c r="T322" s="8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 s="5">
        <f t="shared" ref="P323:P386" si="21">IF(ISERROR(E323/G323),0,E323/G323)</f>
        <v>65.000810372771468</v>
      </c>
      <c r="Q323" t="str" cm="1">
        <f t="array" ref="Q323:R323">_xlfn.TEXTSPLIT(N323,"/")</f>
        <v>film &amp; video</v>
      </c>
      <c r="R323" t="str">
        <v>shorts</v>
      </c>
      <c r="S323" s="8">
        <f t="shared" ref="S323:S386" si="22">(((J323/60)/60)/24)+DATE(1970,1,1)</f>
        <v>40634.208333333336</v>
      </c>
      <c r="T323" s="8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5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8">
        <f t="shared" si="22"/>
        <v>40507.25</v>
      </c>
      <c r="T324" s="8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8">
        <f t="shared" si="22"/>
        <v>41725.208333333336</v>
      </c>
      <c r="T325" s="8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5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8">
        <f t="shared" si="22"/>
        <v>42176.208333333328</v>
      </c>
      <c r="T326" s="8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5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8">
        <f t="shared" si="22"/>
        <v>43267.208333333328</v>
      </c>
      <c r="T327" s="8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5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8">
        <f t="shared" si="22"/>
        <v>42364.25</v>
      </c>
      <c r="T328" s="8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5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8">
        <f t="shared" si="22"/>
        <v>43705.208333333328</v>
      </c>
      <c r="T329" s="8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5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8">
        <f t="shared" si="22"/>
        <v>43434.25</v>
      </c>
      <c r="T330" s="8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5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8">
        <f t="shared" si="22"/>
        <v>42716.25</v>
      </c>
      <c r="T331" s="8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5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8">
        <f t="shared" si="22"/>
        <v>43077.25</v>
      </c>
      <c r="T332" s="8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5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8">
        <f t="shared" si="22"/>
        <v>40896.25</v>
      </c>
      <c r="T333" s="8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5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8">
        <f t="shared" si="22"/>
        <v>41361.208333333336</v>
      </c>
      <c r="T334" s="8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8">
        <f t="shared" si="22"/>
        <v>43424.25</v>
      </c>
      <c r="T335" s="8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5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8">
        <f t="shared" si="22"/>
        <v>43110.25</v>
      </c>
      <c r="T336" s="8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5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8">
        <f t="shared" si="22"/>
        <v>43784.25</v>
      </c>
      <c r="T337" s="8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5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8">
        <f t="shared" si="22"/>
        <v>40527.25</v>
      </c>
      <c r="T338" s="8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5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8">
        <f t="shared" si="22"/>
        <v>43780.25</v>
      </c>
      <c r="T339" s="8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5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8">
        <f t="shared" si="22"/>
        <v>40821.208333333336</v>
      </c>
      <c r="T340" s="8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5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8">
        <f t="shared" si="22"/>
        <v>42949.208333333328</v>
      </c>
      <c r="T341" s="8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5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8">
        <f t="shared" si="22"/>
        <v>40889.25</v>
      </c>
      <c r="T342" s="8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5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8">
        <f t="shared" si="22"/>
        <v>42244.208333333328</v>
      </c>
      <c r="T343" s="8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5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8">
        <f t="shared" si="22"/>
        <v>41475.208333333336</v>
      </c>
      <c r="T344" s="8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8">
        <f t="shared" si="22"/>
        <v>41597.25</v>
      </c>
      <c r="T345" s="8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5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8">
        <f t="shared" si="22"/>
        <v>43122.25</v>
      </c>
      <c r="T346" s="8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5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8">
        <f t="shared" si="22"/>
        <v>42194.208333333328</v>
      </c>
      <c r="T347" s="8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5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8">
        <f t="shared" si="22"/>
        <v>42971.208333333328</v>
      </c>
      <c r="T348" s="8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5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8">
        <f t="shared" si="22"/>
        <v>42046.25</v>
      </c>
      <c r="T349" s="8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5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8">
        <f t="shared" si="22"/>
        <v>42782.25</v>
      </c>
      <c r="T350" s="8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5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8">
        <f t="shared" si="22"/>
        <v>42930.208333333328</v>
      </c>
      <c r="T351" s="8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5">
        <f t="shared" si="21"/>
        <v>5</v>
      </c>
      <c r="Q352" t="str" cm="1">
        <f t="array" ref="Q352:R352">_xlfn.TEXTSPLIT(N352,"/")</f>
        <v>music</v>
      </c>
      <c r="R352" t="str">
        <v>jazz</v>
      </c>
      <c r="S352" s="8">
        <f t="shared" si="22"/>
        <v>42144.208333333328</v>
      </c>
      <c r="T352" s="8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5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8">
        <f t="shared" si="22"/>
        <v>42240.208333333328</v>
      </c>
      <c r="T353" s="8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5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8">
        <f t="shared" si="22"/>
        <v>42315.25</v>
      </c>
      <c r="T354" s="8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8">
        <f t="shared" si="22"/>
        <v>43651.208333333328</v>
      </c>
      <c r="T355" s="8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5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8">
        <f t="shared" si="22"/>
        <v>41520.208333333336</v>
      </c>
      <c r="T356" s="8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5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8">
        <f t="shared" si="22"/>
        <v>42757.25</v>
      </c>
      <c r="T357" s="8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5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8">
        <f t="shared" si="22"/>
        <v>40922.25</v>
      </c>
      <c r="T358" s="8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5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8">
        <f t="shared" si="22"/>
        <v>42250.208333333328</v>
      </c>
      <c r="T359" s="8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5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8">
        <f t="shared" si="22"/>
        <v>43322.208333333328</v>
      </c>
      <c r="T360" s="8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5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8">
        <f t="shared" si="22"/>
        <v>40782.208333333336</v>
      </c>
      <c r="T361" s="8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5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8">
        <f t="shared" si="22"/>
        <v>40544.25</v>
      </c>
      <c r="T362" s="8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5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8">
        <f t="shared" si="22"/>
        <v>43015.208333333328</v>
      </c>
      <c r="T363" s="8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5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8">
        <f t="shared" si="22"/>
        <v>40570.25</v>
      </c>
      <c r="T364" s="8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8">
        <f t="shared" si="22"/>
        <v>40904.25</v>
      </c>
      <c r="T365" s="8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5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8">
        <f t="shared" si="22"/>
        <v>43164.25</v>
      </c>
      <c r="T366" s="8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5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8">
        <f t="shared" si="22"/>
        <v>42733.25</v>
      </c>
      <c r="T367" s="8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5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8">
        <f t="shared" si="22"/>
        <v>40546.25</v>
      </c>
      <c r="T368" s="8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5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8">
        <f t="shared" si="22"/>
        <v>41930.208333333336</v>
      </c>
      <c r="T369" s="8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5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8">
        <f t="shared" si="22"/>
        <v>40464.208333333336</v>
      </c>
      <c r="T370" s="8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5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8">
        <f t="shared" si="22"/>
        <v>41308.25</v>
      </c>
      <c r="T371" s="8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5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8">
        <f t="shared" si="22"/>
        <v>43570.208333333328</v>
      </c>
      <c r="T372" s="8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5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8">
        <f t="shared" si="22"/>
        <v>42043.25</v>
      </c>
      <c r="T373" s="8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5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8">
        <f t="shared" si="22"/>
        <v>42012.25</v>
      </c>
      <c r="T374" s="8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8">
        <f t="shared" si="22"/>
        <v>42964.208333333328</v>
      </c>
      <c r="T375" s="8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5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8">
        <f t="shared" si="22"/>
        <v>43476.25</v>
      </c>
      <c r="T376" s="8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5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8">
        <f t="shared" si="22"/>
        <v>42293.208333333328</v>
      </c>
      <c r="T377" s="8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5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8">
        <f t="shared" si="22"/>
        <v>41826.208333333336</v>
      </c>
      <c r="T378" s="8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5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8">
        <f t="shared" si="22"/>
        <v>43760.208333333328</v>
      </c>
      <c r="T379" s="8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5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8">
        <f t="shared" si="22"/>
        <v>43241.208333333328</v>
      </c>
      <c r="T380" s="8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5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8">
        <f t="shared" si="22"/>
        <v>40843.208333333336</v>
      </c>
      <c r="T381" s="8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5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8">
        <f t="shared" si="22"/>
        <v>41448.208333333336</v>
      </c>
      <c r="T382" s="8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5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8">
        <f t="shared" si="22"/>
        <v>42163.208333333328</v>
      </c>
      <c r="T383" s="8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5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8">
        <f t="shared" si="22"/>
        <v>43024.208333333328</v>
      </c>
      <c r="T384" s="8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8">
        <f t="shared" si="22"/>
        <v>43509.25</v>
      </c>
      <c r="T385" s="8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5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8">
        <f t="shared" si="22"/>
        <v>42776.25</v>
      </c>
      <c r="T386" s="8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 s="5">
        <f t="shared" ref="P387:P450" si="25">IF(ISERROR(E387/G387),0,E387/G387)</f>
        <v>50.007915567282325</v>
      </c>
      <c r="Q387" t="str" cm="1">
        <f t="array" ref="Q387:R387">_xlfn.TEXTSPLIT(N387,"/")</f>
        <v>publishing</v>
      </c>
      <c r="R387" t="str">
        <v>nonfiction</v>
      </c>
      <c r="S387" s="8">
        <f t="shared" ref="S387:S450" si="26">(((J387/60)/60)/24)+DATE(1970,1,1)</f>
        <v>43553.208333333328</v>
      </c>
      <c r="T387" s="8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5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8">
        <f t="shared" si="26"/>
        <v>40355.208333333336</v>
      </c>
      <c r="T388" s="8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5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8">
        <f t="shared" si="26"/>
        <v>41072.208333333336</v>
      </c>
      <c r="T389" s="8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5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8">
        <f t="shared" si="26"/>
        <v>40912.25</v>
      </c>
      <c r="T390" s="8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5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8">
        <f t="shared" si="26"/>
        <v>40479.208333333336</v>
      </c>
      <c r="T391" s="8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5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8">
        <f t="shared" si="26"/>
        <v>41530.208333333336</v>
      </c>
      <c r="T392" s="8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5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8">
        <f t="shared" si="26"/>
        <v>41653.25</v>
      </c>
      <c r="T393" s="8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5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8">
        <f t="shared" si="26"/>
        <v>40549.25</v>
      </c>
      <c r="T394" s="8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8">
        <f t="shared" si="26"/>
        <v>42933.208333333328</v>
      </c>
      <c r="T395" s="8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5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8">
        <f t="shared" si="26"/>
        <v>41484.208333333336</v>
      </c>
      <c r="T396" s="8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5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8">
        <f t="shared" si="26"/>
        <v>40885.25</v>
      </c>
      <c r="T397" s="8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5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8">
        <f t="shared" si="26"/>
        <v>43378.208333333328</v>
      </c>
      <c r="T398" s="8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5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8">
        <f t="shared" si="26"/>
        <v>41417.208333333336</v>
      </c>
      <c r="T399" s="8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5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8">
        <f t="shared" si="26"/>
        <v>43228.208333333328</v>
      </c>
      <c r="T400" s="8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5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8">
        <f t="shared" si="26"/>
        <v>40576.25</v>
      </c>
      <c r="T401" s="8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5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8">
        <f t="shared" si="26"/>
        <v>41502.208333333336</v>
      </c>
      <c r="T402" s="8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5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8">
        <f t="shared" si="26"/>
        <v>43765.208333333328</v>
      </c>
      <c r="T403" s="8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5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8">
        <f t="shared" si="26"/>
        <v>40914.25</v>
      </c>
      <c r="T404" s="8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8">
        <f t="shared" si="26"/>
        <v>40310.208333333336</v>
      </c>
      <c r="T405" s="8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5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8">
        <f t="shared" si="26"/>
        <v>43053.25</v>
      </c>
      <c r="T406" s="8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5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8">
        <f t="shared" si="26"/>
        <v>43255.208333333328</v>
      </c>
      <c r="T407" s="8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5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8">
        <f t="shared" si="26"/>
        <v>41304.25</v>
      </c>
      <c r="T408" s="8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5">
        <f t="shared" si="25"/>
        <v>25</v>
      </c>
      <c r="Q409" t="str" cm="1">
        <f t="array" ref="Q409:R409">_xlfn.TEXTSPLIT(N409,"/")</f>
        <v>theater</v>
      </c>
      <c r="R409" t="str">
        <v>plays</v>
      </c>
      <c r="S409" s="8">
        <f t="shared" si="26"/>
        <v>43751.208333333328</v>
      </c>
      <c r="T409" s="8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5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8">
        <f t="shared" si="26"/>
        <v>42541.208333333328</v>
      </c>
      <c r="T410" s="8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5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8">
        <f t="shared" si="26"/>
        <v>42843.208333333328</v>
      </c>
      <c r="T411" s="8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5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8">
        <f t="shared" si="26"/>
        <v>42122.208333333328</v>
      </c>
      <c r="T412" s="8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5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8">
        <f t="shared" si="26"/>
        <v>42884.208333333328</v>
      </c>
      <c r="T413" s="8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5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8">
        <f t="shared" si="26"/>
        <v>41642.25</v>
      </c>
      <c r="T414" s="8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8">
        <f t="shared" si="26"/>
        <v>43431.25</v>
      </c>
      <c r="T415" s="8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5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8">
        <f t="shared" si="26"/>
        <v>40288.208333333336</v>
      </c>
      <c r="T416" s="8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5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8">
        <f t="shared" si="26"/>
        <v>40921.25</v>
      </c>
      <c r="T417" s="8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5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8">
        <f t="shared" si="26"/>
        <v>40560.25</v>
      </c>
      <c r="T418" s="8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5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8">
        <f t="shared" si="26"/>
        <v>43407.208333333328</v>
      </c>
      <c r="T419" s="8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5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8">
        <f t="shared" si="26"/>
        <v>41035.208333333336</v>
      </c>
      <c r="T420" s="8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5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8">
        <f t="shared" si="26"/>
        <v>40899.25</v>
      </c>
      <c r="T421" s="8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5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8">
        <f t="shared" si="26"/>
        <v>42911.208333333328</v>
      </c>
      <c r="T422" s="8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5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8">
        <f t="shared" si="26"/>
        <v>42915.208333333328</v>
      </c>
      <c r="T423" s="8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5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8">
        <f t="shared" si="26"/>
        <v>40285.208333333336</v>
      </c>
      <c r="T424" s="8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8">
        <f t="shared" si="26"/>
        <v>40808.208333333336</v>
      </c>
      <c r="T425" s="8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5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8">
        <f t="shared" si="26"/>
        <v>43208.208333333328</v>
      </c>
      <c r="T426" s="8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5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8">
        <f t="shared" si="26"/>
        <v>42213.208333333328</v>
      </c>
      <c r="T427" s="8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5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8">
        <f t="shared" si="26"/>
        <v>41332.25</v>
      </c>
      <c r="T428" s="8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5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8">
        <f t="shared" si="26"/>
        <v>41895.208333333336</v>
      </c>
      <c r="T429" s="8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5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8">
        <f t="shared" si="26"/>
        <v>40585.25</v>
      </c>
      <c r="T430" s="8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5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8">
        <f t="shared" si="26"/>
        <v>41680.25</v>
      </c>
      <c r="T431" s="8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5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8">
        <f t="shared" si="26"/>
        <v>43737.208333333328</v>
      </c>
      <c r="T432" s="8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5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8">
        <f t="shared" si="26"/>
        <v>43273.208333333328</v>
      </c>
      <c r="T433" s="8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5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8">
        <f t="shared" si="26"/>
        <v>41761.208333333336</v>
      </c>
      <c r="T434" s="8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8">
        <f t="shared" si="26"/>
        <v>41603.25</v>
      </c>
      <c r="T435" s="8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5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8">
        <f t="shared" si="26"/>
        <v>42705.25</v>
      </c>
      <c r="T436" s="8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5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8">
        <f t="shared" si="26"/>
        <v>41988.25</v>
      </c>
      <c r="T437" s="8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5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8">
        <f t="shared" si="26"/>
        <v>43575.208333333328</v>
      </c>
      <c r="T438" s="8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5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8">
        <f t="shared" si="26"/>
        <v>42260.208333333328</v>
      </c>
      <c r="T439" s="8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5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8">
        <f t="shared" si="26"/>
        <v>41337.25</v>
      </c>
      <c r="T440" s="8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5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8">
        <f t="shared" si="26"/>
        <v>42680.208333333328</v>
      </c>
      <c r="T441" s="8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5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8">
        <f t="shared" si="26"/>
        <v>42916.208333333328</v>
      </c>
      <c r="T442" s="8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5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8">
        <f t="shared" si="26"/>
        <v>41025.208333333336</v>
      </c>
      <c r="T443" s="8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5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8">
        <f t="shared" si="26"/>
        <v>42980.208333333328</v>
      </c>
      <c r="T444" s="8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8">
        <f t="shared" si="26"/>
        <v>40451.208333333336</v>
      </c>
      <c r="T445" s="8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5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8">
        <f t="shared" si="26"/>
        <v>40748.208333333336</v>
      </c>
      <c r="T446" s="8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5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8">
        <f t="shared" si="26"/>
        <v>40515.25</v>
      </c>
      <c r="T447" s="8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5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8">
        <f t="shared" si="26"/>
        <v>41261.25</v>
      </c>
      <c r="T448" s="8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5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8">
        <f t="shared" si="26"/>
        <v>43088.25</v>
      </c>
      <c r="T449" s="8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5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8">
        <f t="shared" si="26"/>
        <v>41378.208333333336</v>
      </c>
      <c r="T450" s="8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 s="5">
        <f t="shared" ref="P451:P514" si="29">IF(ISERROR(E451/G451),0,E451/G451)</f>
        <v>101.19767441860465</v>
      </c>
      <c r="Q451" t="str" cm="1">
        <f t="array" ref="Q451:R451">_xlfn.TEXTSPLIT(N451,"/")</f>
        <v>games</v>
      </c>
      <c r="R451" t="str">
        <v>video games</v>
      </c>
      <c r="S451" s="8">
        <f t="shared" ref="S451:S514" si="30">(((J451/60)/60)/24)+DATE(1970,1,1)</f>
        <v>43530.25</v>
      </c>
      <c r="T451" s="8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5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8">
        <f t="shared" si="30"/>
        <v>43394.208333333328</v>
      </c>
      <c r="T452" s="8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5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8">
        <f t="shared" si="30"/>
        <v>42935.208333333328</v>
      </c>
      <c r="T453" s="8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5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8">
        <f t="shared" si="30"/>
        <v>40365.208333333336</v>
      </c>
      <c r="T454" s="8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8">
        <f t="shared" si="30"/>
        <v>42705.25</v>
      </c>
      <c r="T455" s="8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5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8">
        <f t="shared" si="30"/>
        <v>41568.208333333336</v>
      </c>
      <c r="T456" s="8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5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8">
        <f t="shared" si="30"/>
        <v>40809.208333333336</v>
      </c>
      <c r="T457" s="8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5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8">
        <f t="shared" si="30"/>
        <v>43141.25</v>
      </c>
      <c r="T458" s="8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5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8">
        <f t="shared" si="30"/>
        <v>42657.208333333328</v>
      </c>
      <c r="T459" s="8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5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8">
        <f t="shared" si="30"/>
        <v>40265.208333333336</v>
      </c>
      <c r="T460" s="8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5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8">
        <f t="shared" si="30"/>
        <v>42001.25</v>
      </c>
      <c r="T461" s="8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5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8">
        <f t="shared" si="30"/>
        <v>40399.208333333336</v>
      </c>
      <c r="T462" s="8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5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8">
        <f t="shared" si="30"/>
        <v>41757.208333333336</v>
      </c>
      <c r="T463" s="8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5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8">
        <f t="shared" si="30"/>
        <v>41304.25</v>
      </c>
      <c r="T464" s="8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8">
        <f t="shared" si="30"/>
        <v>41639.25</v>
      </c>
      <c r="T465" s="8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5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8">
        <f t="shared" si="30"/>
        <v>43142.25</v>
      </c>
      <c r="T466" s="8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5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8">
        <f t="shared" si="30"/>
        <v>43127.25</v>
      </c>
      <c r="T467" s="8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5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8">
        <f t="shared" si="30"/>
        <v>41409.208333333336</v>
      </c>
      <c r="T468" s="8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5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8">
        <f t="shared" si="30"/>
        <v>42331.25</v>
      </c>
      <c r="T469" s="8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5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8">
        <f t="shared" si="30"/>
        <v>43569.208333333328</v>
      </c>
      <c r="T470" s="8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5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8">
        <f t="shared" si="30"/>
        <v>42142.208333333328</v>
      </c>
      <c r="T471" s="8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5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8">
        <f t="shared" si="30"/>
        <v>42716.25</v>
      </c>
      <c r="T472" s="8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5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8">
        <f t="shared" si="30"/>
        <v>41031.208333333336</v>
      </c>
      <c r="T473" s="8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5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8">
        <f t="shared" si="30"/>
        <v>43535.208333333328</v>
      </c>
      <c r="T474" s="8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8">
        <f t="shared" si="30"/>
        <v>43277.208333333328</v>
      </c>
      <c r="T475" s="8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5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8">
        <f t="shared" si="30"/>
        <v>41989.25</v>
      </c>
      <c r="T476" s="8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5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8">
        <f t="shared" si="30"/>
        <v>41450.208333333336</v>
      </c>
      <c r="T477" s="8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5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8">
        <f t="shared" si="30"/>
        <v>43322.208333333328</v>
      </c>
      <c r="T478" s="8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5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8">
        <f t="shared" si="30"/>
        <v>40720.208333333336</v>
      </c>
      <c r="T479" s="8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5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8">
        <f t="shared" si="30"/>
        <v>42072.208333333328</v>
      </c>
      <c r="T480" s="8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5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8">
        <f t="shared" si="30"/>
        <v>42945.208333333328</v>
      </c>
      <c r="T481" s="8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5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8">
        <f t="shared" si="30"/>
        <v>40248.25</v>
      </c>
      <c r="T482" s="8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5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8">
        <f t="shared" si="30"/>
        <v>41913.208333333336</v>
      </c>
      <c r="T483" s="8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5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8">
        <f t="shared" si="30"/>
        <v>40963.25</v>
      </c>
      <c r="T484" s="8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8">
        <f t="shared" si="30"/>
        <v>43811.25</v>
      </c>
      <c r="T485" s="8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5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8">
        <f t="shared" si="30"/>
        <v>41855.208333333336</v>
      </c>
      <c r="T486" s="8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5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8">
        <f t="shared" si="30"/>
        <v>43626.208333333328</v>
      </c>
      <c r="T487" s="8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5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8">
        <f t="shared" si="30"/>
        <v>43168.25</v>
      </c>
      <c r="T488" s="8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5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8">
        <f t="shared" si="30"/>
        <v>42845.208333333328</v>
      </c>
      <c r="T489" s="8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5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8">
        <f t="shared" si="30"/>
        <v>42403.25</v>
      </c>
      <c r="T490" s="8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5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8">
        <f t="shared" si="30"/>
        <v>40406.208333333336</v>
      </c>
      <c r="T491" s="8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5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8">
        <f t="shared" si="30"/>
        <v>43786.25</v>
      </c>
      <c r="T492" s="8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5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8">
        <f t="shared" si="30"/>
        <v>41456.208333333336</v>
      </c>
      <c r="T493" s="8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5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8">
        <f t="shared" si="30"/>
        <v>40336.208333333336</v>
      </c>
      <c r="T494" s="8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8">
        <f t="shared" si="30"/>
        <v>43645.208333333328</v>
      </c>
      <c r="T495" s="8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5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8">
        <f t="shared" si="30"/>
        <v>40990.208333333336</v>
      </c>
      <c r="T496" s="8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5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8">
        <f t="shared" si="30"/>
        <v>41800.208333333336</v>
      </c>
      <c r="T497" s="8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5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8">
        <f t="shared" si="30"/>
        <v>42876.208333333328</v>
      </c>
      <c r="T498" s="8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5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8">
        <f t="shared" si="30"/>
        <v>42724.25</v>
      </c>
      <c r="T499" s="8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5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8">
        <f t="shared" si="30"/>
        <v>42005.25</v>
      </c>
      <c r="T500" s="8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5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8">
        <f t="shared" si="30"/>
        <v>42444.208333333328</v>
      </c>
      <c r="T501" s="8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5">
        <f t="shared" si="29"/>
        <v>0</v>
      </c>
      <c r="Q502" t="str" cm="1">
        <f t="array" ref="Q502:R502">_xlfn.TEXTSPLIT(N502,"/")</f>
        <v>theater</v>
      </c>
      <c r="R502" t="str">
        <v>plays</v>
      </c>
      <c r="S502" s="8">
        <f t="shared" si="30"/>
        <v>41395.208333333336</v>
      </c>
      <c r="T502" s="8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5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8">
        <f t="shared" si="30"/>
        <v>41345.208333333336</v>
      </c>
      <c r="T503" s="8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5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8">
        <f t="shared" si="30"/>
        <v>41117.208333333336</v>
      </c>
      <c r="T504" s="8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8">
        <f t="shared" si="30"/>
        <v>42186.208333333328</v>
      </c>
      <c r="T505" s="8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5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8">
        <f t="shared" si="30"/>
        <v>42142.208333333328</v>
      </c>
      <c r="T506" s="8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5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8">
        <f t="shared" si="30"/>
        <v>41341.25</v>
      </c>
      <c r="T507" s="8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5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8">
        <f t="shared" si="30"/>
        <v>43062.25</v>
      </c>
      <c r="T508" s="8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5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8">
        <f t="shared" si="30"/>
        <v>41373.208333333336</v>
      </c>
      <c r="T509" s="8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5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8">
        <f t="shared" si="30"/>
        <v>43310.208333333328</v>
      </c>
      <c r="T510" s="8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5">
        <f t="shared" si="29"/>
        <v>95</v>
      </c>
      <c r="Q511" t="str" cm="1">
        <f t="array" ref="Q511:R511">_xlfn.TEXTSPLIT(N511,"/")</f>
        <v>theater</v>
      </c>
      <c r="R511" t="str">
        <v>plays</v>
      </c>
      <c r="S511" s="8">
        <f t="shared" si="30"/>
        <v>41034.208333333336</v>
      </c>
      <c r="T511" s="8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5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8">
        <f t="shared" si="30"/>
        <v>43251.208333333328</v>
      </c>
      <c r="T512" s="8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5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8">
        <f t="shared" si="30"/>
        <v>43671.208333333328</v>
      </c>
      <c r="T513" s="8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5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8">
        <f t="shared" si="30"/>
        <v>41825.208333333336</v>
      </c>
      <c r="T514" s="8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 s="5">
        <f t="shared" ref="P515:P578" si="33">IF(ISERROR(E515/G515),0,E515/G515)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8">
        <f t="shared" ref="S515:S578" si="34">(((J515/60)/60)/24)+DATE(1970,1,1)</f>
        <v>40430.208333333336</v>
      </c>
      <c r="T515" s="8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5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8">
        <f t="shared" si="34"/>
        <v>41614.25</v>
      </c>
      <c r="T516" s="8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5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8">
        <f t="shared" si="34"/>
        <v>40900.25</v>
      </c>
      <c r="T517" s="8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5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8">
        <f t="shared" si="34"/>
        <v>40396.208333333336</v>
      </c>
      <c r="T518" s="8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5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8">
        <f t="shared" si="34"/>
        <v>42860.208333333328</v>
      </c>
      <c r="T519" s="8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5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8">
        <f t="shared" si="34"/>
        <v>43154.25</v>
      </c>
      <c r="T520" s="8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5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8">
        <f t="shared" si="34"/>
        <v>42012.25</v>
      </c>
      <c r="T521" s="8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5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8">
        <f t="shared" si="34"/>
        <v>43574.208333333328</v>
      </c>
      <c r="T522" s="8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5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8">
        <f t="shared" si="34"/>
        <v>42605.208333333328</v>
      </c>
      <c r="T523" s="8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5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8">
        <f t="shared" si="34"/>
        <v>41093.208333333336</v>
      </c>
      <c r="T524" s="8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8">
        <f t="shared" si="34"/>
        <v>40241.25</v>
      </c>
      <c r="T525" s="8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5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8">
        <f t="shared" si="34"/>
        <v>40294.208333333336</v>
      </c>
      <c r="T526" s="8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5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8">
        <f t="shared" si="34"/>
        <v>40505.25</v>
      </c>
      <c r="T527" s="8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5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8">
        <f t="shared" si="34"/>
        <v>42364.25</v>
      </c>
      <c r="T528" s="8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5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8">
        <f t="shared" si="34"/>
        <v>42405.25</v>
      </c>
      <c r="T529" s="8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5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8">
        <f t="shared" si="34"/>
        <v>41601.25</v>
      </c>
      <c r="T530" s="8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5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8">
        <f t="shared" si="34"/>
        <v>41769.208333333336</v>
      </c>
      <c r="T531" s="8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5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8">
        <f t="shared" si="34"/>
        <v>40421.208333333336</v>
      </c>
      <c r="T532" s="8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5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8">
        <f t="shared" si="34"/>
        <v>41589.25</v>
      </c>
      <c r="T533" s="8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5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8">
        <f t="shared" si="34"/>
        <v>43125.25</v>
      </c>
      <c r="T534" s="8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8">
        <f t="shared" si="34"/>
        <v>41479.208333333336</v>
      </c>
      <c r="T535" s="8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5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8">
        <f t="shared" si="34"/>
        <v>43329.208333333328</v>
      </c>
      <c r="T536" s="8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5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8">
        <f t="shared" si="34"/>
        <v>43259.208333333328</v>
      </c>
      <c r="T537" s="8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5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8">
        <f t="shared" si="34"/>
        <v>40414.208333333336</v>
      </c>
      <c r="T538" s="8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5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8">
        <f t="shared" si="34"/>
        <v>43342.208333333328</v>
      </c>
      <c r="T539" s="8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5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8">
        <f t="shared" si="34"/>
        <v>41539.208333333336</v>
      </c>
      <c r="T540" s="8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5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8">
        <f t="shared" si="34"/>
        <v>43647.208333333328</v>
      </c>
      <c r="T541" s="8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5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8">
        <f t="shared" si="34"/>
        <v>43225.208333333328</v>
      </c>
      <c r="T542" s="8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5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8">
        <f t="shared" si="34"/>
        <v>42165.208333333328</v>
      </c>
      <c r="T543" s="8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5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8">
        <f t="shared" si="34"/>
        <v>42391.25</v>
      </c>
      <c r="T544" s="8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8">
        <f t="shared" si="34"/>
        <v>41528.208333333336</v>
      </c>
      <c r="T545" s="8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5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8">
        <f t="shared" si="34"/>
        <v>42377.25</v>
      </c>
      <c r="T546" s="8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5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8">
        <f t="shared" si="34"/>
        <v>43824.25</v>
      </c>
      <c r="T547" s="8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5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8">
        <f t="shared" si="34"/>
        <v>43360.208333333328</v>
      </c>
      <c r="T548" s="8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5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8">
        <f t="shared" si="34"/>
        <v>42029.25</v>
      </c>
      <c r="T549" s="8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5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8">
        <f t="shared" si="34"/>
        <v>42461.208333333328</v>
      </c>
      <c r="T550" s="8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5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8">
        <f t="shared" si="34"/>
        <v>41422.208333333336</v>
      </c>
      <c r="T551" s="8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5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8">
        <f t="shared" si="34"/>
        <v>40968.25</v>
      </c>
      <c r="T552" s="8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5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8">
        <f t="shared" si="34"/>
        <v>41993.25</v>
      </c>
      <c r="T553" s="8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5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8">
        <f t="shared" si="34"/>
        <v>42700.25</v>
      </c>
      <c r="T554" s="8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8">
        <f t="shared" si="34"/>
        <v>40545.25</v>
      </c>
      <c r="T555" s="8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5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8">
        <f t="shared" si="34"/>
        <v>42723.25</v>
      </c>
      <c r="T556" s="8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5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8">
        <f t="shared" si="34"/>
        <v>41731.208333333336</v>
      </c>
      <c r="T557" s="8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5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8">
        <f t="shared" si="34"/>
        <v>40792.208333333336</v>
      </c>
      <c r="T558" s="8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5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8">
        <f t="shared" si="34"/>
        <v>42279.208333333328</v>
      </c>
      <c r="T559" s="8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5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8">
        <f t="shared" si="34"/>
        <v>42424.25</v>
      </c>
      <c r="T560" s="8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5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8">
        <f t="shared" si="34"/>
        <v>42584.208333333328</v>
      </c>
      <c r="T561" s="8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5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8">
        <f t="shared" si="34"/>
        <v>40865.25</v>
      </c>
      <c r="T562" s="8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5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8">
        <f t="shared" si="34"/>
        <v>40833.208333333336</v>
      </c>
      <c r="T563" s="8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5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8">
        <f t="shared" si="34"/>
        <v>43536.208333333328</v>
      </c>
      <c r="T564" s="8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8">
        <f t="shared" si="34"/>
        <v>43417.25</v>
      </c>
      <c r="T565" s="8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5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8">
        <f t="shared" si="34"/>
        <v>42078.208333333328</v>
      </c>
      <c r="T566" s="8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5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8">
        <f t="shared" si="34"/>
        <v>40862.25</v>
      </c>
      <c r="T567" s="8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5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8">
        <f t="shared" si="34"/>
        <v>42424.25</v>
      </c>
      <c r="T568" s="8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5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8">
        <f t="shared" si="34"/>
        <v>41830.208333333336</v>
      </c>
      <c r="T569" s="8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5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8">
        <f t="shared" si="34"/>
        <v>40374.208333333336</v>
      </c>
      <c r="T570" s="8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5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8">
        <f t="shared" si="34"/>
        <v>40554.25</v>
      </c>
      <c r="T571" s="8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5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8">
        <f t="shared" si="34"/>
        <v>41993.25</v>
      </c>
      <c r="T572" s="8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5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8">
        <f t="shared" si="34"/>
        <v>42174.208333333328</v>
      </c>
      <c r="T573" s="8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5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8">
        <f t="shared" si="34"/>
        <v>42275.208333333328</v>
      </c>
      <c r="T574" s="8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8">
        <f t="shared" si="34"/>
        <v>41761.208333333336</v>
      </c>
      <c r="T575" s="8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5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8">
        <f t="shared" si="34"/>
        <v>43806.25</v>
      </c>
      <c r="T576" s="8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5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8">
        <f t="shared" si="34"/>
        <v>41779.208333333336</v>
      </c>
      <c r="T577" s="8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5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8">
        <f t="shared" si="34"/>
        <v>43040.208333333328</v>
      </c>
      <c r="T578" s="8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 s="5">
        <f t="shared" ref="P579:P642" si="37">IF(ISERROR(E579/G579),0,E579/G579)</f>
        <v>41.783783783783782</v>
      </c>
      <c r="Q579" t="str" cm="1">
        <f t="array" ref="Q579:R579">_xlfn.TEXTSPLIT(N579,"/")</f>
        <v>music</v>
      </c>
      <c r="R579" t="str">
        <v>jazz</v>
      </c>
      <c r="S579" s="8">
        <f t="shared" ref="S579:S642" si="38">(((J579/60)/60)/24)+DATE(1970,1,1)</f>
        <v>40613.25</v>
      </c>
      <c r="T579" s="8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5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8">
        <f t="shared" si="38"/>
        <v>40878.25</v>
      </c>
      <c r="T580" s="8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5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8">
        <f t="shared" si="38"/>
        <v>40762.208333333336</v>
      </c>
      <c r="T581" s="8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5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8">
        <f t="shared" si="38"/>
        <v>41696.25</v>
      </c>
      <c r="T582" s="8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5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8">
        <f t="shared" si="38"/>
        <v>40662.208333333336</v>
      </c>
      <c r="T583" s="8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5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8">
        <f t="shared" si="38"/>
        <v>42165.208333333328</v>
      </c>
      <c r="T584" s="8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8">
        <f t="shared" si="38"/>
        <v>40959.25</v>
      </c>
      <c r="T585" s="8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5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8">
        <f t="shared" si="38"/>
        <v>41024.208333333336</v>
      </c>
      <c r="T586" s="8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5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8">
        <f t="shared" si="38"/>
        <v>40255.208333333336</v>
      </c>
      <c r="T587" s="8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5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8">
        <f t="shared" si="38"/>
        <v>40499.25</v>
      </c>
      <c r="T588" s="8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5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8">
        <f t="shared" si="38"/>
        <v>43484.25</v>
      </c>
      <c r="T589" s="8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5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8">
        <f t="shared" si="38"/>
        <v>40262.208333333336</v>
      </c>
      <c r="T590" s="8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5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8">
        <f t="shared" si="38"/>
        <v>42190.208333333328</v>
      </c>
      <c r="T591" s="8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5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8">
        <f t="shared" si="38"/>
        <v>41994.25</v>
      </c>
      <c r="T592" s="8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5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8">
        <f t="shared" si="38"/>
        <v>40373.208333333336</v>
      </c>
      <c r="T593" s="8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5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8">
        <f t="shared" si="38"/>
        <v>41789.208333333336</v>
      </c>
      <c r="T594" s="8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8">
        <f t="shared" si="38"/>
        <v>41724.208333333336</v>
      </c>
      <c r="T595" s="8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5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8">
        <f t="shared" si="38"/>
        <v>42548.208333333328</v>
      </c>
      <c r="T596" s="8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5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8">
        <f t="shared" si="38"/>
        <v>40253.208333333336</v>
      </c>
      <c r="T597" s="8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5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8">
        <f t="shared" si="38"/>
        <v>42434.25</v>
      </c>
      <c r="T598" s="8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5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8">
        <f t="shared" si="38"/>
        <v>43786.25</v>
      </c>
      <c r="T599" s="8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5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8">
        <f t="shared" si="38"/>
        <v>40344.208333333336</v>
      </c>
      <c r="T600" s="8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5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8">
        <f t="shared" si="38"/>
        <v>42047.25</v>
      </c>
      <c r="T601" s="8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5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8">
        <f t="shared" si="38"/>
        <v>41485.208333333336</v>
      </c>
      <c r="T602" s="8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5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8">
        <f t="shared" si="38"/>
        <v>41789.208333333336</v>
      </c>
      <c r="T603" s="8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5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8">
        <f t="shared" si="38"/>
        <v>42160.208333333328</v>
      </c>
      <c r="T604" s="8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8">
        <f t="shared" si="38"/>
        <v>43573.208333333328</v>
      </c>
      <c r="T605" s="8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5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8">
        <f t="shared" si="38"/>
        <v>40565.25</v>
      </c>
      <c r="T606" s="8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5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8">
        <f t="shared" si="38"/>
        <v>42280.208333333328</v>
      </c>
      <c r="T607" s="8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5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8">
        <f t="shared" si="38"/>
        <v>42436.25</v>
      </c>
      <c r="T608" s="8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5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8">
        <f t="shared" si="38"/>
        <v>41721.208333333336</v>
      </c>
      <c r="T609" s="8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5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8">
        <f t="shared" si="38"/>
        <v>43530.25</v>
      </c>
      <c r="T610" s="8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5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8">
        <f t="shared" si="38"/>
        <v>43481.25</v>
      </c>
      <c r="T611" s="8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5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8">
        <f t="shared" si="38"/>
        <v>41259.25</v>
      </c>
      <c r="T612" s="8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5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8">
        <f t="shared" si="38"/>
        <v>41480.208333333336</v>
      </c>
      <c r="T613" s="8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5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8">
        <f t="shared" si="38"/>
        <v>40474.208333333336</v>
      </c>
      <c r="T614" s="8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8">
        <f t="shared" si="38"/>
        <v>42973.208333333328</v>
      </c>
      <c r="T615" s="8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5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8">
        <f t="shared" si="38"/>
        <v>42746.25</v>
      </c>
      <c r="T616" s="8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5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8">
        <f t="shared" si="38"/>
        <v>42489.208333333328</v>
      </c>
      <c r="T617" s="8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5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8">
        <f t="shared" si="38"/>
        <v>41537.208333333336</v>
      </c>
      <c r="T618" s="8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5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8">
        <f t="shared" si="38"/>
        <v>41794.208333333336</v>
      </c>
      <c r="T619" s="8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5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8">
        <f t="shared" si="38"/>
        <v>41396.208333333336</v>
      </c>
      <c r="T620" s="8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5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8">
        <f t="shared" si="38"/>
        <v>40669.208333333336</v>
      </c>
      <c r="T621" s="8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5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8">
        <f t="shared" si="38"/>
        <v>42559.208333333328</v>
      </c>
      <c r="T622" s="8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5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8">
        <f t="shared" si="38"/>
        <v>42626.208333333328</v>
      </c>
      <c r="T623" s="8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5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8">
        <f t="shared" si="38"/>
        <v>43205.208333333328</v>
      </c>
      <c r="T624" s="8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8">
        <f t="shared" si="38"/>
        <v>42201.208333333328</v>
      </c>
      <c r="T625" s="8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5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8">
        <f t="shared" si="38"/>
        <v>42029.25</v>
      </c>
      <c r="T626" s="8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5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8">
        <f t="shared" si="38"/>
        <v>43857.25</v>
      </c>
      <c r="T627" s="8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5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8">
        <f t="shared" si="38"/>
        <v>40449.208333333336</v>
      </c>
      <c r="T628" s="8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5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8">
        <f t="shared" si="38"/>
        <v>40345.208333333336</v>
      </c>
      <c r="T629" s="8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5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8">
        <f t="shared" si="38"/>
        <v>40455.208333333336</v>
      </c>
      <c r="T630" s="8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5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8">
        <f t="shared" si="38"/>
        <v>42557.208333333328</v>
      </c>
      <c r="T631" s="8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5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8">
        <f t="shared" si="38"/>
        <v>43586.208333333328</v>
      </c>
      <c r="T632" s="8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5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8">
        <f t="shared" si="38"/>
        <v>43550.208333333328</v>
      </c>
      <c r="T633" s="8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5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8">
        <f t="shared" si="38"/>
        <v>41945.208333333336</v>
      </c>
      <c r="T634" s="8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8">
        <f t="shared" si="38"/>
        <v>42315.25</v>
      </c>
      <c r="T635" s="8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5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8">
        <f t="shared" si="38"/>
        <v>42819.208333333328</v>
      </c>
      <c r="T636" s="8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5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8">
        <f t="shared" si="38"/>
        <v>41314.25</v>
      </c>
      <c r="T637" s="8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5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8">
        <f t="shared" si="38"/>
        <v>40926.25</v>
      </c>
      <c r="T638" s="8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5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8">
        <f t="shared" si="38"/>
        <v>42688.25</v>
      </c>
      <c r="T639" s="8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5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8">
        <f t="shared" si="38"/>
        <v>40386.208333333336</v>
      </c>
      <c r="T640" s="8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5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8">
        <f t="shared" si="38"/>
        <v>43309.208333333328</v>
      </c>
      <c r="T641" s="8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5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8">
        <f t="shared" si="38"/>
        <v>42387.25</v>
      </c>
      <c r="T642" s="8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 s="5">
        <f t="shared" ref="P643:P706" si="41">IF(ISERROR(E643/G643),0,E643/G643)</f>
        <v>58.128865979381445</v>
      </c>
      <c r="Q643" t="str" cm="1">
        <f t="array" ref="Q643:R643">_xlfn.TEXTSPLIT(N643,"/")</f>
        <v>theater</v>
      </c>
      <c r="R643" t="str">
        <v>plays</v>
      </c>
      <c r="S643" s="8">
        <f t="shared" ref="S643:S706" si="42">(((J643/60)/60)/24)+DATE(1970,1,1)</f>
        <v>42786.25</v>
      </c>
      <c r="T643" s="8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5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8">
        <f t="shared" si="42"/>
        <v>43451.25</v>
      </c>
      <c r="T644" s="8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8">
        <f t="shared" si="42"/>
        <v>42795.25</v>
      </c>
      <c r="T645" s="8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5">
        <f t="shared" si="41"/>
        <v>28</v>
      </c>
      <c r="Q646" t="str" cm="1">
        <f t="array" ref="Q646:R646">_xlfn.TEXTSPLIT(N646,"/")</f>
        <v>theater</v>
      </c>
      <c r="R646" t="str">
        <v>plays</v>
      </c>
      <c r="S646" s="8">
        <f t="shared" si="42"/>
        <v>43452.25</v>
      </c>
      <c r="T646" s="8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5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8">
        <f t="shared" si="42"/>
        <v>43369.208333333328</v>
      </c>
      <c r="T647" s="8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5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8">
        <f t="shared" si="42"/>
        <v>41346.208333333336</v>
      </c>
      <c r="T648" s="8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5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8">
        <f t="shared" si="42"/>
        <v>43199.208333333328</v>
      </c>
      <c r="T649" s="8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5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8">
        <f t="shared" si="42"/>
        <v>42922.208333333328</v>
      </c>
      <c r="T650" s="8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5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8">
        <f t="shared" si="42"/>
        <v>40471.208333333336</v>
      </c>
      <c r="T651" s="8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5">
        <f t="shared" si="41"/>
        <v>2</v>
      </c>
      <c r="Q652" t="str" cm="1">
        <f t="array" ref="Q652:R652">_xlfn.TEXTSPLIT(N652,"/")</f>
        <v>music</v>
      </c>
      <c r="R652" t="str">
        <v>jazz</v>
      </c>
      <c r="S652" s="8">
        <f t="shared" si="42"/>
        <v>41828.208333333336</v>
      </c>
      <c r="T652" s="8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5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8">
        <f t="shared" si="42"/>
        <v>41692.25</v>
      </c>
      <c r="T653" s="8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5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8">
        <f t="shared" si="42"/>
        <v>42587.208333333328</v>
      </c>
      <c r="T654" s="8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8">
        <f t="shared" si="42"/>
        <v>42468.208333333328</v>
      </c>
      <c r="T655" s="8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5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8">
        <f t="shared" si="42"/>
        <v>42240.208333333328</v>
      </c>
      <c r="T656" s="8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5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8">
        <f t="shared" si="42"/>
        <v>42796.25</v>
      </c>
      <c r="T657" s="8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5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8">
        <f t="shared" si="42"/>
        <v>43097.25</v>
      </c>
      <c r="T658" s="8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5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8">
        <f t="shared" si="42"/>
        <v>43096.25</v>
      </c>
      <c r="T659" s="8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5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8">
        <f t="shared" si="42"/>
        <v>42246.208333333328</v>
      </c>
      <c r="T660" s="8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5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8">
        <f t="shared" si="42"/>
        <v>40570.25</v>
      </c>
      <c r="T661" s="8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5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8">
        <f t="shared" si="42"/>
        <v>42237.208333333328</v>
      </c>
      <c r="T662" s="8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5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8">
        <f t="shared" si="42"/>
        <v>40996.208333333336</v>
      </c>
      <c r="T663" s="8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5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8">
        <f t="shared" si="42"/>
        <v>43443.25</v>
      </c>
      <c r="T664" s="8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8">
        <f t="shared" si="42"/>
        <v>40458.208333333336</v>
      </c>
      <c r="T665" s="8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5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8">
        <f t="shared" si="42"/>
        <v>40959.25</v>
      </c>
      <c r="T666" s="8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5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8">
        <f t="shared" si="42"/>
        <v>40733.208333333336</v>
      </c>
      <c r="T667" s="8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5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8">
        <f t="shared" si="42"/>
        <v>41516.208333333336</v>
      </c>
      <c r="T668" s="8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5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8">
        <f t="shared" si="42"/>
        <v>41892.208333333336</v>
      </c>
      <c r="T669" s="8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5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8">
        <f t="shared" si="42"/>
        <v>41122.208333333336</v>
      </c>
      <c r="T670" s="8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5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8">
        <f t="shared" si="42"/>
        <v>42912.208333333328</v>
      </c>
      <c r="T671" s="8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5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8">
        <f t="shared" si="42"/>
        <v>42425.25</v>
      </c>
      <c r="T672" s="8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5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8">
        <f t="shared" si="42"/>
        <v>40390.208333333336</v>
      </c>
      <c r="T673" s="8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5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8">
        <f t="shared" si="42"/>
        <v>43180.208333333328</v>
      </c>
      <c r="T674" s="8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8">
        <f t="shared" si="42"/>
        <v>42475.208333333328</v>
      </c>
      <c r="T675" s="8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5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8">
        <f t="shared" si="42"/>
        <v>40774.208333333336</v>
      </c>
      <c r="T676" s="8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5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8">
        <f t="shared" si="42"/>
        <v>43719.208333333328</v>
      </c>
      <c r="T677" s="8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5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8">
        <f t="shared" si="42"/>
        <v>41178.208333333336</v>
      </c>
      <c r="T678" s="8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5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8">
        <f t="shared" si="42"/>
        <v>42561.208333333328</v>
      </c>
      <c r="T679" s="8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5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8">
        <f t="shared" si="42"/>
        <v>43484.25</v>
      </c>
      <c r="T680" s="8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5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8">
        <f t="shared" si="42"/>
        <v>43756.208333333328</v>
      </c>
      <c r="T681" s="8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5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8">
        <f t="shared" si="42"/>
        <v>43813.25</v>
      </c>
      <c r="T682" s="8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5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8">
        <f t="shared" si="42"/>
        <v>40898.25</v>
      </c>
      <c r="T683" s="8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5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8">
        <f t="shared" si="42"/>
        <v>41619.25</v>
      </c>
      <c r="T684" s="8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8">
        <f t="shared" si="42"/>
        <v>43359.208333333328</v>
      </c>
      <c r="T685" s="8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5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8">
        <f t="shared" si="42"/>
        <v>40358.208333333336</v>
      </c>
      <c r="T686" s="8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5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8">
        <f t="shared" si="42"/>
        <v>42239.208333333328</v>
      </c>
      <c r="T687" s="8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5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8">
        <f t="shared" si="42"/>
        <v>43186.208333333328</v>
      </c>
      <c r="T688" s="8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5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8">
        <f t="shared" si="42"/>
        <v>42806.25</v>
      </c>
      <c r="T689" s="8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5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8">
        <f t="shared" si="42"/>
        <v>43475.25</v>
      </c>
      <c r="T690" s="8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5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8">
        <f t="shared" si="42"/>
        <v>41576.208333333336</v>
      </c>
      <c r="T691" s="8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5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8">
        <f t="shared" si="42"/>
        <v>40874.25</v>
      </c>
      <c r="T692" s="8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5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8">
        <f t="shared" si="42"/>
        <v>41185.208333333336</v>
      </c>
      <c r="T693" s="8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5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8">
        <f t="shared" si="42"/>
        <v>43655.208333333328</v>
      </c>
      <c r="T694" s="8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8">
        <f t="shared" si="42"/>
        <v>43025.208333333328</v>
      </c>
      <c r="T695" s="8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5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8">
        <f t="shared" si="42"/>
        <v>43066.25</v>
      </c>
      <c r="T696" s="8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5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8">
        <f t="shared" si="42"/>
        <v>42322.25</v>
      </c>
      <c r="T697" s="8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5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8">
        <f t="shared" si="42"/>
        <v>42114.208333333328</v>
      </c>
      <c r="T698" s="8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5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8">
        <f t="shared" si="42"/>
        <v>43190.208333333328</v>
      </c>
      <c r="T699" s="8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5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8">
        <f t="shared" si="42"/>
        <v>40871.25</v>
      </c>
      <c r="T700" s="8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5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8">
        <f t="shared" si="42"/>
        <v>43641.208333333328</v>
      </c>
      <c r="T701" s="8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5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8">
        <f t="shared" si="42"/>
        <v>40203.25</v>
      </c>
      <c r="T702" s="8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5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8">
        <f t="shared" si="42"/>
        <v>40629.208333333336</v>
      </c>
      <c r="T703" s="8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5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8">
        <f t="shared" si="42"/>
        <v>41477.208333333336</v>
      </c>
      <c r="T704" s="8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8">
        <f t="shared" si="42"/>
        <v>41020.208333333336</v>
      </c>
      <c r="T705" s="8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5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8">
        <f t="shared" si="42"/>
        <v>42555.208333333328</v>
      </c>
      <c r="T706" s="8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 s="5">
        <f t="shared" ref="P707:P770" si="45">IF(ISERROR(E707/G707),0,E707/G707)</f>
        <v>82.986666666666665</v>
      </c>
      <c r="Q707" t="str" cm="1">
        <f t="array" ref="Q707:R707">_xlfn.TEXTSPLIT(N707,"/")</f>
        <v>publishing</v>
      </c>
      <c r="R707" t="str">
        <v>nonfiction</v>
      </c>
      <c r="S707" s="8">
        <f t="shared" ref="S707:S770" si="46">(((J707/60)/60)/24)+DATE(1970,1,1)</f>
        <v>41619.25</v>
      </c>
      <c r="T707" s="8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5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8">
        <f t="shared" si="46"/>
        <v>43471.25</v>
      </c>
      <c r="T708" s="8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5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8">
        <f t="shared" si="46"/>
        <v>43442.25</v>
      </c>
      <c r="T709" s="8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5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8">
        <f t="shared" si="46"/>
        <v>42877.208333333328</v>
      </c>
      <c r="T710" s="8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5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8">
        <f t="shared" si="46"/>
        <v>41018.208333333336</v>
      </c>
      <c r="T711" s="8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5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8">
        <f t="shared" si="46"/>
        <v>43295.208333333328</v>
      </c>
      <c r="T712" s="8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5">
        <f t="shared" si="45"/>
        <v>90</v>
      </c>
      <c r="Q713" t="str" cm="1">
        <f t="array" ref="Q713:R713">_xlfn.TEXTSPLIT(N713,"/")</f>
        <v>theater</v>
      </c>
      <c r="R713" t="str">
        <v>plays</v>
      </c>
      <c r="S713" s="8">
        <f t="shared" si="46"/>
        <v>42393.25</v>
      </c>
      <c r="T713" s="8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5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8">
        <f t="shared" si="46"/>
        <v>42559.208333333328</v>
      </c>
      <c r="T714" s="8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8">
        <f t="shared" si="46"/>
        <v>42604.208333333328</v>
      </c>
      <c r="T715" s="8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5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8">
        <f t="shared" si="46"/>
        <v>41870.208333333336</v>
      </c>
      <c r="T716" s="8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5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8">
        <f t="shared" si="46"/>
        <v>40397.208333333336</v>
      </c>
      <c r="T717" s="8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5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8">
        <f t="shared" si="46"/>
        <v>41465.208333333336</v>
      </c>
      <c r="T718" s="8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5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8">
        <f t="shared" si="46"/>
        <v>40777.208333333336</v>
      </c>
      <c r="T719" s="8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5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8">
        <f t="shared" si="46"/>
        <v>41442.208333333336</v>
      </c>
      <c r="T720" s="8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5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8">
        <f t="shared" si="46"/>
        <v>41058.208333333336</v>
      </c>
      <c r="T721" s="8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5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8">
        <f t="shared" si="46"/>
        <v>43152.25</v>
      </c>
      <c r="T722" s="8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5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8">
        <f t="shared" si="46"/>
        <v>43194.208333333328</v>
      </c>
      <c r="T723" s="8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5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8">
        <f t="shared" si="46"/>
        <v>43045.25</v>
      </c>
      <c r="T724" s="8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8">
        <f t="shared" si="46"/>
        <v>42431.25</v>
      </c>
      <c r="T725" s="8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5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8">
        <f t="shared" si="46"/>
        <v>41934.208333333336</v>
      </c>
      <c r="T726" s="8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5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8">
        <f t="shared" si="46"/>
        <v>41958.25</v>
      </c>
      <c r="T727" s="8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5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8">
        <f t="shared" si="46"/>
        <v>40476.208333333336</v>
      </c>
      <c r="T728" s="8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5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8">
        <f t="shared" si="46"/>
        <v>43485.25</v>
      </c>
      <c r="T729" s="8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5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8">
        <f t="shared" si="46"/>
        <v>42515.208333333328</v>
      </c>
      <c r="T730" s="8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5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8">
        <f t="shared" si="46"/>
        <v>41309.25</v>
      </c>
      <c r="T731" s="8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5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8">
        <f t="shared" si="46"/>
        <v>42147.208333333328</v>
      </c>
      <c r="T732" s="8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5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8">
        <f t="shared" si="46"/>
        <v>42939.208333333328</v>
      </c>
      <c r="T733" s="8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5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8">
        <f t="shared" si="46"/>
        <v>42816.208333333328</v>
      </c>
      <c r="T734" s="8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8">
        <f t="shared" si="46"/>
        <v>41844.208333333336</v>
      </c>
      <c r="T735" s="8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5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8">
        <f t="shared" si="46"/>
        <v>42763.25</v>
      </c>
      <c r="T736" s="8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5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8">
        <f t="shared" si="46"/>
        <v>42459.208333333328</v>
      </c>
      <c r="T737" s="8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5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8">
        <f t="shared" si="46"/>
        <v>42055.25</v>
      </c>
      <c r="T738" s="8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5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8">
        <f t="shared" si="46"/>
        <v>42685.25</v>
      </c>
      <c r="T739" s="8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5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8">
        <f t="shared" si="46"/>
        <v>41959.25</v>
      </c>
      <c r="T740" s="8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5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8">
        <f t="shared" si="46"/>
        <v>41089.208333333336</v>
      </c>
      <c r="T741" s="8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5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8">
        <f t="shared" si="46"/>
        <v>42769.25</v>
      </c>
      <c r="T742" s="8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5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8">
        <f t="shared" si="46"/>
        <v>40321.208333333336</v>
      </c>
      <c r="T743" s="8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5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8">
        <f t="shared" si="46"/>
        <v>40197.25</v>
      </c>
      <c r="T744" s="8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8">
        <f t="shared" si="46"/>
        <v>42298.208333333328</v>
      </c>
      <c r="T745" s="8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5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8">
        <f t="shared" si="46"/>
        <v>43322.208333333328</v>
      </c>
      <c r="T746" s="8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5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8">
        <f t="shared" si="46"/>
        <v>40328.208333333336</v>
      </c>
      <c r="T747" s="8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5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8">
        <f t="shared" si="46"/>
        <v>40825.208333333336</v>
      </c>
      <c r="T748" s="8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5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8">
        <f t="shared" si="46"/>
        <v>40423.208333333336</v>
      </c>
      <c r="T749" s="8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5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8">
        <f t="shared" si="46"/>
        <v>40238.25</v>
      </c>
      <c r="T750" s="8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5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8">
        <f t="shared" si="46"/>
        <v>41920.208333333336</v>
      </c>
      <c r="T751" s="8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5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8">
        <f t="shared" si="46"/>
        <v>40360.208333333336</v>
      </c>
      <c r="T752" s="8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5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8">
        <f t="shared" si="46"/>
        <v>42446.208333333328</v>
      </c>
      <c r="T753" s="8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5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8">
        <f t="shared" si="46"/>
        <v>40395.208333333336</v>
      </c>
      <c r="T754" s="8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8">
        <f t="shared" si="46"/>
        <v>40321.208333333336</v>
      </c>
      <c r="T755" s="8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5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8">
        <f t="shared" si="46"/>
        <v>41210.208333333336</v>
      </c>
      <c r="T756" s="8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5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8">
        <f t="shared" si="46"/>
        <v>43096.25</v>
      </c>
      <c r="T757" s="8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5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8">
        <f t="shared" si="46"/>
        <v>42024.25</v>
      </c>
      <c r="T758" s="8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5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8">
        <f t="shared" si="46"/>
        <v>40675.208333333336</v>
      </c>
      <c r="T759" s="8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5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8">
        <f t="shared" si="46"/>
        <v>41936.208333333336</v>
      </c>
      <c r="T760" s="8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5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8">
        <f t="shared" si="46"/>
        <v>43136.25</v>
      </c>
      <c r="T761" s="8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5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8">
        <f t="shared" si="46"/>
        <v>43678.208333333328</v>
      </c>
      <c r="T762" s="8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5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8">
        <f t="shared" si="46"/>
        <v>42938.208333333328</v>
      </c>
      <c r="T763" s="8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5">
        <f t="shared" si="45"/>
        <v>62.04</v>
      </c>
      <c r="Q764" t="str" cm="1">
        <f t="array" ref="Q764:R764">_xlfn.TEXTSPLIT(N764,"/")</f>
        <v>music</v>
      </c>
      <c r="R764" t="str">
        <v>jazz</v>
      </c>
      <c r="S764" s="8">
        <f t="shared" si="46"/>
        <v>41241.25</v>
      </c>
      <c r="T764" s="8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8">
        <f t="shared" si="46"/>
        <v>41037.208333333336</v>
      </c>
      <c r="T765" s="8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5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8">
        <f t="shared" si="46"/>
        <v>40676.208333333336</v>
      </c>
      <c r="T766" s="8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5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8">
        <f t="shared" si="46"/>
        <v>42840.208333333328</v>
      </c>
      <c r="T767" s="8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5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8">
        <f t="shared" si="46"/>
        <v>43362.208333333328</v>
      </c>
      <c r="T768" s="8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5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8">
        <f t="shared" si="46"/>
        <v>42283.208333333328</v>
      </c>
      <c r="T769" s="8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5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8">
        <f t="shared" si="46"/>
        <v>41619.25</v>
      </c>
      <c r="T770" s="8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 s="5">
        <f t="shared" ref="P771:P834" si="49">IF(ISERROR(E771/G771),0,E771/G771)</f>
        <v>31.995894428152493</v>
      </c>
      <c r="Q771" t="str" cm="1">
        <f t="array" ref="Q771:R771">_xlfn.TEXTSPLIT(N771,"/")</f>
        <v>games</v>
      </c>
      <c r="R771" t="str">
        <v>video games</v>
      </c>
      <c r="S771" s="8">
        <f t="shared" ref="S771:S834" si="50">(((J771/60)/60)/24)+DATE(1970,1,1)</f>
        <v>41501.208333333336</v>
      </c>
      <c r="T771" s="8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5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8">
        <f t="shared" si="50"/>
        <v>41743.208333333336</v>
      </c>
      <c r="T772" s="8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5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8">
        <f t="shared" si="50"/>
        <v>43491.25</v>
      </c>
      <c r="T773" s="8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5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8">
        <f t="shared" si="50"/>
        <v>43505.25</v>
      </c>
      <c r="T774" s="8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8">
        <f t="shared" si="50"/>
        <v>42838.208333333328</v>
      </c>
      <c r="T775" s="8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5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8">
        <f t="shared" si="50"/>
        <v>42513.208333333328</v>
      </c>
      <c r="T776" s="8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5">
        <f t="shared" si="49"/>
        <v>96.8</v>
      </c>
      <c r="Q777" t="str" cm="1">
        <f t="array" ref="Q777:R777">_xlfn.TEXTSPLIT(N777,"/")</f>
        <v>music</v>
      </c>
      <c r="R777" t="str">
        <v>rock</v>
      </c>
      <c r="S777" s="8">
        <f t="shared" si="50"/>
        <v>41949.25</v>
      </c>
      <c r="T777" s="8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5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8">
        <f t="shared" si="50"/>
        <v>43650.208333333328</v>
      </c>
      <c r="T778" s="8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5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8">
        <f t="shared" si="50"/>
        <v>40809.208333333336</v>
      </c>
      <c r="T779" s="8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5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8">
        <f t="shared" si="50"/>
        <v>40768.208333333336</v>
      </c>
      <c r="T780" s="8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5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8">
        <f t="shared" si="50"/>
        <v>42230.208333333328</v>
      </c>
      <c r="T781" s="8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5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8">
        <f t="shared" si="50"/>
        <v>42573.208333333328</v>
      </c>
      <c r="T782" s="8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5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8">
        <f t="shared" si="50"/>
        <v>40482.208333333336</v>
      </c>
      <c r="T783" s="8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5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8">
        <f t="shared" si="50"/>
        <v>40603.25</v>
      </c>
      <c r="T784" s="8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8">
        <f t="shared" si="50"/>
        <v>41625.25</v>
      </c>
      <c r="T785" s="8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5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8">
        <f t="shared" si="50"/>
        <v>42435.25</v>
      </c>
      <c r="T786" s="8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5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8">
        <f t="shared" si="50"/>
        <v>43582.208333333328</v>
      </c>
      <c r="T787" s="8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5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8">
        <f t="shared" si="50"/>
        <v>43186.208333333328</v>
      </c>
      <c r="T788" s="8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5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8">
        <f t="shared" si="50"/>
        <v>40684.208333333336</v>
      </c>
      <c r="T789" s="8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5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8">
        <f t="shared" si="50"/>
        <v>41202.208333333336</v>
      </c>
      <c r="T790" s="8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5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8">
        <f t="shared" si="50"/>
        <v>41786.208333333336</v>
      </c>
      <c r="T791" s="8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5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8">
        <f t="shared" si="50"/>
        <v>40223.25</v>
      </c>
      <c r="T792" s="8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5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8">
        <f t="shared" si="50"/>
        <v>42715.25</v>
      </c>
      <c r="T793" s="8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5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8">
        <f t="shared" si="50"/>
        <v>41451.208333333336</v>
      </c>
      <c r="T794" s="8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8">
        <f t="shared" si="50"/>
        <v>41450.208333333336</v>
      </c>
      <c r="T795" s="8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5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8">
        <f t="shared" si="50"/>
        <v>43091.25</v>
      </c>
      <c r="T796" s="8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5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8">
        <f t="shared" si="50"/>
        <v>42675.208333333328</v>
      </c>
      <c r="T797" s="8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5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8">
        <f t="shared" si="50"/>
        <v>41859.208333333336</v>
      </c>
      <c r="T798" s="8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5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8">
        <f t="shared" si="50"/>
        <v>43464.25</v>
      </c>
      <c r="T799" s="8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5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8">
        <f t="shared" si="50"/>
        <v>41060.208333333336</v>
      </c>
      <c r="T800" s="8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5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8">
        <f t="shared" si="50"/>
        <v>42399.25</v>
      </c>
      <c r="T801" s="8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5">
        <f t="shared" si="49"/>
        <v>1</v>
      </c>
      <c r="Q802" t="str" cm="1">
        <f t="array" ref="Q802:R802">_xlfn.TEXTSPLIT(N802,"/")</f>
        <v>music</v>
      </c>
      <c r="R802" t="str">
        <v>rock</v>
      </c>
      <c r="S802" s="8">
        <f t="shared" si="50"/>
        <v>42167.208333333328</v>
      </c>
      <c r="T802" s="8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5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8">
        <f t="shared" si="50"/>
        <v>43830.25</v>
      </c>
      <c r="T803" s="8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5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8">
        <f t="shared" si="50"/>
        <v>43650.208333333328</v>
      </c>
      <c r="T804" s="8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8">
        <f t="shared" si="50"/>
        <v>43492.25</v>
      </c>
      <c r="T805" s="8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5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8">
        <f t="shared" si="50"/>
        <v>43102.25</v>
      </c>
      <c r="T806" s="8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5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8">
        <f t="shared" si="50"/>
        <v>41958.25</v>
      </c>
      <c r="T807" s="8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5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8">
        <f t="shared" si="50"/>
        <v>40973.25</v>
      </c>
      <c r="T808" s="8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5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8">
        <f t="shared" si="50"/>
        <v>43753.208333333328</v>
      </c>
      <c r="T809" s="8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5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8">
        <f t="shared" si="50"/>
        <v>42507.208333333328</v>
      </c>
      <c r="T810" s="8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5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8">
        <f t="shared" si="50"/>
        <v>41135.208333333336</v>
      </c>
      <c r="T811" s="8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5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8">
        <f t="shared" si="50"/>
        <v>43067.25</v>
      </c>
      <c r="T812" s="8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5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8">
        <f t="shared" si="50"/>
        <v>42378.25</v>
      </c>
      <c r="T813" s="8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5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8">
        <f t="shared" si="50"/>
        <v>43206.208333333328</v>
      </c>
      <c r="T814" s="8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8">
        <f t="shared" si="50"/>
        <v>41148.208333333336</v>
      </c>
      <c r="T815" s="8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5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8">
        <f t="shared" si="50"/>
        <v>42517.208333333328</v>
      </c>
      <c r="T816" s="8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5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8">
        <f t="shared" si="50"/>
        <v>43068.25</v>
      </c>
      <c r="T817" s="8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5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8">
        <f t="shared" si="50"/>
        <v>41680.25</v>
      </c>
      <c r="T818" s="8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5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8">
        <f t="shared" si="50"/>
        <v>43589.208333333328</v>
      </c>
      <c r="T819" s="8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5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8">
        <f t="shared" si="50"/>
        <v>43486.25</v>
      </c>
      <c r="T820" s="8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5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8">
        <f t="shared" si="50"/>
        <v>41237.25</v>
      </c>
      <c r="T821" s="8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5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8">
        <f t="shared" si="50"/>
        <v>43310.208333333328</v>
      </c>
      <c r="T822" s="8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5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8">
        <f t="shared" si="50"/>
        <v>42794.25</v>
      </c>
      <c r="T823" s="8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5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8">
        <f t="shared" si="50"/>
        <v>41698.25</v>
      </c>
      <c r="T824" s="8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8">
        <f t="shared" si="50"/>
        <v>41892.208333333336</v>
      </c>
      <c r="T825" s="8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5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8">
        <f t="shared" si="50"/>
        <v>40348.208333333336</v>
      </c>
      <c r="T826" s="8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5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8">
        <f t="shared" si="50"/>
        <v>42941.208333333328</v>
      </c>
      <c r="T827" s="8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5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8">
        <f t="shared" si="50"/>
        <v>40525.25</v>
      </c>
      <c r="T828" s="8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5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8">
        <f t="shared" si="50"/>
        <v>40666.208333333336</v>
      </c>
      <c r="T829" s="8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5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8">
        <f t="shared" si="50"/>
        <v>43340.208333333328</v>
      </c>
      <c r="T830" s="8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5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8">
        <f t="shared" si="50"/>
        <v>42164.208333333328</v>
      </c>
      <c r="T831" s="8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5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8">
        <f t="shared" si="50"/>
        <v>43103.25</v>
      </c>
      <c r="T832" s="8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5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8">
        <f t="shared" si="50"/>
        <v>40994.208333333336</v>
      </c>
      <c r="T833" s="8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5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8">
        <f t="shared" si="50"/>
        <v>42299.208333333328</v>
      </c>
      <c r="T834" s="8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 s="5">
        <f t="shared" ref="P835:P898" si="53">IF(ISERROR(E835/G835),0,E835/G835)</f>
        <v>64.987878787878785</v>
      </c>
      <c r="Q835" t="str" cm="1">
        <f t="array" ref="Q835:R835">_xlfn.TEXTSPLIT(N835,"/")</f>
        <v>publishing</v>
      </c>
      <c r="R835" t="str">
        <v>translations</v>
      </c>
      <c r="S835" s="8">
        <f t="shared" ref="S835:S898" si="54">(((J835/60)/60)/24)+DATE(1970,1,1)</f>
        <v>40588.25</v>
      </c>
      <c r="T835" s="8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5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8">
        <f t="shared" si="54"/>
        <v>41448.208333333336</v>
      </c>
      <c r="T836" s="8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5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8">
        <f t="shared" si="54"/>
        <v>42063.25</v>
      </c>
      <c r="T837" s="8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5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8">
        <f t="shared" si="54"/>
        <v>40214.25</v>
      </c>
      <c r="T838" s="8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5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8">
        <f t="shared" si="54"/>
        <v>40629.208333333336</v>
      </c>
      <c r="T839" s="8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5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8">
        <f t="shared" si="54"/>
        <v>43370.208333333328</v>
      </c>
      <c r="T840" s="8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5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8">
        <f t="shared" si="54"/>
        <v>41715.208333333336</v>
      </c>
      <c r="T841" s="8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5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8">
        <f t="shared" si="54"/>
        <v>41836.208333333336</v>
      </c>
      <c r="T842" s="8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5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8">
        <f t="shared" si="54"/>
        <v>42419.25</v>
      </c>
      <c r="T843" s="8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5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8">
        <f t="shared" si="54"/>
        <v>43266.208333333328</v>
      </c>
      <c r="T844" s="8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8">
        <f t="shared" si="54"/>
        <v>43338.208333333328</v>
      </c>
      <c r="T845" s="8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5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8">
        <f t="shared" si="54"/>
        <v>40930.25</v>
      </c>
      <c r="T846" s="8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5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8">
        <f t="shared" si="54"/>
        <v>43235.208333333328</v>
      </c>
      <c r="T847" s="8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5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8">
        <f t="shared" si="54"/>
        <v>43302.208333333328</v>
      </c>
      <c r="T848" s="8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5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8">
        <f t="shared" si="54"/>
        <v>43107.25</v>
      </c>
      <c r="T849" s="8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5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8">
        <f t="shared" si="54"/>
        <v>40341.208333333336</v>
      </c>
      <c r="T850" s="8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5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8">
        <f t="shared" si="54"/>
        <v>40948.25</v>
      </c>
      <c r="T851" s="8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5">
        <f t="shared" si="53"/>
        <v>1</v>
      </c>
      <c r="Q852" t="str" cm="1">
        <f t="array" ref="Q852:R852">_xlfn.TEXTSPLIT(N852,"/")</f>
        <v>music</v>
      </c>
      <c r="R852" t="str">
        <v>rock</v>
      </c>
      <c r="S852" s="8">
        <f t="shared" si="54"/>
        <v>40866.25</v>
      </c>
      <c r="T852" s="8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5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8">
        <f t="shared" si="54"/>
        <v>41031.208333333336</v>
      </c>
      <c r="T853" s="8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5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8">
        <f t="shared" si="54"/>
        <v>40740.208333333336</v>
      </c>
      <c r="T854" s="8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8">
        <f t="shared" si="54"/>
        <v>40714.208333333336</v>
      </c>
      <c r="T855" s="8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5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8">
        <f t="shared" si="54"/>
        <v>43787.25</v>
      </c>
      <c r="T856" s="8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5">
        <f t="shared" si="53"/>
        <v>53</v>
      </c>
      <c r="Q857" t="str" cm="1">
        <f t="array" ref="Q857:R857">_xlfn.TEXTSPLIT(N857,"/")</f>
        <v>theater</v>
      </c>
      <c r="R857" t="str">
        <v>plays</v>
      </c>
      <c r="S857" s="8">
        <f t="shared" si="54"/>
        <v>40712.208333333336</v>
      </c>
      <c r="T857" s="8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5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8">
        <f t="shared" si="54"/>
        <v>41023.208333333336</v>
      </c>
      <c r="T858" s="8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5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8">
        <f t="shared" si="54"/>
        <v>40944.25</v>
      </c>
      <c r="T859" s="8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5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8">
        <f t="shared" si="54"/>
        <v>43211.208333333328</v>
      </c>
      <c r="T860" s="8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5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8">
        <f t="shared" si="54"/>
        <v>41334.25</v>
      </c>
      <c r="T861" s="8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5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8">
        <f t="shared" si="54"/>
        <v>43515.25</v>
      </c>
      <c r="T862" s="8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5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8">
        <f t="shared" si="54"/>
        <v>40258.208333333336</v>
      </c>
      <c r="T863" s="8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5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8">
        <f t="shared" si="54"/>
        <v>40756.208333333336</v>
      </c>
      <c r="T864" s="8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8">
        <f t="shared" si="54"/>
        <v>42172.208333333328</v>
      </c>
      <c r="T865" s="8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5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8">
        <f t="shared" si="54"/>
        <v>42601.208333333328</v>
      </c>
      <c r="T866" s="8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5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8">
        <f t="shared" si="54"/>
        <v>41897.208333333336</v>
      </c>
      <c r="T867" s="8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5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8">
        <f t="shared" si="54"/>
        <v>40671.208333333336</v>
      </c>
      <c r="T868" s="8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5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8">
        <f t="shared" si="54"/>
        <v>43382.208333333328</v>
      </c>
      <c r="T869" s="8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5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8">
        <f t="shared" si="54"/>
        <v>41559.208333333336</v>
      </c>
      <c r="T870" s="8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5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8">
        <f t="shared" si="54"/>
        <v>40350.208333333336</v>
      </c>
      <c r="T871" s="8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5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8">
        <f t="shared" si="54"/>
        <v>42240.208333333328</v>
      </c>
      <c r="T872" s="8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5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8">
        <f t="shared" si="54"/>
        <v>43040.208333333328</v>
      </c>
      <c r="T873" s="8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5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8">
        <f t="shared" si="54"/>
        <v>43346.208333333328</v>
      </c>
      <c r="T874" s="8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8">
        <f t="shared" si="54"/>
        <v>41647.25</v>
      </c>
      <c r="T875" s="8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5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8">
        <f t="shared" si="54"/>
        <v>40291.208333333336</v>
      </c>
      <c r="T876" s="8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5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8">
        <f t="shared" si="54"/>
        <v>40556.25</v>
      </c>
      <c r="T877" s="8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5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8">
        <f t="shared" si="54"/>
        <v>43624.208333333328</v>
      </c>
      <c r="T878" s="8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5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8">
        <f t="shared" si="54"/>
        <v>42577.208333333328</v>
      </c>
      <c r="T879" s="8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5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8">
        <f t="shared" si="54"/>
        <v>43845.25</v>
      </c>
      <c r="T880" s="8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5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8">
        <f t="shared" si="54"/>
        <v>42788.25</v>
      </c>
      <c r="T881" s="8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5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8">
        <f t="shared" si="54"/>
        <v>43667.208333333328</v>
      </c>
      <c r="T882" s="8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5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8">
        <f t="shared" si="54"/>
        <v>42194.208333333328</v>
      </c>
      <c r="T883" s="8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5">
        <f t="shared" si="53"/>
        <v>37</v>
      </c>
      <c r="Q884" t="str" cm="1">
        <f t="array" ref="Q884:R884">_xlfn.TEXTSPLIT(N884,"/")</f>
        <v>theater</v>
      </c>
      <c r="R884" t="str">
        <v>plays</v>
      </c>
      <c r="S884" s="8">
        <f t="shared" si="54"/>
        <v>42025.25</v>
      </c>
      <c r="T884" s="8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8">
        <f t="shared" si="54"/>
        <v>40323.208333333336</v>
      </c>
      <c r="T885" s="8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5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8">
        <f t="shared" si="54"/>
        <v>41763.208333333336</v>
      </c>
      <c r="T886" s="8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5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8">
        <f t="shared" si="54"/>
        <v>40335.208333333336</v>
      </c>
      <c r="T887" s="8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5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8">
        <f t="shared" si="54"/>
        <v>40416.208333333336</v>
      </c>
      <c r="T888" s="8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5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8">
        <f t="shared" si="54"/>
        <v>42202.208333333328</v>
      </c>
      <c r="T889" s="8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5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8">
        <f t="shared" si="54"/>
        <v>42836.208333333328</v>
      </c>
      <c r="T890" s="8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5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8">
        <f t="shared" si="54"/>
        <v>41710.208333333336</v>
      </c>
      <c r="T891" s="8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5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8">
        <f t="shared" si="54"/>
        <v>43640.208333333328</v>
      </c>
      <c r="T892" s="8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5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8">
        <f t="shared" si="54"/>
        <v>40880.25</v>
      </c>
      <c r="T893" s="8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5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8">
        <f t="shared" si="54"/>
        <v>40319.208333333336</v>
      </c>
      <c r="T894" s="8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8">
        <f t="shared" si="54"/>
        <v>42170.208333333328</v>
      </c>
      <c r="T895" s="8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5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8">
        <f t="shared" si="54"/>
        <v>41466.208333333336</v>
      </c>
      <c r="T896" s="8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5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8">
        <f t="shared" si="54"/>
        <v>43134.25</v>
      </c>
      <c r="T897" s="8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5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8">
        <f t="shared" si="54"/>
        <v>40738.208333333336</v>
      </c>
      <c r="T898" s="8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 s="5">
        <f t="shared" ref="P899:P962" si="57">IF(ISERROR(E899/G899),0,E899/G899)</f>
        <v>90.259259259259252</v>
      </c>
      <c r="Q899" t="str" cm="1">
        <f t="array" ref="Q899:R899">_xlfn.TEXTSPLIT(N899,"/")</f>
        <v>theater</v>
      </c>
      <c r="R899" t="str">
        <v>plays</v>
      </c>
      <c r="S899" s="8">
        <f t="shared" ref="S899:S962" si="58">(((J899/60)/60)/24)+DATE(1970,1,1)</f>
        <v>43583.208333333328</v>
      </c>
      <c r="T899" s="8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5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8">
        <f t="shared" si="58"/>
        <v>43815.25</v>
      </c>
      <c r="T900" s="8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5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8">
        <f t="shared" si="58"/>
        <v>41554.208333333336</v>
      </c>
      <c r="T901" s="8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5">
        <f t="shared" si="57"/>
        <v>2</v>
      </c>
      <c r="Q902" t="str" cm="1">
        <f t="array" ref="Q902:R902">_xlfn.TEXTSPLIT(N902,"/")</f>
        <v>technology</v>
      </c>
      <c r="R902" t="str">
        <v>web</v>
      </c>
      <c r="S902" s="8">
        <f t="shared" si="58"/>
        <v>41901.208333333336</v>
      </c>
      <c r="T902" s="8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5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8">
        <f t="shared" si="58"/>
        <v>43298.208333333328</v>
      </c>
      <c r="T903" s="8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5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8">
        <f t="shared" si="58"/>
        <v>42399.25</v>
      </c>
      <c r="T904" s="8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8">
        <f t="shared" si="58"/>
        <v>41034.208333333336</v>
      </c>
      <c r="T905" s="8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5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8">
        <f t="shared" si="58"/>
        <v>41186.208333333336</v>
      </c>
      <c r="T906" s="8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5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8">
        <f t="shared" si="58"/>
        <v>41536.208333333336</v>
      </c>
      <c r="T907" s="8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5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8">
        <f t="shared" si="58"/>
        <v>42868.208333333328</v>
      </c>
      <c r="T908" s="8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5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8">
        <f t="shared" si="58"/>
        <v>40660.208333333336</v>
      </c>
      <c r="T909" s="8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5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8">
        <f t="shared" si="58"/>
        <v>41031.208333333336</v>
      </c>
      <c r="T910" s="8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5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8">
        <f t="shared" si="58"/>
        <v>43255.208333333328</v>
      </c>
      <c r="T911" s="8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5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8">
        <f t="shared" si="58"/>
        <v>42026.25</v>
      </c>
      <c r="T912" s="8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5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8">
        <f t="shared" si="58"/>
        <v>43717.208333333328</v>
      </c>
      <c r="T913" s="8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5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8">
        <f t="shared" si="58"/>
        <v>41157.208333333336</v>
      </c>
      <c r="T914" s="8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8">
        <f t="shared" si="58"/>
        <v>43597.208333333328</v>
      </c>
      <c r="T915" s="8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5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8">
        <f t="shared" si="58"/>
        <v>41490.208333333336</v>
      </c>
      <c r="T916" s="8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5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8">
        <f t="shared" si="58"/>
        <v>42976.208333333328</v>
      </c>
      <c r="T917" s="8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5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8">
        <f t="shared" si="58"/>
        <v>41991.25</v>
      </c>
      <c r="T918" s="8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5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8">
        <f t="shared" si="58"/>
        <v>40722.208333333336</v>
      </c>
      <c r="T919" s="8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5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8">
        <f t="shared" si="58"/>
        <v>41117.208333333336</v>
      </c>
      <c r="T920" s="8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5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8">
        <f t="shared" si="58"/>
        <v>43022.208333333328</v>
      </c>
      <c r="T921" s="8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5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8">
        <f t="shared" si="58"/>
        <v>43503.25</v>
      </c>
      <c r="T922" s="8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5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8">
        <f t="shared" si="58"/>
        <v>40951.25</v>
      </c>
      <c r="T923" s="8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5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8">
        <f t="shared" si="58"/>
        <v>43443.25</v>
      </c>
      <c r="T924" s="8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8">
        <f t="shared" si="58"/>
        <v>40373.208333333336</v>
      </c>
      <c r="T925" s="8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5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8">
        <f t="shared" si="58"/>
        <v>43769.208333333328</v>
      </c>
      <c r="T926" s="8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5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8">
        <f t="shared" si="58"/>
        <v>43000.208333333328</v>
      </c>
      <c r="T927" s="8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5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8">
        <f t="shared" si="58"/>
        <v>42502.208333333328</v>
      </c>
      <c r="T928" s="8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5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8">
        <f t="shared" si="58"/>
        <v>41102.208333333336</v>
      </c>
      <c r="T929" s="8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5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8">
        <f t="shared" si="58"/>
        <v>41637.25</v>
      </c>
      <c r="T930" s="8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5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8">
        <f t="shared" si="58"/>
        <v>42858.208333333328</v>
      </c>
      <c r="T931" s="8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5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8">
        <f t="shared" si="58"/>
        <v>42060.25</v>
      </c>
      <c r="T932" s="8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5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8">
        <f t="shared" si="58"/>
        <v>41818.208333333336</v>
      </c>
      <c r="T933" s="8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5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8">
        <f t="shared" si="58"/>
        <v>41709.208333333336</v>
      </c>
      <c r="T934" s="8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8">
        <f t="shared" si="58"/>
        <v>41372.208333333336</v>
      </c>
      <c r="T935" s="8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5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8">
        <f t="shared" si="58"/>
        <v>42422.25</v>
      </c>
      <c r="T936" s="8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5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8">
        <f t="shared" si="58"/>
        <v>42209.208333333328</v>
      </c>
      <c r="T937" s="8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5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8">
        <f t="shared" si="58"/>
        <v>43668.208333333328</v>
      </c>
      <c r="T938" s="8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5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8">
        <f t="shared" si="58"/>
        <v>42334.25</v>
      </c>
      <c r="T939" s="8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5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8">
        <f t="shared" si="58"/>
        <v>43263.208333333328</v>
      </c>
      <c r="T940" s="8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5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8">
        <f t="shared" si="58"/>
        <v>40670.208333333336</v>
      </c>
      <c r="T941" s="8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5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8">
        <f t="shared" si="58"/>
        <v>41244.25</v>
      </c>
      <c r="T942" s="8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5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8">
        <f t="shared" si="58"/>
        <v>40552.25</v>
      </c>
      <c r="T943" s="8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5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8">
        <f t="shared" si="58"/>
        <v>40568.25</v>
      </c>
      <c r="T944" s="8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8">
        <f t="shared" si="58"/>
        <v>41906.208333333336</v>
      </c>
      <c r="T945" s="8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5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8">
        <f t="shared" si="58"/>
        <v>42776.25</v>
      </c>
      <c r="T946" s="8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5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8">
        <f t="shared" si="58"/>
        <v>41004.208333333336</v>
      </c>
      <c r="T947" s="8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5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8">
        <f t="shared" si="58"/>
        <v>40710.208333333336</v>
      </c>
      <c r="T948" s="8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5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8">
        <f t="shared" si="58"/>
        <v>41908.208333333336</v>
      </c>
      <c r="T949" s="8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5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8">
        <f t="shared" si="58"/>
        <v>41985.25</v>
      </c>
      <c r="T950" s="8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5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8">
        <f t="shared" si="58"/>
        <v>42112.208333333328</v>
      </c>
      <c r="T951" s="8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5">
        <f t="shared" si="57"/>
        <v>5</v>
      </c>
      <c r="Q952" t="str" cm="1">
        <f t="array" ref="Q952:R952">_xlfn.TEXTSPLIT(N952,"/")</f>
        <v>theater</v>
      </c>
      <c r="R952" t="str">
        <v>plays</v>
      </c>
      <c r="S952" s="8">
        <f t="shared" si="58"/>
        <v>43571.208333333328</v>
      </c>
      <c r="T952" s="8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5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8">
        <f t="shared" si="58"/>
        <v>42730.25</v>
      </c>
      <c r="T953" s="8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5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8">
        <f t="shared" si="58"/>
        <v>42591.208333333328</v>
      </c>
      <c r="T954" s="8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8">
        <f t="shared" si="58"/>
        <v>42358.25</v>
      </c>
      <c r="T955" s="8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5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8">
        <f t="shared" si="58"/>
        <v>41174.208333333336</v>
      </c>
      <c r="T956" s="8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5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8">
        <f t="shared" si="58"/>
        <v>41238.25</v>
      </c>
      <c r="T957" s="8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5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8">
        <f t="shared" si="58"/>
        <v>42360.25</v>
      </c>
      <c r="T958" s="8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5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8">
        <f t="shared" si="58"/>
        <v>40955.25</v>
      </c>
      <c r="T959" s="8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5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8">
        <f t="shared" si="58"/>
        <v>40350.208333333336</v>
      </c>
      <c r="T960" s="8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5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8">
        <f t="shared" si="58"/>
        <v>40357.208333333336</v>
      </c>
      <c r="T961" s="8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5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8">
        <f t="shared" si="58"/>
        <v>42408.25</v>
      </c>
      <c r="T962" s="8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 s="5">
        <f t="shared" ref="P963:P1001" si="61">IF(ISERROR(E963/G963),0,E963/G963)</f>
        <v>43.87096774193548</v>
      </c>
      <c r="Q963" t="str" cm="1">
        <f t="array" ref="Q963:R963">_xlfn.TEXTSPLIT(N963,"/")</f>
        <v>publishing</v>
      </c>
      <c r="R963" t="str">
        <v>translations</v>
      </c>
      <c r="S963" s="8">
        <f t="shared" ref="S963:S1001" si="62">(((J963/60)/60)/24)+DATE(1970,1,1)</f>
        <v>40591.25</v>
      </c>
      <c r="T963" s="8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5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8">
        <f t="shared" si="62"/>
        <v>41592.25</v>
      </c>
      <c r="T964" s="8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8">
        <f t="shared" si="62"/>
        <v>40607.25</v>
      </c>
      <c r="T965" s="8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5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8">
        <f t="shared" si="62"/>
        <v>42135.208333333328</v>
      </c>
      <c r="T966" s="8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5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8">
        <f t="shared" si="62"/>
        <v>40203.25</v>
      </c>
      <c r="T967" s="8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5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8">
        <f t="shared" si="62"/>
        <v>42901.208333333328</v>
      </c>
      <c r="T968" s="8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5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8">
        <f t="shared" si="62"/>
        <v>41005.208333333336</v>
      </c>
      <c r="T969" s="8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5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8">
        <f t="shared" si="62"/>
        <v>40544.25</v>
      </c>
      <c r="T970" s="8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5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8">
        <f t="shared" si="62"/>
        <v>43821.25</v>
      </c>
      <c r="T971" s="8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5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8">
        <f t="shared" si="62"/>
        <v>40672.208333333336</v>
      </c>
      <c r="T972" s="8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5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8">
        <f t="shared" si="62"/>
        <v>41555.208333333336</v>
      </c>
      <c r="T973" s="8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5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8">
        <f t="shared" si="62"/>
        <v>41792.208333333336</v>
      </c>
      <c r="T974" s="8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8">
        <f t="shared" si="62"/>
        <v>40522.25</v>
      </c>
      <c r="T975" s="8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5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8">
        <f t="shared" si="62"/>
        <v>41412.208333333336</v>
      </c>
      <c r="T976" s="8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5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8">
        <f t="shared" si="62"/>
        <v>42337.25</v>
      </c>
      <c r="T977" s="8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5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8">
        <f t="shared" si="62"/>
        <v>40571.25</v>
      </c>
      <c r="T978" s="8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5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8">
        <f t="shared" si="62"/>
        <v>43138.25</v>
      </c>
      <c r="T979" s="8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5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8">
        <f t="shared" si="62"/>
        <v>42686.25</v>
      </c>
      <c r="T980" s="8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5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8">
        <f t="shared" si="62"/>
        <v>42078.208333333328</v>
      </c>
      <c r="T981" s="8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5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8">
        <f t="shared" si="62"/>
        <v>42307.208333333328</v>
      </c>
      <c r="T982" s="8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5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8">
        <f t="shared" si="62"/>
        <v>43094.25</v>
      </c>
      <c r="T983" s="8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5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8">
        <f t="shared" si="62"/>
        <v>40743.208333333336</v>
      </c>
      <c r="T984" s="8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8">
        <f t="shared" si="62"/>
        <v>43681.208333333328</v>
      </c>
      <c r="T985" s="8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5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8">
        <f t="shared" si="62"/>
        <v>43716.208333333328</v>
      </c>
      <c r="T986" s="8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5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8">
        <f t="shared" si="62"/>
        <v>41614.25</v>
      </c>
      <c r="T987" s="8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5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8">
        <f t="shared" si="62"/>
        <v>40638.208333333336</v>
      </c>
      <c r="T988" s="8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5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8">
        <f t="shared" si="62"/>
        <v>42852.208333333328</v>
      </c>
      <c r="T989" s="8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5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8">
        <f t="shared" si="62"/>
        <v>42686.25</v>
      </c>
      <c r="T990" s="8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5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8">
        <f t="shared" si="62"/>
        <v>43571.208333333328</v>
      </c>
      <c r="T991" s="8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5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8">
        <f t="shared" si="62"/>
        <v>42432.25</v>
      </c>
      <c r="T992" s="8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5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8">
        <f t="shared" si="62"/>
        <v>41907.208333333336</v>
      </c>
      <c r="T993" s="8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5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8">
        <f t="shared" si="62"/>
        <v>43227.208333333328</v>
      </c>
      <c r="T994" s="8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8">
        <f t="shared" si="62"/>
        <v>42362.25</v>
      </c>
      <c r="T995" s="8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5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8">
        <f t="shared" si="62"/>
        <v>41929.208333333336</v>
      </c>
      <c r="T996" s="8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5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8">
        <f t="shared" si="62"/>
        <v>43408.208333333328</v>
      </c>
      <c r="T997" s="8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5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8">
        <f t="shared" si="62"/>
        <v>41276.25</v>
      </c>
      <c r="T998" s="8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5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8">
        <f t="shared" si="62"/>
        <v>41659.25</v>
      </c>
      <c r="T999" s="8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5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8">
        <f t="shared" si="62"/>
        <v>40220.25</v>
      </c>
      <c r="T1000" s="8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5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8">
        <f t="shared" si="62"/>
        <v>42550.208333333328</v>
      </c>
      <c r="T1001" s="8">
        <f t="shared" si="63"/>
        <v>42557.208333333328</v>
      </c>
    </row>
  </sheetData>
  <autoFilter ref="A1:T1001" xr:uid="{00000000-0001-0000-0000-000000000000}"/>
  <conditionalFormatting sqref="F2:F1001">
    <cfRule type="containsText" dxfId="3" priority="4" operator="containsText" text="live">
      <formula>NOT(ISERROR(SEARCH("live",F2)))</formula>
    </cfRule>
    <cfRule type="containsText" dxfId="2" priority="5" operator="containsText" text="canceled">
      <formula>NOT(ISERROR(SEARCH("canceled",F2)))</formula>
    </cfRule>
    <cfRule type="containsText" dxfId="1" priority="6" operator="containsText" text="successful">
      <formula>NOT(ISERROR(SEARCH("successful",F2)))</formula>
    </cfRule>
    <cfRule type="containsText" dxfId="0" priority="7" operator="containsText" text="failed">
      <formula>NOT(ISERROR(SEARCH("failed",F2)))</formula>
    </cfRule>
  </conditionalFormatting>
  <conditionalFormatting sqref="O2:O1001">
    <cfRule type="colorScale" priority="1">
      <colorScale>
        <cfvo type="min"/>
        <cfvo type="num" val="1"/>
        <cfvo type="num" val="2"/>
        <color rgb="FFF8696B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5FE-BEB0-2F4D-B73B-4E921E6F864C}">
  <dimension ref="A1:F14"/>
  <sheetViews>
    <sheetView workbookViewId="0">
      <selection activeCell="A19" sqref="A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2045</v>
      </c>
      <c r="B3" s="6" t="s">
        <v>2046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2039</v>
      </c>
      <c r="E8">
        <v>4</v>
      </c>
      <c r="F8">
        <v>4</v>
      </c>
    </row>
    <row r="9" spans="1:6" x14ac:dyDescent="0.2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840C-5E60-DF4C-AAEE-5FB6D349DF55}">
  <dimension ref="A1:F30"/>
  <sheetViews>
    <sheetView workbookViewId="0">
      <selection activeCell="E45" sqref="E4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2045</v>
      </c>
      <c r="B4" s="6" t="s">
        <v>2046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C112-7E58-8F49-9850-EA94D715AE16}">
  <dimension ref="A1:E18"/>
  <sheetViews>
    <sheetView workbookViewId="0">
      <selection activeCell="O35" sqref="O3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2045</v>
      </c>
      <c r="B4" s="6" t="s">
        <v>2046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F6A7-8685-2A47-AEBB-0A36BFFC5B92}">
  <dimension ref="A1:H13"/>
  <sheetViews>
    <sheetView workbookViewId="0">
      <pane ySplit="1" topLeftCell="A2" activePane="bottomLeft" state="frozen"/>
      <selection pane="bottomLeft" activeCell="E6" sqref="E6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COUNTIFS(outcome,"=successful",goal,"&lt;1000")</f>
        <v>30</v>
      </c>
      <c r="C2">
        <f>COUNTIFS(outcome,"=failed",goal,"&lt;1000")</f>
        <v>20</v>
      </c>
      <c r="D2">
        <f>COUNTIFS(outcome,"=canceled",goal,"&lt;1000")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2095</v>
      </c>
      <c r="B3">
        <f t="shared" ref="B3:D13" si="0">COUNTIFS(outcome,"=successful",goal,"&lt;5000",goal,"&gt;999")</f>
        <v>191</v>
      </c>
      <c r="C3">
        <f>COUNTIFS(outcome,"=failed",goal,"&lt;5000",goal,"&gt;999")</f>
        <v>38</v>
      </c>
      <c r="D3">
        <f>COUNTIFS(outcome,"=canceled",goal,"&lt;5000",goal,"&gt;999")</f>
        <v>2</v>
      </c>
      <c r="E3">
        <f t="shared" ref="E3:E13" si="1">SUM(B3:D3)</f>
        <v>231</v>
      </c>
      <c r="F3" s="4">
        <f t="shared" ref="F3:F13" si="2">B3/E3</f>
        <v>0.82683982683982682</v>
      </c>
      <c r="G3" s="4">
        <f t="shared" ref="G3:G13" si="3">C3/E3</f>
        <v>0.16450216450216451</v>
      </c>
      <c r="H3" s="4">
        <f t="shared" ref="H3:H13" si="4">D3/E3</f>
        <v>8.658008658008658E-3</v>
      </c>
    </row>
    <row r="4" spans="1:8" x14ac:dyDescent="0.2">
      <c r="A4" t="s">
        <v>2096</v>
      </c>
      <c r="B4">
        <f>COUNTIFS(outcome,"=successful",goal,"&lt;10000",goal,"&gt;4999")</f>
        <v>164</v>
      </c>
      <c r="C4">
        <f>COUNTIFS(outcome,"=failed",goal,"&lt;10000",goal,"&gt;4999")</f>
        <v>126</v>
      </c>
      <c r="D4">
        <f>COUNTIFS(outcome,"=canceled",goal,"&lt;10000",goal,"&gt;4999")</f>
        <v>25</v>
      </c>
      <c r="E4">
        <f t="shared" si="1"/>
        <v>315</v>
      </c>
      <c r="F4" s="4">
        <f t="shared" si="2"/>
        <v>0.52063492063492067</v>
      </c>
      <c r="G4" s="4">
        <f t="shared" si="3"/>
        <v>0.4</v>
      </c>
      <c r="H4" s="4">
        <f t="shared" si="4"/>
        <v>7.9365079365079361E-2</v>
      </c>
    </row>
    <row r="5" spans="1:8" x14ac:dyDescent="0.2">
      <c r="A5" t="s">
        <v>2097</v>
      </c>
      <c r="B5">
        <f>COUNTIFS(outcome,"=successful",goal,"&lt;15000",goal,"&gt;9999")</f>
        <v>4</v>
      </c>
      <c r="C5">
        <f>COUNTIFS(outcome,"=failed",goal,"&lt;15000",goal,"&gt;9999")</f>
        <v>5</v>
      </c>
      <c r="D5">
        <f>COUNTIFS(outcome,"=canceled",goal,"&lt;15000",goal,"&gt;9999")</f>
        <v>0</v>
      </c>
      <c r="E5">
        <f t="shared" si="1"/>
        <v>9</v>
      </c>
      <c r="F5" s="4">
        <f t="shared" si="2"/>
        <v>0.44444444444444442</v>
      </c>
      <c r="G5" s="4">
        <f t="shared" si="3"/>
        <v>0.55555555555555558</v>
      </c>
      <c r="H5" s="4">
        <f t="shared" si="4"/>
        <v>0</v>
      </c>
    </row>
    <row r="6" spans="1:8" x14ac:dyDescent="0.2">
      <c r="A6" t="s">
        <v>2098</v>
      </c>
      <c r="B6">
        <f>COUNTIFS(outcome,"=successful",goal,"&lt;20000",goal,"&gt;14999")</f>
        <v>10</v>
      </c>
      <c r="C6">
        <f>COUNTIFS(outcome,"=failed",goal,"&lt;20000",goal,"&gt;14999")</f>
        <v>0</v>
      </c>
      <c r="D6">
        <f>COUNTIFS(outcome,"=canceled",goal,"&lt;20000",goal,"&gt;14999")</f>
        <v>0</v>
      </c>
      <c r="E6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spans="1:8" x14ac:dyDescent="0.2">
      <c r="A7" t="s">
        <v>2099</v>
      </c>
      <c r="B7">
        <f>COUNTIFS(outcome,"=successful",goal,"&lt;25000",goal,"&gt;19999")</f>
        <v>7</v>
      </c>
      <c r="C7">
        <f>COUNTIFS(outcome,"=failed",goal,"&lt;25000",goal,"&gt;19999")</f>
        <v>0</v>
      </c>
      <c r="D7">
        <f>COUNTIFS(outcome,"=canceled",goal,"&lt;25000",goal,"&gt;19999")</f>
        <v>0</v>
      </c>
      <c r="E7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spans="1:8" x14ac:dyDescent="0.2">
      <c r="A8" t="s">
        <v>2100</v>
      </c>
      <c r="B8">
        <f>COUNTIFS(outcome,"=successful",goal,"&lt;30000",goal,"&gt;24999")</f>
        <v>11</v>
      </c>
      <c r="C8">
        <f>COUNTIFS(outcome,"=failed",goal,"&lt;30000",goal,"&gt;24999")</f>
        <v>3</v>
      </c>
      <c r="D8">
        <f>COUNTIFS(outcome,"=canceled",goal,"&lt;30000",goal,"&gt;24999")</f>
        <v>0</v>
      </c>
      <c r="E8">
        <f t="shared" si="1"/>
        <v>14</v>
      </c>
      <c r="F8" s="4">
        <f t="shared" si="2"/>
        <v>0.7857142857142857</v>
      </c>
      <c r="G8" s="4">
        <f t="shared" si="3"/>
        <v>0.21428571428571427</v>
      </c>
      <c r="H8" s="4">
        <f t="shared" si="4"/>
        <v>0</v>
      </c>
    </row>
    <row r="9" spans="1:8" x14ac:dyDescent="0.2">
      <c r="A9" t="s">
        <v>2101</v>
      </c>
      <c r="B9">
        <f>COUNTIFS(outcome,"=successful",goal,"&lt;35000",goal,"&gt;29999")</f>
        <v>7</v>
      </c>
      <c r="C9">
        <f>COUNTIFS(outcome,"=failed",goal,"&lt;35000",goal,"&gt;29999")</f>
        <v>0</v>
      </c>
      <c r="D9">
        <f>COUNTIFS(outcome,"=canceled",goal,"&lt;35000",goal,"&gt;29999")</f>
        <v>0</v>
      </c>
      <c r="E9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spans="1:8" x14ac:dyDescent="0.2">
      <c r="A10" t="s">
        <v>2102</v>
      </c>
      <c r="B10">
        <f>COUNTIFS(outcome,"=successful",goal,"&lt;40000",goal,"&gt;34999")</f>
        <v>8</v>
      </c>
      <c r="C10">
        <f>COUNTIFS(outcome,"=failed",goal,"&lt;40000",goal,"&gt;34999")</f>
        <v>3</v>
      </c>
      <c r="D10">
        <f>COUNTIFS(outcome,"=canceled",goal,"&lt;40000",goal,"&gt;34999")</f>
        <v>1</v>
      </c>
      <c r="E10">
        <f t="shared" si="1"/>
        <v>12</v>
      </c>
      <c r="F10" s="4">
        <f t="shared" si="2"/>
        <v>0.66666666666666663</v>
      </c>
      <c r="G10" s="4">
        <f t="shared" si="3"/>
        <v>0.25</v>
      </c>
      <c r="H10" s="4">
        <f t="shared" si="4"/>
        <v>8.3333333333333329E-2</v>
      </c>
    </row>
    <row r="11" spans="1:8" x14ac:dyDescent="0.2">
      <c r="A11" t="s">
        <v>2103</v>
      </c>
      <c r="B11">
        <f>COUNTIFS(outcome,"=successful",goal,"&lt;45000",goal,"&gt;39999")</f>
        <v>11</v>
      </c>
      <c r="C11">
        <f>COUNTIFS(outcome,"=failed",goal,"&lt;45000",goal,"&gt;39999")</f>
        <v>3</v>
      </c>
      <c r="D11">
        <f>COUNTIFS(outcome,"=canceled",goal,"&lt;45000",goal,"&gt;39999")</f>
        <v>0</v>
      </c>
      <c r="E11">
        <f t="shared" si="1"/>
        <v>14</v>
      </c>
      <c r="F11" s="4">
        <f t="shared" si="2"/>
        <v>0.7857142857142857</v>
      </c>
      <c r="G11" s="4">
        <f t="shared" si="3"/>
        <v>0.21428571428571427</v>
      </c>
      <c r="H11" s="4">
        <f t="shared" si="4"/>
        <v>0</v>
      </c>
    </row>
    <row r="12" spans="1:8" x14ac:dyDescent="0.2">
      <c r="A12" t="s">
        <v>2104</v>
      </c>
      <c r="B12">
        <f>COUNTIFS(outcome,"=successful",goal,"&lt;50000",goal,"&gt;44999")</f>
        <v>8</v>
      </c>
      <c r="C12">
        <f>COUNTIFS(outcome,"=failed",goal,"&lt;50000",goal,"&gt;44999")</f>
        <v>3</v>
      </c>
      <c r="D12">
        <f>COUNTIFS(outcome,"=canceled",goal,"&lt;50000",goal,"&gt;44999")</f>
        <v>0</v>
      </c>
      <c r="E12">
        <f t="shared" si="1"/>
        <v>11</v>
      </c>
      <c r="F12" s="4">
        <f t="shared" si="2"/>
        <v>0.72727272727272729</v>
      </c>
      <c r="G12" s="4">
        <f t="shared" si="3"/>
        <v>0.27272727272727271</v>
      </c>
      <c r="H12" s="4">
        <f t="shared" si="4"/>
        <v>0</v>
      </c>
    </row>
    <row r="13" spans="1:8" x14ac:dyDescent="0.2">
      <c r="A13" t="s">
        <v>2105</v>
      </c>
      <c r="B13">
        <f>COUNTIFS(outcome,"=successful",goal,"&gt;49999")</f>
        <v>114</v>
      </c>
      <c r="C13">
        <f>COUNTIFS(outcome,"=failed",goal,"&gt;49999")</f>
        <v>163</v>
      </c>
      <c r="D13">
        <f>COUNTIFS(outcome,"=canceled",goal,"&gt;49999")</f>
        <v>28</v>
      </c>
      <c r="E13">
        <f t="shared" si="1"/>
        <v>305</v>
      </c>
      <c r="F13" s="4">
        <f t="shared" si="2"/>
        <v>0.3737704918032787</v>
      </c>
      <c r="G13" s="4">
        <f t="shared" si="3"/>
        <v>0.53442622950819674</v>
      </c>
      <c r="H13" s="4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B157-D3E6-6640-A19E-DCAB05397552}">
  <dimension ref="B1:L566"/>
  <sheetViews>
    <sheetView workbookViewId="0">
      <selection activeCell="F3" sqref="F3"/>
    </sheetView>
  </sheetViews>
  <sheetFormatPr baseColWidth="10" defaultRowHeight="16" x14ac:dyDescent="0.2"/>
  <cols>
    <col min="3" max="3" width="12.83203125" bestFit="1" customWidth="1"/>
    <col min="5" max="5" width="16.5" bestFit="1" customWidth="1"/>
    <col min="9" max="9" width="12.83203125" bestFit="1" customWidth="1"/>
    <col min="11" max="11" width="16.5" bestFit="1" customWidth="1"/>
  </cols>
  <sheetData>
    <row r="1" spans="2:12" x14ac:dyDescent="0.2">
      <c r="B1" t="s">
        <v>4</v>
      </c>
      <c r="C1" t="s">
        <v>5</v>
      </c>
      <c r="F1" t="s">
        <v>20</v>
      </c>
      <c r="H1" t="s">
        <v>4</v>
      </c>
      <c r="I1" t="s">
        <v>5</v>
      </c>
      <c r="L1" t="s">
        <v>14</v>
      </c>
    </row>
    <row r="2" spans="2:12" x14ac:dyDescent="0.2">
      <c r="B2" t="s">
        <v>20</v>
      </c>
      <c r="C2">
        <v>158</v>
      </c>
      <c r="E2" t="s">
        <v>2106</v>
      </c>
      <c r="F2" s="10">
        <f>AVERAGE(success)</f>
        <v>851.14690265486729</v>
      </c>
      <c r="H2" t="s">
        <v>14</v>
      </c>
      <c r="I2">
        <v>0</v>
      </c>
      <c r="K2" t="s">
        <v>2106</v>
      </c>
      <c r="L2" s="10">
        <f>AVERAGE(fail)</f>
        <v>585.61538461538464</v>
      </c>
    </row>
    <row r="3" spans="2:12" x14ac:dyDescent="0.2">
      <c r="B3" t="s">
        <v>20</v>
      </c>
      <c r="C3">
        <v>1425</v>
      </c>
      <c r="E3" t="s">
        <v>2107</v>
      </c>
      <c r="F3">
        <f>MEDIAN(success)</f>
        <v>201</v>
      </c>
      <c r="H3" t="s">
        <v>14</v>
      </c>
      <c r="I3">
        <v>24</v>
      </c>
      <c r="K3" t="s">
        <v>2107</v>
      </c>
      <c r="L3" s="10">
        <f>MEDIAN(fail)</f>
        <v>114.5</v>
      </c>
    </row>
    <row r="4" spans="2:12" x14ac:dyDescent="0.2">
      <c r="B4" t="s">
        <v>20</v>
      </c>
      <c r="C4">
        <v>174</v>
      </c>
      <c r="E4" t="s">
        <v>2108</v>
      </c>
      <c r="F4">
        <f>MIN(success)</f>
        <v>16</v>
      </c>
      <c r="H4" t="s">
        <v>14</v>
      </c>
      <c r="I4">
        <v>53</v>
      </c>
      <c r="K4" t="s">
        <v>2108</v>
      </c>
      <c r="L4">
        <f>MIN(fail)</f>
        <v>0</v>
      </c>
    </row>
    <row r="5" spans="2:12" x14ac:dyDescent="0.2">
      <c r="B5" t="s">
        <v>20</v>
      </c>
      <c r="C5">
        <v>227</v>
      </c>
      <c r="E5" t="s">
        <v>2109</v>
      </c>
      <c r="F5">
        <f>MAX(success)</f>
        <v>7295</v>
      </c>
      <c r="H5" t="s">
        <v>14</v>
      </c>
      <c r="I5">
        <v>18</v>
      </c>
      <c r="K5" t="s">
        <v>2109</v>
      </c>
      <c r="L5">
        <f>MAX(fail)</f>
        <v>6080</v>
      </c>
    </row>
    <row r="6" spans="2:12" x14ac:dyDescent="0.2">
      <c r="B6" t="s">
        <v>20</v>
      </c>
      <c r="C6">
        <v>220</v>
      </c>
      <c r="E6" t="s">
        <v>2110</v>
      </c>
      <c r="F6" s="10">
        <f>_xlfn.VAR.P(success)</f>
        <v>1603373.7324019109</v>
      </c>
      <c r="H6" t="s">
        <v>14</v>
      </c>
      <c r="I6">
        <v>44</v>
      </c>
      <c r="K6" t="s">
        <v>2110</v>
      </c>
      <c r="L6" s="10">
        <f>_xlfn.VAR.P(fail)</f>
        <v>921574.68174133555</v>
      </c>
    </row>
    <row r="7" spans="2:12" x14ac:dyDescent="0.2">
      <c r="B7" t="s">
        <v>20</v>
      </c>
      <c r="C7">
        <v>98</v>
      </c>
      <c r="E7" t="s">
        <v>2111</v>
      </c>
      <c r="F7" s="10">
        <f>_xlfn.STDEV.P(success)</f>
        <v>1266.2439466397898</v>
      </c>
      <c r="H7" t="s">
        <v>14</v>
      </c>
      <c r="I7">
        <v>27</v>
      </c>
      <c r="K7" t="s">
        <v>2111</v>
      </c>
      <c r="L7" s="10">
        <f>_xlfn.STDEV.P(fail)</f>
        <v>959.98681331637863</v>
      </c>
    </row>
    <row r="8" spans="2:12" x14ac:dyDescent="0.2">
      <c r="B8" t="s">
        <v>20</v>
      </c>
      <c r="C8">
        <v>100</v>
      </c>
      <c r="H8" t="s">
        <v>14</v>
      </c>
      <c r="I8">
        <v>55</v>
      </c>
    </row>
    <row r="9" spans="2:12" x14ac:dyDescent="0.2">
      <c r="B9" t="s">
        <v>20</v>
      </c>
      <c r="C9">
        <v>1249</v>
      </c>
      <c r="H9" t="s">
        <v>14</v>
      </c>
      <c r="I9">
        <v>200</v>
      </c>
    </row>
    <row r="10" spans="2:12" x14ac:dyDescent="0.2">
      <c r="B10" t="s">
        <v>20</v>
      </c>
      <c r="C10">
        <v>1396</v>
      </c>
      <c r="H10" t="s">
        <v>14</v>
      </c>
      <c r="I10">
        <v>452</v>
      </c>
    </row>
    <row r="11" spans="2:12" x14ac:dyDescent="0.2">
      <c r="B11" t="s">
        <v>20</v>
      </c>
      <c r="C11">
        <v>890</v>
      </c>
      <c r="H11" t="s">
        <v>14</v>
      </c>
      <c r="I11">
        <v>674</v>
      </c>
    </row>
    <row r="12" spans="2:12" x14ac:dyDescent="0.2">
      <c r="B12" t="s">
        <v>20</v>
      </c>
      <c r="C12">
        <v>142</v>
      </c>
      <c r="H12" t="s">
        <v>14</v>
      </c>
      <c r="I12">
        <v>558</v>
      </c>
    </row>
    <row r="13" spans="2:12" x14ac:dyDescent="0.2">
      <c r="B13" t="s">
        <v>20</v>
      </c>
      <c r="C13">
        <v>2673</v>
      </c>
      <c r="H13" t="s">
        <v>14</v>
      </c>
      <c r="I13">
        <v>15</v>
      </c>
    </row>
    <row r="14" spans="2:12" x14ac:dyDescent="0.2">
      <c r="B14" t="s">
        <v>20</v>
      </c>
      <c r="C14">
        <v>163</v>
      </c>
      <c r="H14" t="s">
        <v>14</v>
      </c>
      <c r="I14">
        <v>2307</v>
      </c>
    </row>
    <row r="15" spans="2:12" x14ac:dyDescent="0.2">
      <c r="B15" t="s">
        <v>20</v>
      </c>
      <c r="C15">
        <v>2220</v>
      </c>
      <c r="H15" t="s">
        <v>14</v>
      </c>
      <c r="I15">
        <v>88</v>
      </c>
    </row>
    <row r="16" spans="2:12" x14ac:dyDescent="0.2">
      <c r="B16" t="s">
        <v>20</v>
      </c>
      <c r="C16">
        <v>1606</v>
      </c>
      <c r="H16" t="s">
        <v>14</v>
      </c>
      <c r="I16">
        <v>48</v>
      </c>
    </row>
    <row r="17" spans="2:9" x14ac:dyDescent="0.2">
      <c r="B17" t="s">
        <v>20</v>
      </c>
      <c r="C17">
        <v>129</v>
      </c>
      <c r="H17" t="s">
        <v>14</v>
      </c>
      <c r="I17">
        <v>1</v>
      </c>
    </row>
    <row r="18" spans="2:9" x14ac:dyDescent="0.2">
      <c r="B18" t="s">
        <v>20</v>
      </c>
      <c r="C18">
        <v>226</v>
      </c>
      <c r="H18" t="s">
        <v>14</v>
      </c>
      <c r="I18">
        <v>1467</v>
      </c>
    </row>
    <row r="19" spans="2:9" x14ac:dyDescent="0.2">
      <c r="B19" t="s">
        <v>20</v>
      </c>
      <c r="C19">
        <v>5419</v>
      </c>
      <c r="H19" t="s">
        <v>14</v>
      </c>
      <c r="I19">
        <v>75</v>
      </c>
    </row>
    <row r="20" spans="2:9" x14ac:dyDescent="0.2">
      <c r="B20" t="s">
        <v>20</v>
      </c>
      <c r="C20">
        <v>165</v>
      </c>
      <c r="H20" t="s">
        <v>14</v>
      </c>
      <c r="I20">
        <v>120</v>
      </c>
    </row>
    <row r="21" spans="2:9" x14ac:dyDescent="0.2">
      <c r="B21" t="s">
        <v>20</v>
      </c>
      <c r="C21">
        <v>1965</v>
      </c>
      <c r="H21" t="s">
        <v>14</v>
      </c>
      <c r="I21">
        <v>2253</v>
      </c>
    </row>
    <row r="22" spans="2:9" x14ac:dyDescent="0.2">
      <c r="B22" t="s">
        <v>20</v>
      </c>
      <c r="C22">
        <v>16</v>
      </c>
      <c r="H22" t="s">
        <v>14</v>
      </c>
      <c r="I22">
        <v>5</v>
      </c>
    </row>
    <row r="23" spans="2:9" x14ac:dyDescent="0.2">
      <c r="B23" t="s">
        <v>20</v>
      </c>
      <c r="C23">
        <v>107</v>
      </c>
      <c r="H23" t="s">
        <v>14</v>
      </c>
      <c r="I23">
        <v>38</v>
      </c>
    </row>
    <row r="24" spans="2:9" x14ac:dyDescent="0.2">
      <c r="B24" t="s">
        <v>20</v>
      </c>
      <c r="C24">
        <v>134</v>
      </c>
      <c r="H24" t="s">
        <v>14</v>
      </c>
      <c r="I24">
        <v>12</v>
      </c>
    </row>
    <row r="25" spans="2:9" x14ac:dyDescent="0.2">
      <c r="B25" t="s">
        <v>20</v>
      </c>
      <c r="C25">
        <v>198</v>
      </c>
      <c r="H25" t="s">
        <v>14</v>
      </c>
      <c r="I25">
        <v>1684</v>
      </c>
    </row>
    <row r="26" spans="2:9" x14ac:dyDescent="0.2">
      <c r="B26" t="s">
        <v>20</v>
      </c>
      <c r="C26">
        <v>111</v>
      </c>
      <c r="H26" t="s">
        <v>14</v>
      </c>
      <c r="I26">
        <v>56</v>
      </c>
    </row>
    <row r="27" spans="2:9" x14ac:dyDescent="0.2">
      <c r="B27" t="s">
        <v>20</v>
      </c>
      <c r="C27">
        <v>222</v>
      </c>
      <c r="H27" t="s">
        <v>14</v>
      </c>
      <c r="I27">
        <v>838</v>
      </c>
    </row>
    <row r="28" spans="2:9" x14ac:dyDescent="0.2">
      <c r="B28" t="s">
        <v>20</v>
      </c>
      <c r="C28">
        <v>6212</v>
      </c>
      <c r="H28" t="s">
        <v>14</v>
      </c>
      <c r="I28">
        <v>1000</v>
      </c>
    </row>
    <row r="29" spans="2:9" x14ac:dyDescent="0.2">
      <c r="B29" t="s">
        <v>20</v>
      </c>
      <c r="C29">
        <v>98</v>
      </c>
      <c r="H29" t="s">
        <v>14</v>
      </c>
      <c r="I29">
        <v>1482</v>
      </c>
    </row>
    <row r="30" spans="2:9" x14ac:dyDescent="0.2">
      <c r="B30" t="s">
        <v>20</v>
      </c>
      <c r="C30">
        <v>92</v>
      </c>
      <c r="H30" t="s">
        <v>14</v>
      </c>
      <c r="I30">
        <v>106</v>
      </c>
    </row>
    <row r="31" spans="2:9" x14ac:dyDescent="0.2">
      <c r="B31" t="s">
        <v>20</v>
      </c>
      <c r="C31">
        <v>149</v>
      </c>
      <c r="H31" t="s">
        <v>14</v>
      </c>
      <c r="I31">
        <v>679</v>
      </c>
    </row>
    <row r="32" spans="2:9" x14ac:dyDescent="0.2">
      <c r="B32" t="s">
        <v>20</v>
      </c>
      <c r="C32">
        <v>2431</v>
      </c>
      <c r="H32" t="s">
        <v>14</v>
      </c>
      <c r="I32">
        <v>1220</v>
      </c>
    </row>
    <row r="33" spans="2:9" x14ac:dyDescent="0.2">
      <c r="B33" t="s">
        <v>20</v>
      </c>
      <c r="C33">
        <v>303</v>
      </c>
      <c r="H33" t="s">
        <v>14</v>
      </c>
      <c r="I33">
        <v>1</v>
      </c>
    </row>
    <row r="34" spans="2:9" x14ac:dyDescent="0.2">
      <c r="B34" t="s">
        <v>20</v>
      </c>
      <c r="C34">
        <v>209</v>
      </c>
      <c r="H34" t="s">
        <v>14</v>
      </c>
      <c r="I34">
        <v>37</v>
      </c>
    </row>
    <row r="35" spans="2:9" x14ac:dyDescent="0.2">
      <c r="B35" t="s">
        <v>20</v>
      </c>
      <c r="C35">
        <v>131</v>
      </c>
      <c r="H35" t="s">
        <v>14</v>
      </c>
      <c r="I35">
        <v>60</v>
      </c>
    </row>
    <row r="36" spans="2:9" x14ac:dyDescent="0.2">
      <c r="B36" t="s">
        <v>20</v>
      </c>
      <c r="C36">
        <v>164</v>
      </c>
      <c r="H36" t="s">
        <v>14</v>
      </c>
      <c r="I36">
        <v>296</v>
      </c>
    </row>
    <row r="37" spans="2:9" x14ac:dyDescent="0.2">
      <c r="B37" t="s">
        <v>20</v>
      </c>
      <c r="C37">
        <v>201</v>
      </c>
      <c r="H37" t="s">
        <v>14</v>
      </c>
      <c r="I37">
        <v>3304</v>
      </c>
    </row>
    <row r="38" spans="2:9" x14ac:dyDescent="0.2">
      <c r="B38" t="s">
        <v>20</v>
      </c>
      <c r="C38">
        <v>211</v>
      </c>
      <c r="H38" t="s">
        <v>14</v>
      </c>
      <c r="I38">
        <v>73</v>
      </c>
    </row>
    <row r="39" spans="2:9" x14ac:dyDescent="0.2">
      <c r="B39" t="s">
        <v>20</v>
      </c>
      <c r="C39">
        <v>128</v>
      </c>
      <c r="H39" t="s">
        <v>14</v>
      </c>
      <c r="I39">
        <v>3387</v>
      </c>
    </row>
    <row r="40" spans="2:9" x14ac:dyDescent="0.2">
      <c r="B40" t="s">
        <v>20</v>
      </c>
      <c r="C40">
        <v>1600</v>
      </c>
      <c r="H40" t="s">
        <v>14</v>
      </c>
      <c r="I40">
        <v>662</v>
      </c>
    </row>
    <row r="41" spans="2:9" x14ac:dyDescent="0.2">
      <c r="B41" t="s">
        <v>20</v>
      </c>
      <c r="C41">
        <v>249</v>
      </c>
      <c r="H41" t="s">
        <v>14</v>
      </c>
      <c r="I41">
        <v>774</v>
      </c>
    </row>
    <row r="42" spans="2:9" x14ac:dyDescent="0.2">
      <c r="B42" t="s">
        <v>20</v>
      </c>
      <c r="C42">
        <v>236</v>
      </c>
      <c r="H42" t="s">
        <v>14</v>
      </c>
      <c r="I42">
        <v>672</v>
      </c>
    </row>
    <row r="43" spans="2:9" x14ac:dyDescent="0.2">
      <c r="B43" t="s">
        <v>20</v>
      </c>
      <c r="C43">
        <v>4065</v>
      </c>
      <c r="H43" t="s">
        <v>14</v>
      </c>
      <c r="I43">
        <v>940</v>
      </c>
    </row>
    <row r="44" spans="2:9" x14ac:dyDescent="0.2">
      <c r="B44" t="s">
        <v>20</v>
      </c>
      <c r="C44">
        <v>246</v>
      </c>
      <c r="H44" t="s">
        <v>14</v>
      </c>
      <c r="I44">
        <v>117</v>
      </c>
    </row>
    <row r="45" spans="2:9" x14ac:dyDescent="0.2">
      <c r="B45" t="s">
        <v>20</v>
      </c>
      <c r="C45">
        <v>2475</v>
      </c>
      <c r="H45" t="s">
        <v>14</v>
      </c>
      <c r="I45">
        <v>115</v>
      </c>
    </row>
    <row r="46" spans="2:9" x14ac:dyDescent="0.2">
      <c r="B46" t="s">
        <v>20</v>
      </c>
      <c r="C46">
        <v>76</v>
      </c>
      <c r="H46" t="s">
        <v>14</v>
      </c>
      <c r="I46">
        <v>326</v>
      </c>
    </row>
    <row r="47" spans="2:9" x14ac:dyDescent="0.2">
      <c r="B47" t="s">
        <v>20</v>
      </c>
      <c r="C47">
        <v>54</v>
      </c>
      <c r="H47" t="s">
        <v>14</v>
      </c>
      <c r="I47">
        <v>1</v>
      </c>
    </row>
    <row r="48" spans="2:9" x14ac:dyDescent="0.2">
      <c r="B48" t="s">
        <v>20</v>
      </c>
      <c r="C48">
        <v>88</v>
      </c>
      <c r="H48" t="s">
        <v>14</v>
      </c>
      <c r="I48">
        <v>1467</v>
      </c>
    </row>
    <row r="49" spans="2:9" x14ac:dyDescent="0.2">
      <c r="B49" t="s">
        <v>20</v>
      </c>
      <c r="C49">
        <v>85</v>
      </c>
      <c r="H49" t="s">
        <v>14</v>
      </c>
      <c r="I49">
        <v>5681</v>
      </c>
    </row>
    <row r="50" spans="2:9" x14ac:dyDescent="0.2">
      <c r="B50" t="s">
        <v>20</v>
      </c>
      <c r="C50">
        <v>170</v>
      </c>
      <c r="H50" t="s">
        <v>14</v>
      </c>
      <c r="I50">
        <v>1059</v>
      </c>
    </row>
    <row r="51" spans="2:9" x14ac:dyDescent="0.2">
      <c r="B51" t="s">
        <v>20</v>
      </c>
      <c r="C51">
        <v>330</v>
      </c>
      <c r="H51" t="s">
        <v>14</v>
      </c>
      <c r="I51">
        <v>1194</v>
      </c>
    </row>
    <row r="52" spans="2:9" x14ac:dyDescent="0.2">
      <c r="B52" t="s">
        <v>20</v>
      </c>
      <c r="C52">
        <v>127</v>
      </c>
      <c r="H52" t="s">
        <v>14</v>
      </c>
      <c r="I52">
        <v>30</v>
      </c>
    </row>
    <row r="53" spans="2:9" x14ac:dyDescent="0.2">
      <c r="B53" t="s">
        <v>20</v>
      </c>
      <c r="C53">
        <v>411</v>
      </c>
      <c r="H53" t="s">
        <v>14</v>
      </c>
      <c r="I53">
        <v>75</v>
      </c>
    </row>
    <row r="54" spans="2:9" x14ac:dyDescent="0.2">
      <c r="B54" t="s">
        <v>20</v>
      </c>
      <c r="C54">
        <v>180</v>
      </c>
      <c r="H54" t="s">
        <v>14</v>
      </c>
      <c r="I54">
        <v>955</v>
      </c>
    </row>
    <row r="55" spans="2:9" x14ac:dyDescent="0.2">
      <c r="B55" t="s">
        <v>20</v>
      </c>
      <c r="C55">
        <v>374</v>
      </c>
      <c r="H55" t="s">
        <v>14</v>
      </c>
      <c r="I55">
        <v>67</v>
      </c>
    </row>
    <row r="56" spans="2:9" x14ac:dyDescent="0.2">
      <c r="B56" t="s">
        <v>20</v>
      </c>
      <c r="C56">
        <v>71</v>
      </c>
      <c r="H56" t="s">
        <v>14</v>
      </c>
      <c r="I56">
        <v>5</v>
      </c>
    </row>
    <row r="57" spans="2:9" x14ac:dyDescent="0.2">
      <c r="B57" t="s">
        <v>20</v>
      </c>
      <c r="C57">
        <v>203</v>
      </c>
      <c r="H57" t="s">
        <v>14</v>
      </c>
      <c r="I57">
        <v>26</v>
      </c>
    </row>
    <row r="58" spans="2:9" x14ac:dyDescent="0.2">
      <c r="B58" t="s">
        <v>20</v>
      </c>
      <c r="C58">
        <v>113</v>
      </c>
      <c r="H58" t="s">
        <v>14</v>
      </c>
      <c r="I58">
        <v>1130</v>
      </c>
    </row>
    <row r="59" spans="2:9" x14ac:dyDescent="0.2">
      <c r="B59" t="s">
        <v>20</v>
      </c>
      <c r="C59">
        <v>96</v>
      </c>
      <c r="H59" t="s">
        <v>14</v>
      </c>
      <c r="I59">
        <v>782</v>
      </c>
    </row>
    <row r="60" spans="2:9" x14ac:dyDescent="0.2">
      <c r="B60" t="s">
        <v>20</v>
      </c>
      <c r="C60">
        <v>498</v>
      </c>
      <c r="H60" t="s">
        <v>14</v>
      </c>
      <c r="I60">
        <v>210</v>
      </c>
    </row>
    <row r="61" spans="2:9" x14ac:dyDescent="0.2">
      <c r="B61" t="s">
        <v>20</v>
      </c>
      <c r="C61">
        <v>180</v>
      </c>
      <c r="H61" t="s">
        <v>14</v>
      </c>
      <c r="I61">
        <v>136</v>
      </c>
    </row>
    <row r="62" spans="2:9" x14ac:dyDescent="0.2">
      <c r="B62" t="s">
        <v>20</v>
      </c>
      <c r="C62">
        <v>27</v>
      </c>
      <c r="H62" t="s">
        <v>14</v>
      </c>
      <c r="I62">
        <v>86</v>
      </c>
    </row>
    <row r="63" spans="2:9" x14ac:dyDescent="0.2">
      <c r="B63" t="s">
        <v>20</v>
      </c>
      <c r="C63">
        <v>2331</v>
      </c>
      <c r="H63" t="s">
        <v>14</v>
      </c>
      <c r="I63">
        <v>19</v>
      </c>
    </row>
    <row r="64" spans="2:9" x14ac:dyDescent="0.2">
      <c r="B64" t="s">
        <v>20</v>
      </c>
      <c r="C64">
        <v>113</v>
      </c>
      <c r="H64" t="s">
        <v>14</v>
      </c>
      <c r="I64">
        <v>886</v>
      </c>
    </row>
    <row r="65" spans="2:9" x14ac:dyDescent="0.2">
      <c r="B65" t="s">
        <v>20</v>
      </c>
      <c r="C65">
        <v>164</v>
      </c>
      <c r="H65" t="s">
        <v>14</v>
      </c>
      <c r="I65">
        <v>35</v>
      </c>
    </row>
    <row r="66" spans="2:9" x14ac:dyDescent="0.2">
      <c r="B66" t="s">
        <v>20</v>
      </c>
      <c r="C66">
        <v>164</v>
      </c>
      <c r="H66" t="s">
        <v>14</v>
      </c>
      <c r="I66">
        <v>24</v>
      </c>
    </row>
    <row r="67" spans="2:9" x14ac:dyDescent="0.2">
      <c r="B67" t="s">
        <v>20</v>
      </c>
      <c r="C67">
        <v>336</v>
      </c>
      <c r="H67" t="s">
        <v>14</v>
      </c>
      <c r="I67">
        <v>86</v>
      </c>
    </row>
    <row r="68" spans="2:9" x14ac:dyDescent="0.2">
      <c r="B68" t="s">
        <v>20</v>
      </c>
      <c r="C68">
        <v>1917</v>
      </c>
      <c r="H68" t="s">
        <v>14</v>
      </c>
      <c r="I68">
        <v>243</v>
      </c>
    </row>
    <row r="69" spans="2:9" x14ac:dyDescent="0.2">
      <c r="B69" t="s">
        <v>20</v>
      </c>
      <c r="C69">
        <v>95</v>
      </c>
      <c r="H69" t="s">
        <v>14</v>
      </c>
      <c r="I69">
        <v>65</v>
      </c>
    </row>
    <row r="70" spans="2:9" x14ac:dyDescent="0.2">
      <c r="B70" t="s">
        <v>20</v>
      </c>
      <c r="C70">
        <v>147</v>
      </c>
      <c r="H70" t="s">
        <v>14</v>
      </c>
      <c r="I70">
        <v>100</v>
      </c>
    </row>
    <row r="71" spans="2:9" x14ac:dyDescent="0.2">
      <c r="B71" t="s">
        <v>20</v>
      </c>
      <c r="C71">
        <v>86</v>
      </c>
      <c r="H71" t="s">
        <v>14</v>
      </c>
      <c r="I71">
        <v>168</v>
      </c>
    </row>
    <row r="72" spans="2:9" x14ac:dyDescent="0.2">
      <c r="B72" t="s">
        <v>20</v>
      </c>
      <c r="C72">
        <v>83</v>
      </c>
      <c r="H72" t="s">
        <v>14</v>
      </c>
      <c r="I72">
        <v>13</v>
      </c>
    </row>
    <row r="73" spans="2:9" x14ac:dyDescent="0.2">
      <c r="B73" t="s">
        <v>20</v>
      </c>
      <c r="C73">
        <v>676</v>
      </c>
      <c r="H73" t="s">
        <v>14</v>
      </c>
      <c r="I73">
        <v>1</v>
      </c>
    </row>
    <row r="74" spans="2:9" x14ac:dyDescent="0.2">
      <c r="B74" t="s">
        <v>20</v>
      </c>
      <c r="C74">
        <v>361</v>
      </c>
      <c r="H74" t="s">
        <v>14</v>
      </c>
      <c r="I74">
        <v>40</v>
      </c>
    </row>
    <row r="75" spans="2:9" x14ac:dyDescent="0.2">
      <c r="B75" t="s">
        <v>20</v>
      </c>
      <c r="C75">
        <v>131</v>
      </c>
      <c r="H75" t="s">
        <v>14</v>
      </c>
      <c r="I75">
        <v>226</v>
      </c>
    </row>
    <row r="76" spans="2:9" x14ac:dyDescent="0.2">
      <c r="B76" t="s">
        <v>20</v>
      </c>
      <c r="C76">
        <v>126</v>
      </c>
      <c r="H76" t="s">
        <v>14</v>
      </c>
      <c r="I76">
        <v>1625</v>
      </c>
    </row>
    <row r="77" spans="2:9" x14ac:dyDescent="0.2">
      <c r="B77" t="s">
        <v>20</v>
      </c>
      <c r="C77">
        <v>275</v>
      </c>
      <c r="H77" t="s">
        <v>14</v>
      </c>
      <c r="I77">
        <v>143</v>
      </c>
    </row>
    <row r="78" spans="2:9" x14ac:dyDescent="0.2">
      <c r="B78" t="s">
        <v>20</v>
      </c>
      <c r="C78">
        <v>67</v>
      </c>
      <c r="H78" t="s">
        <v>14</v>
      </c>
      <c r="I78">
        <v>934</v>
      </c>
    </row>
    <row r="79" spans="2:9" x14ac:dyDescent="0.2">
      <c r="B79" t="s">
        <v>20</v>
      </c>
      <c r="C79">
        <v>154</v>
      </c>
      <c r="H79" t="s">
        <v>14</v>
      </c>
      <c r="I79">
        <v>17</v>
      </c>
    </row>
    <row r="80" spans="2:9" x14ac:dyDescent="0.2">
      <c r="B80" t="s">
        <v>20</v>
      </c>
      <c r="C80">
        <v>1782</v>
      </c>
      <c r="H80" t="s">
        <v>14</v>
      </c>
      <c r="I80">
        <v>2179</v>
      </c>
    </row>
    <row r="81" spans="2:9" x14ac:dyDescent="0.2">
      <c r="B81" t="s">
        <v>20</v>
      </c>
      <c r="C81">
        <v>903</v>
      </c>
      <c r="H81" t="s">
        <v>14</v>
      </c>
      <c r="I81">
        <v>931</v>
      </c>
    </row>
    <row r="82" spans="2:9" x14ac:dyDescent="0.2">
      <c r="B82" t="s">
        <v>20</v>
      </c>
      <c r="C82">
        <v>94</v>
      </c>
      <c r="H82" t="s">
        <v>14</v>
      </c>
      <c r="I82">
        <v>92</v>
      </c>
    </row>
    <row r="83" spans="2:9" x14ac:dyDescent="0.2">
      <c r="B83" t="s">
        <v>20</v>
      </c>
      <c r="C83">
        <v>180</v>
      </c>
      <c r="H83" t="s">
        <v>14</v>
      </c>
      <c r="I83">
        <v>57</v>
      </c>
    </row>
    <row r="84" spans="2:9" x14ac:dyDescent="0.2">
      <c r="B84" t="s">
        <v>20</v>
      </c>
      <c r="C84">
        <v>533</v>
      </c>
      <c r="H84" t="s">
        <v>14</v>
      </c>
      <c r="I84">
        <v>41</v>
      </c>
    </row>
    <row r="85" spans="2:9" x14ac:dyDescent="0.2">
      <c r="B85" t="s">
        <v>20</v>
      </c>
      <c r="C85">
        <v>2443</v>
      </c>
      <c r="H85" t="s">
        <v>14</v>
      </c>
      <c r="I85">
        <v>1</v>
      </c>
    </row>
    <row r="86" spans="2:9" x14ac:dyDescent="0.2">
      <c r="B86" t="s">
        <v>20</v>
      </c>
      <c r="C86">
        <v>89</v>
      </c>
      <c r="H86" t="s">
        <v>14</v>
      </c>
      <c r="I86">
        <v>101</v>
      </c>
    </row>
    <row r="87" spans="2:9" x14ac:dyDescent="0.2">
      <c r="B87" t="s">
        <v>20</v>
      </c>
      <c r="C87">
        <v>159</v>
      </c>
      <c r="H87" t="s">
        <v>14</v>
      </c>
      <c r="I87">
        <v>1335</v>
      </c>
    </row>
    <row r="88" spans="2:9" x14ac:dyDescent="0.2">
      <c r="B88" t="s">
        <v>20</v>
      </c>
      <c r="C88">
        <v>50</v>
      </c>
      <c r="H88" t="s">
        <v>14</v>
      </c>
      <c r="I88">
        <v>15</v>
      </c>
    </row>
    <row r="89" spans="2:9" x14ac:dyDescent="0.2">
      <c r="B89" t="s">
        <v>20</v>
      </c>
      <c r="C89">
        <v>186</v>
      </c>
      <c r="H89" t="s">
        <v>14</v>
      </c>
      <c r="I89">
        <v>454</v>
      </c>
    </row>
    <row r="90" spans="2:9" x14ac:dyDescent="0.2">
      <c r="B90" t="s">
        <v>20</v>
      </c>
      <c r="C90">
        <v>1071</v>
      </c>
      <c r="H90" t="s">
        <v>14</v>
      </c>
      <c r="I90">
        <v>3182</v>
      </c>
    </row>
    <row r="91" spans="2:9" x14ac:dyDescent="0.2">
      <c r="B91" t="s">
        <v>20</v>
      </c>
      <c r="C91">
        <v>117</v>
      </c>
      <c r="H91" t="s">
        <v>14</v>
      </c>
      <c r="I91">
        <v>15</v>
      </c>
    </row>
    <row r="92" spans="2:9" x14ac:dyDescent="0.2">
      <c r="B92" t="s">
        <v>20</v>
      </c>
      <c r="C92">
        <v>70</v>
      </c>
      <c r="H92" t="s">
        <v>14</v>
      </c>
      <c r="I92">
        <v>133</v>
      </c>
    </row>
    <row r="93" spans="2:9" x14ac:dyDescent="0.2">
      <c r="B93" t="s">
        <v>20</v>
      </c>
      <c r="C93">
        <v>135</v>
      </c>
      <c r="H93" t="s">
        <v>14</v>
      </c>
      <c r="I93">
        <v>2062</v>
      </c>
    </row>
    <row r="94" spans="2:9" x14ac:dyDescent="0.2">
      <c r="B94" t="s">
        <v>20</v>
      </c>
      <c r="C94">
        <v>768</v>
      </c>
      <c r="H94" t="s">
        <v>14</v>
      </c>
      <c r="I94">
        <v>29</v>
      </c>
    </row>
    <row r="95" spans="2:9" x14ac:dyDescent="0.2">
      <c r="B95" t="s">
        <v>20</v>
      </c>
      <c r="C95">
        <v>199</v>
      </c>
      <c r="H95" t="s">
        <v>14</v>
      </c>
      <c r="I95">
        <v>132</v>
      </c>
    </row>
    <row r="96" spans="2:9" x14ac:dyDescent="0.2">
      <c r="B96" t="s">
        <v>20</v>
      </c>
      <c r="C96">
        <v>107</v>
      </c>
      <c r="H96" t="s">
        <v>14</v>
      </c>
      <c r="I96">
        <v>137</v>
      </c>
    </row>
    <row r="97" spans="2:9" x14ac:dyDescent="0.2">
      <c r="B97" t="s">
        <v>20</v>
      </c>
      <c r="C97">
        <v>195</v>
      </c>
      <c r="H97" t="s">
        <v>14</v>
      </c>
      <c r="I97">
        <v>908</v>
      </c>
    </row>
    <row r="98" spans="2:9" x14ac:dyDescent="0.2">
      <c r="B98" t="s">
        <v>20</v>
      </c>
      <c r="C98">
        <v>3376</v>
      </c>
      <c r="H98" t="s">
        <v>14</v>
      </c>
      <c r="I98">
        <v>10</v>
      </c>
    </row>
    <row r="99" spans="2:9" x14ac:dyDescent="0.2">
      <c r="B99" t="s">
        <v>20</v>
      </c>
      <c r="C99">
        <v>41</v>
      </c>
      <c r="H99" t="s">
        <v>14</v>
      </c>
      <c r="I99">
        <v>1910</v>
      </c>
    </row>
    <row r="100" spans="2:9" x14ac:dyDescent="0.2">
      <c r="B100" t="s">
        <v>20</v>
      </c>
      <c r="C100">
        <v>1821</v>
      </c>
      <c r="H100" t="s">
        <v>14</v>
      </c>
      <c r="I100">
        <v>38</v>
      </c>
    </row>
    <row r="101" spans="2:9" x14ac:dyDescent="0.2">
      <c r="B101" t="s">
        <v>20</v>
      </c>
      <c r="C101">
        <v>164</v>
      </c>
      <c r="H101" t="s">
        <v>14</v>
      </c>
      <c r="I101">
        <v>104</v>
      </c>
    </row>
    <row r="102" spans="2:9" x14ac:dyDescent="0.2">
      <c r="B102" t="s">
        <v>20</v>
      </c>
      <c r="C102">
        <v>157</v>
      </c>
      <c r="H102" t="s">
        <v>14</v>
      </c>
      <c r="I102">
        <v>49</v>
      </c>
    </row>
    <row r="103" spans="2:9" x14ac:dyDescent="0.2">
      <c r="B103" t="s">
        <v>20</v>
      </c>
      <c r="C103">
        <v>246</v>
      </c>
      <c r="H103" t="s">
        <v>14</v>
      </c>
      <c r="I103">
        <v>1</v>
      </c>
    </row>
    <row r="104" spans="2:9" x14ac:dyDescent="0.2">
      <c r="B104" t="s">
        <v>20</v>
      </c>
      <c r="C104">
        <v>1396</v>
      </c>
      <c r="H104" t="s">
        <v>14</v>
      </c>
      <c r="I104">
        <v>245</v>
      </c>
    </row>
    <row r="105" spans="2:9" x14ac:dyDescent="0.2">
      <c r="B105" t="s">
        <v>20</v>
      </c>
      <c r="C105">
        <v>2506</v>
      </c>
      <c r="H105" t="s">
        <v>14</v>
      </c>
      <c r="I105">
        <v>32</v>
      </c>
    </row>
    <row r="106" spans="2:9" x14ac:dyDescent="0.2">
      <c r="B106" t="s">
        <v>20</v>
      </c>
      <c r="C106">
        <v>244</v>
      </c>
      <c r="H106" t="s">
        <v>14</v>
      </c>
      <c r="I106">
        <v>7</v>
      </c>
    </row>
    <row r="107" spans="2:9" x14ac:dyDescent="0.2">
      <c r="B107" t="s">
        <v>20</v>
      </c>
      <c r="C107">
        <v>146</v>
      </c>
      <c r="H107" t="s">
        <v>14</v>
      </c>
      <c r="I107">
        <v>803</v>
      </c>
    </row>
    <row r="108" spans="2:9" x14ac:dyDescent="0.2">
      <c r="B108" t="s">
        <v>20</v>
      </c>
      <c r="C108">
        <v>1267</v>
      </c>
      <c r="H108" t="s">
        <v>14</v>
      </c>
      <c r="I108">
        <v>16</v>
      </c>
    </row>
    <row r="109" spans="2:9" x14ac:dyDescent="0.2">
      <c r="B109" t="s">
        <v>20</v>
      </c>
      <c r="C109">
        <v>1561</v>
      </c>
      <c r="H109" t="s">
        <v>14</v>
      </c>
      <c r="I109">
        <v>31</v>
      </c>
    </row>
    <row r="110" spans="2:9" x14ac:dyDescent="0.2">
      <c r="B110" t="s">
        <v>20</v>
      </c>
      <c r="C110">
        <v>48</v>
      </c>
      <c r="H110" t="s">
        <v>14</v>
      </c>
      <c r="I110">
        <v>108</v>
      </c>
    </row>
    <row r="111" spans="2:9" x14ac:dyDescent="0.2">
      <c r="B111" t="s">
        <v>20</v>
      </c>
      <c r="C111">
        <v>2739</v>
      </c>
      <c r="H111" t="s">
        <v>14</v>
      </c>
      <c r="I111">
        <v>30</v>
      </c>
    </row>
    <row r="112" spans="2:9" x14ac:dyDescent="0.2">
      <c r="B112" t="s">
        <v>20</v>
      </c>
      <c r="C112">
        <v>3537</v>
      </c>
      <c r="H112" t="s">
        <v>14</v>
      </c>
      <c r="I112">
        <v>17</v>
      </c>
    </row>
    <row r="113" spans="2:9" x14ac:dyDescent="0.2">
      <c r="B113" t="s">
        <v>20</v>
      </c>
      <c r="C113">
        <v>2107</v>
      </c>
      <c r="H113" t="s">
        <v>14</v>
      </c>
      <c r="I113">
        <v>80</v>
      </c>
    </row>
    <row r="114" spans="2:9" x14ac:dyDescent="0.2">
      <c r="B114" t="s">
        <v>20</v>
      </c>
      <c r="C114">
        <v>3318</v>
      </c>
      <c r="H114" t="s">
        <v>14</v>
      </c>
      <c r="I114">
        <v>2468</v>
      </c>
    </row>
    <row r="115" spans="2:9" x14ac:dyDescent="0.2">
      <c r="B115" t="s">
        <v>20</v>
      </c>
      <c r="C115">
        <v>340</v>
      </c>
      <c r="H115" t="s">
        <v>14</v>
      </c>
      <c r="I115">
        <v>26</v>
      </c>
    </row>
    <row r="116" spans="2:9" x14ac:dyDescent="0.2">
      <c r="B116" t="s">
        <v>20</v>
      </c>
      <c r="C116">
        <v>1442</v>
      </c>
      <c r="H116" t="s">
        <v>14</v>
      </c>
      <c r="I116">
        <v>73</v>
      </c>
    </row>
    <row r="117" spans="2:9" x14ac:dyDescent="0.2">
      <c r="B117" t="s">
        <v>20</v>
      </c>
      <c r="C117">
        <v>126</v>
      </c>
      <c r="H117" t="s">
        <v>14</v>
      </c>
      <c r="I117">
        <v>128</v>
      </c>
    </row>
    <row r="118" spans="2:9" x14ac:dyDescent="0.2">
      <c r="B118" t="s">
        <v>20</v>
      </c>
      <c r="C118">
        <v>524</v>
      </c>
      <c r="H118" t="s">
        <v>14</v>
      </c>
      <c r="I118">
        <v>33</v>
      </c>
    </row>
    <row r="119" spans="2:9" x14ac:dyDescent="0.2">
      <c r="B119" t="s">
        <v>20</v>
      </c>
      <c r="C119">
        <v>1989</v>
      </c>
      <c r="H119" t="s">
        <v>14</v>
      </c>
      <c r="I119">
        <v>1072</v>
      </c>
    </row>
    <row r="120" spans="2:9" x14ac:dyDescent="0.2">
      <c r="B120" t="s">
        <v>20</v>
      </c>
      <c r="C120">
        <v>157</v>
      </c>
      <c r="H120" t="s">
        <v>14</v>
      </c>
      <c r="I120">
        <v>393</v>
      </c>
    </row>
    <row r="121" spans="2:9" x14ac:dyDescent="0.2">
      <c r="B121" t="s">
        <v>20</v>
      </c>
      <c r="C121">
        <v>4498</v>
      </c>
      <c r="H121" t="s">
        <v>14</v>
      </c>
      <c r="I121">
        <v>1257</v>
      </c>
    </row>
    <row r="122" spans="2:9" x14ac:dyDescent="0.2">
      <c r="B122" t="s">
        <v>20</v>
      </c>
      <c r="C122">
        <v>80</v>
      </c>
      <c r="H122" t="s">
        <v>14</v>
      </c>
      <c r="I122">
        <v>328</v>
      </c>
    </row>
    <row r="123" spans="2:9" x14ac:dyDescent="0.2">
      <c r="B123" t="s">
        <v>20</v>
      </c>
      <c r="C123">
        <v>43</v>
      </c>
      <c r="H123" t="s">
        <v>14</v>
      </c>
      <c r="I123">
        <v>147</v>
      </c>
    </row>
    <row r="124" spans="2:9" x14ac:dyDescent="0.2">
      <c r="B124" t="s">
        <v>20</v>
      </c>
      <c r="C124">
        <v>2053</v>
      </c>
      <c r="H124" t="s">
        <v>14</v>
      </c>
      <c r="I124">
        <v>830</v>
      </c>
    </row>
    <row r="125" spans="2:9" x14ac:dyDescent="0.2">
      <c r="B125" t="s">
        <v>20</v>
      </c>
      <c r="C125">
        <v>168</v>
      </c>
      <c r="H125" t="s">
        <v>14</v>
      </c>
      <c r="I125">
        <v>331</v>
      </c>
    </row>
    <row r="126" spans="2:9" x14ac:dyDescent="0.2">
      <c r="B126" t="s">
        <v>20</v>
      </c>
      <c r="C126">
        <v>4289</v>
      </c>
      <c r="H126" t="s">
        <v>14</v>
      </c>
      <c r="I126">
        <v>25</v>
      </c>
    </row>
    <row r="127" spans="2:9" x14ac:dyDescent="0.2">
      <c r="B127" t="s">
        <v>20</v>
      </c>
      <c r="C127">
        <v>165</v>
      </c>
      <c r="H127" t="s">
        <v>14</v>
      </c>
      <c r="I127">
        <v>3483</v>
      </c>
    </row>
    <row r="128" spans="2:9" x14ac:dyDescent="0.2">
      <c r="B128" t="s">
        <v>20</v>
      </c>
      <c r="C128">
        <v>1815</v>
      </c>
      <c r="H128" t="s">
        <v>14</v>
      </c>
      <c r="I128">
        <v>923</v>
      </c>
    </row>
    <row r="129" spans="2:9" x14ac:dyDescent="0.2">
      <c r="B129" t="s">
        <v>20</v>
      </c>
      <c r="C129">
        <v>397</v>
      </c>
      <c r="H129" t="s">
        <v>14</v>
      </c>
      <c r="I129">
        <v>1</v>
      </c>
    </row>
    <row r="130" spans="2:9" x14ac:dyDescent="0.2">
      <c r="B130" t="s">
        <v>20</v>
      </c>
      <c r="C130">
        <v>1539</v>
      </c>
      <c r="H130" t="s">
        <v>14</v>
      </c>
      <c r="I130">
        <v>33</v>
      </c>
    </row>
    <row r="131" spans="2:9" x14ac:dyDescent="0.2">
      <c r="B131" t="s">
        <v>20</v>
      </c>
      <c r="C131">
        <v>138</v>
      </c>
      <c r="H131" t="s">
        <v>14</v>
      </c>
      <c r="I131">
        <v>40</v>
      </c>
    </row>
    <row r="132" spans="2:9" x14ac:dyDescent="0.2">
      <c r="B132" t="s">
        <v>20</v>
      </c>
      <c r="C132">
        <v>3594</v>
      </c>
      <c r="H132" t="s">
        <v>14</v>
      </c>
      <c r="I132">
        <v>23</v>
      </c>
    </row>
    <row r="133" spans="2:9" x14ac:dyDescent="0.2">
      <c r="B133" t="s">
        <v>20</v>
      </c>
      <c r="C133">
        <v>5880</v>
      </c>
      <c r="H133" t="s">
        <v>14</v>
      </c>
      <c r="I133">
        <v>75</v>
      </c>
    </row>
    <row r="134" spans="2:9" x14ac:dyDescent="0.2">
      <c r="B134" t="s">
        <v>20</v>
      </c>
      <c r="C134">
        <v>112</v>
      </c>
      <c r="H134" t="s">
        <v>14</v>
      </c>
      <c r="I134">
        <v>2176</v>
      </c>
    </row>
    <row r="135" spans="2:9" x14ac:dyDescent="0.2">
      <c r="B135" t="s">
        <v>20</v>
      </c>
      <c r="C135">
        <v>943</v>
      </c>
      <c r="H135" t="s">
        <v>14</v>
      </c>
      <c r="I135">
        <v>441</v>
      </c>
    </row>
    <row r="136" spans="2:9" x14ac:dyDescent="0.2">
      <c r="B136" t="s">
        <v>20</v>
      </c>
      <c r="C136">
        <v>2468</v>
      </c>
      <c r="H136" t="s">
        <v>14</v>
      </c>
      <c r="I136">
        <v>25</v>
      </c>
    </row>
    <row r="137" spans="2:9" x14ac:dyDescent="0.2">
      <c r="B137" t="s">
        <v>20</v>
      </c>
      <c r="C137">
        <v>2551</v>
      </c>
      <c r="H137" t="s">
        <v>14</v>
      </c>
      <c r="I137">
        <v>127</v>
      </c>
    </row>
    <row r="138" spans="2:9" x14ac:dyDescent="0.2">
      <c r="B138" t="s">
        <v>20</v>
      </c>
      <c r="C138">
        <v>101</v>
      </c>
      <c r="H138" t="s">
        <v>14</v>
      </c>
      <c r="I138">
        <v>355</v>
      </c>
    </row>
    <row r="139" spans="2:9" x14ac:dyDescent="0.2">
      <c r="B139" t="s">
        <v>20</v>
      </c>
      <c r="C139">
        <v>92</v>
      </c>
      <c r="H139" t="s">
        <v>14</v>
      </c>
      <c r="I139">
        <v>44</v>
      </c>
    </row>
    <row r="140" spans="2:9" x14ac:dyDescent="0.2">
      <c r="B140" t="s">
        <v>20</v>
      </c>
      <c r="C140">
        <v>62</v>
      </c>
      <c r="H140" t="s">
        <v>14</v>
      </c>
      <c r="I140">
        <v>67</v>
      </c>
    </row>
    <row r="141" spans="2:9" x14ac:dyDescent="0.2">
      <c r="B141" t="s">
        <v>20</v>
      </c>
      <c r="C141">
        <v>149</v>
      </c>
      <c r="H141" t="s">
        <v>14</v>
      </c>
      <c r="I141">
        <v>1068</v>
      </c>
    </row>
    <row r="142" spans="2:9" x14ac:dyDescent="0.2">
      <c r="B142" t="s">
        <v>20</v>
      </c>
      <c r="C142">
        <v>329</v>
      </c>
      <c r="H142" t="s">
        <v>14</v>
      </c>
      <c r="I142">
        <v>424</v>
      </c>
    </row>
    <row r="143" spans="2:9" x14ac:dyDescent="0.2">
      <c r="B143" t="s">
        <v>20</v>
      </c>
      <c r="C143">
        <v>97</v>
      </c>
      <c r="H143" t="s">
        <v>14</v>
      </c>
      <c r="I143">
        <v>151</v>
      </c>
    </row>
    <row r="144" spans="2:9" x14ac:dyDescent="0.2">
      <c r="B144" t="s">
        <v>20</v>
      </c>
      <c r="C144">
        <v>1784</v>
      </c>
      <c r="H144" t="s">
        <v>14</v>
      </c>
      <c r="I144">
        <v>1608</v>
      </c>
    </row>
    <row r="145" spans="2:9" x14ac:dyDescent="0.2">
      <c r="B145" t="s">
        <v>20</v>
      </c>
      <c r="C145">
        <v>1684</v>
      </c>
      <c r="H145" t="s">
        <v>14</v>
      </c>
      <c r="I145">
        <v>941</v>
      </c>
    </row>
    <row r="146" spans="2:9" x14ac:dyDescent="0.2">
      <c r="B146" t="s">
        <v>20</v>
      </c>
      <c r="C146">
        <v>250</v>
      </c>
      <c r="H146" t="s">
        <v>14</v>
      </c>
      <c r="I146">
        <v>1</v>
      </c>
    </row>
    <row r="147" spans="2:9" x14ac:dyDescent="0.2">
      <c r="B147" t="s">
        <v>20</v>
      </c>
      <c r="C147">
        <v>238</v>
      </c>
      <c r="H147" t="s">
        <v>14</v>
      </c>
      <c r="I147">
        <v>40</v>
      </c>
    </row>
    <row r="148" spans="2:9" x14ac:dyDescent="0.2">
      <c r="B148" t="s">
        <v>20</v>
      </c>
      <c r="C148">
        <v>53</v>
      </c>
      <c r="H148" t="s">
        <v>14</v>
      </c>
      <c r="I148">
        <v>3015</v>
      </c>
    </row>
    <row r="149" spans="2:9" x14ac:dyDescent="0.2">
      <c r="B149" t="s">
        <v>20</v>
      </c>
      <c r="C149">
        <v>214</v>
      </c>
      <c r="H149" t="s">
        <v>14</v>
      </c>
      <c r="I149">
        <v>435</v>
      </c>
    </row>
    <row r="150" spans="2:9" x14ac:dyDescent="0.2">
      <c r="B150" t="s">
        <v>20</v>
      </c>
      <c r="C150">
        <v>222</v>
      </c>
      <c r="H150" t="s">
        <v>14</v>
      </c>
      <c r="I150">
        <v>714</v>
      </c>
    </row>
    <row r="151" spans="2:9" x14ac:dyDescent="0.2">
      <c r="B151" t="s">
        <v>20</v>
      </c>
      <c r="C151">
        <v>1884</v>
      </c>
      <c r="H151" t="s">
        <v>14</v>
      </c>
      <c r="I151">
        <v>5497</v>
      </c>
    </row>
    <row r="152" spans="2:9" x14ac:dyDescent="0.2">
      <c r="B152" t="s">
        <v>20</v>
      </c>
      <c r="C152">
        <v>218</v>
      </c>
      <c r="H152" t="s">
        <v>14</v>
      </c>
      <c r="I152">
        <v>418</v>
      </c>
    </row>
    <row r="153" spans="2:9" x14ac:dyDescent="0.2">
      <c r="B153" t="s">
        <v>20</v>
      </c>
      <c r="C153">
        <v>6465</v>
      </c>
      <c r="H153" t="s">
        <v>14</v>
      </c>
      <c r="I153">
        <v>1439</v>
      </c>
    </row>
    <row r="154" spans="2:9" x14ac:dyDescent="0.2">
      <c r="B154" t="s">
        <v>20</v>
      </c>
      <c r="C154">
        <v>59</v>
      </c>
      <c r="H154" t="s">
        <v>14</v>
      </c>
      <c r="I154">
        <v>15</v>
      </c>
    </row>
    <row r="155" spans="2:9" x14ac:dyDescent="0.2">
      <c r="B155" t="s">
        <v>20</v>
      </c>
      <c r="C155">
        <v>88</v>
      </c>
      <c r="H155" t="s">
        <v>14</v>
      </c>
      <c r="I155">
        <v>1999</v>
      </c>
    </row>
    <row r="156" spans="2:9" x14ac:dyDescent="0.2">
      <c r="B156" t="s">
        <v>20</v>
      </c>
      <c r="C156">
        <v>1697</v>
      </c>
      <c r="H156" t="s">
        <v>14</v>
      </c>
      <c r="I156">
        <v>118</v>
      </c>
    </row>
    <row r="157" spans="2:9" x14ac:dyDescent="0.2">
      <c r="B157" t="s">
        <v>20</v>
      </c>
      <c r="C157">
        <v>92</v>
      </c>
      <c r="H157" t="s">
        <v>14</v>
      </c>
      <c r="I157">
        <v>162</v>
      </c>
    </row>
    <row r="158" spans="2:9" x14ac:dyDescent="0.2">
      <c r="B158" t="s">
        <v>20</v>
      </c>
      <c r="C158">
        <v>186</v>
      </c>
      <c r="H158" t="s">
        <v>14</v>
      </c>
      <c r="I158">
        <v>83</v>
      </c>
    </row>
    <row r="159" spans="2:9" x14ac:dyDescent="0.2">
      <c r="B159" t="s">
        <v>20</v>
      </c>
      <c r="C159">
        <v>138</v>
      </c>
      <c r="H159" t="s">
        <v>14</v>
      </c>
      <c r="I159">
        <v>747</v>
      </c>
    </row>
    <row r="160" spans="2:9" x14ac:dyDescent="0.2">
      <c r="B160" t="s">
        <v>20</v>
      </c>
      <c r="C160">
        <v>261</v>
      </c>
      <c r="H160" t="s">
        <v>14</v>
      </c>
      <c r="I160">
        <v>84</v>
      </c>
    </row>
    <row r="161" spans="2:9" x14ac:dyDescent="0.2">
      <c r="B161" t="s">
        <v>20</v>
      </c>
      <c r="C161">
        <v>107</v>
      </c>
      <c r="H161" t="s">
        <v>14</v>
      </c>
      <c r="I161">
        <v>91</v>
      </c>
    </row>
    <row r="162" spans="2:9" x14ac:dyDescent="0.2">
      <c r="B162" t="s">
        <v>20</v>
      </c>
      <c r="C162">
        <v>199</v>
      </c>
      <c r="H162" t="s">
        <v>14</v>
      </c>
      <c r="I162">
        <v>792</v>
      </c>
    </row>
    <row r="163" spans="2:9" x14ac:dyDescent="0.2">
      <c r="B163" t="s">
        <v>20</v>
      </c>
      <c r="C163">
        <v>5512</v>
      </c>
      <c r="H163" t="s">
        <v>14</v>
      </c>
      <c r="I163">
        <v>32</v>
      </c>
    </row>
    <row r="164" spans="2:9" x14ac:dyDescent="0.2">
      <c r="B164" t="s">
        <v>20</v>
      </c>
      <c r="C164">
        <v>86</v>
      </c>
      <c r="H164" t="s">
        <v>14</v>
      </c>
      <c r="I164">
        <v>186</v>
      </c>
    </row>
    <row r="165" spans="2:9" x14ac:dyDescent="0.2">
      <c r="B165" t="s">
        <v>20</v>
      </c>
      <c r="C165">
        <v>2768</v>
      </c>
      <c r="H165" t="s">
        <v>14</v>
      </c>
      <c r="I165">
        <v>605</v>
      </c>
    </row>
    <row r="166" spans="2:9" x14ac:dyDescent="0.2">
      <c r="B166" t="s">
        <v>20</v>
      </c>
      <c r="C166">
        <v>48</v>
      </c>
      <c r="H166" t="s">
        <v>14</v>
      </c>
      <c r="I166">
        <v>1</v>
      </c>
    </row>
    <row r="167" spans="2:9" x14ac:dyDescent="0.2">
      <c r="B167" t="s">
        <v>20</v>
      </c>
      <c r="C167">
        <v>87</v>
      </c>
      <c r="H167" t="s">
        <v>14</v>
      </c>
      <c r="I167">
        <v>31</v>
      </c>
    </row>
    <row r="168" spans="2:9" x14ac:dyDescent="0.2">
      <c r="B168" t="s">
        <v>20</v>
      </c>
      <c r="C168">
        <v>1894</v>
      </c>
      <c r="H168" t="s">
        <v>14</v>
      </c>
      <c r="I168">
        <v>1181</v>
      </c>
    </row>
    <row r="169" spans="2:9" x14ac:dyDescent="0.2">
      <c r="B169" t="s">
        <v>20</v>
      </c>
      <c r="C169">
        <v>282</v>
      </c>
      <c r="H169" t="s">
        <v>14</v>
      </c>
      <c r="I169">
        <v>39</v>
      </c>
    </row>
    <row r="170" spans="2:9" x14ac:dyDescent="0.2">
      <c r="B170" t="s">
        <v>20</v>
      </c>
      <c r="C170">
        <v>116</v>
      </c>
      <c r="H170" t="s">
        <v>14</v>
      </c>
      <c r="I170">
        <v>46</v>
      </c>
    </row>
    <row r="171" spans="2:9" x14ac:dyDescent="0.2">
      <c r="B171" t="s">
        <v>20</v>
      </c>
      <c r="C171">
        <v>83</v>
      </c>
      <c r="H171" t="s">
        <v>14</v>
      </c>
      <c r="I171">
        <v>105</v>
      </c>
    </row>
    <row r="172" spans="2:9" x14ac:dyDescent="0.2">
      <c r="B172" t="s">
        <v>20</v>
      </c>
      <c r="C172">
        <v>91</v>
      </c>
      <c r="H172" t="s">
        <v>14</v>
      </c>
      <c r="I172">
        <v>535</v>
      </c>
    </row>
    <row r="173" spans="2:9" x14ac:dyDescent="0.2">
      <c r="B173" t="s">
        <v>20</v>
      </c>
      <c r="C173">
        <v>546</v>
      </c>
      <c r="H173" t="s">
        <v>14</v>
      </c>
      <c r="I173">
        <v>16</v>
      </c>
    </row>
    <row r="174" spans="2:9" x14ac:dyDescent="0.2">
      <c r="B174" t="s">
        <v>20</v>
      </c>
      <c r="C174">
        <v>393</v>
      </c>
      <c r="H174" t="s">
        <v>14</v>
      </c>
      <c r="I174">
        <v>575</v>
      </c>
    </row>
    <row r="175" spans="2:9" x14ac:dyDescent="0.2">
      <c r="B175" t="s">
        <v>20</v>
      </c>
      <c r="C175">
        <v>133</v>
      </c>
      <c r="H175" t="s">
        <v>14</v>
      </c>
      <c r="I175">
        <v>1120</v>
      </c>
    </row>
    <row r="176" spans="2:9" x14ac:dyDescent="0.2">
      <c r="B176" t="s">
        <v>20</v>
      </c>
      <c r="C176">
        <v>254</v>
      </c>
      <c r="H176" t="s">
        <v>14</v>
      </c>
      <c r="I176">
        <v>113</v>
      </c>
    </row>
    <row r="177" spans="2:9" x14ac:dyDescent="0.2">
      <c r="B177" t="s">
        <v>20</v>
      </c>
      <c r="C177">
        <v>176</v>
      </c>
      <c r="H177" t="s">
        <v>14</v>
      </c>
      <c r="I177">
        <v>1538</v>
      </c>
    </row>
    <row r="178" spans="2:9" x14ac:dyDescent="0.2">
      <c r="B178" t="s">
        <v>20</v>
      </c>
      <c r="C178">
        <v>337</v>
      </c>
      <c r="H178" t="s">
        <v>14</v>
      </c>
      <c r="I178">
        <v>9</v>
      </c>
    </row>
    <row r="179" spans="2:9" x14ac:dyDescent="0.2">
      <c r="B179" t="s">
        <v>20</v>
      </c>
      <c r="C179">
        <v>107</v>
      </c>
      <c r="H179" t="s">
        <v>14</v>
      </c>
      <c r="I179">
        <v>554</v>
      </c>
    </row>
    <row r="180" spans="2:9" x14ac:dyDescent="0.2">
      <c r="B180" t="s">
        <v>20</v>
      </c>
      <c r="C180">
        <v>183</v>
      </c>
      <c r="H180" t="s">
        <v>14</v>
      </c>
      <c r="I180">
        <v>648</v>
      </c>
    </row>
    <row r="181" spans="2:9" x14ac:dyDescent="0.2">
      <c r="B181" t="s">
        <v>20</v>
      </c>
      <c r="C181">
        <v>72</v>
      </c>
      <c r="H181" t="s">
        <v>14</v>
      </c>
      <c r="I181">
        <v>21</v>
      </c>
    </row>
    <row r="182" spans="2:9" x14ac:dyDescent="0.2">
      <c r="B182" t="s">
        <v>20</v>
      </c>
      <c r="C182">
        <v>295</v>
      </c>
      <c r="H182" t="s">
        <v>14</v>
      </c>
      <c r="I182">
        <v>54</v>
      </c>
    </row>
    <row r="183" spans="2:9" x14ac:dyDescent="0.2">
      <c r="B183" t="s">
        <v>20</v>
      </c>
      <c r="C183">
        <v>142</v>
      </c>
      <c r="H183" t="s">
        <v>14</v>
      </c>
      <c r="I183">
        <v>120</v>
      </c>
    </row>
    <row r="184" spans="2:9" x14ac:dyDescent="0.2">
      <c r="B184" t="s">
        <v>20</v>
      </c>
      <c r="C184">
        <v>85</v>
      </c>
      <c r="H184" t="s">
        <v>14</v>
      </c>
      <c r="I184">
        <v>579</v>
      </c>
    </row>
    <row r="185" spans="2:9" x14ac:dyDescent="0.2">
      <c r="B185" t="s">
        <v>20</v>
      </c>
      <c r="C185">
        <v>659</v>
      </c>
      <c r="H185" t="s">
        <v>14</v>
      </c>
      <c r="I185">
        <v>2072</v>
      </c>
    </row>
    <row r="186" spans="2:9" x14ac:dyDescent="0.2">
      <c r="B186" t="s">
        <v>20</v>
      </c>
      <c r="C186">
        <v>121</v>
      </c>
      <c r="H186" t="s">
        <v>14</v>
      </c>
      <c r="I186">
        <v>0</v>
      </c>
    </row>
    <row r="187" spans="2:9" x14ac:dyDescent="0.2">
      <c r="B187" t="s">
        <v>20</v>
      </c>
      <c r="C187">
        <v>3742</v>
      </c>
      <c r="H187" t="s">
        <v>14</v>
      </c>
      <c r="I187">
        <v>1796</v>
      </c>
    </row>
    <row r="188" spans="2:9" x14ac:dyDescent="0.2">
      <c r="B188" t="s">
        <v>20</v>
      </c>
      <c r="C188">
        <v>223</v>
      </c>
      <c r="H188" t="s">
        <v>14</v>
      </c>
      <c r="I188">
        <v>62</v>
      </c>
    </row>
    <row r="189" spans="2:9" x14ac:dyDescent="0.2">
      <c r="B189" t="s">
        <v>20</v>
      </c>
      <c r="C189">
        <v>133</v>
      </c>
      <c r="H189" t="s">
        <v>14</v>
      </c>
      <c r="I189">
        <v>347</v>
      </c>
    </row>
    <row r="190" spans="2:9" x14ac:dyDescent="0.2">
      <c r="B190" t="s">
        <v>20</v>
      </c>
      <c r="C190">
        <v>5168</v>
      </c>
      <c r="H190" t="s">
        <v>14</v>
      </c>
      <c r="I190">
        <v>19</v>
      </c>
    </row>
    <row r="191" spans="2:9" x14ac:dyDescent="0.2">
      <c r="B191" t="s">
        <v>20</v>
      </c>
      <c r="C191">
        <v>307</v>
      </c>
      <c r="H191" t="s">
        <v>14</v>
      </c>
      <c r="I191">
        <v>1258</v>
      </c>
    </row>
    <row r="192" spans="2:9" x14ac:dyDescent="0.2">
      <c r="B192" t="s">
        <v>20</v>
      </c>
      <c r="C192">
        <v>2441</v>
      </c>
      <c r="H192" t="s">
        <v>14</v>
      </c>
      <c r="I192">
        <v>362</v>
      </c>
    </row>
    <row r="193" spans="2:9" x14ac:dyDescent="0.2">
      <c r="B193" t="s">
        <v>20</v>
      </c>
      <c r="C193">
        <v>1385</v>
      </c>
      <c r="H193" t="s">
        <v>14</v>
      </c>
      <c r="I193">
        <v>133</v>
      </c>
    </row>
    <row r="194" spans="2:9" x14ac:dyDescent="0.2">
      <c r="B194" t="s">
        <v>20</v>
      </c>
      <c r="C194">
        <v>190</v>
      </c>
      <c r="H194" t="s">
        <v>14</v>
      </c>
      <c r="I194">
        <v>846</v>
      </c>
    </row>
    <row r="195" spans="2:9" x14ac:dyDescent="0.2">
      <c r="B195" t="s">
        <v>20</v>
      </c>
      <c r="C195">
        <v>470</v>
      </c>
      <c r="H195" t="s">
        <v>14</v>
      </c>
      <c r="I195">
        <v>10</v>
      </c>
    </row>
    <row r="196" spans="2:9" x14ac:dyDescent="0.2">
      <c r="B196" t="s">
        <v>20</v>
      </c>
      <c r="C196">
        <v>253</v>
      </c>
      <c r="H196" t="s">
        <v>14</v>
      </c>
      <c r="I196">
        <v>191</v>
      </c>
    </row>
    <row r="197" spans="2:9" x14ac:dyDescent="0.2">
      <c r="B197" t="s">
        <v>20</v>
      </c>
      <c r="C197">
        <v>1113</v>
      </c>
      <c r="H197" t="s">
        <v>14</v>
      </c>
      <c r="I197">
        <v>1979</v>
      </c>
    </row>
    <row r="198" spans="2:9" x14ac:dyDescent="0.2">
      <c r="B198" t="s">
        <v>20</v>
      </c>
      <c r="C198">
        <v>2283</v>
      </c>
      <c r="H198" t="s">
        <v>14</v>
      </c>
      <c r="I198">
        <v>63</v>
      </c>
    </row>
    <row r="199" spans="2:9" x14ac:dyDescent="0.2">
      <c r="B199" t="s">
        <v>20</v>
      </c>
      <c r="C199">
        <v>1095</v>
      </c>
      <c r="H199" t="s">
        <v>14</v>
      </c>
      <c r="I199">
        <v>6080</v>
      </c>
    </row>
    <row r="200" spans="2:9" x14ac:dyDescent="0.2">
      <c r="B200" t="s">
        <v>20</v>
      </c>
      <c r="C200">
        <v>1690</v>
      </c>
      <c r="H200" t="s">
        <v>14</v>
      </c>
      <c r="I200">
        <v>80</v>
      </c>
    </row>
    <row r="201" spans="2:9" x14ac:dyDescent="0.2">
      <c r="B201" t="s">
        <v>20</v>
      </c>
      <c r="C201">
        <v>191</v>
      </c>
      <c r="H201" t="s">
        <v>14</v>
      </c>
      <c r="I201">
        <v>9</v>
      </c>
    </row>
    <row r="202" spans="2:9" x14ac:dyDescent="0.2">
      <c r="B202" t="s">
        <v>20</v>
      </c>
      <c r="C202">
        <v>2013</v>
      </c>
      <c r="H202" t="s">
        <v>14</v>
      </c>
      <c r="I202">
        <v>1784</v>
      </c>
    </row>
    <row r="203" spans="2:9" x14ac:dyDescent="0.2">
      <c r="B203" t="s">
        <v>20</v>
      </c>
      <c r="C203">
        <v>1703</v>
      </c>
      <c r="H203" t="s">
        <v>14</v>
      </c>
      <c r="I203">
        <v>243</v>
      </c>
    </row>
    <row r="204" spans="2:9" x14ac:dyDescent="0.2">
      <c r="B204" t="s">
        <v>20</v>
      </c>
      <c r="C204">
        <v>80</v>
      </c>
      <c r="H204" t="s">
        <v>14</v>
      </c>
      <c r="I204">
        <v>1296</v>
      </c>
    </row>
    <row r="205" spans="2:9" x14ac:dyDescent="0.2">
      <c r="B205" t="s">
        <v>20</v>
      </c>
      <c r="C205">
        <v>41</v>
      </c>
      <c r="H205" t="s">
        <v>14</v>
      </c>
      <c r="I205">
        <v>77</v>
      </c>
    </row>
    <row r="206" spans="2:9" x14ac:dyDescent="0.2">
      <c r="B206" t="s">
        <v>20</v>
      </c>
      <c r="C206">
        <v>187</v>
      </c>
      <c r="H206" t="s">
        <v>14</v>
      </c>
      <c r="I206">
        <v>395</v>
      </c>
    </row>
    <row r="207" spans="2:9" x14ac:dyDescent="0.2">
      <c r="B207" t="s">
        <v>20</v>
      </c>
      <c r="C207">
        <v>2875</v>
      </c>
      <c r="H207" t="s">
        <v>14</v>
      </c>
      <c r="I207">
        <v>49</v>
      </c>
    </row>
    <row r="208" spans="2:9" x14ac:dyDescent="0.2">
      <c r="B208" t="s">
        <v>20</v>
      </c>
      <c r="C208">
        <v>88</v>
      </c>
      <c r="H208" t="s">
        <v>14</v>
      </c>
      <c r="I208">
        <v>180</v>
      </c>
    </row>
    <row r="209" spans="2:9" x14ac:dyDescent="0.2">
      <c r="B209" t="s">
        <v>20</v>
      </c>
      <c r="C209">
        <v>191</v>
      </c>
      <c r="H209" t="s">
        <v>14</v>
      </c>
      <c r="I209">
        <v>2690</v>
      </c>
    </row>
    <row r="210" spans="2:9" x14ac:dyDescent="0.2">
      <c r="B210" t="s">
        <v>20</v>
      </c>
      <c r="C210">
        <v>139</v>
      </c>
      <c r="H210" t="s">
        <v>14</v>
      </c>
      <c r="I210">
        <v>2779</v>
      </c>
    </row>
    <row r="211" spans="2:9" x14ac:dyDescent="0.2">
      <c r="B211" t="s">
        <v>20</v>
      </c>
      <c r="C211">
        <v>186</v>
      </c>
      <c r="H211" t="s">
        <v>14</v>
      </c>
      <c r="I211">
        <v>92</v>
      </c>
    </row>
    <row r="212" spans="2:9" x14ac:dyDescent="0.2">
      <c r="B212" t="s">
        <v>20</v>
      </c>
      <c r="C212">
        <v>112</v>
      </c>
      <c r="H212" t="s">
        <v>14</v>
      </c>
      <c r="I212">
        <v>1028</v>
      </c>
    </row>
    <row r="213" spans="2:9" x14ac:dyDescent="0.2">
      <c r="B213" t="s">
        <v>20</v>
      </c>
      <c r="C213">
        <v>101</v>
      </c>
      <c r="H213" t="s">
        <v>14</v>
      </c>
      <c r="I213">
        <v>26</v>
      </c>
    </row>
    <row r="214" spans="2:9" x14ac:dyDescent="0.2">
      <c r="B214" t="s">
        <v>20</v>
      </c>
      <c r="C214">
        <v>206</v>
      </c>
      <c r="H214" t="s">
        <v>14</v>
      </c>
      <c r="I214">
        <v>1790</v>
      </c>
    </row>
    <row r="215" spans="2:9" x14ac:dyDescent="0.2">
      <c r="B215" t="s">
        <v>20</v>
      </c>
      <c r="C215">
        <v>154</v>
      </c>
      <c r="H215" t="s">
        <v>14</v>
      </c>
      <c r="I215">
        <v>37</v>
      </c>
    </row>
    <row r="216" spans="2:9" x14ac:dyDescent="0.2">
      <c r="B216" t="s">
        <v>20</v>
      </c>
      <c r="C216">
        <v>5966</v>
      </c>
      <c r="H216" t="s">
        <v>14</v>
      </c>
      <c r="I216">
        <v>35</v>
      </c>
    </row>
    <row r="217" spans="2:9" x14ac:dyDescent="0.2">
      <c r="B217" t="s">
        <v>20</v>
      </c>
      <c r="C217">
        <v>169</v>
      </c>
      <c r="H217" t="s">
        <v>14</v>
      </c>
      <c r="I217">
        <v>558</v>
      </c>
    </row>
    <row r="218" spans="2:9" x14ac:dyDescent="0.2">
      <c r="B218" t="s">
        <v>20</v>
      </c>
      <c r="C218">
        <v>2106</v>
      </c>
      <c r="H218" t="s">
        <v>14</v>
      </c>
      <c r="I218">
        <v>64</v>
      </c>
    </row>
    <row r="219" spans="2:9" x14ac:dyDescent="0.2">
      <c r="B219" t="s">
        <v>20</v>
      </c>
      <c r="C219">
        <v>131</v>
      </c>
      <c r="H219" t="s">
        <v>14</v>
      </c>
      <c r="I219">
        <v>245</v>
      </c>
    </row>
    <row r="220" spans="2:9" x14ac:dyDescent="0.2">
      <c r="B220" t="s">
        <v>20</v>
      </c>
      <c r="C220">
        <v>84</v>
      </c>
      <c r="H220" t="s">
        <v>14</v>
      </c>
      <c r="I220">
        <v>71</v>
      </c>
    </row>
    <row r="221" spans="2:9" x14ac:dyDescent="0.2">
      <c r="B221" t="s">
        <v>20</v>
      </c>
      <c r="C221">
        <v>155</v>
      </c>
      <c r="H221" t="s">
        <v>14</v>
      </c>
      <c r="I221">
        <v>42</v>
      </c>
    </row>
    <row r="222" spans="2:9" x14ac:dyDescent="0.2">
      <c r="B222" t="s">
        <v>20</v>
      </c>
      <c r="C222">
        <v>189</v>
      </c>
      <c r="H222" t="s">
        <v>14</v>
      </c>
      <c r="I222">
        <v>156</v>
      </c>
    </row>
    <row r="223" spans="2:9" x14ac:dyDescent="0.2">
      <c r="B223" t="s">
        <v>20</v>
      </c>
      <c r="C223">
        <v>4799</v>
      </c>
      <c r="H223" t="s">
        <v>14</v>
      </c>
      <c r="I223">
        <v>1368</v>
      </c>
    </row>
    <row r="224" spans="2:9" x14ac:dyDescent="0.2">
      <c r="B224" t="s">
        <v>20</v>
      </c>
      <c r="C224">
        <v>1137</v>
      </c>
      <c r="H224" t="s">
        <v>14</v>
      </c>
      <c r="I224">
        <v>102</v>
      </c>
    </row>
    <row r="225" spans="2:9" x14ac:dyDescent="0.2">
      <c r="B225" t="s">
        <v>20</v>
      </c>
      <c r="C225">
        <v>1152</v>
      </c>
      <c r="H225" t="s">
        <v>14</v>
      </c>
      <c r="I225">
        <v>86</v>
      </c>
    </row>
    <row r="226" spans="2:9" x14ac:dyDescent="0.2">
      <c r="B226" t="s">
        <v>20</v>
      </c>
      <c r="C226">
        <v>50</v>
      </c>
      <c r="H226" t="s">
        <v>14</v>
      </c>
      <c r="I226">
        <v>253</v>
      </c>
    </row>
    <row r="227" spans="2:9" x14ac:dyDescent="0.2">
      <c r="B227" t="s">
        <v>20</v>
      </c>
      <c r="C227">
        <v>3059</v>
      </c>
      <c r="H227" t="s">
        <v>14</v>
      </c>
      <c r="I227">
        <v>157</v>
      </c>
    </row>
    <row r="228" spans="2:9" x14ac:dyDescent="0.2">
      <c r="B228" t="s">
        <v>20</v>
      </c>
      <c r="C228">
        <v>34</v>
      </c>
      <c r="H228" t="s">
        <v>14</v>
      </c>
      <c r="I228">
        <v>183</v>
      </c>
    </row>
    <row r="229" spans="2:9" x14ac:dyDescent="0.2">
      <c r="B229" t="s">
        <v>20</v>
      </c>
      <c r="C229">
        <v>220</v>
      </c>
      <c r="H229" t="s">
        <v>14</v>
      </c>
      <c r="I229">
        <v>82</v>
      </c>
    </row>
    <row r="230" spans="2:9" x14ac:dyDescent="0.2">
      <c r="B230" t="s">
        <v>20</v>
      </c>
      <c r="C230">
        <v>1604</v>
      </c>
      <c r="H230" t="s">
        <v>14</v>
      </c>
      <c r="I230">
        <v>1</v>
      </c>
    </row>
    <row r="231" spans="2:9" x14ac:dyDescent="0.2">
      <c r="B231" t="s">
        <v>20</v>
      </c>
      <c r="C231">
        <v>454</v>
      </c>
      <c r="H231" t="s">
        <v>14</v>
      </c>
      <c r="I231">
        <v>1198</v>
      </c>
    </row>
    <row r="232" spans="2:9" x14ac:dyDescent="0.2">
      <c r="B232" t="s">
        <v>20</v>
      </c>
      <c r="C232">
        <v>123</v>
      </c>
      <c r="H232" t="s">
        <v>14</v>
      </c>
      <c r="I232">
        <v>648</v>
      </c>
    </row>
    <row r="233" spans="2:9" x14ac:dyDescent="0.2">
      <c r="B233" t="s">
        <v>20</v>
      </c>
      <c r="C233">
        <v>299</v>
      </c>
      <c r="H233" t="s">
        <v>14</v>
      </c>
      <c r="I233">
        <v>64</v>
      </c>
    </row>
    <row r="234" spans="2:9" x14ac:dyDescent="0.2">
      <c r="B234" t="s">
        <v>20</v>
      </c>
      <c r="C234">
        <v>2237</v>
      </c>
      <c r="H234" t="s">
        <v>14</v>
      </c>
      <c r="I234">
        <v>62</v>
      </c>
    </row>
    <row r="235" spans="2:9" x14ac:dyDescent="0.2">
      <c r="B235" t="s">
        <v>20</v>
      </c>
      <c r="C235">
        <v>645</v>
      </c>
      <c r="H235" t="s">
        <v>14</v>
      </c>
      <c r="I235">
        <v>750</v>
      </c>
    </row>
    <row r="236" spans="2:9" x14ac:dyDescent="0.2">
      <c r="B236" t="s">
        <v>20</v>
      </c>
      <c r="C236">
        <v>484</v>
      </c>
      <c r="H236" t="s">
        <v>14</v>
      </c>
      <c r="I236">
        <v>105</v>
      </c>
    </row>
    <row r="237" spans="2:9" x14ac:dyDescent="0.2">
      <c r="B237" t="s">
        <v>20</v>
      </c>
      <c r="C237">
        <v>154</v>
      </c>
      <c r="H237" t="s">
        <v>14</v>
      </c>
      <c r="I237">
        <v>2604</v>
      </c>
    </row>
    <row r="238" spans="2:9" x14ac:dyDescent="0.2">
      <c r="B238" t="s">
        <v>20</v>
      </c>
      <c r="C238">
        <v>82</v>
      </c>
      <c r="H238" t="s">
        <v>14</v>
      </c>
      <c r="I238">
        <v>65</v>
      </c>
    </row>
    <row r="239" spans="2:9" x14ac:dyDescent="0.2">
      <c r="B239" t="s">
        <v>20</v>
      </c>
      <c r="C239">
        <v>134</v>
      </c>
      <c r="H239" t="s">
        <v>14</v>
      </c>
      <c r="I239">
        <v>94</v>
      </c>
    </row>
    <row r="240" spans="2:9" x14ac:dyDescent="0.2">
      <c r="B240" t="s">
        <v>20</v>
      </c>
      <c r="C240">
        <v>5203</v>
      </c>
      <c r="H240" t="s">
        <v>14</v>
      </c>
      <c r="I240">
        <v>257</v>
      </c>
    </row>
    <row r="241" spans="2:9" x14ac:dyDescent="0.2">
      <c r="B241" t="s">
        <v>20</v>
      </c>
      <c r="C241">
        <v>94</v>
      </c>
      <c r="H241" t="s">
        <v>14</v>
      </c>
      <c r="I241">
        <v>2928</v>
      </c>
    </row>
    <row r="242" spans="2:9" x14ac:dyDescent="0.2">
      <c r="B242" t="s">
        <v>20</v>
      </c>
      <c r="C242">
        <v>205</v>
      </c>
      <c r="H242" t="s">
        <v>14</v>
      </c>
      <c r="I242">
        <v>4697</v>
      </c>
    </row>
    <row r="243" spans="2:9" x14ac:dyDescent="0.2">
      <c r="B243" t="s">
        <v>20</v>
      </c>
      <c r="C243">
        <v>92</v>
      </c>
      <c r="H243" t="s">
        <v>14</v>
      </c>
      <c r="I243">
        <v>2915</v>
      </c>
    </row>
    <row r="244" spans="2:9" x14ac:dyDescent="0.2">
      <c r="B244" t="s">
        <v>20</v>
      </c>
      <c r="C244">
        <v>219</v>
      </c>
      <c r="H244" t="s">
        <v>14</v>
      </c>
      <c r="I244">
        <v>18</v>
      </c>
    </row>
    <row r="245" spans="2:9" x14ac:dyDescent="0.2">
      <c r="B245" t="s">
        <v>20</v>
      </c>
      <c r="C245">
        <v>2526</v>
      </c>
      <c r="H245" t="s">
        <v>14</v>
      </c>
      <c r="I245">
        <v>602</v>
      </c>
    </row>
    <row r="246" spans="2:9" x14ac:dyDescent="0.2">
      <c r="B246" t="s">
        <v>20</v>
      </c>
      <c r="C246">
        <v>94</v>
      </c>
      <c r="H246" t="s">
        <v>14</v>
      </c>
      <c r="I246">
        <v>1</v>
      </c>
    </row>
    <row r="247" spans="2:9" x14ac:dyDescent="0.2">
      <c r="B247" t="s">
        <v>20</v>
      </c>
      <c r="C247">
        <v>1713</v>
      </c>
      <c r="H247" t="s">
        <v>14</v>
      </c>
      <c r="I247">
        <v>3868</v>
      </c>
    </row>
    <row r="248" spans="2:9" x14ac:dyDescent="0.2">
      <c r="B248" t="s">
        <v>20</v>
      </c>
      <c r="C248">
        <v>249</v>
      </c>
      <c r="H248" t="s">
        <v>14</v>
      </c>
      <c r="I248">
        <v>504</v>
      </c>
    </row>
    <row r="249" spans="2:9" x14ac:dyDescent="0.2">
      <c r="B249" t="s">
        <v>20</v>
      </c>
      <c r="C249">
        <v>192</v>
      </c>
      <c r="H249" t="s">
        <v>14</v>
      </c>
      <c r="I249">
        <v>14</v>
      </c>
    </row>
    <row r="250" spans="2:9" x14ac:dyDescent="0.2">
      <c r="B250" t="s">
        <v>20</v>
      </c>
      <c r="C250">
        <v>247</v>
      </c>
      <c r="H250" t="s">
        <v>14</v>
      </c>
      <c r="I250">
        <v>750</v>
      </c>
    </row>
    <row r="251" spans="2:9" x14ac:dyDescent="0.2">
      <c r="B251" t="s">
        <v>20</v>
      </c>
      <c r="C251">
        <v>2293</v>
      </c>
      <c r="H251" t="s">
        <v>14</v>
      </c>
      <c r="I251">
        <v>77</v>
      </c>
    </row>
    <row r="252" spans="2:9" x14ac:dyDescent="0.2">
      <c r="B252" t="s">
        <v>20</v>
      </c>
      <c r="C252">
        <v>3131</v>
      </c>
      <c r="H252" t="s">
        <v>14</v>
      </c>
      <c r="I252">
        <v>752</v>
      </c>
    </row>
    <row r="253" spans="2:9" x14ac:dyDescent="0.2">
      <c r="B253" t="s">
        <v>20</v>
      </c>
      <c r="C253">
        <v>143</v>
      </c>
      <c r="H253" t="s">
        <v>14</v>
      </c>
      <c r="I253">
        <v>131</v>
      </c>
    </row>
    <row r="254" spans="2:9" x14ac:dyDescent="0.2">
      <c r="B254" t="s">
        <v>20</v>
      </c>
      <c r="C254">
        <v>296</v>
      </c>
      <c r="H254" t="s">
        <v>14</v>
      </c>
      <c r="I254">
        <v>87</v>
      </c>
    </row>
    <row r="255" spans="2:9" x14ac:dyDescent="0.2">
      <c r="B255" t="s">
        <v>20</v>
      </c>
      <c r="C255">
        <v>170</v>
      </c>
      <c r="H255" t="s">
        <v>14</v>
      </c>
      <c r="I255">
        <v>1063</v>
      </c>
    </row>
    <row r="256" spans="2:9" x14ac:dyDescent="0.2">
      <c r="B256" t="s">
        <v>20</v>
      </c>
      <c r="C256">
        <v>86</v>
      </c>
      <c r="H256" t="s">
        <v>14</v>
      </c>
      <c r="I256">
        <v>76</v>
      </c>
    </row>
    <row r="257" spans="2:9" x14ac:dyDescent="0.2">
      <c r="B257" t="s">
        <v>20</v>
      </c>
      <c r="C257">
        <v>6286</v>
      </c>
      <c r="H257" t="s">
        <v>14</v>
      </c>
      <c r="I257">
        <v>4428</v>
      </c>
    </row>
    <row r="258" spans="2:9" x14ac:dyDescent="0.2">
      <c r="B258" t="s">
        <v>20</v>
      </c>
      <c r="C258">
        <v>3727</v>
      </c>
      <c r="H258" t="s">
        <v>14</v>
      </c>
      <c r="I258">
        <v>58</v>
      </c>
    </row>
    <row r="259" spans="2:9" x14ac:dyDescent="0.2">
      <c r="B259" t="s">
        <v>20</v>
      </c>
      <c r="C259">
        <v>1605</v>
      </c>
      <c r="H259" t="s">
        <v>14</v>
      </c>
      <c r="I259">
        <v>111</v>
      </c>
    </row>
    <row r="260" spans="2:9" x14ac:dyDescent="0.2">
      <c r="B260" t="s">
        <v>20</v>
      </c>
      <c r="C260">
        <v>2120</v>
      </c>
      <c r="H260" t="s">
        <v>14</v>
      </c>
      <c r="I260">
        <v>2955</v>
      </c>
    </row>
    <row r="261" spans="2:9" x14ac:dyDescent="0.2">
      <c r="B261" t="s">
        <v>20</v>
      </c>
      <c r="C261">
        <v>50</v>
      </c>
      <c r="H261" t="s">
        <v>14</v>
      </c>
      <c r="I261">
        <v>1657</v>
      </c>
    </row>
    <row r="262" spans="2:9" x14ac:dyDescent="0.2">
      <c r="B262" t="s">
        <v>20</v>
      </c>
      <c r="C262">
        <v>2080</v>
      </c>
      <c r="H262" t="s">
        <v>14</v>
      </c>
      <c r="I262">
        <v>926</v>
      </c>
    </row>
    <row r="263" spans="2:9" x14ac:dyDescent="0.2">
      <c r="B263" t="s">
        <v>20</v>
      </c>
      <c r="C263">
        <v>2105</v>
      </c>
      <c r="H263" t="s">
        <v>14</v>
      </c>
      <c r="I263">
        <v>77</v>
      </c>
    </row>
    <row r="264" spans="2:9" x14ac:dyDescent="0.2">
      <c r="B264" t="s">
        <v>20</v>
      </c>
      <c r="C264">
        <v>2436</v>
      </c>
      <c r="H264" t="s">
        <v>14</v>
      </c>
      <c r="I264">
        <v>1748</v>
      </c>
    </row>
    <row r="265" spans="2:9" x14ac:dyDescent="0.2">
      <c r="B265" t="s">
        <v>20</v>
      </c>
      <c r="C265">
        <v>80</v>
      </c>
      <c r="H265" t="s">
        <v>14</v>
      </c>
      <c r="I265">
        <v>79</v>
      </c>
    </row>
    <row r="266" spans="2:9" x14ac:dyDescent="0.2">
      <c r="B266" t="s">
        <v>20</v>
      </c>
      <c r="C266">
        <v>42</v>
      </c>
      <c r="H266" t="s">
        <v>14</v>
      </c>
      <c r="I266">
        <v>889</v>
      </c>
    </row>
    <row r="267" spans="2:9" x14ac:dyDescent="0.2">
      <c r="B267" t="s">
        <v>20</v>
      </c>
      <c r="C267">
        <v>139</v>
      </c>
      <c r="H267" t="s">
        <v>14</v>
      </c>
      <c r="I267">
        <v>56</v>
      </c>
    </row>
    <row r="268" spans="2:9" x14ac:dyDescent="0.2">
      <c r="B268" t="s">
        <v>20</v>
      </c>
      <c r="C268">
        <v>159</v>
      </c>
      <c r="H268" t="s">
        <v>14</v>
      </c>
      <c r="I268">
        <v>1</v>
      </c>
    </row>
    <row r="269" spans="2:9" x14ac:dyDescent="0.2">
      <c r="B269" t="s">
        <v>20</v>
      </c>
      <c r="C269">
        <v>381</v>
      </c>
      <c r="H269" t="s">
        <v>14</v>
      </c>
      <c r="I269">
        <v>83</v>
      </c>
    </row>
    <row r="270" spans="2:9" x14ac:dyDescent="0.2">
      <c r="B270" t="s">
        <v>20</v>
      </c>
      <c r="C270">
        <v>194</v>
      </c>
      <c r="H270" t="s">
        <v>14</v>
      </c>
      <c r="I270">
        <v>2025</v>
      </c>
    </row>
    <row r="271" spans="2:9" x14ac:dyDescent="0.2">
      <c r="B271" t="s">
        <v>20</v>
      </c>
      <c r="C271">
        <v>106</v>
      </c>
      <c r="H271" t="s">
        <v>14</v>
      </c>
      <c r="I271">
        <v>14</v>
      </c>
    </row>
    <row r="272" spans="2:9" x14ac:dyDescent="0.2">
      <c r="B272" t="s">
        <v>20</v>
      </c>
      <c r="C272">
        <v>142</v>
      </c>
      <c r="H272" t="s">
        <v>14</v>
      </c>
      <c r="I272">
        <v>656</v>
      </c>
    </row>
    <row r="273" spans="2:9" x14ac:dyDescent="0.2">
      <c r="B273" t="s">
        <v>20</v>
      </c>
      <c r="C273">
        <v>211</v>
      </c>
      <c r="H273" t="s">
        <v>14</v>
      </c>
      <c r="I273">
        <v>1596</v>
      </c>
    </row>
    <row r="274" spans="2:9" x14ac:dyDescent="0.2">
      <c r="B274" t="s">
        <v>20</v>
      </c>
      <c r="C274">
        <v>2756</v>
      </c>
      <c r="H274" t="s">
        <v>14</v>
      </c>
      <c r="I274">
        <v>10</v>
      </c>
    </row>
    <row r="275" spans="2:9" x14ac:dyDescent="0.2">
      <c r="B275" t="s">
        <v>20</v>
      </c>
      <c r="C275">
        <v>173</v>
      </c>
      <c r="H275" t="s">
        <v>14</v>
      </c>
      <c r="I275">
        <v>1121</v>
      </c>
    </row>
    <row r="276" spans="2:9" x14ac:dyDescent="0.2">
      <c r="B276" t="s">
        <v>20</v>
      </c>
      <c r="C276">
        <v>87</v>
      </c>
      <c r="H276" t="s">
        <v>14</v>
      </c>
      <c r="I276">
        <v>15</v>
      </c>
    </row>
    <row r="277" spans="2:9" x14ac:dyDescent="0.2">
      <c r="B277" t="s">
        <v>20</v>
      </c>
      <c r="C277">
        <v>1572</v>
      </c>
      <c r="H277" t="s">
        <v>14</v>
      </c>
      <c r="I277">
        <v>191</v>
      </c>
    </row>
    <row r="278" spans="2:9" x14ac:dyDescent="0.2">
      <c r="B278" t="s">
        <v>20</v>
      </c>
      <c r="C278">
        <v>2346</v>
      </c>
      <c r="H278" t="s">
        <v>14</v>
      </c>
      <c r="I278">
        <v>16</v>
      </c>
    </row>
    <row r="279" spans="2:9" x14ac:dyDescent="0.2">
      <c r="B279" t="s">
        <v>20</v>
      </c>
      <c r="C279">
        <v>115</v>
      </c>
      <c r="H279" t="s">
        <v>14</v>
      </c>
      <c r="I279">
        <v>17</v>
      </c>
    </row>
    <row r="280" spans="2:9" x14ac:dyDescent="0.2">
      <c r="B280" t="s">
        <v>20</v>
      </c>
      <c r="C280">
        <v>85</v>
      </c>
      <c r="H280" t="s">
        <v>14</v>
      </c>
      <c r="I280">
        <v>34</v>
      </c>
    </row>
    <row r="281" spans="2:9" x14ac:dyDescent="0.2">
      <c r="B281" t="s">
        <v>20</v>
      </c>
      <c r="C281">
        <v>144</v>
      </c>
      <c r="H281" t="s">
        <v>14</v>
      </c>
      <c r="I281">
        <v>1</v>
      </c>
    </row>
    <row r="282" spans="2:9" x14ac:dyDescent="0.2">
      <c r="B282" t="s">
        <v>20</v>
      </c>
      <c r="C282">
        <v>2443</v>
      </c>
      <c r="H282" t="s">
        <v>14</v>
      </c>
      <c r="I282">
        <v>1274</v>
      </c>
    </row>
    <row r="283" spans="2:9" x14ac:dyDescent="0.2">
      <c r="B283" t="s">
        <v>20</v>
      </c>
      <c r="C283">
        <v>64</v>
      </c>
      <c r="H283" t="s">
        <v>14</v>
      </c>
      <c r="I283">
        <v>210</v>
      </c>
    </row>
    <row r="284" spans="2:9" x14ac:dyDescent="0.2">
      <c r="B284" t="s">
        <v>20</v>
      </c>
      <c r="C284">
        <v>268</v>
      </c>
      <c r="H284" t="s">
        <v>14</v>
      </c>
      <c r="I284">
        <v>248</v>
      </c>
    </row>
    <row r="285" spans="2:9" x14ac:dyDescent="0.2">
      <c r="B285" t="s">
        <v>20</v>
      </c>
      <c r="C285">
        <v>195</v>
      </c>
      <c r="H285" t="s">
        <v>14</v>
      </c>
      <c r="I285">
        <v>513</v>
      </c>
    </row>
    <row r="286" spans="2:9" x14ac:dyDescent="0.2">
      <c r="B286" t="s">
        <v>20</v>
      </c>
      <c r="C286">
        <v>186</v>
      </c>
      <c r="H286" t="s">
        <v>14</v>
      </c>
      <c r="I286">
        <v>3410</v>
      </c>
    </row>
    <row r="287" spans="2:9" x14ac:dyDescent="0.2">
      <c r="B287" t="s">
        <v>20</v>
      </c>
      <c r="C287">
        <v>460</v>
      </c>
      <c r="H287" t="s">
        <v>14</v>
      </c>
      <c r="I287">
        <v>10</v>
      </c>
    </row>
    <row r="288" spans="2:9" x14ac:dyDescent="0.2">
      <c r="B288" t="s">
        <v>20</v>
      </c>
      <c r="C288">
        <v>2528</v>
      </c>
      <c r="H288" t="s">
        <v>14</v>
      </c>
      <c r="I288">
        <v>2201</v>
      </c>
    </row>
    <row r="289" spans="2:9" x14ac:dyDescent="0.2">
      <c r="B289" t="s">
        <v>20</v>
      </c>
      <c r="C289">
        <v>3657</v>
      </c>
      <c r="H289" t="s">
        <v>14</v>
      </c>
      <c r="I289">
        <v>676</v>
      </c>
    </row>
    <row r="290" spans="2:9" x14ac:dyDescent="0.2">
      <c r="B290" t="s">
        <v>20</v>
      </c>
      <c r="C290">
        <v>131</v>
      </c>
      <c r="H290" t="s">
        <v>14</v>
      </c>
      <c r="I290">
        <v>831</v>
      </c>
    </row>
    <row r="291" spans="2:9" x14ac:dyDescent="0.2">
      <c r="B291" t="s">
        <v>20</v>
      </c>
      <c r="C291">
        <v>239</v>
      </c>
      <c r="H291" t="s">
        <v>14</v>
      </c>
      <c r="I291">
        <v>859</v>
      </c>
    </row>
    <row r="292" spans="2:9" x14ac:dyDescent="0.2">
      <c r="B292" t="s">
        <v>20</v>
      </c>
      <c r="C292">
        <v>78</v>
      </c>
      <c r="H292" t="s">
        <v>14</v>
      </c>
      <c r="I292">
        <v>45</v>
      </c>
    </row>
    <row r="293" spans="2:9" x14ac:dyDescent="0.2">
      <c r="B293" t="s">
        <v>20</v>
      </c>
      <c r="C293">
        <v>1773</v>
      </c>
      <c r="H293" t="s">
        <v>14</v>
      </c>
      <c r="I293">
        <v>6</v>
      </c>
    </row>
    <row r="294" spans="2:9" x14ac:dyDescent="0.2">
      <c r="B294" t="s">
        <v>20</v>
      </c>
      <c r="C294">
        <v>32</v>
      </c>
      <c r="H294" t="s">
        <v>14</v>
      </c>
      <c r="I294">
        <v>7</v>
      </c>
    </row>
    <row r="295" spans="2:9" x14ac:dyDescent="0.2">
      <c r="B295" t="s">
        <v>20</v>
      </c>
      <c r="C295">
        <v>369</v>
      </c>
      <c r="H295" t="s">
        <v>14</v>
      </c>
      <c r="I295">
        <v>31</v>
      </c>
    </row>
    <row r="296" spans="2:9" x14ac:dyDescent="0.2">
      <c r="B296" t="s">
        <v>20</v>
      </c>
      <c r="C296">
        <v>89</v>
      </c>
      <c r="H296" t="s">
        <v>14</v>
      </c>
      <c r="I296">
        <v>78</v>
      </c>
    </row>
    <row r="297" spans="2:9" x14ac:dyDescent="0.2">
      <c r="B297" t="s">
        <v>20</v>
      </c>
      <c r="C297">
        <v>147</v>
      </c>
      <c r="H297" t="s">
        <v>14</v>
      </c>
      <c r="I297">
        <v>1225</v>
      </c>
    </row>
    <row r="298" spans="2:9" x14ac:dyDescent="0.2">
      <c r="B298" t="s">
        <v>20</v>
      </c>
      <c r="C298">
        <v>126</v>
      </c>
      <c r="H298" t="s">
        <v>14</v>
      </c>
      <c r="I298">
        <v>1</v>
      </c>
    </row>
    <row r="299" spans="2:9" x14ac:dyDescent="0.2">
      <c r="B299" t="s">
        <v>20</v>
      </c>
      <c r="C299">
        <v>2218</v>
      </c>
      <c r="H299" t="s">
        <v>14</v>
      </c>
      <c r="I299">
        <v>67</v>
      </c>
    </row>
    <row r="300" spans="2:9" x14ac:dyDescent="0.2">
      <c r="B300" t="s">
        <v>20</v>
      </c>
      <c r="C300">
        <v>202</v>
      </c>
      <c r="H300" t="s">
        <v>14</v>
      </c>
      <c r="I300">
        <v>19</v>
      </c>
    </row>
    <row r="301" spans="2:9" x14ac:dyDescent="0.2">
      <c r="B301" t="s">
        <v>20</v>
      </c>
      <c r="C301">
        <v>140</v>
      </c>
      <c r="H301" t="s">
        <v>14</v>
      </c>
      <c r="I301">
        <v>2108</v>
      </c>
    </row>
    <row r="302" spans="2:9" x14ac:dyDescent="0.2">
      <c r="B302" t="s">
        <v>20</v>
      </c>
      <c r="C302">
        <v>1052</v>
      </c>
      <c r="H302" t="s">
        <v>14</v>
      </c>
      <c r="I302">
        <v>679</v>
      </c>
    </row>
    <row r="303" spans="2:9" x14ac:dyDescent="0.2">
      <c r="B303" t="s">
        <v>20</v>
      </c>
      <c r="C303">
        <v>247</v>
      </c>
      <c r="H303" t="s">
        <v>14</v>
      </c>
      <c r="I303">
        <v>36</v>
      </c>
    </row>
    <row r="304" spans="2:9" x14ac:dyDescent="0.2">
      <c r="B304" t="s">
        <v>20</v>
      </c>
      <c r="C304">
        <v>84</v>
      </c>
      <c r="H304" t="s">
        <v>14</v>
      </c>
      <c r="I304">
        <v>47</v>
      </c>
    </row>
    <row r="305" spans="2:9" x14ac:dyDescent="0.2">
      <c r="B305" t="s">
        <v>20</v>
      </c>
      <c r="C305">
        <v>88</v>
      </c>
      <c r="H305" t="s">
        <v>14</v>
      </c>
      <c r="I305">
        <v>70</v>
      </c>
    </row>
    <row r="306" spans="2:9" x14ac:dyDescent="0.2">
      <c r="B306" t="s">
        <v>20</v>
      </c>
      <c r="C306">
        <v>156</v>
      </c>
      <c r="H306" t="s">
        <v>14</v>
      </c>
      <c r="I306">
        <v>154</v>
      </c>
    </row>
    <row r="307" spans="2:9" x14ac:dyDescent="0.2">
      <c r="B307" t="s">
        <v>20</v>
      </c>
      <c r="C307">
        <v>2985</v>
      </c>
      <c r="H307" t="s">
        <v>14</v>
      </c>
      <c r="I307">
        <v>22</v>
      </c>
    </row>
    <row r="308" spans="2:9" x14ac:dyDescent="0.2">
      <c r="B308" t="s">
        <v>20</v>
      </c>
      <c r="C308">
        <v>762</v>
      </c>
      <c r="H308" t="s">
        <v>14</v>
      </c>
      <c r="I308">
        <v>1758</v>
      </c>
    </row>
    <row r="309" spans="2:9" x14ac:dyDescent="0.2">
      <c r="B309" t="s">
        <v>20</v>
      </c>
      <c r="C309">
        <v>554</v>
      </c>
      <c r="H309" t="s">
        <v>14</v>
      </c>
      <c r="I309">
        <v>94</v>
      </c>
    </row>
    <row r="310" spans="2:9" x14ac:dyDescent="0.2">
      <c r="B310" t="s">
        <v>20</v>
      </c>
      <c r="C310">
        <v>135</v>
      </c>
      <c r="H310" t="s">
        <v>14</v>
      </c>
      <c r="I310">
        <v>33</v>
      </c>
    </row>
    <row r="311" spans="2:9" x14ac:dyDescent="0.2">
      <c r="B311" t="s">
        <v>20</v>
      </c>
      <c r="C311">
        <v>122</v>
      </c>
      <c r="H311" t="s">
        <v>14</v>
      </c>
      <c r="I311">
        <v>1</v>
      </c>
    </row>
    <row r="312" spans="2:9" x14ac:dyDescent="0.2">
      <c r="B312" t="s">
        <v>20</v>
      </c>
      <c r="C312">
        <v>221</v>
      </c>
      <c r="H312" t="s">
        <v>14</v>
      </c>
      <c r="I312">
        <v>31</v>
      </c>
    </row>
    <row r="313" spans="2:9" x14ac:dyDescent="0.2">
      <c r="B313" t="s">
        <v>20</v>
      </c>
      <c r="C313">
        <v>126</v>
      </c>
      <c r="H313" t="s">
        <v>14</v>
      </c>
      <c r="I313">
        <v>35</v>
      </c>
    </row>
    <row r="314" spans="2:9" x14ac:dyDescent="0.2">
      <c r="B314" t="s">
        <v>20</v>
      </c>
      <c r="C314">
        <v>1022</v>
      </c>
      <c r="H314" t="s">
        <v>14</v>
      </c>
      <c r="I314">
        <v>63</v>
      </c>
    </row>
    <row r="315" spans="2:9" x14ac:dyDescent="0.2">
      <c r="B315" t="s">
        <v>20</v>
      </c>
      <c r="C315">
        <v>3177</v>
      </c>
      <c r="H315" t="s">
        <v>14</v>
      </c>
      <c r="I315">
        <v>526</v>
      </c>
    </row>
    <row r="316" spans="2:9" x14ac:dyDescent="0.2">
      <c r="B316" t="s">
        <v>20</v>
      </c>
      <c r="C316">
        <v>198</v>
      </c>
      <c r="H316" t="s">
        <v>14</v>
      </c>
      <c r="I316">
        <v>121</v>
      </c>
    </row>
    <row r="317" spans="2:9" x14ac:dyDescent="0.2">
      <c r="B317" t="s">
        <v>20</v>
      </c>
      <c r="C317">
        <v>85</v>
      </c>
      <c r="H317" t="s">
        <v>14</v>
      </c>
      <c r="I317">
        <v>67</v>
      </c>
    </row>
    <row r="318" spans="2:9" x14ac:dyDescent="0.2">
      <c r="B318" t="s">
        <v>20</v>
      </c>
      <c r="C318">
        <v>3596</v>
      </c>
      <c r="H318" t="s">
        <v>14</v>
      </c>
      <c r="I318">
        <v>57</v>
      </c>
    </row>
    <row r="319" spans="2:9" x14ac:dyDescent="0.2">
      <c r="B319" t="s">
        <v>20</v>
      </c>
      <c r="C319">
        <v>244</v>
      </c>
      <c r="H319" t="s">
        <v>14</v>
      </c>
      <c r="I319">
        <v>1229</v>
      </c>
    </row>
    <row r="320" spans="2:9" x14ac:dyDescent="0.2">
      <c r="B320" t="s">
        <v>20</v>
      </c>
      <c r="C320">
        <v>5180</v>
      </c>
      <c r="H320" t="s">
        <v>14</v>
      </c>
      <c r="I320">
        <v>12</v>
      </c>
    </row>
    <row r="321" spans="2:9" x14ac:dyDescent="0.2">
      <c r="B321" t="s">
        <v>20</v>
      </c>
      <c r="C321">
        <v>589</v>
      </c>
      <c r="H321" t="s">
        <v>14</v>
      </c>
      <c r="I321">
        <v>452</v>
      </c>
    </row>
    <row r="322" spans="2:9" x14ac:dyDescent="0.2">
      <c r="B322" t="s">
        <v>20</v>
      </c>
      <c r="C322">
        <v>2725</v>
      </c>
      <c r="H322" t="s">
        <v>14</v>
      </c>
      <c r="I322">
        <v>1886</v>
      </c>
    </row>
    <row r="323" spans="2:9" x14ac:dyDescent="0.2">
      <c r="B323" t="s">
        <v>20</v>
      </c>
      <c r="C323">
        <v>300</v>
      </c>
      <c r="H323" t="s">
        <v>14</v>
      </c>
      <c r="I323">
        <v>1825</v>
      </c>
    </row>
    <row r="324" spans="2:9" x14ac:dyDescent="0.2">
      <c r="B324" t="s">
        <v>20</v>
      </c>
      <c r="C324">
        <v>144</v>
      </c>
      <c r="H324" t="s">
        <v>14</v>
      </c>
      <c r="I324">
        <v>31</v>
      </c>
    </row>
    <row r="325" spans="2:9" x14ac:dyDescent="0.2">
      <c r="B325" t="s">
        <v>20</v>
      </c>
      <c r="C325">
        <v>87</v>
      </c>
      <c r="H325" t="s">
        <v>14</v>
      </c>
      <c r="I325">
        <v>107</v>
      </c>
    </row>
    <row r="326" spans="2:9" x14ac:dyDescent="0.2">
      <c r="B326" t="s">
        <v>20</v>
      </c>
      <c r="C326">
        <v>3116</v>
      </c>
      <c r="H326" t="s">
        <v>14</v>
      </c>
      <c r="I326">
        <v>27</v>
      </c>
    </row>
    <row r="327" spans="2:9" x14ac:dyDescent="0.2">
      <c r="B327" t="s">
        <v>20</v>
      </c>
      <c r="C327">
        <v>909</v>
      </c>
      <c r="H327" t="s">
        <v>14</v>
      </c>
      <c r="I327">
        <v>1221</v>
      </c>
    </row>
    <row r="328" spans="2:9" x14ac:dyDescent="0.2">
      <c r="B328" t="s">
        <v>20</v>
      </c>
      <c r="C328">
        <v>1613</v>
      </c>
      <c r="H328" t="s">
        <v>14</v>
      </c>
      <c r="I328">
        <v>1</v>
      </c>
    </row>
    <row r="329" spans="2:9" x14ac:dyDescent="0.2">
      <c r="B329" t="s">
        <v>20</v>
      </c>
      <c r="C329">
        <v>136</v>
      </c>
      <c r="H329" t="s">
        <v>14</v>
      </c>
      <c r="I329">
        <v>16</v>
      </c>
    </row>
    <row r="330" spans="2:9" x14ac:dyDescent="0.2">
      <c r="B330" t="s">
        <v>20</v>
      </c>
      <c r="C330">
        <v>130</v>
      </c>
      <c r="H330" t="s">
        <v>14</v>
      </c>
      <c r="I330">
        <v>41</v>
      </c>
    </row>
    <row r="331" spans="2:9" x14ac:dyDescent="0.2">
      <c r="B331" t="s">
        <v>20</v>
      </c>
      <c r="C331">
        <v>102</v>
      </c>
      <c r="H331" t="s">
        <v>14</v>
      </c>
      <c r="I331">
        <v>523</v>
      </c>
    </row>
    <row r="332" spans="2:9" x14ac:dyDescent="0.2">
      <c r="B332" t="s">
        <v>20</v>
      </c>
      <c r="C332">
        <v>4006</v>
      </c>
      <c r="H332" t="s">
        <v>14</v>
      </c>
      <c r="I332">
        <v>141</v>
      </c>
    </row>
    <row r="333" spans="2:9" x14ac:dyDescent="0.2">
      <c r="B333" t="s">
        <v>20</v>
      </c>
      <c r="C333">
        <v>1629</v>
      </c>
      <c r="H333" t="s">
        <v>14</v>
      </c>
      <c r="I333">
        <v>52</v>
      </c>
    </row>
    <row r="334" spans="2:9" x14ac:dyDescent="0.2">
      <c r="B334" t="s">
        <v>20</v>
      </c>
      <c r="C334">
        <v>2188</v>
      </c>
      <c r="H334" t="s">
        <v>14</v>
      </c>
      <c r="I334">
        <v>225</v>
      </c>
    </row>
    <row r="335" spans="2:9" x14ac:dyDescent="0.2">
      <c r="B335" t="s">
        <v>20</v>
      </c>
      <c r="C335">
        <v>2409</v>
      </c>
      <c r="H335" t="s">
        <v>14</v>
      </c>
      <c r="I335">
        <v>38</v>
      </c>
    </row>
    <row r="336" spans="2:9" x14ac:dyDescent="0.2">
      <c r="B336" t="s">
        <v>20</v>
      </c>
      <c r="C336">
        <v>194</v>
      </c>
      <c r="H336" t="s">
        <v>14</v>
      </c>
      <c r="I336">
        <v>15</v>
      </c>
    </row>
    <row r="337" spans="2:9" x14ac:dyDescent="0.2">
      <c r="B337" t="s">
        <v>20</v>
      </c>
      <c r="C337">
        <v>1140</v>
      </c>
      <c r="H337" t="s">
        <v>14</v>
      </c>
      <c r="I337">
        <v>37</v>
      </c>
    </row>
    <row r="338" spans="2:9" x14ac:dyDescent="0.2">
      <c r="B338" t="s">
        <v>20</v>
      </c>
      <c r="C338">
        <v>102</v>
      </c>
      <c r="H338" t="s">
        <v>14</v>
      </c>
      <c r="I338">
        <v>112</v>
      </c>
    </row>
    <row r="339" spans="2:9" x14ac:dyDescent="0.2">
      <c r="B339" t="s">
        <v>20</v>
      </c>
      <c r="C339">
        <v>2857</v>
      </c>
      <c r="H339" t="s">
        <v>14</v>
      </c>
      <c r="I339">
        <v>21</v>
      </c>
    </row>
    <row r="340" spans="2:9" x14ac:dyDescent="0.2">
      <c r="B340" t="s">
        <v>20</v>
      </c>
      <c r="C340">
        <v>107</v>
      </c>
      <c r="H340" t="s">
        <v>14</v>
      </c>
      <c r="I340">
        <v>67</v>
      </c>
    </row>
    <row r="341" spans="2:9" x14ac:dyDescent="0.2">
      <c r="B341" t="s">
        <v>20</v>
      </c>
      <c r="C341">
        <v>160</v>
      </c>
      <c r="H341" t="s">
        <v>14</v>
      </c>
      <c r="I341">
        <v>78</v>
      </c>
    </row>
    <row r="342" spans="2:9" x14ac:dyDescent="0.2">
      <c r="B342" t="s">
        <v>20</v>
      </c>
      <c r="C342">
        <v>2230</v>
      </c>
      <c r="H342" t="s">
        <v>14</v>
      </c>
      <c r="I342">
        <v>67</v>
      </c>
    </row>
    <row r="343" spans="2:9" x14ac:dyDescent="0.2">
      <c r="B343" t="s">
        <v>20</v>
      </c>
      <c r="C343">
        <v>316</v>
      </c>
      <c r="H343" t="s">
        <v>14</v>
      </c>
      <c r="I343">
        <v>263</v>
      </c>
    </row>
    <row r="344" spans="2:9" x14ac:dyDescent="0.2">
      <c r="B344" t="s">
        <v>20</v>
      </c>
      <c r="C344">
        <v>117</v>
      </c>
      <c r="H344" t="s">
        <v>14</v>
      </c>
      <c r="I344">
        <v>1691</v>
      </c>
    </row>
    <row r="345" spans="2:9" x14ac:dyDescent="0.2">
      <c r="B345" t="s">
        <v>20</v>
      </c>
      <c r="C345">
        <v>6406</v>
      </c>
      <c r="H345" t="s">
        <v>14</v>
      </c>
      <c r="I345">
        <v>181</v>
      </c>
    </row>
    <row r="346" spans="2:9" x14ac:dyDescent="0.2">
      <c r="B346" t="s">
        <v>20</v>
      </c>
      <c r="C346">
        <v>192</v>
      </c>
      <c r="H346" t="s">
        <v>14</v>
      </c>
      <c r="I346">
        <v>13</v>
      </c>
    </row>
    <row r="347" spans="2:9" x14ac:dyDescent="0.2">
      <c r="B347" t="s">
        <v>20</v>
      </c>
      <c r="C347">
        <v>26</v>
      </c>
      <c r="H347" t="s">
        <v>14</v>
      </c>
      <c r="I347">
        <v>1</v>
      </c>
    </row>
    <row r="348" spans="2:9" x14ac:dyDescent="0.2">
      <c r="B348" t="s">
        <v>20</v>
      </c>
      <c r="C348">
        <v>723</v>
      </c>
      <c r="H348" t="s">
        <v>14</v>
      </c>
      <c r="I348">
        <v>21</v>
      </c>
    </row>
    <row r="349" spans="2:9" x14ac:dyDescent="0.2">
      <c r="B349" t="s">
        <v>20</v>
      </c>
      <c r="C349">
        <v>170</v>
      </c>
      <c r="H349" t="s">
        <v>14</v>
      </c>
      <c r="I349">
        <v>830</v>
      </c>
    </row>
    <row r="350" spans="2:9" x14ac:dyDescent="0.2">
      <c r="B350" t="s">
        <v>20</v>
      </c>
      <c r="C350">
        <v>238</v>
      </c>
      <c r="H350" t="s">
        <v>14</v>
      </c>
      <c r="I350">
        <v>130</v>
      </c>
    </row>
    <row r="351" spans="2:9" x14ac:dyDescent="0.2">
      <c r="B351" t="s">
        <v>20</v>
      </c>
      <c r="C351">
        <v>55</v>
      </c>
      <c r="H351" t="s">
        <v>14</v>
      </c>
      <c r="I351">
        <v>55</v>
      </c>
    </row>
    <row r="352" spans="2:9" x14ac:dyDescent="0.2">
      <c r="B352" t="s">
        <v>20</v>
      </c>
      <c r="C352">
        <v>128</v>
      </c>
      <c r="H352" t="s">
        <v>14</v>
      </c>
      <c r="I352">
        <v>114</v>
      </c>
    </row>
    <row r="353" spans="2:9" x14ac:dyDescent="0.2">
      <c r="B353" t="s">
        <v>20</v>
      </c>
      <c r="C353">
        <v>2144</v>
      </c>
      <c r="H353" t="s">
        <v>14</v>
      </c>
      <c r="I353">
        <v>594</v>
      </c>
    </row>
    <row r="354" spans="2:9" x14ac:dyDescent="0.2">
      <c r="B354" t="s">
        <v>20</v>
      </c>
      <c r="C354">
        <v>2693</v>
      </c>
      <c r="H354" t="s">
        <v>14</v>
      </c>
      <c r="I354">
        <v>24</v>
      </c>
    </row>
    <row r="355" spans="2:9" x14ac:dyDescent="0.2">
      <c r="B355" t="s">
        <v>20</v>
      </c>
      <c r="C355">
        <v>432</v>
      </c>
      <c r="H355" t="s">
        <v>14</v>
      </c>
      <c r="I355">
        <v>252</v>
      </c>
    </row>
    <row r="356" spans="2:9" x14ac:dyDescent="0.2">
      <c r="B356" t="s">
        <v>20</v>
      </c>
      <c r="C356">
        <v>189</v>
      </c>
      <c r="H356" t="s">
        <v>14</v>
      </c>
      <c r="I356">
        <v>67</v>
      </c>
    </row>
    <row r="357" spans="2:9" x14ac:dyDescent="0.2">
      <c r="B357" t="s">
        <v>20</v>
      </c>
      <c r="C357">
        <v>154</v>
      </c>
      <c r="H357" t="s">
        <v>14</v>
      </c>
      <c r="I357">
        <v>742</v>
      </c>
    </row>
    <row r="358" spans="2:9" x14ac:dyDescent="0.2">
      <c r="B358" t="s">
        <v>20</v>
      </c>
      <c r="C358">
        <v>96</v>
      </c>
      <c r="H358" t="s">
        <v>14</v>
      </c>
      <c r="I358">
        <v>75</v>
      </c>
    </row>
    <row r="359" spans="2:9" x14ac:dyDescent="0.2">
      <c r="B359" t="s">
        <v>20</v>
      </c>
      <c r="C359">
        <v>3063</v>
      </c>
      <c r="H359" t="s">
        <v>14</v>
      </c>
      <c r="I359">
        <v>4405</v>
      </c>
    </row>
    <row r="360" spans="2:9" x14ac:dyDescent="0.2">
      <c r="B360" t="s">
        <v>20</v>
      </c>
      <c r="C360">
        <v>2266</v>
      </c>
      <c r="H360" t="s">
        <v>14</v>
      </c>
      <c r="I360">
        <v>92</v>
      </c>
    </row>
    <row r="361" spans="2:9" x14ac:dyDescent="0.2">
      <c r="B361" t="s">
        <v>20</v>
      </c>
      <c r="C361">
        <v>194</v>
      </c>
      <c r="H361" t="s">
        <v>14</v>
      </c>
      <c r="I361">
        <v>64</v>
      </c>
    </row>
    <row r="362" spans="2:9" x14ac:dyDescent="0.2">
      <c r="B362" t="s">
        <v>20</v>
      </c>
      <c r="C362">
        <v>129</v>
      </c>
      <c r="H362" t="s">
        <v>14</v>
      </c>
      <c r="I362">
        <v>64</v>
      </c>
    </row>
    <row r="363" spans="2:9" x14ac:dyDescent="0.2">
      <c r="B363" t="s">
        <v>20</v>
      </c>
      <c r="C363">
        <v>375</v>
      </c>
      <c r="H363" t="s">
        <v>14</v>
      </c>
      <c r="I363">
        <v>842</v>
      </c>
    </row>
    <row r="364" spans="2:9" x14ac:dyDescent="0.2">
      <c r="B364" t="s">
        <v>20</v>
      </c>
      <c r="C364">
        <v>409</v>
      </c>
      <c r="H364" t="s">
        <v>14</v>
      </c>
      <c r="I364">
        <v>112</v>
      </c>
    </row>
    <row r="365" spans="2:9" x14ac:dyDescent="0.2">
      <c r="B365" t="s">
        <v>20</v>
      </c>
      <c r="C365">
        <v>234</v>
      </c>
      <c r="H365" t="s">
        <v>14</v>
      </c>
      <c r="I365">
        <v>374</v>
      </c>
    </row>
    <row r="366" spans="2:9" x14ac:dyDescent="0.2">
      <c r="B366" t="s">
        <v>20</v>
      </c>
      <c r="C366">
        <v>3016</v>
      </c>
    </row>
    <row r="367" spans="2:9" x14ac:dyDescent="0.2">
      <c r="B367" t="s">
        <v>20</v>
      </c>
      <c r="C367">
        <v>264</v>
      </c>
    </row>
    <row r="368" spans="2:9" x14ac:dyDescent="0.2">
      <c r="B368" t="s">
        <v>20</v>
      </c>
      <c r="C368">
        <v>272</v>
      </c>
    </row>
    <row r="369" spans="2:3" x14ac:dyDescent="0.2">
      <c r="B369" t="s">
        <v>20</v>
      </c>
      <c r="C369">
        <v>419</v>
      </c>
    </row>
    <row r="370" spans="2:3" x14ac:dyDescent="0.2">
      <c r="B370" t="s">
        <v>20</v>
      </c>
      <c r="C370">
        <v>1621</v>
      </c>
    </row>
    <row r="371" spans="2:3" x14ac:dyDescent="0.2">
      <c r="B371" t="s">
        <v>20</v>
      </c>
      <c r="C371">
        <v>1101</v>
      </c>
    </row>
    <row r="372" spans="2:3" x14ac:dyDescent="0.2">
      <c r="B372" t="s">
        <v>20</v>
      </c>
      <c r="C372">
        <v>1073</v>
      </c>
    </row>
    <row r="373" spans="2:3" x14ac:dyDescent="0.2">
      <c r="B373" t="s">
        <v>20</v>
      </c>
      <c r="C373">
        <v>331</v>
      </c>
    </row>
    <row r="374" spans="2:3" x14ac:dyDescent="0.2">
      <c r="B374" t="s">
        <v>20</v>
      </c>
      <c r="C374">
        <v>1170</v>
      </c>
    </row>
    <row r="375" spans="2:3" x14ac:dyDescent="0.2">
      <c r="B375" t="s">
        <v>20</v>
      </c>
      <c r="C375">
        <v>363</v>
      </c>
    </row>
    <row r="376" spans="2:3" x14ac:dyDescent="0.2">
      <c r="B376" t="s">
        <v>20</v>
      </c>
      <c r="C376">
        <v>103</v>
      </c>
    </row>
    <row r="377" spans="2:3" x14ac:dyDescent="0.2">
      <c r="B377" t="s">
        <v>20</v>
      </c>
      <c r="C377">
        <v>147</v>
      </c>
    </row>
    <row r="378" spans="2:3" x14ac:dyDescent="0.2">
      <c r="B378" t="s">
        <v>20</v>
      </c>
      <c r="C378">
        <v>110</v>
      </c>
    </row>
    <row r="379" spans="2:3" x14ac:dyDescent="0.2">
      <c r="B379" t="s">
        <v>20</v>
      </c>
      <c r="C379">
        <v>134</v>
      </c>
    </row>
    <row r="380" spans="2:3" x14ac:dyDescent="0.2">
      <c r="B380" t="s">
        <v>20</v>
      </c>
      <c r="C380">
        <v>269</v>
      </c>
    </row>
    <row r="381" spans="2:3" x14ac:dyDescent="0.2">
      <c r="B381" t="s">
        <v>20</v>
      </c>
      <c r="C381">
        <v>175</v>
      </c>
    </row>
    <row r="382" spans="2:3" x14ac:dyDescent="0.2">
      <c r="B382" t="s">
        <v>20</v>
      </c>
      <c r="C382">
        <v>69</v>
      </c>
    </row>
    <row r="383" spans="2:3" x14ac:dyDescent="0.2">
      <c r="B383" t="s">
        <v>20</v>
      </c>
      <c r="C383">
        <v>190</v>
      </c>
    </row>
    <row r="384" spans="2:3" x14ac:dyDescent="0.2">
      <c r="B384" t="s">
        <v>20</v>
      </c>
      <c r="C384">
        <v>237</v>
      </c>
    </row>
    <row r="385" spans="2:3" x14ac:dyDescent="0.2">
      <c r="B385" t="s">
        <v>20</v>
      </c>
      <c r="C385">
        <v>196</v>
      </c>
    </row>
    <row r="386" spans="2:3" x14ac:dyDescent="0.2">
      <c r="B386" t="s">
        <v>20</v>
      </c>
      <c r="C386">
        <v>7295</v>
      </c>
    </row>
    <row r="387" spans="2:3" x14ac:dyDescent="0.2">
      <c r="B387" t="s">
        <v>20</v>
      </c>
      <c r="C387">
        <v>2893</v>
      </c>
    </row>
    <row r="388" spans="2:3" x14ac:dyDescent="0.2">
      <c r="B388" t="s">
        <v>20</v>
      </c>
      <c r="C388">
        <v>820</v>
      </c>
    </row>
    <row r="389" spans="2:3" x14ac:dyDescent="0.2">
      <c r="B389" t="s">
        <v>20</v>
      </c>
      <c r="C389">
        <v>2038</v>
      </c>
    </row>
    <row r="390" spans="2:3" x14ac:dyDescent="0.2">
      <c r="B390" t="s">
        <v>20</v>
      </c>
      <c r="C390">
        <v>116</v>
      </c>
    </row>
    <row r="391" spans="2:3" x14ac:dyDescent="0.2">
      <c r="B391" t="s">
        <v>20</v>
      </c>
      <c r="C391">
        <v>1345</v>
      </c>
    </row>
    <row r="392" spans="2:3" x14ac:dyDescent="0.2">
      <c r="B392" t="s">
        <v>20</v>
      </c>
      <c r="C392">
        <v>168</v>
      </c>
    </row>
    <row r="393" spans="2:3" x14ac:dyDescent="0.2">
      <c r="B393" t="s">
        <v>20</v>
      </c>
      <c r="C393">
        <v>137</v>
      </c>
    </row>
    <row r="394" spans="2:3" x14ac:dyDescent="0.2">
      <c r="B394" t="s">
        <v>20</v>
      </c>
      <c r="C394">
        <v>186</v>
      </c>
    </row>
    <row r="395" spans="2:3" x14ac:dyDescent="0.2">
      <c r="B395" t="s">
        <v>20</v>
      </c>
      <c r="C395">
        <v>125</v>
      </c>
    </row>
    <row r="396" spans="2:3" x14ac:dyDescent="0.2">
      <c r="B396" t="s">
        <v>20</v>
      </c>
      <c r="C396">
        <v>202</v>
      </c>
    </row>
    <row r="397" spans="2:3" x14ac:dyDescent="0.2">
      <c r="B397" t="s">
        <v>20</v>
      </c>
      <c r="C397">
        <v>103</v>
      </c>
    </row>
    <row r="398" spans="2:3" x14ac:dyDescent="0.2">
      <c r="B398" t="s">
        <v>20</v>
      </c>
      <c r="C398">
        <v>1785</v>
      </c>
    </row>
    <row r="399" spans="2:3" x14ac:dyDescent="0.2">
      <c r="B399" t="s">
        <v>20</v>
      </c>
      <c r="C399">
        <v>157</v>
      </c>
    </row>
    <row r="400" spans="2:3" x14ac:dyDescent="0.2">
      <c r="B400" t="s">
        <v>20</v>
      </c>
      <c r="C400">
        <v>555</v>
      </c>
    </row>
    <row r="401" spans="2:3" x14ac:dyDescent="0.2">
      <c r="B401" t="s">
        <v>20</v>
      </c>
      <c r="C401">
        <v>297</v>
      </c>
    </row>
    <row r="402" spans="2:3" x14ac:dyDescent="0.2">
      <c r="B402" t="s">
        <v>20</v>
      </c>
      <c r="C402">
        <v>123</v>
      </c>
    </row>
    <row r="403" spans="2:3" x14ac:dyDescent="0.2">
      <c r="B403" t="s">
        <v>20</v>
      </c>
      <c r="C403">
        <v>3036</v>
      </c>
    </row>
    <row r="404" spans="2:3" x14ac:dyDescent="0.2">
      <c r="B404" t="s">
        <v>20</v>
      </c>
      <c r="C404">
        <v>144</v>
      </c>
    </row>
    <row r="405" spans="2:3" x14ac:dyDescent="0.2">
      <c r="B405" t="s">
        <v>20</v>
      </c>
      <c r="C405">
        <v>121</v>
      </c>
    </row>
    <row r="406" spans="2:3" x14ac:dyDescent="0.2">
      <c r="B406" t="s">
        <v>20</v>
      </c>
      <c r="C406">
        <v>181</v>
      </c>
    </row>
    <row r="407" spans="2:3" x14ac:dyDescent="0.2">
      <c r="B407" t="s">
        <v>20</v>
      </c>
      <c r="C407">
        <v>122</v>
      </c>
    </row>
    <row r="408" spans="2:3" x14ac:dyDescent="0.2">
      <c r="B408" t="s">
        <v>20</v>
      </c>
      <c r="C408">
        <v>1071</v>
      </c>
    </row>
    <row r="409" spans="2:3" x14ac:dyDescent="0.2">
      <c r="B409" t="s">
        <v>20</v>
      </c>
      <c r="C409">
        <v>980</v>
      </c>
    </row>
    <row r="410" spans="2:3" x14ac:dyDescent="0.2">
      <c r="B410" t="s">
        <v>20</v>
      </c>
      <c r="C410">
        <v>536</v>
      </c>
    </row>
    <row r="411" spans="2:3" x14ac:dyDescent="0.2">
      <c r="B411" t="s">
        <v>20</v>
      </c>
      <c r="C411">
        <v>1991</v>
      </c>
    </row>
    <row r="412" spans="2:3" x14ac:dyDescent="0.2">
      <c r="B412" t="s">
        <v>20</v>
      </c>
      <c r="C412">
        <v>180</v>
      </c>
    </row>
    <row r="413" spans="2:3" x14ac:dyDescent="0.2">
      <c r="B413" t="s">
        <v>20</v>
      </c>
      <c r="C413">
        <v>130</v>
      </c>
    </row>
    <row r="414" spans="2:3" x14ac:dyDescent="0.2">
      <c r="B414" t="s">
        <v>20</v>
      </c>
      <c r="C414">
        <v>122</v>
      </c>
    </row>
    <row r="415" spans="2:3" x14ac:dyDescent="0.2">
      <c r="B415" t="s">
        <v>20</v>
      </c>
      <c r="C415">
        <v>140</v>
      </c>
    </row>
    <row r="416" spans="2:3" x14ac:dyDescent="0.2">
      <c r="B416" t="s">
        <v>20</v>
      </c>
      <c r="C416">
        <v>3388</v>
      </c>
    </row>
    <row r="417" spans="2:3" x14ac:dyDescent="0.2">
      <c r="B417" t="s">
        <v>20</v>
      </c>
      <c r="C417">
        <v>280</v>
      </c>
    </row>
    <row r="418" spans="2:3" x14ac:dyDescent="0.2">
      <c r="B418" t="s">
        <v>20</v>
      </c>
      <c r="C418">
        <v>366</v>
      </c>
    </row>
    <row r="419" spans="2:3" x14ac:dyDescent="0.2">
      <c r="B419" t="s">
        <v>20</v>
      </c>
      <c r="C419">
        <v>270</v>
      </c>
    </row>
    <row r="420" spans="2:3" x14ac:dyDescent="0.2">
      <c r="B420" t="s">
        <v>20</v>
      </c>
      <c r="C420">
        <v>137</v>
      </c>
    </row>
    <row r="421" spans="2:3" x14ac:dyDescent="0.2">
      <c r="B421" t="s">
        <v>20</v>
      </c>
      <c r="C421">
        <v>3205</v>
      </c>
    </row>
    <row r="422" spans="2:3" x14ac:dyDescent="0.2">
      <c r="B422" t="s">
        <v>20</v>
      </c>
      <c r="C422">
        <v>288</v>
      </c>
    </row>
    <row r="423" spans="2:3" x14ac:dyDescent="0.2">
      <c r="B423" t="s">
        <v>20</v>
      </c>
      <c r="C423">
        <v>148</v>
      </c>
    </row>
    <row r="424" spans="2:3" x14ac:dyDescent="0.2">
      <c r="B424" t="s">
        <v>20</v>
      </c>
      <c r="C424">
        <v>114</v>
      </c>
    </row>
    <row r="425" spans="2:3" x14ac:dyDescent="0.2">
      <c r="B425" t="s">
        <v>20</v>
      </c>
      <c r="C425">
        <v>1518</v>
      </c>
    </row>
    <row r="426" spans="2:3" x14ac:dyDescent="0.2">
      <c r="B426" t="s">
        <v>20</v>
      </c>
      <c r="C426">
        <v>166</v>
      </c>
    </row>
    <row r="427" spans="2:3" x14ac:dyDescent="0.2">
      <c r="B427" t="s">
        <v>20</v>
      </c>
      <c r="C427">
        <v>100</v>
      </c>
    </row>
    <row r="428" spans="2:3" x14ac:dyDescent="0.2">
      <c r="B428" t="s">
        <v>20</v>
      </c>
      <c r="C428">
        <v>235</v>
      </c>
    </row>
    <row r="429" spans="2:3" x14ac:dyDescent="0.2">
      <c r="B429" t="s">
        <v>20</v>
      </c>
      <c r="C429">
        <v>148</v>
      </c>
    </row>
    <row r="430" spans="2:3" x14ac:dyDescent="0.2">
      <c r="B430" t="s">
        <v>20</v>
      </c>
      <c r="C430">
        <v>198</v>
      </c>
    </row>
    <row r="431" spans="2:3" x14ac:dyDescent="0.2">
      <c r="B431" t="s">
        <v>20</v>
      </c>
      <c r="C431">
        <v>150</v>
      </c>
    </row>
    <row r="432" spans="2:3" x14ac:dyDescent="0.2">
      <c r="B432" t="s">
        <v>20</v>
      </c>
      <c r="C432">
        <v>216</v>
      </c>
    </row>
    <row r="433" spans="2:3" x14ac:dyDescent="0.2">
      <c r="B433" t="s">
        <v>20</v>
      </c>
      <c r="C433">
        <v>5139</v>
      </c>
    </row>
    <row r="434" spans="2:3" x14ac:dyDescent="0.2">
      <c r="B434" t="s">
        <v>20</v>
      </c>
      <c r="C434">
        <v>2353</v>
      </c>
    </row>
    <row r="435" spans="2:3" x14ac:dyDescent="0.2">
      <c r="B435" t="s">
        <v>20</v>
      </c>
      <c r="C435">
        <v>78</v>
      </c>
    </row>
    <row r="436" spans="2:3" x14ac:dyDescent="0.2">
      <c r="B436" t="s">
        <v>20</v>
      </c>
      <c r="C436">
        <v>174</v>
      </c>
    </row>
    <row r="437" spans="2:3" x14ac:dyDescent="0.2">
      <c r="B437" t="s">
        <v>20</v>
      </c>
      <c r="C437">
        <v>164</v>
      </c>
    </row>
    <row r="438" spans="2:3" x14ac:dyDescent="0.2">
      <c r="B438" t="s">
        <v>20</v>
      </c>
      <c r="C438">
        <v>161</v>
      </c>
    </row>
    <row r="439" spans="2:3" x14ac:dyDescent="0.2">
      <c r="B439" t="s">
        <v>20</v>
      </c>
      <c r="C439">
        <v>138</v>
      </c>
    </row>
    <row r="440" spans="2:3" x14ac:dyDescent="0.2">
      <c r="B440" t="s">
        <v>20</v>
      </c>
      <c r="C440">
        <v>3308</v>
      </c>
    </row>
    <row r="441" spans="2:3" x14ac:dyDescent="0.2">
      <c r="B441" t="s">
        <v>20</v>
      </c>
      <c r="C441">
        <v>127</v>
      </c>
    </row>
    <row r="442" spans="2:3" x14ac:dyDescent="0.2">
      <c r="B442" t="s">
        <v>20</v>
      </c>
      <c r="C442">
        <v>207</v>
      </c>
    </row>
    <row r="443" spans="2:3" x14ac:dyDescent="0.2">
      <c r="B443" t="s">
        <v>20</v>
      </c>
      <c r="C443">
        <v>181</v>
      </c>
    </row>
    <row r="444" spans="2:3" x14ac:dyDescent="0.2">
      <c r="B444" t="s">
        <v>20</v>
      </c>
      <c r="C444">
        <v>110</v>
      </c>
    </row>
    <row r="445" spans="2:3" x14ac:dyDescent="0.2">
      <c r="B445" t="s">
        <v>20</v>
      </c>
      <c r="C445">
        <v>185</v>
      </c>
    </row>
    <row r="446" spans="2:3" x14ac:dyDescent="0.2">
      <c r="B446" t="s">
        <v>20</v>
      </c>
      <c r="C446">
        <v>121</v>
      </c>
    </row>
    <row r="447" spans="2:3" x14ac:dyDescent="0.2">
      <c r="B447" t="s">
        <v>20</v>
      </c>
      <c r="C447">
        <v>106</v>
      </c>
    </row>
    <row r="448" spans="2:3" x14ac:dyDescent="0.2">
      <c r="B448" t="s">
        <v>20</v>
      </c>
      <c r="C448">
        <v>142</v>
      </c>
    </row>
    <row r="449" spans="2:3" x14ac:dyDescent="0.2">
      <c r="B449" t="s">
        <v>20</v>
      </c>
      <c r="C449">
        <v>233</v>
      </c>
    </row>
    <row r="450" spans="2:3" x14ac:dyDescent="0.2">
      <c r="B450" t="s">
        <v>20</v>
      </c>
      <c r="C450">
        <v>218</v>
      </c>
    </row>
    <row r="451" spans="2:3" x14ac:dyDescent="0.2">
      <c r="B451" t="s">
        <v>20</v>
      </c>
      <c r="C451">
        <v>76</v>
      </c>
    </row>
    <row r="452" spans="2:3" x14ac:dyDescent="0.2">
      <c r="B452" t="s">
        <v>20</v>
      </c>
      <c r="C452">
        <v>43</v>
      </c>
    </row>
    <row r="453" spans="2:3" x14ac:dyDescent="0.2">
      <c r="B453" t="s">
        <v>20</v>
      </c>
      <c r="C453">
        <v>221</v>
      </c>
    </row>
    <row r="454" spans="2:3" x14ac:dyDescent="0.2">
      <c r="B454" t="s">
        <v>20</v>
      </c>
      <c r="C454">
        <v>2805</v>
      </c>
    </row>
    <row r="455" spans="2:3" x14ac:dyDescent="0.2">
      <c r="B455" t="s">
        <v>20</v>
      </c>
      <c r="C455">
        <v>68</v>
      </c>
    </row>
    <row r="456" spans="2:3" x14ac:dyDescent="0.2">
      <c r="B456" t="s">
        <v>20</v>
      </c>
      <c r="C456">
        <v>183</v>
      </c>
    </row>
    <row r="457" spans="2:3" x14ac:dyDescent="0.2">
      <c r="B457" t="s">
        <v>20</v>
      </c>
      <c r="C457">
        <v>133</v>
      </c>
    </row>
    <row r="458" spans="2:3" x14ac:dyDescent="0.2">
      <c r="B458" t="s">
        <v>20</v>
      </c>
      <c r="C458">
        <v>2489</v>
      </c>
    </row>
    <row r="459" spans="2:3" x14ac:dyDescent="0.2">
      <c r="B459" t="s">
        <v>20</v>
      </c>
      <c r="C459">
        <v>69</v>
      </c>
    </row>
    <row r="460" spans="2:3" x14ac:dyDescent="0.2">
      <c r="B460" t="s">
        <v>20</v>
      </c>
      <c r="C460">
        <v>279</v>
      </c>
    </row>
    <row r="461" spans="2:3" x14ac:dyDescent="0.2">
      <c r="B461" t="s">
        <v>20</v>
      </c>
      <c r="C461">
        <v>210</v>
      </c>
    </row>
    <row r="462" spans="2:3" x14ac:dyDescent="0.2">
      <c r="B462" t="s">
        <v>20</v>
      </c>
      <c r="C462">
        <v>2100</v>
      </c>
    </row>
    <row r="463" spans="2:3" x14ac:dyDescent="0.2">
      <c r="B463" t="s">
        <v>20</v>
      </c>
      <c r="C463">
        <v>252</v>
      </c>
    </row>
    <row r="464" spans="2:3" x14ac:dyDescent="0.2">
      <c r="B464" t="s">
        <v>20</v>
      </c>
      <c r="C464">
        <v>1280</v>
      </c>
    </row>
    <row r="465" spans="2:3" x14ac:dyDescent="0.2">
      <c r="B465" t="s">
        <v>20</v>
      </c>
      <c r="C465">
        <v>157</v>
      </c>
    </row>
    <row r="466" spans="2:3" x14ac:dyDescent="0.2">
      <c r="B466" t="s">
        <v>20</v>
      </c>
      <c r="C466">
        <v>194</v>
      </c>
    </row>
    <row r="467" spans="2:3" x14ac:dyDescent="0.2">
      <c r="B467" t="s">
        <v>20</v>
      </c>
      <c r="C467">
        <v>82</v>
      </c>
    </row>
    <row r="468" spans="2:3" x14ac:dyDescent="0.2">
      <c r="B468" t="s">
        <v>20</v>
      </c>
      <c r="C468">
        <v>4233</v>
      </c>
    </row>
    <row r="469" spans="2:3" x14ac:dyDescent="0.2">
      <c r="B469" t="s">
        <v>20</v>
      </c>
      <c r="C469">
        <v>1297</v>
      </c>
    </row>
    <row r="470" spans="2:3" x14ac:dyDescent="0.2">
      <c r="B470" t="s">
        <v>20</v>
      </c>
      <c r="C470">
        <v>165</v>
      </c>
    </row>
    <row r="471" spans="2:3" x14ac:dyDescent="0.2">
      <c r="B471" t="s">
        <v>20</v>
      </c>
      <c r="C471">
        <v>119</v>
      </c>
    </row>
    <row r="472" spans="2:3" x14ac:dyDescent="0.2">
      <c r="B472" t="s">
        <v>20</v>
      </c>
      <c r="C472">
        <v>1797</v>
      </c>
    </row>
    <row r="473" spans="2:3" x14ac:dyDescent="0.2">
      <c r="B473" t="s">
        <v>20</v>
      </c>
      <c r="C473">
        <v>261</v>
      </c>
    </row>
    <row r="474" spans="2:3" x14ac:dyDescent="0.2">
      <c r="B474" t="s">
        <v>20</v>
      </c>
      <c r="C474">
        <v>157</v>
      </c>
    </row>
    <row r="475" spans="2:3" x14ac:dyDescent="0.2">
      <c r="B475" t="s">
        <v>20</v>
      </c>
      <c r="C475">
        <v>3533</v>
      </c>
    </row>
    <row r="476" spans="2:3" x14ac:dyDescent="0.2">
      <c r="B476" t="s">
        <v>20</v>
      </c>
      <c r="C476">
        <v>155</v>
      </c>
    </row>
    <row r="477" spans="2:3" x14ac:dyDescent="0.2">
      <c r="B477" t="s">
        <v>20</v>
      </c>
      <c r="C477">
        <v>132</v>
      </c>
    </row>
    <row r="478" spans="2:3" x14ac:dyDescent="0.2">
      <c r="B478" t="s">
        <v>20</v>
      </c>
      <c r="C478">
        <v>1354</v>
      </c>
    </row>
    <row r="479" spans="2:3" x14ac:dyDescent="0.2">
      <c r="B479" t="s">
        <v>20</v>
      </c>
      <c r="C479">
        <v>48</v>
      </c>
    </row>
    <row r="480" spans="2:3" x14ac:dyDescent="0.2">
      <c r="B480" t="s">
        <v>20</v>
      </c>
      <c r="C480">
        <v>110</v>
      </c>
    </row>
    <row r="481" spans="2:3" x14ac:dyDescent="0.2">
      <c r="B481" t="s">
        <v>20</v>
      </c>
      <c r="C481">
        <v>172</v>
      </c>
    </row>
    <row r="482" spans="2:3" x14ac:dyDescent="0.2">
      <c r="B482" t="s">
        <v>20</v>
      </c>
      <c r="C482">
        <v>307</v>
      </c>
    </row>
    <row r="483" spans="2:3" x14ac:dyDescent="0.2">
      <c r="B483" t="s">
        <v>20</v>
      </c>
      <c r="C483">
        <v>160</v>
      </c>
    </row>
    <row r="484" spans="2:3" x14ac:dyDescent="0.2">
      <c r="B484" t="s">
        <v>20</v>
      </c>
      <c r="C484">
        <v>1467</v>
      </c>
    </row>
    <row r="485" spans="2:3" x14ac:dyDescent="0.2">
      <c r="B485" t="s">
        <v>20</v>
      </c>
      <c r="C485">
        <v>2662</v>
      </c>
    </row>
    <row r="486" spans="2:3" x14ac:dyDescent="0.2">
      <c r="B486" t="s">
        <v>20</v>
      </c>
      <c r="C486">
        <v>452</v>
      </c>
    </row>
    <row r="487" spans="2:3" x14ac:dyDescent="0.2">
      <c r="B487" t="s">
        <v>20</v>
      </c>
      <c r="C487">
        <v>158</v>
      </c>
    </row>
    <row r="488" spans="2:3" x14ac:dyDescent="0.2">
      <c r="B488" t="s">
        <v>20</v>
      </c>
      <c r="C488">
        <v>225</v>
      </c>
    </row>
    <row r="489" spans="2:3" x14ac:dyDescent="0.2">
      <c r="B489" t="s">
        <v>20</v>
      </c>
      <c r="C489">
        <v>65</v>
      </c>
    </row>
    <row r="490" spans="2:3" x14ac:dyDescent="0.2">
      <c r="B490" t="s">
        <v>20</v>
      </c>
      <c r="C490">
        <v>163</v>
      </c>
    </row>
    <row r="491" spans="2:3" x14ac:dyDescent="0.2">
      <c r="B491" t="s">
        <v>20</v>
      </c>
      <c r="C491">
        <v>85</v>
      </c>
    </row>
    <row r="492" spans="2:3" x14ac:dyDescent="0.2">
      <c r="B492" t="s">
        <v>20</v>
      </c>
      <c r="C492">
        <v>217</v>
      </c>
    </row>
    <row r="493" spans="2:3" x14ac:dyDescent="0.2">
      <c r="B493" t="s">
        <v>20</v>
      </c>
      <c r="C493">
        <v>150</v>
      </c>
    </row>
    <row r="494" spans="2:3" x14ac:dyDescent="0.2">
      <c r="B494" t="s">
        <v>20</v>
      </c>
      <c r="C494">
        <v>3272</v>
      </c>
    </row>
    <row r="495" spans="2:3" x14ac:dyDescent="0.2">
      <c r="B495" t="s">
        <v>20</v>
      </c>
      <c r="C495">
        <v>300</v>
      </c>
    </row>
    <row r="496" spans="2:3" x14ac:dyDescent="0.2">
      <c r="B496" t="s">
        <v>20</v>
      </c>
      <c r="C496">
        <v>126</v>
      </c>
    </row>
    <row r="497" spans="2:3" x14ac:dyDescent="0.2">
      <c r="B497" t="s">
        <v>20</v>
      </c>
      <c r="C497">
        <v>2320</v>
      </c>
    </row>
    <row r="498" spans="2:3" x14ac:dyDescent="0.2">
      <c r="B498" t="s">
        <v>20</v>
      </c>
      <c r="C498">
        <v>81</v>
      </c>
    </row>
    <row r="499" spans="2:3" x14ac:dyDescent="0.2">
      <c r="B499" t="s">
        <v>20</v>
      </c>
      <c r="C499">
        <v>1887</v>
      </c>
    </row>
    <row r="500" spans="2:3" x14ac:dyDescent="0.2">
      <c r="B500" t="s">
        <v>20</v>
      </c>
      <c r="C500">
        <v>4358</v>
      </c>
    </row>
    <row r="501" spans="2:3" x14ac:dyDescent="0.2">
      <c r="B501" t="s">
        <v>20</v>
      </c>
      <c r="C501">
        <v>53</v>
      </c>
    </row>
    <row r="502" spans="2:3" x14ac:dyDescent="0.2">
      <c r="B502" t="s">
        <v>20</v>
      </c>
      <c r="C502">
        <v>2414</v>
      </c>
    </row>
    <row r="503" spans="2:3" x14ac:dyDescent="0.2">
      <c r="B503" t="s">
        <v>20</v>
      </c>
      <c r="C503">
        <v>80</v>
      </c>
    </row>
    <row r="504" spans="2:3" x14ac:dyDescent="0.2">
      <c r="B504" t="s">
        <v>20</v>
      </c>
      <c r="C504">
        <v>193</v>
      </c>
    </row>
    <row r="505" spans="2:3" x14ac:dyDescent="0.2">
      <c r="B505" t="s">
        <v>20</v>
      </c>
      <c r="C505">
        <v>52</v>
      </c>
    </row>
    <row r="506" spans="2:3" x14ac:dyDescent="0.2">
      <c r="B506" t="s">
        <v>20</v>
      </c>
      <c r="C506">
        <v>290</v>
      </c>
    </row>
    <row r="507" spans="2:3" x14ac:dyDescent="0.2">
      <c r="B507" t="s">
        <v>20</v>
      </c>
      <c r="C507">
        <v>122</v>
      </c>
    </row>
    <row r="508" spans="2:3" x14ac:dyDescent="0.2">
      <c r="B508" t="s">
        <v>20</v>
      </c>
      <c r="C508">
        <v>1470</v>
      </c>
    </row>
    <row r="509" spans="2:3" x14ac:dyDescent="0.2">
      <c r="B509" t="s">
        <v>20</v>
      </c>
      <c r="C509">
        <v>165</v>
      </c>
    </row>
    <row r="510" spans="2:3" x14ac:dyDescent="0.2">
      <c r="B510" t="s">
        <v>20</v>
      </c>
      <c r="C510">
        <v>182</v>
      </c>
    </row>
    <row r="511" spans="2:3" x14ac:dyDescent="0.2">
      <c r="B511" t="s">
        <v>20</v>
      </c>
      <c r="C511">
        <v>199</v>
      </c>
    </row>
    <row r="512" spans="2:3" x14ac:dyDescent="0.2">
      <c r="B512" t="s">
        <v>20</v>
      </c>
      <c r="C512">
        <v>56</v>
      </c>
    </row>
    <row r="513" spans="2:3" x14ac:dyDescent="0.2">
      <c r="B513" t="s">
        <v>20</v>
      </c>
      <c r="C513">
        <v>1460</v>
      </c>
    </row>
    <row r="514" spans="2:3" x14ac:dyDescent="0.2">
      <c r="B514" t="s">
        <v>20</v>
      </c>
      <c r="C514">
        <v>123</v>
      </c>
    </row>
    <row r="515" spans="2:3" x14ac:dyDescent="0.2">
      <c r="B515" t="s">
        <v>20</v>
      </c>
      <c r="C515">
        <v>159</v>
      </c>
    </row>
    <row r="516" spans="2:3" x14ac:dyDescent="0.2">
      <c r="B516" t="s">
        <v>20</v>
      </c>
      <c r="C516">
        <v>110</v>
      </c>
    </row>
    <row r="517" spans="2:3" x14ac:dyDescent="0.2">
      <c r="B517" t="s">
        <v>20</v>
      </c>
      <c r="C517">
        <v>236</v>
      </c>
    </row>
    <row r="518" spans="2:3" x14ac:dyDescent="0.2">
      <c r="B518" t="s">
        <v>20</v>
      </c>
      <c r="C518">
        <v>191</v>
      </c>
    </row>
    <row r="519" spans="2:3" x14ac:dyDescent="0.2">
      <c r="B519" t="s">
        <v>20</v>
      </c>
      <c r="C519">
        <v>3934</v>
      </c>
    </row>
    <row r="520" spans="2:3" x14ac:dyDescent="0.2">
      <c r="B520" t="s">
        <v>20</v>
      </c>
      <c r="C520">
        <v>80</v>
      </c>
    </row>
    <row r="521" spans="2:3" x14ac:dyDescent="0.2">
      <c r="B521" t="s">
        <v>20</v>
      </c>
      <c r="C521">
        <v>462</v>
      </c>
    </row>
    <row r="522" spans="2:3" x14ac:dyDescent="0.2">
      <c r="B522" t="s">
        <v>20</v>
      </c>
      <c r="C522">
        <v>179</v>
      </c>
    </row>
    <row r="523" spans="2:3" x14ac:dyDescent="0.2">
      <c r="B523" t="s">
        <v>20</v>
      </c>
      <c r="C523">
        <v>1866</v>
      </c>
    </row>
    <row r="524" spans="2:3" x14ac:dyDescent="0.2">
      <c r="B524" t="s">
        <v>20</v>
      </c>
      <c r="C524">
        <v>156</v>
      </c>
    </row>
    <row r="525" spans="2:3" x14ac:dyDescent="0.2">
      <c r="B525" t="s">
        <v>20</v>
      </c>
      <c r="C525">
        <v>255</v>
      </c>
    </row>
    <row r="526" spans="2:3" x14ac:dyDescent="0.2">
      <c r="B526" t="s">
        <v>20</v>
      </c>
      <c r="C526">
        <v>2261</v>
      </c>
    </row>
    <row r="527" spans="2:3" x14ac:dyDescent="0.2">
      <c r="B527" t="s">
        <v>20</v>
      </c>
      <c r="C527">
        <v>40</v>
      </c>
    </row>
    <row r="528" spans="2:3" x14ac:dyDescent="0.2">
      <c r="B528" t="s">
        <v>20</v>
      </c>
      <c r="C528">
        <v>2289</v>
      </c>
    </row>
    <row r="529" spans="2:3" x14ac:dyDescent="0.2">
      <c r="B529" t="s">
        <v>20</v>
      </c>
      <c r="C529">
        <v>65</v>
      </c>
    </row>
    <row r="530" spans="2:3" x14ac:dyDescent="0.2">
      <c r="B530" t="s">
        <v>20</v>
      </c>
      <c r="C530">
        <v>3777</v>
      </c>
    </row>
    <row r="531" spans="2:3" x14ac:dyDescent="0.2">
      <c r="B531" t="s">
        <v>20</v>
      </c>
      <c r="C531">
        <v>184</v>
      </c>
    </row>
    <row r="532" spans="2:3" x14ac:dyDescent="0.2">
      <c r="B532" t="s">
        <v>20</v>
      </c>
      <c r="C532">
        <v>85</v>
      </c>
    </row>
    <row r="533" spans="2:3" x14ac:dyDescent="0.2">
      <c r="B533" t="s">
        <v>20</v>
      </c>
      <c r="C533">
        <v>144</v>
      </c>
    </row>
    <row r="534" spans="2:3" x14ac:dyDescent="0.2">
      <c r="B534" t="s">
        <v>20</v>
      </c>
      <c r="C534">
        <v>1902</v>
      </c>
    </row>
    <row r="535" spans="2:3" x14ac:dyDescent="0.2">
      <c r="B535" t="s">
        <v>20</v>
      </c>
      <c r="C535">
        <v>105</v>
      </c>
    </row>
    <row r="536" spans="2:3" x14ac:dyDescent="0.2">
      <c r="B536" t="s">
        <v>20</v>
      </c>
      <c r="C536">
        <v>132</v>
      </c>
    </row>
    <row r="537" spans="2:3" x14ac:dyDescent="0.2">
      <c r="B537" t="s">
        <v>20</v>
      </c>
      <c r="C537">
        <v>96</v>
      </c>
    </row>
    <row r="538" spans="2:3" x14ac:dyDescent="0.2">
      <c r="B538" t="s">
        <v>20</v>
      </c>
      <c r="C538">
        <v>114</v>
      </c>
    </row>
    <row r="539" spans="2:3" x14ac:dyDescent="0.2">
      <c r="B539" t="s">
        <v>20</v>
      </c>
      <c r="C539">
        <v>203</v>
      </c>
    </row>
    <row r="540" spans="2:3" x14ac:dyDescent="0.2">
      <c r="B540" t="s">
        <v>20</v>
      </c>
      <c r="C540">
        <v>1559</v>
      </c>
    </row>
    <row r="541" spans="2:3" x14ac:dyDescent="0.2">
      <c r="B541" t="s">
        <v>20</v>
      </c>
      <c r="C541">
        <v>1548</v>
      </c>
    </row>
    <row r="542" spans="2:3" x14ac:dyDescent="0.2">
      <c r="B542" t="s">
        <v>20</v>
      </c>
      <c r="C542">
        <v>80</v>
      </c>
    </row>
    <row r="543" spans="2:3" x14ac:dyDescent="0.2">
      <c r="B543" t="s">
        <v>20</v>
      </c>
      <c r="C543">
        <v>131</v>
      </c>
    </row>
    <row r="544" spans="2:3" x14ac:dyDescent="0.2">
      <c r="B544" t="s">
        <v>20</v>
      </c>
      <c r="C544">
        <v>112</v>
      </c>
    </row>
    <row r="545" spans="2:3" x14ac:dyDescent="0.2">
      <c r="B545" t="s">
        <v>20</v>
      </c>
      <c r="C545">
        <v>155</v>
      </c>
    </row>
    <row r="546" spans="2:3" x14ac:dyDescent="0.2">
      <c r="B546" t="s">
        <v>20</v>
      </c>
      <c r="C546">
        <v>266</v>
      </c>
    </row>
    <row r="547" spans="2:3" x14ac:dyDescent="0.2">
      <c r="B547" t="s">
        <v>20</v>
      </c>
      <c r="C547">
        <v>155</v>
      </c>
    </row>
    <row r="548" spans="2:3" x14ac:dyDescent="0.2">
      <c r="B548" t="s">
        <v>20</v>
      </c>
      <c r="C548">
        <v>207</v>
      </c>
    </row>
    <row r="549" spans="2:3" x14ac:dyDescent="0.2">
      <c r="B549" t="s">
        <v>20</v>
      </c>
      <c r="C549">
        <v>245</v>
      </c>
    </row>
    <row r="550" spans="2:3" x14ac:dyDescent="0.2">
      <c r="B550" t="s">
        <v>20</v>
      </c>
      <c r="C550">
        <v>1573</v>
      </c>
    </row>
    <row r="551" spans="2:3" x14ac:dyDescent="0.2">
      <c r="B551" t="s">
        <v>20</v>
      </c>
      <c r="C551">
        <v>114</v>
      </c>
    </row>
    <row r="552" spans="2:3" x14ac:dyDescent="0.2">
      <c r="B552" t="s">
        <v>20</v>
      </c>
      <c r="C552">
        <v>93</v>
      </c>
    </row>
    <row r="553" spans="2:3" x14ac:dyDescent="0.2">
      <c r="B553" t="s">
        <v>20</v>
      </c>
      <c r="C553">
        <v>1681</v>
      </c>
    </row>
    <row r="554" spans="2:3" x14ac:dyDescent="0.2">
      <c r="B554" t="s">
        <v>20</v>
      </c>
      <c r="C554">
        <v>32</v>
      </c>
    </row>
    <row r="555" spans="2:3" x14ac:dyDescent="0.2">
      <c r="B555" t="s">
        <v>20</v>
      </c>
      <c r="C555">
        <v>135</v>
      </c>
    </row>
    <row r="556" spans="2:3" x14ac:dyDescent="0.2">
      <c r="B556" t="s">
        <v>20</v>
      </c>
      <c r="C556">
        <v>140</v>
      </c>
    </row>
    <row r="557" spans="2:3" x14ac:dyDescent="0.2">
      <c r="B557" t="s">
        <v>20</v>
      </c>
      <c r="C557">
        <v>92</v>
      </c>
    </row>
    <row r="558" spans="2:3" x14ac:dyDescent="0.2">
      <c r="B558" t="s">
        <v>20</v>
      </c>
      <c r="C558">
        <v>1015</v>
      </c>
    </row>
    <row r="559" spans="2:3" x14ac:dyDescent="0.2">
      <c r="B559" t="s">
        <v>20</v>
      </c>
      <c r="C559">
        <v>323</v>
      </c>
    </row>
    <row r="560" spans="2:3" x14ac:dyDescent="0.2">
      <c r="B560" t="s">
        <v>20</v>
      </c>
      <c r="C560">
        <v>2326</v>
      </c>
    </row>
    <row r="561" spans="2:3" x14ac:dyDescent="0.2">
      <c r="B561" t="s">
        <v>20</v>
      </c>
      <c r="C561">
        <v>381</v>
      </c>
    </row>
    <row r="562" spans="2:3" x14ac:dyDescent="0.2">
      <c r="B562" t="s">
        <v>20</v>
      </c>
      <c r="C562">
        <v>480</v>
      </c>
    </row>
    <row r="563" spans="2:3" x14ac:dyDescent="0.2">
      <c r="B563" t="s">
        <v>20</v>
      </c>
      <c r="C563">
        <v>226</v>
      </c>
    </row>
    <row r="564" spans="2:3" x14ac:dyDescent="0.2">
      <c r="B564" t="s">
        <v>20</v>
      </c>
      <c r="C564">
        <v>241</v>
      </c>
    </row>
    <row r="565" spans="2:3" x14ac:dyDescent="0.2">
      <c r="B565" t="s">
        <v>20</v>
      </c>
      <c r="C565">
        <v>132</v>
      </c>
    </row>
    <row r="566" spans="2:3" x14ac:dyDescent="0.2">
      <c r="B566" t="s">
        <v>20</v>
      </c>
      <c r="C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Parent</vt:lpstr>
      <vt:lpstr>Sub-category</vt:lpstr>
      <vt:lpstr>Years</vt:lpstr>
      <vt:lpstr>Goal Analysis</vt:lpstr>
      <vt:lpstr>Campaign backers</vt:lpstr>
      <vt:lpstr>fail</vt:lpstr>
      <vt:lpstr>goal</vt:lpstr>
      <vt:lpstr>outcome</vt:lpstr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2023-05-04T19:33:20Z</dcterms:modified>
</cp:coreProperties>
</file>