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V108412\Documents\"/>
    </mc:Choice>
  </mc:AlternateContent>
  <bookViews>
    <workbookView xWindow="0" yWindow="0" windowWidth="24900" windowHeight="12435" activeTab="5"/>
  </bookViews>
  <sheets>
    <sheet name="CodeGenSandboxEc2" sheetId="41" r:id="rId1"/>
    <sheet name="CodeGenSandboxRds" sheetId="42" r:id="rId2"/>
    <sheet name="CodeGenSandboxSnapRds" sheetId="44" r:id="rId3"/>
    <sheet name="CodeGenSandboxSnapEc2" sheetId="45" r:id="rId4"/>
    <sheet name="CodeGenSandboxS3" sheetId="46" r:id="rId5"/>
    <sheet name="CodeGenRightsizing" sheetId="47" r:id="rId6"/>
  </sheets>
  <calcPr calcId="152511"/>
</workbook>
</file>

<file path=xl/calcChain.xml><?xml version="1.0" encoding="utf-8"?>
<calcChain xmlns="http://schemas.openxmlformats.org/spreadsheetml/2006/main">
  <c r="B12" i="47" l="1"/>
  <c r="F12" i="47" s="1"/>
  <c r="B13" i="47"/>
  <c r="C13" i="47" s="1"/>
  <c r="B14" i="47"/>
  <c r="B15" i="47"/>
  <c r="E15" i="47" s="1"/>
  <c r="B16" i="47"/>
  <c r="C16" i="47" s="1"/>
  <c r="B17" i="47"/>
  <c r="D17" i="47" s="1"/>
  <c r="B18" i="47"/>
  <c r="D18" i="47" s="1"/>
  <c r="C14" i="47"/>
  <c r="D13" i="47"/>
  <c r="D14" i="47"/>
  <c r="E13" i="47"/>
  <c r="E14" i="47"/>
  <c r="E18" i="47"/>
  <c r="F14" i="47"/>
  <c r="F17" i="47"/>
  <c r="F18" i="47"/>
  <c r="G13" i="47"/>
  <c r="G14" i="47"/>
  <c r="G18" i="47"/>
  <c r="H12" i="47"/>
  <c r="H13" i="47"/>
  <c r="H14" i="47"/>
  <c r="H15" i="47"/>
  <c r="H16" i="47"/>
  <c r="H17" i="47"/>
  <c r="H18" i="47"/>
  <c r="I12" i="47"/>
  <c r="I13" i="47"/>
  <c r="I14" i="47"/>
  <c r="I15" i="47"/>
  <c r="I16" i="47"/>
  <c r="I17" i="47"/>
  <c r="I18" i="47"/>
  <c r="I11" i="47"/>
  <c r="H11" i="47"/>
  <c r="B11" i="47"/>
  <c r="D11" i="47" s="1"/>
  <c r="I10" i="47"/>
  <c r="H10" i="47"/>
  <c r="B10" i="47"/>
  <c r="D10" i="47" s="1"/>
  <c r="I9" i="47"/>
  <c r="H9" i="47"/>
  <c r="B9" i="47"/>
  <c r="E9" i="47" s="1"/>
  <c r="I8" i="47"/>
  <c r="H8" i="47"/>
  <c r="B8" i="47"/>
  <c r="D8" i="47" s="1"/>
  <c r="I7" i="47"/>
  <c r="H7" i="47"/>
  <c r="B7" i="47"/>
  <c r="D7" i="47" s="1"/>
  <c r="I6" i="47"/>
  <c r="H6" i="47"/>
  <c r="B6" i="47"/>
  <c r="D6" i="47" s="1"/>
  <c r="I5" i="47"/>
  <c r="H5" i="47"/>
  <c r="B5" i="47"/>
  <c r="D5" i="47" s="1"/>
  <c r="I4" i="47"/>
  <c r="H4" i="47"/>
  <c r="B4" i="47"/>
  <c r="D4" i="47" s="1"/>
  <c r="I3" i="47"/>
  <c r="H3" i="47"/>
  <c r="B3" i="47"/>
  <c r="D3" i="47" s="1"/>
  <c r="I2" i="47"/>
  <c r="H2" i="47"/>
  <c r="B2" i="47"/>
  <c r="D2" i="47" s="1"/>
  <c r="F16" i="47" l="1"/>
  <c r="E17" i="47"/>
  <c r="E12" i="47"/>
  <c r="D12" i="47"/>
  <c r="C12" i="47"/>
  <c r="G17" i="47"/>
  <c r="G12" i="47"/>
  <c r="E16" i="47"/>
  <c r="D16" i="47"/>
  <c r="C17" i="47"/>
  <c r="G16" i="47"/>
  <c r="F13" i="47"/>
  <c r="C15" i="47"/>
  <c r="D15" i="47"/>
  <c r="C18" i="47"/>
  <c r="F15" i="47"/>
  <c r="G15" i="47"/>
  <c r="E10" i="47"/>
  <c r="E11" i="47"/>
  <c r="E2" i="47"/>
  <c r="E3" i="47"/>
  <c r="E4" i="47"/>
  <c r="E5" i="47"/>
  <c r="E6" i="47"/>
  <c r="E7" i="47"/>
  <c r="E8" i="47"/>
  <c r="F9" i="47"/>
  <c r="F5" i="47"/>
  <c r="F11" i="47"/>
  <c r="C2" i="47"/>
  <c r="G2" i="47"/>
  <c r="C3" i="47"/>
  <c r="G3" i="47"/>
  <c r="C4" i="47"/>
  <c r="G4" i="47"/>
  <c r="C5" i="47"/>
  <c r="G5" i="47"/>
  <c r="C6" i="47"/>
  <c r="G6" i="47"/>
  <c r="C7" i="47"/>
  <c r="G7" i="47"/>
  <c r="C8" i="47"/>
  <c r="G8" i="47"/>
  <c r="C9" i="47"/>
  <c r="G9" i="47"/>
  <c r="C10" i="47"/>
  <c r="G10" i="47"/>
  <c r="C11" i="47"/>
  <c r="G11" i="47"/>
  <c r="F2" i="47"/>
  <c r="F3" i="47"/>
  <c r="F4" i="47"/>
  <c r="F6" i="47"/>
  <c r="F7" i="47"/>
  <c r="F8" i="47"/>
  <c r="F10" i="47"/>
  <c r="D9" i="47"/>
  <c r="I11" i="46"/>
  <c r="H11" i="46"/>
  <c r="D11" i="46"/>
  <c r="B11" i="46"/>
  <c r="F11" i="46" s="1"/>
  <c r="I10" i="46"/>
  <c r="H10" i="46"/>
  <c r="E10" i="46"/>
  <c r="B10" i="46"/>
  <c r="F10" i="46" s="1"/>
  <c r="I9" i="46"/>
  <c r="H9" i="46"/>
  <c r="B9" i="46"/>
  <c r="F9" i="46" s="1"/>
  <c r="I8" i="46"/>
  <c r="H8" i="46"/>
  <c r="B8" i="46"/>
  <c r="F8" i="46" s="1"/>
  <c r="I7" i="46"/>
  <c r="H7" i="46"/>
  <c r="B7" i="46"/>
  <c r="F7" i="46" s="1"/>
  <c r="I6" i="46"/>
  <c r="H6" i="46"/>
  <c r="B6" i="46"/>
  <c r="F6" i="46" s="1"/>
  <c r="I5" i="46"/>
  <c r="H5" i="46"/>
  <c r="B5" i="46"/>
  <c r="F5" i="46" s="1"/>
  <c r="I4" i="46"/>
  <c r="H4" i="46"/>
  <c r="B4" i="46"/>
  <c r="F4" i="46" s="1"/>
  <c r="I3" i="46"/>
  <c r="H3" i="46"/>
  <c r="D3" i="46"/>
  <c r="C3" i="46"/>
  <c r="B3" i="46"/>
  <c r="F3" i="46" s="1"/>
  <c r="I2" i="46"/>
  <c r="H2" i="46"/>
  <c r="D2" i="46"/>
  <c r="C2" i="46"/>
  <c r="B2" i="46"/>
  <c r="F2" i="46" s="1"/>
  <c r="B2" i="45"/>
  <c r="B3" i="45"/>
  <c r="B4" i="45"/>
  <c r="B5" i="45"/>
  <c r="B6" i="45"/>
  <c r="B7" i="45"/>
  <c r="B8" i="45"/>
  <c r="B9" i="45"/>
  <c r="E9" i="45" s="1"/>
  <c r="B10" i="45"/>
  <c r="B11" i="45"/>
  <c r="B12" i="45"/>
  <c r="B13" i="45"/>
  <c r="E13" i="45" s="1"/>
  <c r="B14" i="45"/>
  <c r="B15" i="45"/>
  <c r="B16" i="45"/>
  <c r="B17" i="45"/>
  <c r="D17" i="45" s="1"/>
  <c r="B18" i="45"/>
  <c r="B19" i="45"/>
  <c r="C19" i="45" s="1"/>
  <c r="B20" i="45"/>
  <c r="D20" i="45" s="1"/>
  <c r="E5" i="45"/>
  <c r="C18" i="45"/>
  <c r="D18" i="45"/>
  <c r="D19" i="45"/>
  <c r="E18" i="45"/>
  <c r="E19" i="45"/>
  <c r="E20" i="45"/>
  <c r="F18" i="45"/>
  <c r="F19" i="45"/>
  <c r="F20" i="45"/>
  <c r="G18" i="45"/>
  <c r="G19" i="45"/>
  <c r="G20" i="45"/>
  <c r="H17" i="45"/>
  <c r="H18" i="45"/>
  <c r="H19" i="45"/>
  <c r="H20" i="45"/>
  <c r="I17" i="45"/>
  <c r="I18" i="45"/>
  <c r="I19" i="45"/>
  <c r="I20" i="45"/>
  <c r="I16" i="45"/>
  <c r="H16" i="45"/>
  <c r="E16" i="45"/>
  <c r="I15" i="45"/>
  <c r="H15" i="45"/>
  <c r="G15" i="45"/>
  <c r="I14" i="45"/>
  <c r="H14" i="45"/>
  <c r="E14" i="45"/>
  <c r="I13" i="45"/>
  <c r="H13" i="45"/>
  <c r="I12" i="45"/>
  <c r="H12" i="45"/>
  <c r="E12" i="45"/>
  <c r="I11" i="45"/>
  <c r="H11" i="45"/>
  <c r="E11" i="45"/>
  <c r="I10" i="45"/>
  <c r="H10" i="45"/>
  <c r="E10" i="45"/>
  <c r="I9" i="45"/>
  <c r="H9" i="45"/>
  <c r="I8" i="45"/>
  <c r="H8" i="45"/>
  <c r="E8" i="45"/>
  <c r="I7" i="45"/>
  <c r="H7" i="45"/>
  <c r="E7" i="45"/>
  <c r="I6" i="45"/>
  <c r="H6" i="45"/>
  <c r="E6" i="45"/>
  <c r="I5" i="45"/>
  <c r="H5" i="45"/>
  <c r="I4" i="45"/>
  <c r="H4" i="45"/>
  <c r="E4" i="45"/>
  <c r="I3" i="45"/>
  <c r="H3" i="45"/>
  <c r="E3" i="45"/>
  <c r="I2" i="45"/>
  <c r="H2" i="45"/>
  <c r="E2" i="45"/>
  <c r="I2" i="44"/>
  <c r="I3" i="44"/>
  <c r="I4" i="44"/>
  <c r="I5" i="44"/>
  <c r="I6" i="44"/>
  <c r="I7" i="44"/>
  <c r="I8" i="44"/>
  <c r="I9" i="44"/>
  <c r="I10" i="44"/>
  <c r="I11" i="44"/>
  <c r="I12" i="44"/>
  <c r="I13" i="44"/>
  <c r="I14" i="44"/>
  <c r="I15" i="44"/>
  <c r="I16" i="44"/>
  <c r="G2" i="44"/>
  <c r="G3" i="44"/>
  <c r="G4" i="44"/>
  <c r="G5" i="44"/>
  <c r="G6" i="44"/>
  <c r="G7" i="44"/>
  <c r="G8" i="44"/>
  <c r="G9" i="44"/>
  <c r="G10" i="44"/>
  <c r="G11" i="44"/>
  <c r="G12" i="44"/>
  <c r="G13" i="44"/>
  <c r="G14" i="44"/>
  <c r="G15" i="44"/>
  <c r="G16" i="44"/>
  <c r="F2" i="44"/>
  <c r="F3" i="44"/>
  <c r="F4" i="44"/>
  <c r="F5" i="44"/>
  <c r="F6" i="44"/>
  <c r="F7" i="44"/>
  <c r="F8" i="44"/>
  <c r="F9" i="44"/>
  <c r="F10" i="44"/>
  <c r="F11" i="44"/>
  <c r="F12" i="44"/>
  <c r="F13" i="44"/>
  <c r="F14" i="44"/>
  <c r="F15" i="44"/>
  <c r="F16" i="44"/>
  <c r="E2" i="44"/>
  <c r="E3" i="44"/>
  <c r="E4" i="44"/>
  <c r="E5" i="44"/>
  <c r="E6" i="44"/>
  <c r="E7" i="44"/>
  <c r="E8" i="44"/>
  <c r="E9" i="44"/>
  <c r="E10" i="44"/>
  <c r="E11" i="44"/>
  <c r="E12" i="44"/>
  <c r="E13" i="44"/>
  <c r="E14" i="44"/>
  <c r="E15" i="44"/>
  <c r="E16" i="44"/>
  <c r="D2" i="44"/>
  <c r="D3" i="44"/>
  <c r="D4" i="44"/>
  <c r="D5" i="44"/>
  <c r="D6" i="44"/>
  <c r="D7" i="44"/>
  <c r="D8" i="44"/>
  <c r="D9" i="44"/>
  <c r="D10" i="44"/>
  <c r="D11" i="44"/>
  <c r="D12" i="44"/>
  <c r="D13" i="44"/>
  <c r="D14" i="44"/>
  <c r="D15" i="44"/>
  <c r="D16" i="44"/>
  <c r="B2" i="44"/>
  <c r="B3" i="44"/>
  <c r="B4" i="44"/>
  <c r="B5" i="44"/>
  <c r="C5" i="44" s="1"/>
  <c r="B6" i="44"/>
  <c r="B7" i="44"/>
  <c r="B8" i="44"/>
  <c r="B9" i="44"/>
  <c r="C9" i="44" s="1"/>
  <c r="B10" i="44"/>
  <c r="B11" i="44"/>
  <c r="B12" i="44"/>
  <c r="B13" i="44"/>
  <c r="C13" i="44" s="1"/>
  <c r="B14" i="44"/>
  <c r="B15" i="44"/>
  <c r="B16" i="44"/>
  <c r="C2" i="44"/>
  <c r="C3" i="44"/>
  <c r="C4" i="44"/>
  <c r="C6" i="44"/>
  <c r="C7" i="44"/>
  <c r="C8" i="44"/>
  <c r="C10" i="44"/>
  <c r="C11" i="44"/>
  <c r="C12" i="44"/>
  <c r="C14" i="44"/>
  <c r="C15" i="44"/>
  <c r="C16" i="44"/>
  <c r="H2" i="44"/>
  <c r="H3" i="44"/>
  <c r="H4" i="44"/>
  <c r="H5" i="44"/>
  <c r="H6" i="44"/>
  <c r="H7" i="44"/>
  <c r="H8" i="44"/>
  <c r="H9" i="44"/>
  <c r="H10" i="44"/>
  <c r="H11" i="44"/>
  <c r="H12" i="44"/>
  <c r="H13" i="44"/>
  <c r="H14" i="44"/>
  <c r="H15" i="44"/>
  <c r="H16" i="44"/>
  <c r="E11" i="46" l="1"/>
  <c r="C6" i="46"/>
  <c r="E3" i="46"/>
  <c r="E4" i="46"/>
  <c r="D6" i="46"/>
  <c r="D7" i="46"/>
  <c r="C10" i="46"/>
  <c r="E7" i="46"/>
  <c r="E8" i="46"/>
  <c r="D10" i="46"/>
  <c r="G5" i="46"/>
  <c r="G9" i="46"/>
  <c r="G4" i="46"/>
  <c r="C5" i="46"/>
  <c r="G8" i="46"/>
  <c r="C9" i="46"/>
  <c r="E2" i="46"/>
  <c r="G3" i="46"/>
  <c r="C4" i="46"/>
  <c r="D5" i="46"/>
  <c r="E6" i="46"/>
  <c r="G7" i="46"/>
  <c r="C8" i="46"/>
  <c r="D9" i="46"/>
  <c r="G11" i="46"/>
  <c r="G2" i="46"/>
  <c r="D4" i="46"/>
  <c r="E5" i="46"/>
  <c r="G6" i="46"/>
  <c r="C7" i="46"/>
  <c r="D8" i="46"/>
  <c r="E9" i="46"/>
  <c r="G10" i="46"/>
  <c r="C11" i="46"/>
  <c r="G17" i="45"/>
  <c r="C20" i="45"/>
  <c r="F17" i="45"/>
  <c r="E17" i="45"/>
  <c r="C17" i="45"/>
  <c r="E15" i="45"/>
  <c r="D15" i="45"/>
  <c r="F2" i="45"/>
  <c r="F3" i="45"/>
  <c r="F4" i="45"/>
  <c r="F16" i="45"/>
  <c r="F13" i="45"/>
  <c r="F14" i="45"/>
  <c r="F15" i="45"/>
  <c r="C2" i="45"/>
  <c r="G2" i="45"/>
  <c r="C3" i="45"/>
  <c r="G3" i="45"/>
  <c r="C4" i="45"/>
  <c r="G4" i="45"/>
  <c r="C5" i="45"/>
  <c r="G5" i="45"/>
  <c r="C6" i="45"/>
  <c r="G6" i="45"/>
  <c r="C7" i="45"/>
  <c r="G7" i="45"/>
  <c r="C8" i="45"/>
  <c r="G8" i="45"/>
  <c r="C9" i="45"/>
  <c r="G9" i="45"/>
  <c r="C10" i="45"/>
  <c r="G10" i="45"/>
  <c r="C11" i="45"/>
  <c r="G11" i="45"/>
  <c r="C12" i="45"/>
  <c r="G12" i="45"/>
  <c r="C13" i="45"/>
  <c r="G13" i="45"/>
  <c r="C14" i="45"/>
  <c r="G14" i="45"/>
  <c r="C15" i="45"/>
  <c r="C16" i="45"/>
  <c r="G16" i="45"/>
  <c r="D16" i="45"/>
  <c r="F5" i="45"/>
  <c r="F6" i="45"/>
  <c r="F7" i="45"/>
  <c r="F8" i="45"/>
  <c r="F9" i="45"/>
  <c r="F10" i="45"/>
  <c r="F11" i="45"/>
  <c r="F12" i="45"/>
  <c r="D2" i="45"/>
  <c r="D3" i="45"/>
  <c r="D4" i="45"/>
  <c r="D5" i="45"/>
  <c r="D6" i="45"/>
  <c r="D7" i="45"/>
  <c r="D8" i="45"/>
  <c r="D9" i="45"/>
  <c r="D10" i="45"/>
  <c r="D11" i="45"/>
  <c r="D12" i="45"/>
  <c r="D13" i="45"/>
  <c r="D14" i="45"/>
  <c r="C2" i="42"/>
  <c r="C3" i="42"/>
  <c r="C4" i="42"/>
  <c r="C5" i="42"/>
  <c r="C6" i="42"/>
  <c r="C7" i="42"/>
  <c r="C8" i="42"/>
  <c r="C9" i="42"/>
  <c r="C10" i="42"/>
  <c r="C11" i="42"/>
  <c r="C12" i="42"/>
  <c r="C13" i="42"/>
  <c r="C14" i="42"/>
  <c r="C15" i="42"/>
  <c r="C16" i="42"/>
  <c r="C17" i="42"/>
  <c r="C18" i="42"/>
  <c r="C19" i="42"/>
  <c r="C20" i="42"/>
  <c r="C21" i="42"/>
  <c r="C22" i="42"/>
  <c r="C23" i="42"/>
  <c r="C24" i="42"/>
  <c r="C25" i="42"/>
  <c r="C26" i="42"/>
  <c r="C27" i="42"/>
  <c r="C28" i="42"/>
  <c r="C29" i="42"/>
  <c r="C30" i="42"/>
  <c r="C31" i="42"/>
  <c r="C32" i="42"/>
  <c r="C33" i="42"/>
  <c r="C34" i="42"/>
  <c r="C35" i="42"/>
  <c r="C36" i="42"/>
  <c r="C37" i="42"/>
  <c r="C38" i="42"/>
  <c r="C39" i="42"/>
  <c r="C40" i="42"/>
  <c r="C41" i="42"/>
  <c r="D5" i="42"/>
  <c r="D9" i="42"/>
  <c r="D10" i="42"/>
  <c r="D13" i="42"/>
  <c r="D17" i="42"/>
  <c r="D29" i="42"/>
  <c r="D33" i="42"/>
  <c r="D37" i="42"/>
  <c r="D41" i="42"/>
  <c r="C11" i="41"/>
  <c r="C13" i="41"/>
  <c r="C29" i="41"/>
  <c r="D11" i="41"/>
  <c r="B29" i="41"/>
  <c r="F29" i="41" s="1"/>
  <c r="B30" i="41"/>
  <c r="G30" i="41" s="1"/>
  <c r="B31" i="41"/>
  <c r="G31" i="41" s="1"/>
  <c r="H29" i="41"/>
  <c r="H30" i="41"/>
  <c r="H31" i="41"/>
  <c r="I29" i="41"/>
  <c r="I30" i="41"/>
  <c r="I31" i="41"/>
  <c r="B41" i="42"/>
  <c r="E41" i="42" s="1"/>
  <c r="H41" i="42"/>
  <c r="I41" i="42"/>
  <c r="B40" i="42"/>
  <c r="E40" i="42" s="1"/>
  <c r="H40" i="42"/>
  <c r="I40" i="42"/>
  <c r="B39" i="42"/>
  <c r="E39" i="42" s="1"/>
  <c r="H39" i="42"/>
  <c r="I39" i="42"/>
  <c r="I2" i="42"/>
  <c r="I3" i="42"/>
  <c r="I4" i="42"/>
  <c r="I5" i="42"/>
  <c r="I6" i="42"/>
  <c r="I7" i="42"/>
  <c r="I8" i="42"/>
  <c r="I9" i="42"/>
  <c r="I10" i="42"/>
  <c r="I11" i="42"/>
  <c r="I12" i="42"/>
  <c r="I13" i="42"/>
  <c r="I14" i="42"/>
  <c r="I15" i="42"/>
  <c r="I16" i="42"/>
  <c r="I17" i="42"/>
  <c r="I18" i="42"/>
  <c r="I19" i="42"/>
  <c r="I20" i="42"/>
  <c r="I21" i="42"/>
  <c r="I22" i="42"/>
  <c r="I23" i="42"/>
  <c r="I24" i="42"/>
  <c r="I25" i="42"/>
  <c r="I26" i="42"/>
  <c r="I27" i="42"/>
  <c r="I28" i="42"/>
  <c r="I29" i="42"/>
  <c r="I30" i="42"/>
  <c r="I31" i="42"/>
  <c r="I32" i="42"/>
  <c r="I33" i="42"/>
  <c r="I34" i="42"/>
  <c r="I35" i="42"/>
  <c r="I36" i="42"/>
  <c r="I37" i="42"/>
  <c r="I38" i="42"/>
  <c r="B11" i="42"/>
  <c r="E11" i="42" s="1"/>
  <c r="B29" i="42"/>
  <c r="E29" i="42" s="1"/>
  <c r="B30" i="42"/>
  <c r="E30" i="42" s="1"/>
  <c r="B31" i="42"/>
  <c r="E31" i="42" s="1"/>
  <c r="B32" i="42"/>
  <c r="E32" i="42" s="1"/>
  <c r="B33" i="42"/>
  <c r="E33" i="42" s="1"/>
  <c r="B34" i="42"/>
  <c r="G34" i="42" s="1"/>
  <c r="B35" i="42"/>
  <c r="F35" i="42" s="1"/>
  <c r="B36" i="42"/>
  <c r="E36" i="42" s="1"/>
  <c r="B37" i="42"/>
  <c r="F37" i="42" s="1"/>
  <c r="B38" i="42"/>
  <c r="E38" i="42" s="1"/>
  <c r="E37" i="42"/>
  <c r="F29" i="42"/>
  <c r="G29" i="42"/>
  <c r="G37" i="42"/>
  <c r="H29" i="42"/>
  <c r="H30" i="42"/>
  <c r="H31" i="42"/>
  <c r="H32" i="42"/>
  <c r="H33" i="42"/>
  <c r="H34" i="42"/>
  <c r="H35" i="42"/>
  <c r="H36" i="42"/>
  <c r="H37" i="42"/>
  <c r="H38" i="42"/>
  <c r="B2" i="42"/>
  <c r="G2" i="42" s="1"/>
  <c r="B3" i="42"/>
  <c r="G3" i="42" s="1"/>
  <c r="B4" i="42"/>
  <c r="D4" i="42" s="1"/>
  <c r="B5" i="42"/>
  <c r="E5" i="42" s="1"/>
  <c r="B6" i="42"/>
  <c r="G6" i="42" s="1"/>
  <c r="B7" i="42"/>
  <c r="E7" i="42" s="1"/>
  <c r="B8" i="42"/>
  <c r="G8" i="42" s="1"/>
  <c r="B9" i="42"/>
  <c r="E9" i="42" s="1"/>
  <c r="G10" i="42"/>
  <c r="B12" i="42"/>
  <c r="E12" i="42" s="1"/>
  <c r="B13" i="42"/>
  <c r="G13" i="42" s="1"/>
  <c r="B14" i="42"/>
  <c r="G14" i="42" s="1"/>
  <c r="B15" i="42"/>
  <c r="G15" i="42" s="1"/>
  <c r="B16" i="42"/>
  <c r="E16" i="42" s="1"/>
  <c r="B17" i="42"/>
  <c r="F17" i="42" s="1"/>
  <c r="B18" i="42"/>
  <c r="G18" i="42" s="1"/>
  <c r="B19" i="42"/>
  <c r="F19" i="42" s="1"/>
  <c r="B20" i="42"/>
  <c r="E20" i="42" s="1"/>
  <c r="B21" i="42"/>
  <c r="E21" i="42" s="1"/>
  <c r="B22" i="42"/>
  <c r="G22" i="42" s="1"/>
  <c r="B23" i="42"/>
  <c r="G23" i="42" s="1"/>
  <c r="B24" i="42"/>
  <c r="E24" i="42" s="1"/>
  <c r="B25" i="42"/>
  <c r="E25" i="42" s="1"/>
  <c r="B26" i="42"/>
  <c r="G26" i="42" s="1"/>
  <c r="B27" i="42"/>
  <c r="F27" i="42" s="1"/>
  <c r="B28" i="42"/>
  <c r="E28" i="42" s="1"/>
  <c r="H28" i="42"/>
  <c r="H27" i="42"/>
  <c r="H26" i="42"/>
  <c r="H25" i="42"/>
  <c r="G25" i="42"/>
  <c r="H24" i="42"/>
  <c r="H23" i="42"/>
  <c r="H22" i="42"/>
  <c r="H21" i="42"/>
  <c r="F21" i="42"/>
  <c r="H20" i="42"/>
  <c r="H19" i="42"/>
  <c r="H18" i="42"/>
  <c r="H17" i="42"/>
  <c r="G17" i="42"/>
  <c r="H16" i="42"/>
  <c r="H15" i="42"/>
  <c r="H14" i="42"/>
  <c r="H13" i="42"/>
  <c r="H12" i="42"/>
  <c r="H11" i="42"/>
  <c r="H10" i="42"/>
  <c r="H9" i="42"/>
  <c r="H8" i="42"/>
  <c r="H7" i="42"/>
  <c r="H6" i="42"/>
  <c r="H5" i="42"/>
  <c r="H4" i="42"/>
  <c r="G4" i="42"/>
  <c r="H3" i="42"/>
  <c r="E3" i="42"/>
  <c r="H2" i="42"/>
  <c r="I2" i="41"/>
  <c r="I3" i="41"/>
  <c r="I4" i="41"/>
  <c r="I5" i="41"/>
  <c r="I6" i="41"/>
  <c r="I7" i="41"/>
  <c r="I8" i="41"/>
  <c r="I9" i="41"/>
  <c r="I10" i="41"/>
  <c r="I11" i="41"/>
  <c r="I12" i="41"/>
  <c r="I13" i="41"/>
  <c r="I14" i="41"/>
  <c r="I15" i="41"/>
  <c r="I16" i="41"/>
  <c r="I17" i="41"/>
  <c r="I18" i="41"/>
  <c r="I19" i="41"/>
  <c r="I20" i="41"/>
  <c r="I21" i="41"/>
  <c r="I22" i="41"/>
  <c r="I23" i="41"/>
  <c r="I24" i="41"/>
  <c r="I25" i="41"/>
  <c r="I26" i="41"/>
  <c r="I27" i="41"/>
  <c r="I28" i="41"/>
  <c r="H2" i="41"/>
  <c r="H3" i="41"/>
  <c r="H4" i="41"/>
  <c r="H5" i="41"/>
  <c r="H6" i="41"/>
  <c r="H7" i="41"/>
  <c r="H8" i="41"/>
  <c r="H9" i="41"/>
  <c r="H10" i="41"/>
  <c r="H11" i="41"/>
  <c r="H12" i="41"/>
  <c r="H13" i="41"/>
  <c r="H14" i="41"/>
  <c r="H15" i="41"/>
  <c r="H16" i="41"/>
  <c r="H17" i="41"/>
  <c r="H18" i="41"/>
  <c r="H19" i="41"/>
  <c r="H20" i="41"/>
  <c r="H21" i="41"/>
  <c r="H22" i="41"/>
  <c r="H23" i="41"/>
  <c r="H24" i="41"/>
  <c r="H25" i="41"/>
  <c r="H26" i="41"/>
  <c r="H27" i="41"/>
  <c r="H28" i="41"/>
  <c r="G11" i="41"/>
  <c r="F11" i="41"/>
  <c r="E11" i="41"/>
  <c r="B3" i="41"/>
  <c r="E3" i="41" s="1"/>
  <c r="B4" i="41"/>
  <c r="E4" i="41" s="1"/>
  <c r="B5" i="41"/>
  <c r="E5" i="41" s="1"/>
  <c r="B6" i="41"/>
  <c r="F6" i="41" s="1"/>
  <c r="B7" i="41"/>
  <c r="E7" i="41" s="1"/>
  <c r="B8" i="41"/>
  <c r="E8" i="41" s="1"/>
  <c r="B9" i="41"/>
  <c r="E9" i="41" s="1"/>
  <c r="B10" i="41"/>
  <c r="F10" i="41" s="1"/>
  <c r="B12" i="41"/>
  <c r="E12" i="41" s="1"/>
  <c r="B13" i="41"/>
  <c r="F13" i="41" s="1"/>
  <c r="B14" i="41"/>
  <c r="F14" i="41" s="1"/>
  <c r="B15" i="41"/>
  <c r="E15" i="41" s="1"/>
  <c r="B16" i="41"/>
  <c r="E16" i="41" s="1"/>
  <c r="B17" i="41"/>
  <c r="F17" i="41" s="1"/>
  <c r="B18" i="41"/>
  <c r="F18" i="41" s="1"/>
  <c r="B19" i="41"/>
  <c r="E19" i="41" s="1"/>
  <c r="B20" i="41"/>
  <c r="E20" i="41" s="1"/>
  <c r="B21" i="41"/>
  <c r="F21" i="41" s="1"/>
  <c r="B22" i="41"/>
  <c r="F22" i="41" s="1"/>
  <c r="B23" i="41"/>
  <c r="E23" i="41" s="1"/>
  <c r="B24" i="41"/>
  <c r="E24" i="41" s="1"/>
  <c r="B25" i="41"/>
  <c r="F25" i="41" s="1"/>
  <c r="B26" i="41"/>
  <c r="F26" i="41" s="1"/>
  <c r="B27" i="41"/>
  <c r="E27" i="41" s="1"/>
  <c r="B28" i="41"/>
  <c r="E28" i="41" s="1"/>
  <c r="B2" i="41"/>
  <c r="F2" i="41" s="1"/>
  <c r="D25" i="42" l="1"/>
  <c r="D21" i="42"/>
  <c r="F3" i="42"/>
  <c r="E13" i="42"/>
  <c r="G16" i="42"/>
  <c r="F25" i="42"/>
  <c r="D40" i="42"/>
  <c r="D36" i="42"/>
  <c r="D32" i="42"/>
  <c r="D28" i="42"/>
  <c r="D24" i="42"/>
  <c r="D20" i="42"/>
  <c r="D16" i="42"/>
  <c r="D12" i="42"/>
  <c r="D8" i="42"/>
  <c r="F33" i="42"/>
  <c r="D39" i="42"/>
  <c r="D35" i="42"/>
  <c r="D31" i="42"/>
  <c r="D27" i="42"/>
  <c r="D23" i="42"/>
  <c r="D19" i="42"/>
  <c r="D15" i="42"/>
  <c r="D11" i="42"/>
  <c r="D7" i="42"/>
  <c r="D3" i="42"/>
  <c r="D38" i="42"/>
  <c r="D34" i="42"/>
  <c r="D30" i="42"/>
  <c r="D26" i="42"/>
  <c r="D22" i="42"/>
  <c r="D18" i="42"/>
  <c r="D14" i="42"/>
  <c r="D6" i="42"/>
  <c r="D2" i="42"/>
  <c r="E14" i="42"/>
  <c r="F13" i="42"/>
  <c r="E17" i="42"/>
  <c r="G21" i="42"/>
  <c r="E34" i="42"/>
  <c r="F5" i="42"/>
  <c r="G33" i="42"/>
  <c r="F30" i="42"/>
  <c r="F39" i="42"/>
  <c r="G40" i="42"/>
  <c r="G41" i="42"/>
  <c r="C25" i="41"/>
  <c r="D29" i="41"/>
  <c r="C21" i="41"/>
  <c r="C9" i="41"/>
  <c r="C17" i="41"/>
  <c r="C5" i="41"/>
  <c r="C28" i="41"/>
  <c r="C24" i="41"/>
  <c r="C20" i="41"/>
  <c r="C16" i="41"/>
  <c r="C12" i="41"/>
  <c r="C8" i="41"/>
  <c r="C4" i="41"/>
  <c r="C31" i="41"/>
  <c r="C27" i="41"/>
  <c r="C23" i="41"/>
  <c r="C19" i="41"/>
  <c r="C15" i="41"/>
  <c r="C7" i="41"/>
  <c r="C3" i="41"/>
  <c r="C30" i="41"/>
  <c r="C26" i="41"/>
  <c r="C22" i="41"/>
  <c r="C18" i="41"/>
  <c r="C14" i="41"/>
  <c r="C10" i="41"/>
  <c r="C6" i="41"/>
  <c r="C2" i="41"/>
  <c r="D25" i="41"/>
  <c r="D21" i="41"/>
  <c r="D17" i="41"/>
  <c r="D13" i="41"/>
  <c r="D9" i="41"/>
  <c r="D5" i="41"/>
  <c r="F31" i="41"/>
  <c r="D28" i="41"/>
  <c r="D24" i="41"/>
  <c r="D20" i="41"/>
  <c r="D16" i="41"/>
  <c r="D12" i="41"/>
  <c r="D8" i="41"/>
  <c r="D4" i="41"/>
  <c r="E31" i="41"/>
  <c r="D31" i="41"/>
  <c r="D27" i="41"/>
  <c r="D23" i="41"/>
  <c r="D19" i="41"/>
  <c r="D15" i="41"/>
  <c r="D7" i="41"/>
  <c r="D3" i="41"/>
  <c r="D30" i="41"/>
  <c r="D26" i="41"/>
  <c r="D22" i="41"/>
  <c r="D18" i="41"/>
  <c r="D14" i="41"/>
  <c r="D10" i="41"/>
  <c r="D6" i="41"/>
  <c r="D2" i="41"/>
  <c r="E30" i="41"/>
  <c r="G29" i="41"/>
  <c r="F30" i="41"/>
  <c r="E29" i="41"/>
  <c r="G5" i="42"/>
  <c r="F38" i="42"/>
  <c r="F41" i="42"/>
  <c r="G9" i="42"/>
  <c r="E22" i="42"/>
  <c r="F40" i="42"/>
  <c r="G19" i="42"/>
  <c r="G31" i="42"/>
  <c r="G38" i="42"/>
  <c r="G30" i="42"/>
  <c r="F34" i="42"/>
  <c r="G39" i="42"/>
  <c r="E35" i="42"/>
  <c r="F7" i="42"/>
  <c r="G35" i="42"/>
  <c r="F36" i="42"/>
  <c r="F32" i="42"/>
  <c r="E23" i="42"/>
  <c r="G7" i="42"/>
  <c r="G12" i="42"/>
  <c r="E15" i="42"/>
  <c r="E18" i="42"/>
  <c r="G20" i="42"/>
  <c r="F31" i="42"/>
  <c r="F11" i="42"/>
  <c r="G11" i="42"/>
  <c r="F9" i="42"/>
  <c r="E26" i="42"/>
  <c r="G36" i="42"/>
  <c r="G32" i="42"/>
  <c r="G28" i="42"/>
  <c r="F15" i="42"/>
  <c r="F23" i="42"/>
  <c r="G24" i="42"/>
  <c r="E19" i="42"/>
  <c r="E27" i="42"/>
  <c r="G27" i="42"/>
  <c r="F16" i="42"/>
  <c r="F18" i="42"/>
  <c r="F20" i="42"/>
  <c r="F22" i="42"/>
  <c r="F24" i="42"/>
  <c r="F26" i="42"/>
  <c r="F28" i="42"/>
  <c r="E2" i="42"/>
  <c r="E4" i="42"/>
  <c r="E6" i="42"/>
  <c r="E8" i="42"/>
  <c r="E10" i="42"/>
  <c r="F12" i="42"/>
  <c r="F14" i="42"/>
  <c r="F2" i="42"/>
  <c r="F4" i="42"/>
  <c r="F6" i="42"/>
  <c r="F8" i="42"/>
  <c r="F10" i="42"/>
  <c r="E22" i="41"/>
  <c r="E10" i="41"/>
  <c r="F5" i="41"/>
  <c r="G25" i="41"/>
  <c r="G21" i="41"/>
  <c r="G17" i="41"/>
  <c r="G13" i="41"/>
  <c r="G9" i="41"/>
  <c r="G5" i="41"/>
  <c r="E18" i="41"/>
  <c r="E6" i="41"/>
  <c r="G28" i="41"/>
  <c r="G24" i="41"/>
  <c r="G20" i="41"/>
  <c r="G16" i="41"/>
  <c r="G12" i="41"/>
  <c r="G8" i="41"/>
  <c r="G4" i="41"/>
  <c r="E14" i="41"/>
  <c r="G27" i="41"/>
  <c r="G23" i="41"/>
  <c r="G19" i="41"/>
  <c r="G15" i="41"/>
  <c r="G7" i="41"/>
  <c r="G3" i="41"/>
  <c r="E26" i="41"/>
  <c r="F9" i="41"/>
  <c r="G26" i="41"/>
  <c r="G22" i="41"/>
  <c r="G18" i="41"/>
  <c r="G14" i="41"/>
  <c r="G10" i="41"/>
  <c r="G6" i="41"/>
  <c r="G2" i="41"/>
  <c r="E2" i="41"/>
  <c r="E25" i="41"/>
  <c r="E21" i="41"/>
  <c r="E17" i="41"/>
  <c r="E13" i="41"/>
  <c r="F28" i="41"/>
  <c r="F24" i="41"/>
  <c r="F20" i="41"/>
  <c r="F16" i="41"/>
  <c r="F12" i="41"/>
  <c r="F8" i="41"/>
  <c r="F4" i="41"/>
  <c r="F27" i="41"/>
  <c r="F23" i="41"/>
  <c r="F19" i="41"/>
  <c r="F15" i="41"/>
  <c r="F7" i="41"/>
  <c r="F3" i="41"/>
</calcChain>
</file>

<file path=xl/sharedStrings.xml><?xml version="1.0" encoding="utf-8"?>
<sst xmlns="http://schemas.openxmlformats.org/spreadsheetml/2006/main" count="187" uniqueCount="99">
  <si>
    <t>Account Name</t>
  </si>
  <si>
    <t>Instance Id</t>
  </si>
  <si>
    <t>State</t>
  </si>
  <si>
    <t>Zone Name</t>
  </si>
  <si>
    <t>Avg CPU (%)</t>
  </si>
  <si>
    <t>Min CPU (%)</t>
  </si>
  <si>
    <t>Max CPU (%)</t>
  </si>
  <si>
    <t>DPEEnv</t>
  </si>
  <si>
    <t>DPETool</t>
  </si>
  <si>
    <t>Total Cost MTD</t>
  </si>
  <si>
    <t>Projected Cost For Month</t>
  </si>
  <si>
    <t>Hourly Cost</t>
  </si>
  <si>
    <t>List Price Per Month</t>
  </si>
  <si>
    <t>Active?</t>
  </si>
  <si>
    <t>Owner Email</t>
  </si>
  <si>
    <t>Launch Date</t>
  </si>
  <si>
    <t>Instance Name</t>
  </si>
  <si>
    <t>Attached EBS</t>
  </si>
  <si>
    <t>Day</t>
  </si>
  <si>
    <t>Latest Backup</t>
  </si>
  <si>
    <t>Last Discovered</t>
  </si>
  <si>
    <t>Created On</t>
  </si>
  <si>
    <t>Size (GB)</t>
  </si>
  <si>
    <t>Price Per Hour</t>
  </si>
  <si>
    <t>On-Demand Price Per Month</t>
  </si>
  <si>
    <t>First Discovered</t>
  </si>
  <si>
    <t>Avg Write IOPS</t>
  </si>
  <si>
    <t>Avg Read IOPS</t>
  </si>
  <si>
    <t>Avg CPU Utilization</t>
  </si>
  <si>
    <t>Engine</t>
  </si>
  <si>
    <t>Flavor</t>
  </si>
  <si>
    <t>Current Hourly Cost</t>
  </si>
  <si>
    <t>Projected Cost For Current Month</t>
  </si>
  <si>
    <t>Owner</t>
  </si>
  <si>
    <t>DB Name</t>
  </si>
  <si>
    <t>VPC_ID</t>
  </si>
  <si>
    <t>VPC Id</t>
  </si>
  <si>
    <t>aws:cloudformation:stack-name</t>
  </si>
  <si>
    <t>API Name</t>
  </si>
  <si>
    <t>Product</t>
  </si>
  <si>
    <t>Max Database Connections</t>
  </si>
  <si>
    <t>Avg Database Connections</t>
  </si>
  <si>
    <t>Max CPU Utilization</t>
  </si>
  <si>
    <t>Multi-AZ</t>
  </si>
  <si>
    <t>Environment</t>
  </si>
  <si>
    <t>Billing Account</t>
  </si>
  <si>
    <t>BYOL</t>
  </si>
  <si>
    <t>Endpoint</t>
  </si>
  <si>
    <t>Application</t>
  </si>
  <si>
    <t>Component</t>
  </si>
  <si>
    <t>Infosys Perspective</t>
  </si>
  <si>
    <t>Vendor</t>
  </si>
  <si>
    <t>ec2_csv_field</t>
  </si>
  <si>
    <t>ec2_sql_column</t>
  </si>
  <si>
    <t>ec2_sql_parm</t>
  </si>
  <si>
    <t>ec2_sql_create_table</t>
  </si>
  <si>
    <t>environment1</t>
  </si>
  <si>
    <t>ec2_sql_insert</t>
  </si>
  <si>
    <t>ec2_exec_1</t>
  </si>
  <si>
    <t>python_name</t>
  </si>
  <si>
    <t>Version Size (GB)</t>
  </si>
  <si>
    <t>NOSTOP</t>
  </si>
  <si>
    <t>NOTERMINATE</t>
  </si>
  <si>
    <t>NORESIZE</t>
  </si>
  <si>
    <t>Column1</t>
  </si>
  <si>
    <t>ec2_merge_update</t>
  </si>
  <si>
    <t>ec2_merge_insert</t>
  </si>
  <si>
    <t>Snapshot Id</t>
  </si>
  <si>
    <t>Create Date</t>
  </si>
  <si>
    <t>Tags</t>
  </si>
  <si>
    <t>Storage Type</t>
  </si>
  <si>
    <t>Size (GB)2</t>
  </si>
  <si>
    <t>Snapshots?</t>
  </si>
  <si>
    <t>Vsad</t>
  </si>
  <si>
    <t>Snapshot Name</t>
  </si>
  <si>
    <t>Volume Name</t>
  </si>
  <si>
    <t>Region Name</t>
  </si>
  <si>
    <t>Description</t>
  </si>
  <si>
    <t># Snapshots</t>
  </si>
  <si>
    <t>Status</t>
  </si>
  <si>
    <t>PIOPS</t>
  </si>
  <si>
    <t>Type</t>
  </si>
  <si>
    <t>VSAD2</t>
  </si>
  <si>
    <t>Name</t>
  </si>
  <si>
    <t>Storage in GB</t>
  </si>
  <si>
    <t>Created Date</t>
  </si>
  <si>
    <t>Object Count</t>
  </si>
  <si>
    <t>AWS Accounts (Grouped)</t>
  </si>
  <si>
    <t>Recommendation</t>
  </si>
  <si>
    <t>Total Score</t>
  </si>
  <si>
    <t>CPU Score</t>
  </si>
  <si>
    <t>Memory Score</t>
  </si>
  <si>
    <t>Disk Score</t>
  </si>
  <si>
    <t>Network In Score</t>
  </si>
  <si>
    <t>Network Out Score</t>
  </si>
  <si>
    <t>Projected Cost</t>
  </si>
  <si>
    <t>Recommendation Savings</t>
  </si>
  <si>
    <t>insert_list_from_select</t>
  </si>
  <si>
    <t>ec2_sql_parm insert_list_from_values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</si>
</sst>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NumberFormat="1"/>
    <xf numFmtId="0" fontId="13" fillId="33" borderId="10" xfId="0" applyFont="1" applyFill="1" applyBorder="1"/>
    <xf numFmtId="0" fontId="13" fillId="33" borderId="11" xfId="0" applyFont="1" applyFill="1" applyBorder="1"/>
    <xf numFmtId="0" fontId="18" fillId="33" borderId="11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border outline="0">
        <bottom style="thick">
          <color rgb="FFFFFFF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border outline="0">
        <bottom style="thick">
          <color rgb="FFFFFFF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border outline="0">
        <bottom style="thick">
          <color rgb="FFFFFFF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7" name="Table37" displayName="Table37" ref="A1:I31" totalsRowShown="0">
  <autoFilter ref="A1:I31"/>
  <tableColumns count="9">
    <tableColumn id="1" name="ec2_csv_field"/>
    <tableColumn id="2" name="ec2_sql_column">
      <calculatedColumnFormula>SUBSTITUTE(SUBSTITUTE(SUBSTITUTE(SUBSTITUTE(SUBSTITUTE(SUBSTITUTE(SUBSTITUTE(LOWER(Table37[[#This Row],[ec2_csv_field]])," ","_"),"%",""),"(",""),")",""),"?",""),":","_"),"-","_")</calculatedColumnFormula>
    </tableColumn>
    <tableColumn id="9" name="ec2_merge_insert" dataDxfId="53">
      <calculatedColumnFormula>",stage.[" &amp;Table37[[#This Row],[ec2_sql_column]] &amp; "]"</calculatedColumnFormula>
    </tableColumn>
    <tableColumn id="8" name="ec2_merge_update" dataDxfId="52">
      <calculatedColumnFormula>",[" &amp; Table37[[#This Row],[ec2_sql_column]] &amp; "] = stage.[" &amp;Table37[[#This Row],[ec2_sql_column]] &amp; "]"</calculatedColumnFormula>
    </tableColumn>
    <tableColumn id="3" name="ec2_sql_parm" dataDxfId="51">
      <calculatedColumnFormula>",@" &amp; Table37[[#This Row],[ec2_sql_column]] &amp; " varchar(max)"</calculatedColumnFormula>
    </tableColumn>
    <tableColumn id="4" name="ec2_sql_create_table" dataDxfId="50">
      <calculatedColumnFormula>",[" &amp; Table37[[#This Row],[ec2_sql_column]] &amp; "] varchar(max)"</calculatedColumnFormula>
    </tableColumn>
    <tableColumn id="5" name="ec2_sql_insert" dataDxfId="49">
      <calculatedColumnFormula>",@" &amp; Table37[[#This Row],[ec2_sql_column]]</calculatedColumnFormula>
    </tableColumn>
    <tableColumn id="6" name="ec2_exec_1" dataDxfId="48">
      <calculatedColumnFormula>",?"</calculatedColumnFormula>
    </tableColumn>
    <tableColumn id="7" name="python_name" dataDxfId="47">
      <calculatedColumnFormula>",row['" &amp; Table37[[#This Row],[ec2_csv_field]] &amp; "']"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38" name="Table3739" displayName="Table3739" ref="A1:I41" totalsRowShown="0">
  <autoFilter ref="A1:I41"/>
  <tableColumns count="9">
    <tableColumn id="1" name="ec2_csv_field"/>
    <tableColumn id="2" name="ec2_sql_column">
      <calculatedColumnFormula>SUBSTITUTE(SUBSTITUTE(SUBSTITUTE(SUBSTITUTE(SUBSTITUTE(SUBSTITUTE(SUBSTITUTE(LOWER(Table3739[[#This Row],[ec2_csv_field]])," ","_"),"%",""),"(",""),")",""),"?",""),":","_"),"-","_")</calculatedColumnFormula>
    </tableColumn>
    <tableColumn id="9" name="Column1" dataDxfId="46">
      <calculatedColumnFormula>",stage.[" &amp; Table3739[[#This Row],[ec2_sql_column]] &amp; "]"</calculatedColumnFormula>
    </tableColumn>
    <tableColumn id="8" name="ec2_merge_update" dataDxfId="45">
      <calculatedColumnFormula>",[" &amp; Table3739[[#This Row],[ec2_sql_column]] &amp; "] = stage.[" &amp;Table3739[[#This Row],[ec2_sql_column]] &amp; "]"</calculatedColumnFormula>
    </tableColumn>
    <tableColumn id="3" name="ec2_sql_parm" dataDxfId="44">
      <calculatedColumnFormula>",@" &amp; Table3739[[#This Row],[ec2_sql_column]] &amp; " varchar(max)"</calculatedColumnFormula>
    </tableColumn>
    <tableColumn id="4" name="ec2_sql_create_table" dataDxfId="43">
      <calculatedColumnFormula>",[" &amp; Table3739[[#This Row],[ec2_sql_column]] &amp; "] varchar(max)"</calculatedColumnFormula>
    </tableColumn>
    <tableColumn id="5" name="ec2_sql_insert" dataDxfId="42">
      <calculatedColumnFormula>",@" &amp; Table3739[[#This Row],[ec2_sql_column]]</calculatedColumnFormula>
    </tableColumn>
    <tableColumn id="6" name="ec2_exec_1" dataDxfId="41">
      <calculatedColumnFormula>",?"</calculatedColumnFormula>
    </tableColumn>
    <tableColumn id="7" name="python_name" dataDxfId="40">
      <calculatedColumnFormula>",csvrow['" &amp; Table3739[[#This Row],[ec2_csv_field]] &amp; "']"</calculatedColumnFormula>
    </tableColumn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9" name="Table39" displayName="Table39" ref="A1:I16" totalsRowShown="0" headerRowDxfId="39" headerRowBorderDxfId="38">
  <autoFilter ref="A1:I16"/>
  <tableColumns count="9">
    <tableColumn id="1" name="ec2_csv_field"/>
    <tableColumn id="2" name="ec2_sql_column" dataDxfId="37">
      <calculatedColumnFormula>SUBSTITUTE(SUBSTITUTE(SUBSTITUTE(SUBSTITUTE(SUBSTITUTE(SUBSTITUTE(SUBSTITUTE(LOWER(Table39[[#This Row],[ec2_csv_field]])," ","_"),"%",""),"(",""),")",""),"?",""),":","_"),"-","_")</calculatedColumnFormula>
    </tableColumn>
    <tableColumn id="3" name="Column1" dataDxfId="36">
      <calculatedColumnFormula>",stage.[" &amp; Table39[[#This Row],[ec2_sql_column]] &amp; "]"</calculatedColumnFormula>
    </tableColumn>
    <tableColumn id="4" name="ec2_merge_update" dataDxfId="35">
      <calculatedColumnFormula>",[" &amp; Table39[[#This Row],[ec2_sql_column]] &amp; "] = stage.[" &amp;Table39[[#This Row],[ec2_sql_column]] &amp; "]"</calculatedColumnFormula>
    </tableColumn>
    <tableColumn id="5" name="ec2_sql_parm" dataDxfId="34">
      <calculatedColumnFormula>",@" &amp; Table39[[#This Row],[ec2_sql_column]] &amp; " varchar(max)"</calculatedColumnFormula>
    </tableColumn>
    <tableColumn id="6" name="ec2_sql_create_table" dataDxfId="33">
      <calculatedColumnFormula>",[" &amp; Table39[[#This Row],[ec2_sql_column]] &amp; "] varchar(max)"</calculatedColumnFormula>
    </tableColumn>
    <tableColumn id="7" name="ec2_sql_insert" dataDxfId="32">
      <calculatedColumnFormula>",@" &amp; Table39[[#This Row],[ec2_sql_column]]</calculatedColumnFormula>
    </tableColumn>
    <tableColumn id="8" name="ec2_exec_1" dataDxfId="31">
      <calculatedColumnFormula>",?"</calculatedColumnFormula>
    </tableColumn>
    <tableColumn id="9" name="python_name" dataDxfId="30">
      <calculatedColumnFormula>",csvrow['" &amp; Table39[[#This Row],[ec2_csv_field]] &amp; "']"</calculatedColumnFormula>
    </tableColumn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40" name="Table3941" displayName="Table3941" ref="A1:I20" totalsRowShown="0" headerRowDxfId="29" headerRowBorderDxfId="28">
  <autoFilter ref="A1:I20"/>
  <tableColumns count="9">
    <tableColumn id="1" name="ec2_csv_field"/>
    <tableColumn id="2" name="ec2_sql_column" dataDxfId="27">
      <calculatedColumnFormula>SUBSTITUTE(SUBSTITUTE(SUBSTITUTE(SUBSTITUTE(SUBSTITUTE(SUBSTITUTE(SUBSTITUTE(SUBSTITUTE(LOWER(Table3941[[#This Row],[ec2_csv_field]])," ","_"),"%",""),"(",""),")",""),"?",""),":","_"),"-","_"),"#","num")</calculatedColumnFormula>
    </tableColumn>
    <tableColumn id="3" name="Column1" dataDxfId="26">
      <calculatedColumnFormula>",stage.[" &amp; Table3941[[#This Row],[ec2_sql_column]] &amp; "]"</calculatedColumnFormula>
    </tableColumn>
    <tableColumn id="4" name="ec2_merge_update" dataDxfId="25">
      <calculatedColumnFormula>",[" &amp; Table3941[[#This Row],[ec2_sql_column]] &amp; "] = stage.[" &amp;Table3941[[#This Row],[ec2_sql_column]] &amp; "]"</calculatedColumnFormula>
    </tableColumn>
    <tableColumn id="5" name="ec2_sql_parm" dataDxfId="24">
      <calculatedColumnFormula>",@" &amp; Table3941[[#This Row],[ec2_sql_column]] &amp; " varchar(max)"</calculatedColumnFormula>
    </tableColumn>
    <tableColumn id="6" name="ec2_sql_create_table" dataDxfId="23">
      <calculatedColumnFormula>",[" &amp; Table3941[[#This Row],[ec2_sql_column]] &amp; "] varchar(max)"</calculatedColumnFormula>
    </tableColumn>
    <tableColumn id="7" name="ec2_sql_insert" dataDxfId="22">
      <calculatedColumnFormula>",@" &amp; Table3941[[#This Row],[ec2_sql_column]]</calculatedColumnFormula>
    </tableColumn>
    <tableColumn id="8" name="ec2_exec_1" dataDxfId="21">
      <calculatedColumnFormula>",?"</calculatedColumnFormula>
    </tableColumn>
    <tableColumn id="9" name="python_name" dataDxfId="20">
      <calculatedColumnFormula>",csvrow['" &amp; Table3941[[#This Row],[ec2_csv_field]] &amp; "']"</calculatedColumnFormula>
    </tableColumn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41" name="Table394142" displayName="Table394142" ref="A1:I11" totalsRowShown="0" headerRowDxfId="19" headerRowBorderDxfId="18">
  <autoFilter ref="A1:I11"/>
  <tableColumns count="9">
    <tableColumn id="1" name="ec2_csv_field"/>
    <tableColumn id="2" name="ec2_sql_column" dataDxfId="17">
      <calculatedColumnFormula>SUBSTITUTE(SUBSTITUTE(SUBSTITUTE(SUBSTITUTE(SUBSTITUTE(SUBSTITUTE(SUBSTITUTE(SUBSTITUTE(LOWER(Table394142[[#This Row],[ec2_csv_field]])," ","_"),"%",""),"(",""),")",""),"?",""),":","_"),"-","_"),"#","num")</calculatedColumnFormula>
    </tableColumn>
    <tableColumn id="3" name="Column1" dataDxfId="16">
      <calculatedColumnFormula>",stage.[" &amp; Table394142[[#This Row],[ec2_sql_column]] &amp; "]"</calculatedColumnFormula>
    </tableColumn>
    <tableColumn id="4" name="ec2_merge_update" dataDxfId="15">
      <calculatedColumnFormula>",[" &amp; Table394142[[#This Row],[ec2_sql_column]] &amp; "] = stage.[" &amp;Table394142[[#This Row],[ec2_sql_column]] &amp; "]"</calculatedColumnFormula>
    </tableColumn>
    <tableColumn id="5" name="ec2_sql_parm" dataDxfId="14">
      <calculatedColumnFormula>",@" &amp; Table394142[[#This Row],[ec2_sql_column]] &amp; " varchar(max)"</calculatedColumnFormula>
    </tableColumn>
    <tableColumn id="6" name="ec2_sql_create_table" dataDxfId="13">
      <calculatedColumnFormula>",[" &amp; Table394142[[#This Row],[ec2_sql_column]] &amp; "] varchar(max)"</calculatedColumnFormula>
    </tableColumn>
    <tableColumn id="7" name="ec2_sql_insert" dataDxfId="12">
      <calculatedColumnFormula>",@" &amp; Table394142[[#This Row],[ec2_sql_column]]</calculatedColumnFormula>
    </tableColumn>
    <tableColumn id="8" name="ec2_exec_1" dataDxfId="11">
      <calculatedColumnFormula>",?"</calculatedColumnFormula>
    </tableColumn>
    <tableColumn id="9" name="python_name" dataDxfId="10">
      <calculatedColumnFormula>",csvrow['" &amp; Table394142[[#This Row],[ec2_csv_field]] &amp; "']"</calculatedColumnFormula>
    </tableColumn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42" name="Table39414243" displayName="Table39414243" ref="A1:I18" totalsRowShown="0" headerRowDxfId="9" headerRowBorderDxfId="8">
  <autoFilter ref="A1:I18"/>
  <tableColumns count="9">
    <tableColumn id="1" name="ec2_csv_field"/>
    <tableColumn id="2" name="ec2_sql_column" dataDxfId="7">
      <calculatedColumnFormula>SUBSTITUTE(SUBSTITUTE(SUBSTITUTE(SUBSTITUTE(SUBSTITUTE(SUBSTITUTE(SUBSTITUTE(SUBSTITUTE(LOWER(Table39414243[[#This Row],[ec2_csv_field]])," ","_"),"%",""),"(",""),")",""),"?",""),":","_"),"-","_"),"#","num")</calculatedColumnFormula>
    </tableColumn>
    <tableColumn id="3" name="insert_list_from_select" dataDxfId="6">
      <calculatedColumnFormula>",stage.[" &amp; Table39414243[[#This Row],[ec2_sql_column]] &amp; "]"</calculatedColumnFormula>
    </tableColumn>
    <tableColumn id="4" name="ec2_merge_update" dataDxfId="5">
      <calculatedColumnFormula>",[" &amp; Table39414243[[#This Row],[ec2_sql_column]] &amp; "] = stage.[" &amp;Table39414243[[#This Row],[ec2_sql_column]] &amp; "]"</calculatedColumnFormula>
    </tableColumn>
    <tableColumn id="5" name="ec2_sql_parm insert_list_from_values" dataDxfId="4">
      <calculatedColumnFormula>",@" &amp; Table39414243[[#This Row],[ec2_sql_column]] &amp; " varchar(max)"</calculatedColumnFormula>
    </tableColumn>
    <tableColumn id="6" name="ec2_sql_create_table" dataDxfId="3">
      <calculatedColumnFormula>",[" &amp; Table39414243[[#This Row],[ec2_sql_column]] &amp; "] varchar(max)"</calculatedColumnFormula>
    </tableColumn>
    <tableColumn id="7" name="ec2_sql_insert" dataDxfId="2">
      <calculatedColumnFormula>",@" &amp; Table39414243[[#This Row],[ec2_sql_column]]</calculatedColumnFormula>
    </tableColumn>
    <tableColumn id="8" name="ec2_exec_1" dataDxfId="1">
      <calculatedColumnFormula>",?"</calculatedColumnFormula>
    </tableColumn>
    <tableColumn id="9" name="python_name" dataDxfId="0">
      <calculatedColumnFormula>",csvrow['" &amp; Table39414243[[#This Row],[ec2_csv_field]] &amp; "']"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workbookViewId="0">
      <selection sqref="A1:I11"/>
    </sheetView>
  </sheetViews>
  <sheetFormatPr defaultRowHeight="15" x14ac:dyDescent="0.25"/>
  <cols>
    <col min="1" max="2" width="30.140625" bestFit="1" customWidth="1"/>
    <col min="3" max="4" width="30.140625" customWidth="1"/>
    <col min="5" max="5" width="30.140625" bestFit="1" customWidth="1"/>
    <col min="6" max="6" width="44.5703125" bestFit="1" customWidth="1"/>
    <col min="7" max="7" width="33.85546875" bestFit="1" customWidth="1"/>
    <col min="8" max="8" width="11.42578125" bestFit="1" customWidth="1"/>
    <col min="9" max="9" width="31.85546875" bestFit="1" customWidth="1"/>
  </cols>
  <sheetData>
    <row r="1" spans="1:9" x14ac:dyDescent="0.25">
      <c r="A1" t="s">
        <v>52</v>
      </c>
      <c r="B1" t="s">
        <v>53</v>
      </c>
      <c r="C1" t="s">
        <v>66</v>
      </c>
      <c r="D1" t="s">
        <v>65</v>
      </c>
      <c r="E1" t="s">
        <v>54</v>
      </c>
      <c r="F1" t="s">
        <v>55</v>
      </c>
      <c r="G1" t="s">
        <v>57</v>
      </c>
      <c r="H1" t="s">
        <v>58</v>
      </c>
      <c r="I1" t="s">
        <v>59</v>
      </c>
    </row>
    <row r="2" spans="1:9" x14ac:dyDescent="0.25">
      <c r="A2" t="s">
        <v>36</v>
      </c>
      <c r="B2" t="str">
        <f>SUBSTITUTE(SUBSTITUTE(SUBSTITUTE(SUBSTITUTE(SUBSTITUTE(SUBSTITUTE(SUBSTITUTE(LOWER(Table37[[#This Row],[ec2_csv_field]])," ","_"),"%",""),"(",""),")",""),"?",""),":","_"),"-","_")</f>
        <v>vpc_id</v>
      </c>
      <c r="C2" t="str">
        <f>",stage.[" &amp;Table37[[#This Row],[ec2_sql_column]] &amp; "]"</f>
        <v>,stage.[vpc_id]</v>
      </c>
      <c r="D2" t="str">
        <f>",[" &amp; Table37[[#This Row],[ec2_sql_column]] &amp; "] = stage.[" &amp;Table37[[#This Row],[ec2_sql_column]] &amp; "]"</f>
        <v>,[vpc_id] = stage.[vpc_id]</v>
      </c>
      <c r="E2" t="str">
        <f>",@" &amp; Table37[[#This Row],[ec2_sql_column]] &amp; " varchar(max)"</f>
        <v>,@vpc_id varchar(max)</v>
      </c>
      <c r="F2" t="str">
        <f>",[" &amp; Table37[[#This Row],[ec2_sql_column]] &amp; "] varchar(max)"</f>
        <v>,[vpc_id] varchar(max)</v>
      </c>
      <c r="G2" t="str">
        <f>",@" &amp; Table37[[#This Row],[ec2_sql_column]]</f>
        <v>,@vpc_id</v>
      </c>
      <c r="H2" s="1" t="str">
        <f t="shared" ref="H2:H28" si="0">",?"</f>
        <v>,?</v>
      </c>
      <c r="I2" s="1" t="str">
        <f>",row['" &amp; Table37[[#This Row],[ec2_csv_field]] &amp; "']"</f>
        <v>,row['VPC Id']</v>
      </c>
    </row>
    <row r="3" spans="1:9" x14ac:dyDescent="0.25">
      <c r="A3" t="s">
        <v>1</v>
      </c>
      <c r="B3" t="str">
        <f>SUBSTITUTE(SUBSTITUTE(SUBSTITUTE(SUBSTITUTE(SUBSTITUTE(SUBSTITUTE(SUBSTITUTE(LOWER(Table37[[#This Row],[ec2_csv_field]])," ","_"),"%",""),"(",""),")",""),"?",""),":","_"),"-","_")</f>
        <v>instance_id</v>
      </c>
      <c r="C3" t="str">
        <f>",stage.[" &amp;Table37[[#This Row],[ec2_sql_column]] &amp; "]"</f>
        <v>,stage.[instance_id]</v>
      </c>
      <c r="D3" t="str">
        <f>",[" &amp; Table37[[#This Row],[ec2_sql_column]] &amp; "] = stage.[" &amp;Table37[[#This Row],[ec2_sql_column]] &amp; "]"</f>
        <v>,[instance_id] = stage.[instance_id]</v>
      </c>
      <c r="E3" t="str">
        <f>",@" &amp; Table37[[#This Row],[ec2_sql_column]] &amp; " varchar(max)"</f>
        <v>,@instance_id varchar(max)</v>
      </c>
      <c r="F3" t="str">
        <f>",[" &amp; Table37[[#This Row],[ec2_sql_column]] &amp; "] varchar(max)"</f>
        <v>,[instance_id] varchar(max)</v>
      </c>
      <c r="G3" t="str">
        <f>",@" &amp; Table37[[#This Row],[ec2_sql_column]]</f>
        <v>,@instance_id</v>
      </c>
      <c r="H3" s="1" t="str">
        <f t="shared" si="0"/>
        <v>,?</v>
      </c>
      <c r="I3" s="1" t="str">
        <f>",row['" &amp; Table37[[#This Row],[ec2_csv_field]] &amp; "']"</f>
        <v>,row['Instance Id']</v>
      </c>
    </row>
    <row r="4" spans="1:9" x14ac:dyDescent="0.25">
      <c r="A4" t="s">
        <v>14</v>
      </c>
      <c r="B4" t="str">
        <f>SUBSTITUTE(SUBSTITUTE(SUBSTITUTE(SUBSTITUTE(SUBSTITUTE(SUBSTITUTE(SUBSTITUTE(LOWER(Table37[[#This Row],[ec2_csv_field]])," ","_"),"%",""),"(",""),")",""),"?",""),":","_"),"-","_")</f>
        <v>owner_email</v>
      </c>
      <c r="C4" t="str">
        <f>",stage.[" &amp;Table37[[#This Row],[ec2_sql_column]] &amp; "]"</f>
        <v>,stage.[owner_email]</v>
      </c>
      <c r="D4" t="str">
        <f>",[" &amp; Table37[[#This Row],[ec2_sql_column]] &amp; "] = stage.[" &amp;Table37[[#This Row],[ec2_sql_column]] &amp; "]"</f>
        <v>,[owner_email] = stage.[owner_email]</v>
      </c>
      <c r="E4" t="str">
        <f>",@" &amp; Table37[[#This Row],[ec2_sql_column]] &amp; " varchar(max)"</f>
        <v>,@owner_email varchar(max)</v>
      </c>
      <c r="F4" t="str">
        <f>",[" &amp; Table37[[#This Row],[ec2_sql_column]] &amp; "] varchar(max)"</f>
        <v>,[owner_email] varchar(max)</v>
      </c>
      <c r="G4" t="str">
        <f>",@" &amp; Table37[[#This Row],[ec2_sql_column]]</f>
        <v>,@owner_email</v>
      </c>
      <c r="H4" s="1" t="str">
        <f t="shared" si="0"/>
        <v>,?</v>
      </c>
      <c r="I4" s="1" t="str">
        <f>",row['" &amp; Table37[[#This Row],[ec2_csv_field]] &amp; "']"</f>
        <v>,row['Owner Email']</v>
      </c>
    </row>
    <row r="5" spans="1:9" x14ac:dyDescent="0.25">
      <c r="A5" t="s">
        <v>8</v>
      </c>
      <c r="B5" t="str">
        <f>SUBSTITUTE(SUBSTITUTE(SUBSTITUTE(SUBSTITUTE(SUBSTITUTE(SUBSTITUTE(SUBSTITUTE(LOWER(Table37[[#This Row],[ec2_csv_field]])," ","_"),"%",""),"(",""),")",""),"?",""),":","_"),"-","_")</f>
        <v>dpetool</v>
      </c>
      <c r="C5" t="str">
        <f>",stage.[" &amp;Table37[[#This Row],[ec2_sql_column]] &amp; "]"</f>
        <v>,stage.[dpetool]</v>
      </c>
      <c r="D5" t="str">
        <f>",[" &amp; Table37[[#This Row],[ec2_sql_column]] &amp; "] = stage.[" &amp;Table37[[#This Row],[ec2_sql_column]] &amp; "]"</f>
        <v>,[dpetool] = stage.[dpetool]</v>
      </c>
      <c r="E5" t="str">
        <f>",@" &amp; Table37[[#This Row],[ec2_sql_column]] &amp; " varchar(max)"</f>
        <v>,@dpetool varchar(max)</v>
      </c>
      <c r="F5" t="str">
        <f>",[" &amp; Table37[[#This Row],[ec2_sql_column]] &amp; "] varchar(max)"</f>
        <v>,[dpetool] varchar(max)</v>
      </c>
      <c r="G5" t="str">
        <f>",@" &amp; Table37[[#This Row],[ec2_sql_column]]</f>
        <v>,@dpetool</v>
      </c>
      <c r="H5" s="1" t="str">
        <f t="shared" si="0"/>
        <v>,?</v>
      </c>
      <c r="I5" s="1" t="str">
        <f>",row['" &amp; Table37[[#This Row],[ec2_csv_field]] &amp; "']"</f>
        <v>,row['DPETool']</v>
      </c>
    </row>
    <row r="6" spans="1:9" x14ac:dyDescent="0.25">
      <c r="A6" t="s">
        <v>49</v>
      </c>
      <c r="B6" t="str">
        <f>SUBSTITUTE(SUBSTITUTE(SUBSTITUTE(SUBSTITUTE(SUBSTITUTE(SUBSTITUTE(SUBSTITUTE(LOWER(Table37[[#This Row],[ec2_csv_field]])," ","_"),"%",""),"(",""),")",""),"?",""),":","_"),"-","_")</f>
        <v>component</v>
      </c>
      <c r="C6" t="str">
        <f>",stage.[" &amp;Table37[[#This Row],[ec2_sql_column]] &amp; "]"</f>
        <v>,stage.[component]</v>
      </c>
      <c r="D6" t="str">
        <f>",[" &amp; Table37[[#This Row],[ec2_sql_column]] &amp; "] = stage.[" &amp;Table37[[#This Row],[ec2_sql_column]] &amp; "]"</f>
        <v>,[component] = stage.[component]</v>
      </c>
      <c r="E6" t="str">
        <f>",@" &amp; Table37[[#This Row],[ec2_sql_column]] &amp; " varchar(max)"</f>
        <v>,@component varchar(max)</v>
      </c>
      <c r="F6" t="str">
        <f>",[" &amp; Table37[[#This Row],[ec2_sql_column]] &amp; "] varchar(max)"</f>
        <v>,[component] varchar(max)</v>
      </c>
      <c r="G6" t="str">
        <f>",@" &amp; Table37[[#This Row],[ec2_sql_column]]</f>
        <v>,@component</v>
      </c>
      <c r="H6" s="1" t="str">
        <f t="shared" si="0"/>
        <v>,?</v>
      </c>
      <c r="I6" s="1" t="str">
        <f>",row['" &amp; Table37[[#This Row],[ec2_csv_field]] &amp; "']"</f>
        <v>,row['Component']</v>
      </c>
    </row>
    <row r="7" spans="1:9" x14ac:dyDescent="0.25">
      <c r="A7" t="s">
        <v>51</v>
      </c>
      <c r="B7" t="str">
        <f>SUBSTITUTE(SUBSTITUTE(SUBSTITUTE(SUBSTITUTE(SUBSTITUTE(SUBSTITUTE(SUBSTITUTE(LOWER(Table37[[#This Row],[ec2_csv_field]])," ","_"),"%",""),"(",""),")",""),"?",""),":","_"),"-","_")</f>
        <v>vendor</v>
      </c>
      <c r="C7" t="str">
        <f>",stage.[" &amp;Table37[[#This Row],[ec2_sql_column]] &amp; "]"</f>
        <v>,stage.[vendor]</v>
      </c>
      <c r="D7" t="str">
        <f>",[" &amp; Table37[[#This Row],[ec2_sql_column]] &amp; "] = stage.[" &amp;Table37[[#This Row],[ec2_sql_column]] &amp; "]"</f>
        <v>,[vendor] = stage.[vendor]</v>
      </c>
      <c r="E7" t="str">
        <f>",@" &amp; Table37[[#This Row],[ec2_sql_column]] &amp; " varchar(max)"</f>
        <v>,@vendor varchar(max)</v>
      </c>
      <c r="F7" t="str">
        <f>",[" &amp; Table37[[#This Row],[ec2_sql_column]] &amp; "] varchar(max)"</f>
        <v>,[vendor] varchar(max)</v>
      </c>
      <c r="G7" t="str">
        <f>",@" &amp; Table37[[#This Row],[ec2_sql_column]]</f>
        <v>,@vendor</v>
      </c>
      <c r="H7" s="1" t="str">
        <f t="shared" si="0"/>
        <v>,?</v>
      </c>
      <c r="I7" s="1" t="str">
        <f>",row['" &amp; Table37[[#This Row],[ec2_csv_field]] &amp; "']"</f>
        <v>,row['Vendor']</v>
      </c>
    </row>
    <row r="8" spans="1:9" x14ac:dyDescent="0.25">
      <c r="A8" t="s">
        <v>50</v>
      </c>
      <c r="B8" t="str">
        <f>SUBSTITUTE(SUBSTITUTE(SUBSTITUTE(SUBSTITUTE(SUBSTITUTE(SUBSTITUTE(SUBSTITUTE(LOWER(Table37[[#This Row],[ec2_csv_field]])," ","_"),"%",""),"(",""),")",""),"?",""),":","_"),"-","_")</f>
        <v>infosys_perspective</v>
      </c>
      <c r="C8" t="str">
        <f>",stage.[" &amp;Table37[[#This Row],[ec2_sql_column]] &amp; "]"</f>
        <v>,stage.[infosys_perspective]</v>
      </c>
      <c r="D8" t="str">
        <f>",[" &amp; Table37[[#This Row],[ec2_sql_column]] &amp; "] = stage.[" &amp;Table37[[#This Row],[ec2_sql_column]] &amp; "]"</f>
        <v>,[infosys_perspective] = stage.[infosys_perspective]</v>
      </c>
      <c r="E8" t="str">
        <f>",@" &amp; Table37[[#This Row],[ec2_sql_column]] &amp; " varchar(max)"</f>
        <v>,@infosys_perspective varchar(max)</v>
      </c>
      <c r="F8" t="str">
        <f>",[" &amp; Table37[[#This Row],[ec2_sql_column]] &amp; "] varchar(max)"</f>
        <v>,[infosys_perspective] varchar(max)</v>
      </c>
      <c r="G8" t="str">
        <f>",@" &amp; Table37[[#This Row],[ec2_sql_column]]</f>
        <v>,@infosys_perspective</v>
      </c>
      <c r="H8" s="1" t="str">
        <f t="shared" si="0"/>
        <v>,?</v>
      </c>
      <c r="I8" s="1" t="str">
        <f>",row['" &amp; Table37[[#This Row],[ec2_csv_field]] &amp; "']"</f>
        <v>,row['Infosys Perspective']</v>
      </c>
    </row>
    <row r="9" spans="1:9" x14ac:dyDescent="0.25">
      <c r="A9" t="s">
        <v>7</v>
      </c>
      <c r="B9" t="str">
        <f>SUBSTITUTE(SUBSTITUTE(SUBSTITUTE(SUBSTITUTE(SUBSTITUTE(SUBSTITUTE(SUBSTITUTE(LOWER(Table37[[#This Row],[ec2_csv_field]])," ","_"),"%",""),"(",""),")",""),"?",""),":","_"),"-","_")</f>
        <v>dpeenv</v>
      </c>
      <c r="C9" t="str">
        <f>",stage.[" &amp;Table37[[#This Row],[ec2_sql_column]] &amp; "]"</f>
        <v>,stage.[dpeenv]</v>
      </c>
      <c r="D9" t="str">
        <f>",[" &amp; Table37[[#This Row],[ec2_sql_column]] &amp; "] = stage.[" &amp;Table37[[#This Row],[ec2_sql_column]] &amp; "]"</f>
        <v>,[dpeenv] = stage.[dpeenv]</v>
      </c>
      <c r="E9" t="str">
        <f>",@" &amp; Table37[[#This Row],[ec2_sql_column]] &amp; " varchar(max)"</f>
        <v>,@dpeenv varchar(max)</v>
      </c>
      <c r="F9" t="str">
        <f>",[" &amp; Table37[[#This Row],[ec2_sql_column]] &amp; "] varchar(max)"</f>
        <v>,[dpeenv] varchar(max)</v>
      </c>
      <c r="G9" t="str">
        <f>",@" &amp; Table37[[#This Row],[ec2_sql_column]]</f>
        <v>,@dpeenv</v>
      </c>
      <c r="H9" s="1" t="str">
        <f t="shared" si="0"/>
        <v>,?</v>
      </c>
      <c r="I9" s="1" t="str">
        <f>",row['" &amp; Table37[[#This Row],[ec2_csv_field]] &amp; "']"</f>
        <v>,row['DPEEnv']</v>
      </c>
    </row>
    <row r="10" spans="1:9" x14ac:dyDescent="0.25">
      <c r="A10" t="s">
        <v>44</v>
      </c>
      <c r="B10" t="str">
        <f>SUBSTITUTE(SUBSTITUTE(SUBSTITUTE(SUBSTITUTE(SUBSTITUTE(SUBSTITUTE(SUBSTITUTE(LOWER(Table37[[#This Row],[ec2_csv_field]])," ","_"),"%",""),"(",""),")",""),"?",""),":","_"),"-","_")</f>
        <v>environment</v>
      </c>
      <c r="C10" t="str">
        <f>",stage.[" &amp;Table37[[#This Row],[ec2_sql_column]] &amp; "]"</f>
        <v>,stage.[environment]</v>
      </c>
      <c r="D10" t="str">
        <f>",[" &amp; Table37[[#This Row],[ec2_sql_column]] &amp; "] = stage.[" &amp;Table37[[#This Row],[ec2_sql_column]] &amp; "]"</f>
        <v>,[environment] = stage.[environment]</v>
      </c>
      <c r="E10" t="str">
        <f>",@" &amp; Table37[[#This Row],[ec2_sql_column]] &amp; " varchar(max)"</f>
        <v>,@environment varchar(max)</v>
      </c>
      <c r="F10" t="str">
        <f>",[" &amp; Table37[[#This Row],[ec2_sql_column]] &amp; "] varchar(max)"</f>
        <v>,[environment] varchar(max)</v>
      </c>
      <c r="G10" t="str">
        <f>",@" &amp; Table37[[#This Row],[ec2_sql_column]]</f>
        <v>,@environment</v>
      </c>
      <c r="H10" s="1" t="str">
        <f t="shared" si="0"/>
        <v>,?</v>
      </c>
      <c r="I10" s="1" t="str">
        <f>",row['" &amp; Table37[[#This Row],[ec2_csv_field]] &amp; "']"</f>
        <v>,row['Environment']</v>
      </c>
    </row>
    <row r="11" spans="1:9" x14ac:dyDescent="0.25">
      <c r="A11" t="s">
        <v>44</v>
      </c>
      <c r="B11" t="s">
        <v>56</v>
      </c>
      <c r="C11" t="str">
        <f>",stage.[" &amp;Table37[[#This Row],[ec2_sql_column]] &amp; "]"</f>
        <v>,stage.[environment1]</v>
      </c>
      <c r="D11" t="str">
        <f>",[" &amp; Table37[[#This Row],[ec2_sql_column]] &amp; "] = stage.[" &amp;Table37[[#This Row],[ec2_sql_column]] &amp; "]"</f>
        <v>,[environment1] = stage.[environment1]</v>
      </c>
      <c r="E11" t="str">
        <f>",@" &amp; Table37[[#This Row],[ec2_sql_column]] &amp; " varchar(max)"</f>
        <v>,@environment1 varchar(max)</v>
      </c>
      <c r="F11" t="str">
        <f>",[" &amp; Table37[[#This Row],[ec2_sql_column]] &amp; "] varchar(max)"</f>
        <v>,[environment1] varchar(max)</v>
      </c>
      <c r="G11" t="str">
        <f>",@" &amp; Table37[[#This Row],[ec2_sql_column]]</f>
        <v>,@environment1</v>
      </c>
      <c r="H11" s="1" t="str">
        <f t="shared" si="0"/>
        <v>,?</v>
      </c>
      <c r="I11" s="1" t="str">
        <f>",row['" &amp; Table37[[#This Row],[ec2_csv_field]] &amp; "']"</f>
        <v>,row['Environment']</v>
      </c>
    </row>
    <row r="12" spans="1:9" x14ac:dyDescent="0.25">
      <c r="A12" t="s">
        <v>10</v>
      </c>
      <c r="B12" t="str">
        <f>SUBSTITUTE(SUBSTITUTE(SUBSTITUTE(SUBSTITUTE(SUBSTITUTE(SUBSTITUTE(SUBSTITUTE(LOWER(Table37[[#This Row],[ec2_csv_field]])," ","_"),"%",""),"(",""),")",""),"?",""),":","_"),"-","_")</f>
        <v>projected_cost_for_month</v>
      </c>
      <c r="C12" t="str">
        <f>",stage.[" &amp;Table37[[#This Row],[ec2_sql_column]] &amp; "]"</f>
        <v>,stage.[projected_cost_for_month]</v>
      </c>
      <c r="D12" t="str">
        <f>",[" &amp; Table37[[#This Row],[ec2_sql_column]] &amp; "] = stage.[" &amp;Table37[[#This Row],[ec2_sql_column]] &amp; "]"</f>
        <v>,[projected_cost_for_month] = stage.[projected_cost_for_month]</v>
      </c>
      <c r="E12" t="str">
        <f>",@" &amp; Table37[[#This Row],[ec2_sql_column]] &amp; " varchar(max)"</f>
        <v>,@projected_cost_for_month varchar(max)</v>
      </c>
      <c r="F12" t="str">
        <f>",[" &amp; Table37[[#This Row],[ec2_sql_column]] &amp; "] varchar(max)"</f>
        <v>,[projected_cost_for_month] varchar(max)</v>
      </c>
      <c r="G12" t="str">
        <f>",@" &amp; Table37[[#This Row],[ec2_sql_column]]</f>
        <v>,@projected_cost_for_month</v>
      </c>
      <c r="H12" s="1" t="str">
        <f t="shared" si="0"/>
        <v>,?</v>
      </c>
      <c r="I12" s="1" t="str">
        <f>",row['" &amp; Table37[[#This Row],[ec2_csv_field]] &amp; "']"</f>
        <v>,row['Projected Cost For Month']</v>
      </c>
    </row>
    <row r="13" spans="1:9" x14ac:dyDescent="0.25">
      <c r="A13" t="s">
        <v>11</v>
      </c>
      <c r="B13" t="str">
        <f>SUBSTITUTE(SUBSTITUTE(SUBSTITUTE(SUBSTITUTE(SUBSTITUTE(SUBSTITUTE(SUBSTITUTE(LOWER(Table37[[#This Row],[ec2_csv_field]])," ","_"),"%",""),"(",""),")",""),"?",""),":","_"),"-","_")</f>
        <v>hourly_cost</v>
      </c>
      <c r="C13" t="str">
        <f>",stage.[" &amp;Table37[[#This Row],[ec2_sql_column]] &amp; "]"</f>
        <v>,stage.[hourly_cost]</v>
      </c>
      <c r="D13" t="str">
        <f>",[" &amp; Table37[[#This Row],[ec2_sql_column]] &amp; "] = stage.[" &amp;Table37[[#This Row],[ec2_sql_column]] &amp; "]"</f>
        <v>,[hourly_cost] = stage.[hourly_cost]</v>
      </c>
      <c r="E13" t="str">
        <f>",@" &amp; Table37[[#This Row],[ec2_sql_column]] &amp; " varchar(max)"</f>
        <v>,@hourly_cost varchar(max)</v>
      </c>
      <c r="F13" t="str">
        <f>",[" &amp; Table37[[#This Row],[ec2_sql_column]] &amp; "] varchar(max)"</f>
        <v>,[hourly_cost] varchar(max)</v>
      </c>
      <c r="G13" t="str">
        <f>",@" &amp; Table37[[#This Row],[ec2_sql_column]]</f>
        <v>,@hourly_cost</v>
      </c>
      <c r="H13" s="1" t="str">
        <f t="shared" si="0"/>
        <v>,?</v>
      </c>
      <c r="I13" s="1" t="str">
        <f>",row['" &amp; Table37[[#This Row],[ec2_csv_field]] &amp; "']"</f>
        <v>,row['Hourly Cost']</v>
      </c>
    </row>
    <row r="14" spans="1:9" x14ac:dyDescent="0.25">
      <c r="A14" t="s">
        <v>4</v>
      </c>
      <c r="B14" t="str">
        <f>SUBSTITUTE(SUBSTITUTE(SUBSTITUTE(SUBSTITUTE(SUBSTITUTE(SUBSTITUTE(SUBSTITUTE(LOWER(Table37[[#This Row],[ec2_csv_field]])," ","_"),"%",""),"(",""),")",""),"?",""),":","_"),"-","_")</f>
        <v>avg_cpu_</v>
      </c>
      <c r="C14" t="str">
        <f>",stage.[" &amp;Table37[[#This Row],[ec2_sql_column]] &amp; "]"</f>
        <v>,stage.[avg_cpu_]</v>
      </c>
      <c r="D14" t="str">
        <f>",[" &amp; Table37[[#This Row],[ec2_sql_column]] &amp; "] = stage.[" &amp;Table37[[#This Row],[ec2_sql_column]] &amp; "]"</f>
        <v>,[avg_cpu_] = stage.[avg_cpu_]</v>
      </c>
      <c r="E14" t="str">
        <f>",@" &amp; Table37[[#This Row],[ec2_sql_column]] &amp; " varchar(max)"</f>
        <v>,@avg_cpu_ varchar(max)</v>
      </c>
      <c r="F14" t="str">
        <f>",[" &amp; Table37[[#This Row],[ec2_sql_column]] &amp; "] varchar(max)"</f>
        <v>,[avg_cpu_] varchar(max)</v>
      </c>
      <c r="G14" t="str">
        <f>",@" &amp; Table37[[#This Row],[ec2_sql_column]]</f>
        <v>,@avg_cpu_</v>
      </c>
      <c r="H14" s="1" t="str">
        <f t="shared" si="0"/>
        <v>,?</v>
      </c>
      <c r="I14" s="1" t="str">
        <f>",row['" &amp; Table37[[#This Row],[ec2_csv_field]] &amp; "']"</f>
        <v>,row['Avg CPU (%)']</v>
      </c>
    </row>
    <row r="15" spans="1:9" x14ac:dyDescent="0.25">
      <c r="A15" t="s">
        <v>6</v>
      </c>
      <c r="B15" t="str">
        <f>SUBSTITUTE(SUBSTITUTE(SUBSTITUTE(SUBSTITUTE(SUBSTITUTE(SUBSTITUTE(SUBSTITUTE(LOWER(Table37[[#This Row],[ec2_csv_field]])," ","_"),"%",""),"(",""),")",""),"?",""),":","_"),"-","_")</f>
        <v>max_cpu_</v>
      </c>
      <c r="C15" t="str">
        <f>",stage.[" &amp;Table37[[#This Row],[ec2_sql_column]] &amp; "]"</f>
        <v>,stage.[max_cpu_]</v>
      </c>
      <c r="D15" t="str">
        <f>",[" &amp; Table37[[#This Row],[ec2_sql_column]] &amp; "] = stage.[" &amp;Table37[[#This Row],[ec2_sql_column]] &amp; "]"</f>
        <v>,[max_cpu_] = stage.[max_cpu_]</v>
      </c>
      <c r="E15" t="str">
        <f>",@" &amp; Table37[[#This Row],[ec2_sql_column]] &amp; " varchar(max)"</f>
        <v>,@max_cpu_ varchar(max)</v>
      </c>
      <c r="F15" t="str">
        <f>",[" &amp; Table37[[#This Row],[ec2_sql_column]] &amp; "] varchar(max)"</f>
        <v>,[max_cpu_] varchar(max)</v>
      </c>
      <c r="G15" t="str">
        <f>",@" &amp; Table37[[#This Row],[ec2_sql_column]]</f>
        <v>,@max_cpu_</v>
      </c>
      <c r="H15" s="1" t="str">
        <f t="shared" si="0"/>
        <v>,?</v>
      </c>
      <c r="I15" s="1" t="str">
        <f>",row['" &amp; Table37[[#This Row],[ec2_csv_field]] &amp; "']"</f>
        <v>,row['Max CPU (%)']</v>
      </c>
    </row>
    <row r="16" spans="1:9" x14ac:dyDescent="0.25">
      <c r="A16" t="s">
        <v>2</v>
      </c>
      <c r="B16" t="str">
        <f>SUBSTITUTE(SUBSTITUTE(SUBSTITUTE(SUBSTITUTE(SUBSTITUTE(SUBSTITUTE(SUBSTITUTE(LOWER(Table37[[#This Row],[ec2_csv_field]])," ","_"),"%",""),"(",""),")",""),"?",""),":","_"),"-","_")</f>
        <v>state</v>
      </c>
      <c r="C16" t="str">
        <f>",stage.[" &amp;Table37[[#This Row],[ec2_sql_column]] &amp; "]"</f>
        <v>,stage.[state]</v>
      </c>
      <c r="D16" t="str">
        <f>",[" &amp; Table37[[#This Row],[ec2_sql_column]] &amp; "] = stage.[" &amp;Table37[[#This Row],[ec2_sql_column]] &amp; "]"</f>
        <v>,[state] = stage.[state]</v>
      </c>
      <c r="E16" t="str">
        <f>",@" &amp; Table37[[#This Row],[ec2_sql_column]] &amp; " varchar(max)"</f>
        <v>,@state varchar(max)</v>
      </c>
      <c r="F16" t="str">
        <f>",[" &amp; Table37[[#This Row],[ec2_sql_column]] &amp; "] varchar(max)"</f>
        <v>,[state] varchar(max)</v>
      </c>
      <c r="G16" t="str">
        <f>",@" &amp; Table37[[#This Row],[ec2_sql_column]]</f>
        <v>,@state</v>
      </c>
      <c r="H16" s="1" t="str">
        <f t="shared" si="0"/>
        <v>,?</v>
      </c>
      <c r="I16" s="1" t="str">
        <f>",row['" &amp; Table37[[#This Row],[ec2_csv_field]] &amp; "']"</f>
        <v>,row['State']</v>
      </c>
    </row>
    <row r="17" spans="1:9" x14ac:dyDescent="0.25">
      <c r="A17" t="s">
        <v>13</v>
      </c>
      <c r="B17" t="str">
        <f>SUBSTITUTE(SUBSTITUTE(SUBSTITUTE(SUBSTITUTE(SUBSTITUTE(SUBSTITUTE(SUBSTITUTE(LOWER(Table37[[#This Row],[ec2_csv_field]])," ","_"),"%",""),"(",""),")",""),"?",""),":","_"),"-","_")</f>
        <v>active</v>
      </c>
      <c r="C17" t="str">
        <f>",stage.[" &amp;Table37[[#This Row],[ec2_sql_column]] &amp; "]"</f>
        <v>,stage.[active]</v>
      </c>
      <c r="D17" t="str">
        <f>",[" &amp; Table37[[#This Row],[ec2_sql_column]] &amp; "] = stage.[" &amp;Table37[[#This Row],[ec2_sql_column]] &amp; "]"</f>
        <v>,[active] = stage.[active]</v>
      </c>
      <c r="E17" t="str">
        <f>",@" &amp; Table37[[#This Row],[ec2_sql_column]] &amp; " varchar(max)"</f>
        <v>,@active varchar(max)</v>
      </c>
      <c r="F17" t="str">
        <f>",[" &amp; Table37[[#This Row],[ec2_sql_column]] &amp; "] varchar(max)"</f>
        <v>,[active] varchar(max)</v>
      </c>
      <c r="G17" t="str">
        <f>",@" &amp; Table37[[#This Row],[ec2_sql_column]]</f>
        <v>,@active</v>
      </c>
      <c r="H17" s="1" t="str">
        <f t="shared" si="0"/>
        <v>,?</v>
      </c>
      <c r="I17" s="1" t="str">
        <f>",row['" &amp; Table37[[#This Row],[ec2_csv_field]] &amp; "']"</f>
        <v>,row['Active?']</v>
      </c>
    </row>
    <row r="18" spans="1:9" x14ac:dyDescent="0.25">
      <c r="A18" t="s">
        <v>16</v>
      </c>
      <c r="B18" t="str">
        <f>SUBSTITUTE(SUBSTITUTE(SUBSTITUTE(SUBSTITUTE(SUBSTITUTE(SUBSTITUTE(SUBSTITUTE(LOWER(Table37[[#This Row],[ec2_csv_field]])," ","_"),"%",""),"(",""),")",""),"?",""),":","_"),"-","_")</f>
        <v>instance_name</v>
      </c>
      <c r="C18" t="str">
        <f>",stage.[" &amp;Table37[[#This Row],[ec2_sql_column]] &amp; "]"</f>
        <v>,stage.[instance_name]</v>
      </c>
      <c r="D18" t="str">
        <f>",[" &amp; Table37[[#This Row],[ec2_sql_column]] &amp; "] = stage.[" &amp;Table37[[#This Row],[ec2_sql_column]] &amp; "]"</f>
        <v>,[instance_name] = stage.[instance_name]</v>
      </c>
      <c r="E18" t="str">
        <f>",@" &amp; Table37[[#This Row],[ec2_sql_column]] &amp; " varchar(max)"</f>
        <v>,@instance_name varchar(max)</v>
      </c>
      <c r="F18" t="str">
        <f>",[" &amp; Table37[[#This Row],[ec2_sql_column]] &amp; "] varchar(max)"</f>
        <v>,[instance_name] varchar(max)</v>
      </c>
      <c r="G18" t="str">
        <f>",@" &amp; Table37[[#This Row],[ec2_sql_column]]</f>
        <v>,@instance_name</v>
      </c>
      <c r="H18" s="1" t="str">
        <f t="shared" si="0"/>
        <v>,?</v>
      </c>
      <c r="I18" s="1" t="str">
        <f>",row['" &amp; Table37[[#This Row],[ec2_csv_field]] &amp; "']"</f>
        <v>,row['Instance Name']</v>
      </c>
    </row>
    <row r="19" spans="1:9" x14ac:dyDescent="0.25">
      <c r="A19" t="s">
        <v>39</v>
      </c>
      <c r="B19" t="str">
        <f>SUBSTITUTE(SUBSTITUTE(SUBSTITUTE(SUBSTITUTE(SUBSTITUTE(SUBSTITUTE(SUBSTITUTE(LOWER(Table37[[#This Row],[ec2_csv_field]])," ","_"),"%",""),"(",""),")",""),"?",""),":","_"),"-","_")</f>
        <v>product</v>
      </c>
      <c r="C19" t="str">
        <f>",stage.[" &amp;Table37[[#This Row],[ec2_sql_column]] &amp; "]"</f>
        <v>,stage.[product]</v>
      </c>
      <c r="D19" t="str">
        <f>",[" &amp; Table37[[#This Row],[ec2_sql_column]] &amp; "] = stage.[" &amp;Table37[[#This Row],[ec2_sql_column]] &amp; "]"</f>
        <v>,[product] = stage.[product]</v>
      </c>
      <c r="E19" t="str">
        <f>",@" &amp; Table37[[#This Row],[ec2_sql_column]] &amp; " varchar(max)"</f>
        <v>,@product varchar(max)</v>
      </c>
      <c r="F19" t="str">
        <f>",[" &amp; Table37[[#This Row],[ec2_sql_column]] &amp; "] varchar(max)"</f>
        <v>,[product] varchar(max)</v>
      </c>
      <c r="G19" t="str">
        <f>",@" &amp; Table37[[#This Row],[ec2_sql_column]]</f>
        <v>,@product</v>
      </c>
      <c r="H19" s="1" t="str">
        <f t="shared" si="0"/>
        <v>,?</v>
      </c>
      <c r="I19" s="1" t="str">
        <f>",row['" &amp; Table37[[#This Row],[ec2_csv_field]] &amp; "']"</f>
        <v>,row['Product']</v>
      </c>
    </row>
    <row r="20" spans="1:9" x14ac:dyDescent="0.25">
      <c r="A20" t="s">
        <v>38</v>
      </c>
      <c r="B20" t="str">
        <f>SUBSTITUTE(SUBSTITUTE(SUBSTITUTE(SUBSTITUTE(SUBSTITUTE(SUBSTITUTE(SUBSTITUTE(LOWER(Table37[[#This Row],[ec2_csv_field]])," ","_"),"%",""),"(",""),")",""),"?",""),":","_"),"-","_")</f>
        <v>api_name</v>
      </c>
      <c r="C20" t="str">
        <f>",stage.[" &amp;Table37[[#This Row],[ec2_sql_column]] &amp; "]"</f>
        <v>,stage.[api_name]</v>
      </c>
      <c r="D20" t="str">
        <f>",[" &amp; Table37[[#This Row],[ec2_sql_column]] &amp; "] = stage.[" &amp;Table37[[#This Row],[ec2_sql_column]] &amp; "]"</f>
        <v>,[api_name] = stage.[api_name]</v>
      </c>
      <c r="E20" t="str">
        <f>",@" &amp; Table37[[#This Row],[ec2_sql_column]] &amp; " varchar(max)"</f>
        <v>,@api_name varchar(max)</v>
      </c>
      <c r="F20" t="str">
        <f>",[" &amp; Table37[[#This Row],[ec2_sql_column]] &amp; "] varchar(max)"</f>
        <v>,[api_name] varchar(max)</v>
      </c>
      <c r="G20" t="str">
        <f>",@" &amp; Table37[[#This Row],[ec2_sql_column]]</f>
        <v>,@api_name</v>
      </c>
      <c r="H20" s="1" t="str">
        <f t="shared" si="0"/>
        <v>,?</v>
      </c>
      <c r="I20" s="1" t="str">
        <f>",row['" &amp; Table37[[#This Row],[ec2_csv_field]] &amp; "']"</f>
        <v>,row['API Name']</v>
      </c>
    </row>
    <row r="21" spans="1:9" x14ac:dyDescent="0.25">
      <c r="A21" t="s">
        <v>15</v>
      </c>
      <c r="B21" t="str">
        <f>SUBSTITUTE(SUBSTITUTE(SUBSTITUTE(SUBSTITUTE(SUBSTITUTE(SUBSTITUTE(SUBSTITUTE(LOWER(Table37[[#This Row],[ec2_csv_field]])," ","_"),"%",""),"(",""),")",""),"?",""),":","_"),"-","_")</f>
        <v>launch_date</v>
      </c>
      <c r="C21" t="str">
        <f>",stage.[" &amp;Table37[[#This Row],[ec2_sql_column]] &amp; "]"</f>
        <v>,stage.[launch_date]</v>
      </c>
      <c r="D21" t="str">
        <f>",[" &amp; Table37[[#This Row],[ec2_sql_column]] &amp; "] = stage.[" &amp;Table37[[#This Row],[ec2_sql_column]] &amp; "]"</f>
        <v>,[launch_date] = stage.[launch_date]</v>
      </c>
      <c r="E21" t="str">
        <f>",@" &amp; Table37[[#This Row],[ec2_sql_column]] &amp; " varchar(max)"</f>
        <v>,@launch_date varchar(max)</v>
      </c>
      <c r="F21" t="str">
        <f>",[" &amp; Table37[[#This Row],[ec2_sql_column]] &amp; "] varchar(max)"</f>
        <v>,[launch_date] varchar(max)</v>
      </c>
      <c r="G21" t="str">
        <f>",@" &amp; Table37[[#This Row],[ec2_sql_column]]</f>
        <v>,@launch_date</v>
      </c>
      <c r="H21" s="1" t="str">
        <f t="shared" si="0"/>
        <v>,?</v>
      </c>
      <c r="I21" s="1" t="str">
        <f>",row['" &amp; Table37[[#This Row],[ec2_csv_field]] &amp; "']"</f>
        <v>,row['Launch Date']</v>
      </c>
    </row>
    <row r="22" spans="1:9" x14ac:dyDescent="0.25">
      <c r="A22" t="s">
        <v>3</v>
      </c>
      <c r="B22" t="str">
        <f>SUBSTITUTE(SUBSTITUTE(SUBSTITUTE(SUBSTITUTE(SUBSTITUTE(SUBSTITUTE(SUBSTITUTE(LOWER(Table37[[#This Row],[ec2_csv_field]])," ","_"),"%",""),"(",""),")",""),"?",""),":","_"),"-","_")</f>
        <v>zone_name</v>
      </c>
      <c r="C22" t="str">
        <f>",stage.[" &amp;Table37[[#This Row],[ec2_sql_column]] &amp; "]"</f>
        <v>,stage.[zone_name]</v>
      </c>
      <c r="D22" t="str">
        <f>",[" &amp; Table37[[#This Row],[ec2_sql_column]] &amp; "] = stage.[" &amp;Table37[[#This Row],[ec2_sql_column]] &amp; "]"</f>
        <v>,[zone_name] = stage.[zone_name]</v>
      </c>
      <c r="E22" t="str">
        <f>",@" &amp; Table37[[#This Row],[ec2_sql_column]] &amp; " varchar(max)"</f>
        <v>,@zone_name varchar(max)</v>
      </c>
      <c r="F22" t="str">
        <f>",[" &amp; Table37[[#This Row],[ec2_sql_column]] &amp; "] varchar(max)"</f>
        <v>,[zone_name] varchar(max)</v>
      </c>
      <c r="G22" t="str">
        <f>",@" &amp; Table37[[#This Row],[ec2_sql_column]]</f>
        <v>,@zone_name</v>
      </c>
      <c r="H22" s="1" t="str">
        <f t="shared" si="0"/>
        <v>,?</v>
      </c>
      <c r="I22" s="1" t="str">
        <f>",row['" &amp; Table37[[#This Row],[ec2_csv_field]] &amp; "']"</f>
        <v>,row['Zone Name']</v>
      </c>
    </row>
    <row r="23" spans="1:9" x14ac:dyDescent="0.25">
      <c r="A23" t="s">
        <v>5</v>
      </c>
      <c r="B23" t="str">
        <f>SUBSTITUTE(SUBSTITUTE(SUBSTITUTE(SUBSTITUTE(SUBSTITUTE(SUBSTITUTE(SUBSTITUTE(LOWER(Table37[[#This Row],[ec2_csv_field]])," ","_"),"%",""),"(",""),")",""),"?",""),":","_"),"-","_")</f>
        <v>min_cpu_</v>
      </c>
      <c r="C23" t="str">
        <f>",stage.[" &amp;Table37[[#This Row],[ec2_sql_column]] &amp; "]"</f>
        <v>,stage.[min_cpu_]</v>
      </c>
      <c r="D23" t="str">
        <f>",[" &amp; Table37[[#This Row],[ec2_sql_column]] &amp; "] = stage.[" &amp;Table37[[#This Row],[ec2_sql_column]] &amp; "]"</f>
        <v>,[min_cpu_] = stage.[min_cpu_]</v>
      </c>
      <c r="E23" t="str">
        <f>",@" &amp; Table37[[#This Row],[ec2_sql_column]] &amp; " varchar(max)"</f>
        <v>,@min_cpu_ varchar(max)</v>
      </c>
      <c r="F23" t="str">
        <f>",[" &amp; Table37[[#This Row],[ec2_sql_column]] &amp; "] varchar(max)"</f>
        <v>,[min_cpu_] varchar(max)</v>
      </c>
      <c r="G23" t="str">
        <f>",@" &amp; Table37[[#This Row],[ec2_sql_column]]</f>
        <v>,@min_cpu_</v>
      </c>
      <c r="H23" s="1" t="str">
        <f t="shared" si="0"/>
        <v>,?</v>
      </c>
      <c r="I23" s="1" t="str">
        <f>",row['" &amp; Table37[[#This Row],[ec2_csv_field]] &amp; "']"</f>
        <v>,row['Min CPU (%)']</v>
      </c>
    </row>
    <row r="24" spans="1:9" x14ac:dyDescent="0.25">
      <c r="A24" t="s">
        <v>9</v>
      </c>
      <c r="B24" t="str">
        <f>SUBSTITUTE(SUBSTITUTE(SUBSTITUTE(SUBSTITUTE(SUBSTITUTE(SUBSTITUTE(SUBSTITUTE(LOWER(Table37[[#This Row],[ec2_csv_field]])," ","_"),"%",""),"(",""),")",""),"?",""),":","_"),"-","_")</f>
        <v>total_cost_mtd</v>
      </c>
      <c r="C24" t="str">
        <f>",stage.[" &amp;Table37[[#This Row],[ec2_sql_column]] &amp; "]"</f>
        <v>,stage.[total_cost_mtd]</v>
      </c>
      <c r="D24" t="str">
        <f>",[" &amp; Table37[[#This Row],[ec2_sql_column]] &amp; "] = stage.[" &amp;Table37[[#This Row],[ec2_sql_column]] &amp; "]"</f>
        <v>,[total_cost_mtd] = stage.[total_cost_mtd]</v>
      </c>
      <c r="E24" t="str">
        <f>",@" &amp; Table37[[#This Row],[ec2_sql_column]] &amp; " varchar(max)"</f>
        <v>,@total_cost_mtd varchar(max)</v>
      </c>
      <c r="F24" t="str">
        <f>",[" &amp; Table37[[#This Row],[ec2_sql_column]] &amp; "] varchar(max)"</f>
        <v>,[total_cost_mtd] varchar(max)</v>
      </c>
      <c r="G24" t="str">
        <f>",@" &amp; Table37[[#This Row],[ec2_sql_column]]</f>
        <v>,@total_cost_mtd</v>
      </c>
      <c r="H24" s="1" t="str">
        <f t="shared" si="0"/>
        <v>,?</v>
      </c>
      <c r="I24" s="1" t="str">
        <f>",row['" &amp; Table37[[#This Row],[ec2_csv_field]] &amp; "']"</f>
        <v>,row['Total Cost MTD']</v>
      </c>
    </row>
    <row r="25" spans="1:9" x14ac:dyDescent="0.25">
      <c r="A25" t="s">
        <v>12</v>
      </c>
      <c r="B25" t="str">
        <f>SUBSTITUTE(SUBSTITUTE(SUBSTITUTE(SUBSTITUTE(SUBSTITUTE(SUBSTITUTE(SUBSTITUTE(LOWER(Table37[[#This Row],[ec2_csv_field]])," ","_"),"%",""),"(",""),")",""),"?",""),":","_"),"-","_")</f>
        <v>list_price_per_month</v>
      </c>
      <c r="C25" t="str">
        <f>",stage.[" &amp;Table37[[#This Row],[ec2_sql_column]] &amp; "]"</f>
        <v>,stage.[list_price_per_month]</v>
      </c>
      <c r="D25" t="str">
        <f>",[" &amp; Table37[[#This Row],[ec2_sql_column]] &amp; "] = stage.[" &amp;Table37[[#This Row],[ec2_sql_column]] &amp; "]"</f>
        <v>,[list_price_per_month] = stage.[list_price_per_month]</v>
      </c>
      <c r="E25" t="str">
        <f>",@" &amp; Table37[[#This Row],[ec2_sql_column]] &amp; " varchar(max)"</f>
        <v>,@list_price_per_month varchar(max)</v>
      </c>
      <c r="F25" t="str">
        <f>",[" &amp; Table37[[#This Row],[ec2_sql_column]] &amp; "] varchar(max)"</f>
        <v>,[list_price_per_month] varchar(max)</v>
      </c>
      <c r="G25" t="str">
        <f>",@" &amp; Table37[[#This Row],[ec2_sql_column]]</f>
        <v>,@list_price_per_month</v>
      </c>
      <c r="H25" s="1" t="str">
        <f t="shared" si="0"/>
        <v>,?</v>
      </c>
      <c r="I25" s="1" t="str">
        <f>",row['" &amp; Table37[[#This Row],[ec2_csv_field]] &amp; "']"</f>
        <v>,row['List Price Per Month']</v>
      </c>
    </row>
    <row r="26" spans="1:9" x14ac:dyDescent="0.25">
      <c r="A26" t="s">
        <v>17</v>
      </c>
      <c r="B26" t="str">
        <f>SUBSTITUTE(SUBSTITUTE(SUBSTITUTE(SUBSTITUTE(SUBSTITUTE(SUBSTITUTE(SUBSTITUTE(LOWER(Table37[[#This Row],[ec2_csv_field]])," ","_"),"%",""),"(",""),")",""),"?",""),":","_"),"-","_")</f>
        <v>attached_ebs</v>
      </c>
      <c r="C26" t="str">
        <f>",stage.[" &amp;Table37[[#This Row],[ec2_sql_column]] &amp; "]"</f>
        <v>,stage.[attached_ebs]</v>
      </c>
      <c r="D26" t="str">
        <f>",[" &amp; Table37[[#This Row],[ec2_sql_column]] &amp; "] = stage.[" &amp;Table37[[#This Row],[ec2_sql_column]] &amp; "]"</f>
        <v>,[attached_ebs] = stage.[attached_ebs]</v>
      </c>
      <c r="E26" t="str">
        <f>",@" &amp; Table37[[#This Row],[ec2_sql_column]] &amp; " varchar(max)"</f>
        <v>,@attached_ebs varchar(max)</v>
      </c>
      <c r="F26" t="str">
        <f>",[" &amp; Table37[[#This Row],[ec2_sql_column]] &amp; "] varchar(max)"</f>
        <v>,[attached_ebs] varchar(max)</v>
      </c>
      <c r="G26" t="str">
        <f>",@" &amp; Table37[[#This Row],[ec2_sql_column]]</f>
        <v>,@attached_ebs</v>
      </c>
      <c r="H26" s="1" t="str">
        <f t="shared" si="0"/>
        <v>,?</v>
      </c>
      <c r="I26" s="1" t="str">
        <f>",row['" &amp; Table37[[#This Row],[ec2_csv_field]] &amp; "']"</f>
        <v>,row['Attached EBS']</v>
      </c>
    </row>
    <row r="27" spans="1:9" x14ac:dyDescent="0.25">
      <c r="A27" t="s">
        <v>37</v>
      </c>
      <c r="B27" t="str">
        <f>SUBSTITUTE(SUBSTITUTE(SUBSTITUTE(SUBSTITUTE(SUBSTITUTE(SUBSTITUTE(SUBSTITUTE(LOWER(Table37[[#This Row],[ec2_csv_field]])," ","_"),"%",""),"(",""),")",""),"?",""),":","_"),"-","_")</f>
        <v>aws_cloudformation_stack_name</v>
      </c>
      <c r="C27" t="str">
        <f>",stage.[" &amp;Table37[[#This Row],[ec2_sql_column]] &amp; "]"</f>
        <v>,stage.[aws_cloudformation_stack_name]</v>
      </c>
      <c r="D27" t="str">
        <f>",[" &amp; Table37[[#This Row],[ec2_sql_column]] &amp; "] = stage.[" &amp;Table37[[#This Row],[ec2_sql_column]] &amp; "]"</f>
        <v>,[aws_cloudformation_stack_name] = stage.[aws_cloudformation_stack_name]</v>
      </c>
      <c r="E27" t="str">
        <f>",@" &amp; Table37[[#This Row],[ec2_sql_column]] &amp; " varchar(max)"</f>
        <v>,@aws_cloudformation_stack_name varchar(max)</v>
      </c>
      <c r="F27" t="str">
        <f>",[" &amp; Table37[[#This Row],[ec2_sql_column]] &amp; "] varchar(max)"</f>
        <v>,[aws_cloudformation_stack_name] varchar(max)</v>
      </c>
      <c r="G27" t="str">
        <f>",@" &amp; Table37[[#This Row],[ec2_sql_column]]</f>
        <v>,@aws_cloudformation_stack_name</v>
      </c>
      <c r="H27" s="1" t="str">
        <f t="shared" si="0"/>
        <v>,?</v>
      </c>
      <c r="I27" s="1" t="str">
        <f>",row['" &amp; Table37[[#This Row],[ec2_csv_field]] &amp; "']"</f>
        <v>,row['aws:cloudformation:stack-name']</v>
      </c>
    </row>
    <row r="28" spans="1:9" x14ac:dyDescent="0.25">
      <c r="A28" t="s">
        <v>18</v>
      </c>
      <c r="B28" t="str">
        <f>SUBSTITUTE(SUBSTITUTE(SUBSTITUTE(SUBSTITUTE(SUBSTITUTE(SUBSTITUTE(SUBSTITUTE(LOWER(Table37[[#This Row],[ec2_csv_field]])," ","_"),"%",""),"(",""),")",""),"?",""),":","_"),"-","_")</f>
        <v>day</v>
      </c>
      <c r="C28" t="str">
        <f>",stage.[" &amp;Table37[[#This Row],[ec2_sql_column]] &amp; "]"</f>
        <v>,stage.[day]</v>
      </c>
      <c r="D28" t="str">
        <f>",[" &amp; Table37[[#This Row],[ec2_sql_column]] &amp; "] = stage.[" &amp;Table37[[#This Row],[ec2_sql_column]] &amp; "]"</f>
        <v>,[day] = stage.[day]</v>
      </c>
      <c r="E28" t="str">
        <f>",@" &amp; Table37[[#This Row],[ec2_sql_column]] &amp; " varchar(max)"</f>
        <v>,@day varchar(max)</v>
      </c>
      <c r="F28" t="str">
        <f>",[" &amp; Table37[[#This Row],[ec2_sql_column]] &amp; "] varchar(max)"</f>
        <v>,[day] varchar(max)</v>
      </c>
      <c r="G28" t="str">
        <f>",@" &amp; Table37[[#This Row],[ec2_sql_column]]</f>
        <v>,@day</v>
      </c>
      <c r="H28" s="1" t="str">
        <f t="shared" si="0"/>
        <v>,?</v>
      </c>
      <c r="I28" s="1" t="str">
        <f>",row['" &amp; Table37[[#This Row],[ec2_csv_field]] &amp; "']"</f>
        <v>,row['Day']</v>
      </c>
    </row>
    <row r="29" spans="1:9" x14ac:dyDescent="0.25">
      <c r="A29" t="s">
        <v>61</v>
      </c>
      <c r="B29" t="str">
        <f>SUBSTITUTE(SUBSTITUTE(SUBSTITUTE(SUBSTITUTE(SUBSTITUTE(SUBSTITUTE(SUBSTITUTE(LOWER(Table37[[#This Row],[ec2_csv_field]])," ","_"),"%",""),"(",""),")",""),"?",""),":","_"),"-","_")</f>
        <v>nostop</v>
      </c>
      <c r="C29" t="str">
        <f>",stage.[" &amp;Table37[[#This Row],[ec2_sql_column]] &amp; "]"</f>
        <v>,stage.[nostop]</v>
      </c>
      <c r="D29" t="str">
        <f>",[" &amp; Table37[[#This Row],[ec2_sql_column]] &amp; "] = stage.[" &amp;Table37[[#This Row],[ec2_sql_column]] &amp; "]"</f>
        <v>,[nostop] = stage.[nostop]</v>
      </c>
      <c r="E29" s="1" t="str">
        <f>",@" &amp; Table37[[#This Row],[ec2_sql_column]] &amp; " varchar(max)"</f>
        <v>,@nostop varchar(max)</v>
      </c>
      <c r="F29" s="1" t="str">
        <f>",[" &amp; Table37[[#This Row],[ec2_sql_column]] &amp; "] varchar(max)"</f>
        <v>,[nostop] varchar(max)</v>
      </c>
      <c r="G29" s="1" t="str">
        <f>",@" &amp; Table37[[#This Row],[ec2_sql_column]]</f>
        <v>,@nostop</v>
      </c>
      <c r="H29" s="1" t="str">
        <f t="shared" ref="H29:H31" si="1">",?"</f>
        <v>,?</v>
      </c>
      <c r="I29" s="1" t="str">
        <f>",row['" &amp; Table37[[#This Row],[ec2_csv_field]] &amp; "']"</f>
        <v>,row['NOSTOP']</v>
      </c>
    </row>
    <row r="30" spans="1:9" x14ac:dyDescent="0.25">
      <c r="A30" t="s">
        <v>62</v>
      </c>
      <c r="B30" t="str">
        <f>SUBSTITUTE(SUBSTITUTE(SUBSTITUTE(SUBSTITUTE(SUBSTITUTE(SUBSTITUTE(SUBSTITUTE(LOWER(Table37[[#This Row],[ec2_csv_field]])," ","_"),"%",""),"(",""),")",""),"?",""),":","_"),"-","_")</f>
        <v>noterminate</v>
      </c>
      <c r="C30" t="str">
        <f>",stage.[" &amp;Table37[[#This Row],[ec2_sql_column]] &amp; "]"</f>
        <v>,stage.[noterminate]</v>
      </c>
      <c r="D30" t="str">
        <f>",[" &amp; Table37[[#This Row],[ec2_sql_column]] &amp; "] = stage.[" &amp;Table37[[#This Row],[ec2_sql_column]] &amp; "]"</f>
        <v>,[noterminate] = stage.[noterminate]</v>
      </c>
      <c r="E30" s="1" t="str">
        <f>",@" &amp; Table37[[#This Row],[ec2_sql_column]] &amp; " varchar(max)"</f>
        <v>,@noterminate varchar(max)</v>
      </c>
      <c r="F30" s="1" t="str">
        <f>",[" &amp; Table37[[#This Row],[ec2_sql_column]] &amp; "] varchar(max)"</f>
        <v>,[noterminate] varchar(max)</v>
      </c>
      <c r="G30" s="1" t="str">
        <f>",@" &amp; Table37[[#This Row],[ec2_sql_column]]</f>
        <v>,@noterminate</v>
      </c>
      <c r="H30" s="1" t="str">
        <f t="shared" si="1"/>
        <v>,?</v>
      </c>
      <c r="I30" s="1" t="str">
        <f>",row['" &amp; Table37[[#This Row],[ec2_csv_field]] &amp; "']"</f>
        <v>,row['NOTERMINATE']</v>
      </c>
    </row>
    <row r="31" spans="1:9" x14ac:dyDescent="0.25">
      <c r="A31" t="s">
        <v>63</v>
      </c>
      <c r="B31" t="str">
        <f>SUBSTITUTE(SUBSTITUTE(SUBSTITUTE(SUBSTITUTE(SUBSTITUTE(SUBSTITUTE(SUBSTITUTE(LOWER(Table37[[#This Row],[ec2_csv_field]])," ","_"),"%",""),"(",""),")",""),"?",""),":","_"),"-","_")</f>
        <v>noresize</v>
      </c>
      <c r="C31" t="str">
        <f>",stage.[" &amp;Table37[[#This Row],[ec2_sql_column]] &amp; "]"</f>
        <v>,stage.[noresize]</v>
      </c>
      <c r="D31" t="str">
        <f>",[" &amp; Table37[[#This Row],[ec2_sql_column]] &amp; "] = stage.[" &amp;Table37[[#This Row],[ec2_sql_column]] &amp; "]"</f>
        <v>,[noresize] = stage.[noresize]</v>
      </c>
      <c r="E31" s="1" t="str">
        <f>",@" &amp; Table37[[#This Row],[ec2_sql_column]] &amp; " varchar(max)"</f>
        <v>,@noresize varchar(max)</v>
      </c>
      <c r="F31" s="1" t="str">
        <f>",[" &amp; Table37[[#This Row],[ec2_sql_column]] &amp; "] varchar(max)"</f>
        <v>,[noresize] varchar(max)</v>
      </c>
      <c r="G31" s="1" t="str">
        <f>",@" &amp; Table37[[#This Row],[ec2_sql_column]]</f>
        <v>,@noresize</v>
      </c>
      <c r="H31" s="1" t="str">
        <f t="shared" si="1"/>
        <v>,?</v>
      </c>
      <c r="I31" s="1" t="str">
        <f>",row['" &amp; Table37[[#This Row],[ec2_csv_field]] &amp; "']"</f>
        <v>,row['NORESIZE']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topLeftCell="B1" workbookViewId="0">
      <selection sqref="A1:I11"/>
    </sheetView>
  </sheetViews>
  <sheetFormatPr defaultRowHeight="15" x14ac:dyDescent="0.25"/>
  <cols>
    <col min="1" max="2" width="30.140625" bestFit="1" customWidth="1"/>
    <col min="3" max="4" width="30.140625" customWidth="1"/>
    <col min="5" max="5" width="30.140625" bestFit="1" customWidth="1"/>
    <col min="6" max="6" width="44.5703125" bestFit="1" customWidth="1"/>
    <col min="7" max="7" width="33.85546875" bestFit="1" customWidth="1"/>
    <col min="8" max="8" width="11.42578125" bestFit="1" customWidth="1"/>
    <col min="9" max="9" width="31.85546875" bestFit="1" customWidth="1"/>
  </cols>
  <sheetData>
    <row r="1" spans="1:9" x14ac:dyDescent="0.25">
      <c r="A1" t="s">
        <v>52</v>
      </c>
      <c r="B1" t="s">
        <v>53</v>
      </c>
      <c r="C1" t="s">
        <v>64</v>
      </c>
      <c r="D1" t="s">
        <v>65</v>
      </c>
      <c r="E1" t="s">
        <v>54</v>
      </c>
      <c r="F1" t="s">
        <v>55</v>
      </c>
      <c r="G1" t="s">
        <v>57</v>
      </c>
      <c r="H1" t="s">
        <v>58</v>
      </c>
      <c r="I1" t="s">
        <v>59</v>
      </c>
    </row>
    <row r="2" spans="1:9" x14ac:dyDescent="0.25">
      <c r="A2" t="s">
        <v>35</v>
      </c>
      <c r="B2" t="str">
        <f>SUBSTITUTE(SUBSTITUTE(SUBSTITUTE(SUBSTITUTE(SUBSTITUTE(SUBSTITUTE(SUBSTITUTE(LOWER(Table3739[[#This Row],[ec2_csv_field]])," ","_"),"%",""),"(",""),")",""),"?",""),":","_"),"-","_")</f>
        <v>vpc_id</v>
      </c>
      <c r="C2" t="str">
        <f>",stage.[" &amp; Table3739[[#This Row],[ec2_sql_column]] &amp; "]"</f>
        <v>,stage.[vpc_id]</v>
      </c>
      <c r="D2" t="str">
        <f>",[" &amp; Table3739[[#This Row],[ec2_sql_column]] &amp; "] = stage.[" &amp;Table3739[[#This Row],[ec2_sql_column]] &amp; "]"</f>
        <v>,[vpc_id] = stage.[vpc_id]</v>
      </c>
      <c r="E2" t="str">
        <f>",@" &amp; Table3739[[#This Row],[ec2_sql_column]] &amp; " varchar(max)"</f>
        <v>,@vpc_id varchar(max)</v>
      </c>
      <c r="F2" t="str">
        <f>",[" &amp; Table3739[[#This Row],[ec2_sql_column]] &amp; "] varchar(max)"</f>
        <v>,[vpc_id] varchar(max)</v>
      </c>
      <c r="G2" t="str">
        <f>",@" &amp; Table3739[[#This Row],[ec2_sql_column]]</f>
        <v>,@vpc_id</v>
      </c>
      <c r="H2" s="1" t="str">
        <f t="shared" ref="H2:H28" si="0">",?"</f>
        <v>,?</v>
      </c>
      <c r="I2" s="1" t="str">
        <f>",csvrow['" &amp; Table3739[[#This Row],[ec2_csv_field]] &amp; "']"</f>
        <v>,csvrow['VPC_ID']</v>
      </c>
    </row>
    <row r="3" spans="1:9" x14ac:dyDescent="0.25">
      <c r="A3" t="s">
        <v>1</v>
      </c>
      <c r="B3" t="str">
        <f>SUBSTITUTE(SUBSTITUTE(SUBSTITUTE(SUBSTITUTE(SUBSTITUTE(SUBSTITUTE(SUBSTITUTE(LOWER(Table3739[[#This Row],[ec2_csv_field]])," ","_"),"%",""),"(",""),")",""),"?",""),":","_"),"-","_")</f>
        <v>instance_id</v>
      </c>
      <c r="C3" t="str">
        <f>",stage.[" &amp; Table3739[[#This Row],[ec2_sql_column]] &amp; "]"</f>
        <v>,stage.[instance_id]</v>
      </c>
      <c r="D3" t="str">
        <f>",[" &amp; Table3739[[#This Row],[ec2_sql_column]] &amp; "] = stage.[" &amp;Table3739[[#This Row],[ec2_sql_column]] &amp; "]"</f>
        <v>,[instance_id] = stage.[instance_id]</v>
      </c>
      <c r="E3" t="str">
        <f>",@" &amp; Table3739[[#This Row],[ec2_sql_column]] &amp; " varchar(max)"</f>
        <v>,@instance_id varchar(max)</v>
      </c>
      <c r="F3" t="str">
        <f>",[" &amp; Table3739[[#This Row],[ec2_sql_column]] &amp; "] varchar(max)"</f>
        <v>,[instance_id] varchar(max)</v>
      </c>
      <c r="G3" t="str">
        <f>",@" &amp; Table3739[[#This Row],[ec2_sql_column]]</f>
        <v>,@instance_id</v>
      </c>
      <c r="H3" s="1" t="str">
        <f t="shared" si="0"/>
        <v>,?</v>
      </c>
      <c r="I3" s="1" t="str">
        <f>",csvrow['" &amp; Table3739[[#This Row],[ec2_csv_field]] &amp; "']"</f>
        <v>,csvrow['Instance Id']</v>
      </c>
    </row>
    <row r="4" spans="1:9" x14ac:dyDescent="0.25">
      <c r="A4" t="s">
        <v>8</v>
      </c>
      <c r="B4" t="str">
        <f>SUBSTITUTE(SUBSTITUTE(SUBSTITUTE(SUBSTITUTE(SUBSTITUTE(SUBSTITUTE(SUBSTITUTE(LOWER(Table3739[[#This Row],[ec2_csv_field]])," ","_"),"%",""),"(",""),")",""),"?",""),":","_"),"-","_")</f>
        <v>dpetool</v>
      </c>
      <c r="C4" t="str">
        <f>",stage.[" &amp; Table3739[[#This Row],[ec2_sql_column]] &amp; "]"</f>
        <v>,stage.[dpetool]</v>
      </c>
      <c r="D4" t="str">
        <f>",[" &amp; Table3739[[#This Row],[ec2_sql_column]] &amp; "] = stage.[" &amp;Table3739[[#This Row],[ec2_sql_column]] &amp; "]"</f>
        <v>,[dpetool] = stage.[dpetool]</v>
      </c>
      <c r="E4" t="str">
        <f>",@" &amp; Table3739[[#This Row],[ec2_sql_column]] &amp; " varchar(max)"</f>
        <v>,@dpetool varchar(max)</v>
      </c>
      <c r="F4" t="str">
        <f>",[" &amp; Table3739[[#This Row],[ec2_sql_column]] &amp; "] varchar(max)"</f>
        <v>,[dpetool] varchar(max)</v>
      </c>
      <c r="G4" t="str">
        <f>",@" &amp; Table3739[[#This Row],[ec2_sql_column]]</f>
        <v>,@dpetool</v>
      </c>
      <c r="H4" s="1" t="str">
        <f t="shared" si="0"/>
        <v>,?</v>
      </c>
      <c r="I4" s="1" t="str">
        <f>",csvrow['" &amp; Table3739[[#This Row],[ec2_csv_field]] &amp; "']"</f>
        <v>,csvrow['DPETool']</v>
      </c>
    </row>
    <row r="5" spans="1:9" x14ac:dyDescent="0.25">
      <c r="A5" t="s">
        <v>49</v>
      </c>
      <c r="B5" t="str">
        <f>SUBSTITUTE(SUBSTITUTE(SUBSTITUTE(SUBSTITUTE(SUBSTITUTE(SUBSTITUTE(SUBSTITUTE(LOWER(Table3739[[#This Row],[ec2_csv_field]])," ","_"),"%",""),"(",""),")",""),"?",""),":","_"),"-","_")</f>
        <v>component</v>
      </c>
      <c r="C5" t="str">
        <f>",stage.[" &amp; Table3739[[#This Row],[ec2_sql_column]] &amp; "]"</f>
        <v>,stage.[component]</v>
      </c>
      <c r="D5" t="str">
        <f>",[" &amp; Table3739[[#This Row],[ec2_sql_column]] &amp; "] = stage.[" &amp;Table3739[[#This Row],[ec2_sql_column]] &amp; "]"</f>
        <v>,[component] = stage.[component]</v>
      </c>
      <c r="E5" t="str">
        <f>",@" &amp; Table3739[[#This Row],[ec2_sql_column]] &amp; " varchar(max)"</f>
        <v>,@component varchar(max)</v>
      </c>
      <c r="F5" t="str">
        <f>",[" &amp; Table3739[[#This Row],[ec2_sql_column]] &amp; "] varchar(max)"</f>
        <v>,[component] varchar(max)</v>
      </c>
      <c r="G5" t="str">
        <f>",@" &amp; Table3739[[#This Row],[ec2_sql_column]]</f>
        <v>,@component</v>
      </c>
      <c r="H5" s="1" t="str">
        <f t="shared" si="0"/>
        <v>,?</v>
      </c>
      <c r="I5" s="1" t="str">
        <f>",csvrow['" &amp; Table3739[[#This Row],[ec2_csv_field]] &amp; "']"</f>
        <v>,csvrow['Component']</v>
      </c>
    </row>
    <row r="6" spans="1:9" x14ac:dyDescent="0.25">
      <c r="A6" t="s">
        <v>51</v>
      </c>
      <c r="B6" t="str">
        <f>SUBSTITUTE(SUBSTITUTE(SUBSTITUTE(SUBSTITUTE(SUBSTITUTE(SUBSTITUTE(SUBSTITUTE(LOWER(Table3739[[#This Row],[ec2_csv_field]])," ","_"),"%",""),"(",""),")",""),"?",""),":","_"),"-","_")</f>
        <v>vendor</v>
      </c>
      <c r="C6" t="str">
        <f>",stage.[" &amp; Table3739[[#This Row],[ec2_sql_column]] &amp; "]"</f>
        <v>,stage.[vendor]</v>
      </c>
      <c r="D6" t="str">
        <f>",[" &amp; Table3739[[#This Row],[ec2_sql_column]] &amp; "] = stage.[" &amp;Table3739[[#This Row],[ec2_sql_column]] &amp; "]"</f>
        <v>,[vendor] = stage.[vendor]</v>
      </c>
      <c r="E6" t="str">
        <f>",@" &amp; Table3739[[#This Row],[ec2_sql_column]] &amp; " varchar(max)"</f>
        <v>,@vendor varchar(max)</v>
      </c>
      <c r="F6" t="str">
        <f>",[" &amp; Table3739[[#This Row],[ec2_sql_column]] &amp; "] varchar(max)"</f>
        <v>,[vendor] varchar(max)</v>
      </c>
      <c r="G6" t="str">
        <f>",@" &amp; Table3739[[#This Row],[ec2_sql_column]]</f>
        <v>,@vendor</v>
      </c>
      <c r="H6" s="1" t="str">
        <f t="shared" si="0"/>
        <v>,?</v>
      </c>
      <c r="I6" s="1" t="str">
        <f>",csvrow['" &amp; Table3739[[#This Row],[ec2_csv_field]] &amp; "']"</f>
        <v>,csvrow['Vendor']</v>
      </c>
    </row>
    <row r="7" spans="1:9" x14ac:dyDescent="0.25">
      <c r="A7" t="s">
        <v>50</v>
      </c>
      <c r="B7" t="str">
        <f>SUBSTITUTE(SUBSTITUTE(SUBSTITUTE(SUBSTITUTE(SUBSTITUTE(SUBSTITUTE(SUBSTITUTE(LOWER(Table3739[[#This Row],[ec2_csv_field]])," ","_"),"%",""),"(",""),")",""),"?",""),":","_"),"-","_")</f>
        <v>infosys_perspective</v>
      </c>
      <c r="C7" t="str">
        <f>",stage.[" &amp; Table3739[[#This Row],[ec2_sql_column]] &amp; "]"</f>
        <v>,stage.[infosys_perspective]</v>
      </c>
      <c r="D7" t="str">
        <f>",[" &amp; Table3739[[#This Row],[ec2_sql_column]] &amp; "] = stage.[" &amp;Table3739[[#This Row],[ec2_sql_column]] &amp; "]"</f>
        <v>,[infosys_perspective] = stage.[infosys_perspective]</v>
      </c>
      <c r="E7" t="str">
        <f>",@" &amp; Table3739[[#This Row],[ec2_sql_column]] &amp; " varchar(max)"</f>
        <v>,@infosys_perspective varchar(max)</v>
      </c>
      <c r="F7" t="str">
        <f>",[" &amp; Table3739[[#This Row],[ec2_sql_column]] &amp; "] varchar(max)"</f>
        <v>,[infosys_perspective] varchar(max)</v>
      </c>
      <c r="G7" t="str">
        <f>",@" &amp; Table3739[[#This Row],[ec2_sql_column]]</f>
        <v>,@infosys_perspective</v>
      </c>
      <c r="H7" s="1" t="str">
        <f t="shared" si="0"/>
        <v>,?</v>
      </c>
      <c r="I7" s="1" t="str">
        <f>",csvrow['" &amp; Table3739[[#This Row],[ec2_csv_field]] &amp; "']"</f>
        <v>,csvrow['Infosys Perspective']</v>
      </c>
    </row>
    <row r="8" spans="1:9" x14ac:dyDescent="0.25">
      <c r="A8" t="s">
        <v>7</v>
      </c>
      <c r="B8" t="str">
        <f>SUBSTITUTE(SUBSTITUTE(SUBSTITUTE(SUBSTITUTE(SUBSTITUTE(SUBSTITUTE(SUBSTITUTE(LOWER(Table3739[[#This Row],[ec2_csv_field]])," ","_"),"%",""),"(",""),")",""),"?",""),":","_"),"-","_")</f>
        <v>dpeenv</v>
      </c>
      <c r="C8" t="str">
        <f>",stage.[" &amp; Table3739[[#This Row],[ec2_sql_column]] &amp; "]"</f>
        <v>,stage.[dpeenv]</v>
      </c>
      <c r="D8" t="str">
        <f>",[" &amp; Table3739[[#This Row],[ec2_sql_column]] &amp; "] = stage.[" &amp;Table3739[[#This Row],[ec2_sql_column]] &amp; "]"</f>
        <v>,[dpeenv] = stage.[dpeenv]</v>
      </c>
      <c r="E8" t="str">
        <f>",@" &amp; Table3739[[#This Row],[ec2_sql_column]] &amp; " varchar(max)"</f>
        <v>,@dpeenv varchar(max)</v>
      </c>
      <c r="F8" t="str">
        <f>",[" &amp; Table3739[[#This Row],[ec2_sql_column]] &amp; "] varchar(max)"</f>
        <v>,[dpeenv] varchar(max)</v>
      </c>
      <c r="G8" t="str">
        <f>",@" &amp; Table3739[[#This Row],[ec2_sql_column]]</f>
        <v>,@dpeenv</v>
      </c>
      <c r="H8" s="1" t="str">
        <f t="shared" si="0"/>
        <v>,?</v>
      </c>
      <c r="I8" s="1" t="str">
        <f>",csvrow['" &amp; Table3739[[#This Row],[ec2_csv_field]] &amp; "']"</f>
        <v>,csvrow['DPEEnv']</v>
      </c>
    </row>
    <row r="9" spans="1:9" x14ac:dyDescent="0.25">
      <c r="A9" t="s">
        <v>44</v>
      </c>
      <c r="B9" t="str">
        <f>SUBSTITUTE(SUBSTITUTE(SUBSTITUTE(SUBSTITUTE(SUBSTITUTE(SUBSTITUTE(SUBSTITUTE(LOWER(Table3739[[#This Row],[ec2_csv_field]])," ","_"),"%",""),"(",""),")",""),"?",""),":","_"),"-","_")</f>
        <v>environment</v>
      </c>
      <c r="C9" t="str">
        <f>",stage.[" &amp; Table3739[[#This Row],[ec2_sql_column]] &amp; "]"</f>
        <v>,stage.[environment]</v>
      </c>
      <c r="D9" t="str">
        <f>",[" &amp; Table3739[[#This Row],[ec2_sql_column]] &amp; "] = stage.[" &amp;Table3739[[#This Row],[ec2_sql_column]] &amp; "]"</f>
        <v>,[environment] = stage.[environment]</v>
      </c>
      <c r="E9" t="str">
        <f>",@" &amp; Table3739[[#This Row],[ec2_sql_column]] &amp; " varchar(max)"</f>
        <v>,@environment varchar(max)</v>
      </c>
      <c r="F9" t="str">
        <f>",[" &amp; Table3739[[#This Row],[ec2_sql_column]] &amp; "] varchar(max)"</f>
        <v>,[environment] varchar(max)</v>
      </c>
      <c r="G9" t="str">
        <f>",@" &amp; Table3739[[#This Row],[ec2_sql_column]]</f>
        <v>,@environment</v>
      </c>
      <c r="H9" s="1" t="str">
        <f t="shared" si="0"/>
        <v>,?</v>
      </c>
      <c r="I9" s="1" t="str">
        <f>",csvrow['" &amp; Table3739[[#This Row],[ec2_csv_field]] &amp; "']"</f>
        <v>,csvrow['Environment']</v>
      </c>
    </row>
    <row r="10" spans="1:9" x14ac:dyDescent="0.25">
      <c r="A10" t="s">
        <v>44</v>
      </c>
      <c r="B10" t="s">
        <v>56</v>
      </c>
      <c r="C10" t="str">
        <f>",stage.[" &amp; Table3739[[#This Row],[ec2_sql_column]] &amp; "]"</f>
        <v>,stage.[environment1]</v>
      </c>
      <c r="D10" t="str">
        <f>",[" &amp; Table3739[[#This Row],[ec2_sql_column]] &amp; "] = stage.[" &amp;Table3739[[#This Row],[ec2_sql_column]] &amp; "]"</f>
        <v>,[environment1] = stage.[environment1]</v>
      </c>
      <c r="E10" t="str">
        <f>",@" &amp; Table3739[[#This Row],[ec2_sql_column]] &amp; " varchar(max)"</f>
        <v>,@environment1 varchar(max)</v>
      </c>
      <c r="F10" t="str">
        <f>",[" &amp; Table3739[[#This Row],[ec2_sql_column]] &amp; "] varchar(max)"</f>
        <v>,[environment1] varchar(max)</v>
      </c>
      <c r="G10" t="str">
        <f>",@" &amp; Table3739[[#This Row],[ec2_sql_column]]</f>
        <v>,@environment1</v>
      </c>
      <c r="H10" s="1" t="str">
        <f t="shared" si="0"/>
        <v>,?</v>
      </c>
      <c r="I10" s="1" t="str">
        <f>",csvrow['" &amp; Table3739[[#This Row],[ec2_csv_field]] &amp; "']"</f>
        <v>,csvrow['Environment']</v>
      </c>
    </row>
    <row r="11" spans="1:9" x14ac:dyDescent="0.25">
      <c r="A11" t="s">
        <v>33</v>
      </c>
      <c r="B11" t="str">
        <f>SUBSTITUTE(SUBSTITUTE(SUBSTITUTE(SUBSTITUTE(SUBSTITUTE(SUBSTITUTE(SUBSTITUTE(LOWER(Table3739[[#This Row],[ec2_csv_field]])," ","_"),"%",""),"(",""),")",""),"?",""),":","_"),"-","_")</f>
        <v>owner</v>
      </c>
      <c r="C11" t="str">
        <f>",stage.[" &amp; Table3739[[#This Row],[ec2_sql_column]] &amp; "]"</f>
        <v>,stage.[owner]</v>
      </c>
      <c r="D11" t="str">
        <f>",[" &amp; Table3739[[#This Row],[ec2_sql_column]] &amp; "] = stage.[" &amp;Table3739[[#This Row],[ec2_sql_column]] &amp; "]"</f>
        <v>,[owner] = stage.[owner]</v>
      </c>
      <c r="E11" t="str">
        <f>",@" &amp; Table3739[[#This Row],[ec2_sql_column]] &amp; " varchar(max)"</f>
        <v>,@owner varchar(max)</v>
      </c>
      <c r="F11" t="str">
        <f>",[" &amp; Table3739[[#This Row],[ec2_sql_column]] &amp; "] varchar(max)"</f>
        <v>,[owner] varchar(max)</v>
      </c>
      <c r="G11" t="str">
        <f>",@" &amp; Table3739[[#This Row],[ec2_sql_column]]</f>
        <v>,@owner</v>
      </c>
      <c r="H11" s="1" t="str">
        <f t="shared" si="0"/>
        <v>,?</v>
      </c>
      <c r="I11" s="1" t="str">
        <f>",csvrow['" &amp; Table3739[[#This Row],[ec2_csv_field]] &amp; "']"</f>
        <v>,csvrow['Owner']</v>
      </c>
    </row>
    <row r="12" spans="1:9" x14ac:dyDescent="0.25">
      <c r="A12" t="s">
        <v>32</v>
      </c>
      <c r="B12" t="str">
        <f>SUBSTITUTE(SUBSTITUTE(SUBSTITUTE(SUBSTITUTE(SUBSTITUTE(SUBSTITUTE(SUBSTITUTE(LOWER(Table3739[[#This Row],[ec2_csv_field]])," ","_"),"%",""),"(",""),")",""),"?",""),":","_"),"-","_")</f>
        <v>projected_cost_for_current_month</v>
      </c>
      <c r="C12" t="str">
        <f>",stage.[" &amp; Table3739[[#This Row],[ec2_sql_column]] &amp; "]"</f>
        <v>,stage.[projected_cost_for_current_month]</v>
      </c>
      <c r="D12" t="str">
        <f>",[" &amp; Table3739[[#This Row],[ec2_sql_column]] &amp; "] = stage.[" &amp;Table3739[[#This Row],[ec2_sql_column]] &amp; "]"</f>
        <v>,[projected_cost_for_current_month] = stage.[projected_cost_for_current_month]</v>
      </c>
      <c r="E12" t="str">
        <f>",@" &amp; Table3739[[#This Row],[ec2_sql_column]] &amp; " varchar(max)"</f>
        <v>,@projected_cost_for_current_month varchar(max)</v>
      </c>
      <c r="F12" t="str">
        <f>",[" &amp; Table3739[[#This Row],[ec2_sql_column]] &amp; "] varchar(max)"</f>
        <v>,[projected_cost_for_current_month] varchar(max)</v>
      </c>
      <c r="G12" t="str">
        <f>",@" &amp; Table3739[[#This Row],[ec2_sql_column]]</f>
        <v>,@projected_cost_for_current_month</v>
      </c>
      <c r="H12" s="1" t="str">
        <f t="shared" si="0"/>
        <v>,?</v>
      </c>
      <c r="I12" s="1" t="str">
        <f>",csvrow['" &amp; Table3739[[#This Row],[ec2_csv_field]] &amp; "']"</f>
        <v>,csvrow['Projected Cost For Current Month']</v>
      </c>
    </row>
    <row r="13" spans="1:9" x14ac:dyDescent="0.25">
      <c r="A13" t="s">
        <v>23</v>
      </c>
      <c r="B13" t="str">
        <f>SUBSTITUTE(SUBSTITUTE(SUBSTITUTE(SUBSTITUTE(SUBSTITUTE(SUBSTITUTE(SUBSTITUTE(LOWER(Table3739[[#This Row],[ec2_csv_field]])," ","_"),"%",""),"(",""),")",""),"?",""),":","_"),"-","_")</f>
        <v>price_per_hour</v>
      </c>
      <c r="C13" t="str">
        <f>",stage.[" &amp; Table3739[[#This Row],[ec2_sql_column]] &amp; "]"</f>
        <v>,stage.[price_per_hour]</v>
      </c>
      <c r="D13" t="str">
        <f>",[" &amp; Table3739[[#This Row],[ec2_sql_column]] &amp; "] = stage.[" &amp;Table3739[[#This Row],[ec2_sql_column]] &amp; "]"</f>
        <v>,[price_per_hour] = stage.[price_per_hour]</v>
      </c>
      <c r="E13" t="str">
        <f>",@" &amp; Table3739[[#This Row],[ec2_sql_column]] &amp; " varchar(max)"</f>
        <v>,@price_per_hour varchar(max)</v>
      </c>
      <c r="F13" t="str">
        <f>",[" &amp; Table3739[[#This Row],[ec2_sql_column]] &amp; "] varchar(max)"</f>
        <v>,[price_per_hour] varchar(max)</v>
      </c>
      <c r="G13" t="str">
        <f>",@" &amp; Table3739[[#This Row],[ec2_sql_column]]</f>
        <v>,@price_per_hour</v>
      </c>
      <c r="H13" s="1" t="str">
        <f t="shared" si="0"/>
        <v>,?</v>
      </c>
      <c r="I13" s="1" t="str">
        <f>",csvrow['" &amp; Table3739[[#This Row],[ec2_csv_field]] &amp; "']"</f>
        <v>,csvrow['Price Per Hour']</v>
      </c>
    </row>
    <row r="14" spans="1:9" x14ac:dyDescent="0.25">
      <c r="A14" t="s">
        <v>43</v>
      </c>
      <c r="B14" t="str">
        <f>SUBSTITUTE(SUBSTITUTE(SUBSTITUTE(SUBSTITUTE(SUBSTITUTE(SUBSTITUTE(SUBSTITUTE(LOWER(Table3739[[#This Row],[ec2_csv_field]])," ","_"),"%",""),"(",""),")",""),"?",""),":","_"),"-","_")</f>
        <v>multi_az</v>
      </c>
      <c r="C14" t="str">
        <f>",stage.[" &amp; Table3739[[#This Row],[ec2_sql_column]] &amp; "]"</f>
        <v>,stage.[multi_az]</v>
      </c>
      <c r="D14" t="str">
        <f>",[" &amp; Table3739[[#This Row],[ec2_sql_column]] &amp; "] = stage.[" &amp;Table3739[[#This Row],[ec2_sql_column]] &amp; "]"</f>
        <v>,[multi_az] = stage.[multi_az]</v>
      </c>
      <c r="E14" t="str">
        <f>",@" &amp; Table3739[[#This Row],[ec2_sql_column]] &amp; " varchar(max)"</f>
        <v>,@multi_az varchar(max)</v>
      </c>
      <c r="F14" t="str">
        <f>",[" &amp; Table3739[[#This Row],[ec2_sql_column]] &amp; "] varchar(max)"</f>
        <v>,[multi_az] varchar(max)</v>
      </c>
      <c r="G14" t="str">
        <f>",@" &amp; Table3739[[#This Row],[ec2_sql_column]]</f>
        <v>,@multi_az</v>
      </c>
      <c r="H14" s="1" t="str">
        <f t="shared" si="0"/>
        <v>,?</v>
      </c>
      <c r="I14" s="1" t="str">
        <f>",csvrow['" &amp; Table3739[[#This Row],[ec2_csv_field]] &amp; "']"</f>
        <v>,csvrow['Multi-AZ']</v>
      </c>
    </row>
    <row r="15" spans="1:9" x14ac:dyDescent="0.25">
      <c r="A15" t="s">
        <v>28</v>
      </c>
      <c r="B15" t="str">
        <f>SUBSTITUTE(SUBSTITUTE(SUBSTITUTE(SUBSTITUTE(SUBSTITUTE(SUBSTITUTE(SUBSTITUTE(LOWER(Table3739[[#This Row],[ec2_csv_field]])," ","_"),"%",""),"(",""),")",""),"?",""),":","_"),"-","_")</f>
        <v>avg_cpu_utilization</v>
      </c>
      <c r="C15" t="str">
        <f>",stage.[" &amp; Table3739[[#This Row],[ec2_sql_column]] &amp; "]"</f>
        <v>,stage.[avg_cpu_utilization]</v>
      </c>
      <c r="D15" t="str">
        <f>",[" &amp; Table3739[[#This Row],[ec2_sql_column]] &amp; "] = stage.[" &amp;Table3739[[#This Row],[ec2_sql_column]] &amp; "]"</f>
        <v>,[avg_cpu_utilization] = stage.[avg_cpu_utilization]</v>
      </c>
      <c r="E15" t="str">
        <f>",@" &amp; Table3739[[#This Row],[ec2_sql_column]] &amp; " varchar(max)"</f>
        <v>,@avg_cpu_utilization varchar(max)</v>
      </c>
      <c r="F15" t="str">
        <f>",[" &amp; Table3739[[#This Row],[ec2_sql_column]] &amp; "] varchar(max)"</f>
        <v>,[avg_cpu_utilization] varchar(max)</v>
      </c>
      <c r="G15" t="str">
        <f>",@" &amp; Table3739[[#This Row],[ec2_sql_column]]</f>
        <v>,@avg_cpu_utilization</v>
      </c>
      <c r="H15" s="1" t="str">
        <f t="shared" si="0"/>
        <v>,?</v>
      </c>
      <c r="I15" s="1" t="str">
        <f>",csvrow['" &amp; Table3739[[#This Row],[ec2_csv_field]] &amp; "']"</f>
        <v>,csvrow['Avg CPU Utilization']</v>
      </c>
    </row>
    <row r="16" spans="1:9" x14ac:dyDescent="0.25">
      <c r="A16" t="s">
        <v>42</v>
      </c>
      <c r="B16" t="str">
        <f>SUBSTITUTE(SUBSTITUTE(SUBSTITUTE(SUBSTITUTE(SUBSTITUTE(SUBSTITUTE(SUBSTITUTE(LOWER(Table3739[[#This Row],[ec2_csv_field]])," ","_"),"%",""),"(",""),")",""),"?",""),":","_"),"-","_")</f>
        <v>max_cpu_utilization</v>
      </c>
      <c r="C16" t="str">
        <f>",stage.[" &amp; Table3739[[#This Row],[ec2_sql_column]] &amp; "]"</f>
        <v>,stage.[max_cpu_utilization]</v>
      </c>
      <c r="D16" t="str">
        <f>",[" &amp; Table3739[[#This Row],[ec2_sql_column]] &amp; "] = stage.[" &amp;Table3739[[#This Row],[ec2_sql_column]] &amp; "]"</f>
        <v>,[max_cpu_utilization] = stage.[max_cpu_utilization]</v>
      </c>
      <c r="E16" t="str">
        <f>",@" &amp; Table3739[[#This Row],[ec2_sql_column]] &amp; " varchar(max)"</f>
        <v>,@max_cpu_utilization varchar(max)</v>
      </c>
      <c r="F16" t="str">
        <f>",[" &amp; Table3739[[#This Row],[ec2_sql_column]] &amp; "] varchar(max)"</f>
        <v>,[max_cpu_utilization] varchar(max)</v>
      </c>
      <c r="G16" t="str">
        <f>",@" &amp; Table3739[[#This Row],[ec2_sql_column]]</f>
        <v>,@max_cpu_utilization</v>
      </c>
      <c r="H16" s="1" t="str">
        <f t="shared" si="0"/>
        <v>,?</v>
      </c>
      <c r="I16" s="1" t="str">
        <f>",csvrow['" &amp; Table3739[[#This Row],[ec2_csv_field]] &amp; "']"</f>
        <v>,csvrow['Max CPU Utilization']</v>
      </c>
    </row>
    <row r="17" spans="1:9" x14ac:dyDescent="0.25">
      <c r="A17" t="s">
        <v>41</v>
      </c>
      <c r="B17" t="str">
        <f>SUBSTITUTE(SUBSTITUTE(SUBSTITUTE(SUBSTITUTE(SUBSTITUTE(SUBSTITUTE(SUBSTITUTE(LOWER(Table3739[[#This Row],[ec2_csv_field]])," ","_"),"%",""),"(",""),")",""),"?",""),":","_"),"-","_")</f>
        <v>avg_database_connections</v>
      </c>
      <c r="C17" t="str">
        <f>",stage.[" &amp; Table3739[[#This Row],[ec2_sql_column]] &amp; "]"</f>
        <v>,stage.[avg_database_connections]</v>
      </c>
      <c r="D17" t="str">
        <f>",[" &amp; Table3739[[#This Row],[ec2_sql_column]] &amp; "] = stage.[" &amp;Table3739[[#This Row],[ec2_sql_column]] &amp; "]"</f>
        <v>,[avg_database_connections] = stage.[avg_database_connections]</v>
      </c>
      <c r="E17" t="str">
        <f>",@" &amp; Table3739[[#This Row],[ec2_sql_column]] &amp; " varchar(max)"</f>
        <v>,@avg_database_connections varchar(max)</v>
      </c>
      <c r="F17" t="str">
        <f>",[" &amp; Table3739[[#This Row],[ec2_sql_column]] &amp; "] varchar(max)"</f>
        <v>,[avg_database_connections] varchar(max)</v>
      </c>
      <c r="G17" t="str">
        <f>",@" &amp; Table3739[[#This Row],[ec2_sql_column]]</f>
        <v>,@avg_database_connections</v>
      </c>
      <c r="H17" s="1" t="str">
        <f t="shared" si="0"/>
        <v>,?</v>
      </c>
      <c r="I17" s="1" t="str">
        <f>",csvrow['" &amp; Table3739[[#This Row],[ec2_csv_field]] &amp; "']"</f>
        <v>,csvrow['Avg Database Connections']</v>
      </c>
    </row>
    <row r="18" spans="1:9" x14ac:dyDescent="0.25">
      <c r="A18" t="s">
        <v>40</v>
      </c>
      <c r="B18" t="str">
        <f>SUBSTITUTE(SUBSTITUTE(SUBSTITUTE(SUBSTITUTE(SUBSTITUTE(SUBSTITUTE(SUBSTITUTE(LOWER(Table3739[[#This Row],[ec2_csv_field]])," ","_"),"%",""),"(",""),")",""),"?",""),":","_"),"-","_")</f>
        <v>max_database_connections</v>
      </c>
      <c r="C18" t="str">
        <f>",stage.[" &amp; Table3739[[#This Row],[ec2_sql_column]] &amp; "]"</f>
        <v>,stage.[max_database_connections]</v>
      </c>
      <c r="D18" t="str">
        <f>",[" &amp; Table3739[[#This Row],[ec2_sql_column]] &amp; "] = stage.[" &amp;Table3739[[#This Row],[ec2_sql_column]] &amp; "]"</f>
        <v>,[max_database_connections] = stage.[max_database_connections]</v>
      </c>
      <c r="E18" t="str">
        <f>",@" &amp; Table3739[[#This Row],[ec2_sql_column]] &amp; " varchar(max)"</f>
        <v>,@max_database_connections varchar(max)</v>
      </c>
      <c r="F18" t="str">
        <f>",[" &amp; Table3739[[#This Row],[ec2_sql_column]] &amp; "] varchar(max)"</f>
        <v>,[max_database_connections] varchar(max)</v>
      </c>
      <c r="G18" t="str">
        <f>",@" &amp; Table3739[[#This Row],[ec2_sql_column]]</f>
        <v>,@max_database_connections</v>
      </c>
      <c r="H18" s="1" t="str">
        <f t="shared" si="0"/>
        <v>,?</v>
      </c>
      <c r="I18" s="1" t="str">
        <f>",csvrow['" &amp; Table3739[[#This Row],[ec2_csv_field]] &amp; "']"</f>
        <v>,csvrow['Max Database Connections']</v>
      </c>
    </row>
    <row r="19" spans="1:9" x14ac:dyDescent="0.25">
      <c r="A19" t="s">
        <v>30</v>
      </c>
      <c r="B19" t="str">
        <f>SUBSTITUTE(SUBSTITUTE(SUBSTITUTE(SUBSTITUTE(SUBSTITUTE(SUBSTITUTE(SUBSTITUTE(LOWER(Table3739[[#This Row],[ec2_csv_field]])," ","_"),"%",""),"(",""),")",""),"?",""),":","_"),"-","_")</f>
        <v>flavor</v>
      </c>
      <c r="C19" t="str">
        <f>",stage.[" &amp; Table3739[[#This Row],[ec2_sql_column]] &amp; "]"</f>
        <v>,stage.[flavor]</v>
      </c>
      <c r="D19" t="str">
        <f>",[" &amp; Table3739[[#This Row],[ec2_sql_column]] &amp; "] = stage.[" &amp;Table3739[[#This Row],[ec2_sql_column]] &amp; "]"</f>
        <v>,[flavor] = stage.[flavor]</v>
      </c>
      <c r="E19" t="str">
        <f>",@" &amp; Table3739[[#This Row],[ec2_sql_column]] &amp; " varchar(max)"</f>
        <v>,@flavor varchar(max)</v>
      </c>
      <c r="F19" t="str">
        <f>",[" &amp; Table3739[[#This Row],[ec2_sql_column]] &amp; "] varchar(max)"</f>
        <v>,[flavor] varchar(max)</v>
      </c>
      <c r="G19" t="str">
        <f>",@" &amp; Table3739[[#This Row],[ec2_sql_column]]</f>
        <v>,@flavor</v>
      </c>
      <c r="H19" s="1" t="str">
        <f t="shared" si="0"/>
        <v>,?</v>
      </c>
      <c r="I19" s="1" t="str">
        <f>",csvrow['" &amp; Table3739[[#This Row],[ec2_csv_field]] &amp; "']"</f>
        <v>,csvrow['Flavor']</v>
      </c>
    </row>
    <row r="20" spans="1:9" x14ac:dyDescent="0.25">
      <c r="A20" t="s">
        <v>29</v>
      </c>
      <c r="B20" t="str">
        <f>SUBSTITUTE(SUBSTITUTE(SUBSTITUTE(SUBSTITUTE(SUBSTITUTE(SUBSTITUTE(SUBSTITUTE(LOWER(Table3739[[#This Row],[ec2_csv_field]])," ","_"),"%",""),"(",""),")",""),"?",""),":","_"),"-","_")</f>
        <v>engine</v>
      </c>
      <c r="C20" t="str">
        <f>",stage.[" &amp; Table3739[[#This Row],[ec2_sql_column]] &amp; "]"</f>
        <v>,stage.[engine]</v>
      </c>
      <c r="D20" t="str">
        <f>",[" &amp; Table3739[[#This Row],[ec2_sql_column]] &amp; "] = stage.[" &amp;Table3739[[#This Row],[ec2_sql_column]] &amp; "]"</f>
        <v>,[engine] = stage.[engine]</v>
      </c>
      <c r="E20" t="str">
        <f>",@" &amp; Table3739[[#This Row],[ec2_sql_column]] &amp; " varchar(max)"</f>
        <v>,@engine varchar(max)</v>
      </c>
      <c r="F20" t="str">
        <f>",[" &amp; Table3739[[#This Row],[ec2_sql_column]] &amp; "] varchar(max)"</f>
        <v>,[engine] varchar(max)</v>
      </c>
      <c r="G20" t="str">
        <f>",@" &amp; Table3739[[#This Row],[ec2_sql_column]]</f>
        <v>,@engine</v>
      </c>
      <c r="H20" s="1" t="str">
        <f t="shared" si="0"/>
        <v>,?</v>
      </c>
      <c r="I20" s="1" t="str">
        <f>",csvrow['" &amp; Table3739[[#This Row],[ec2_csv_field]] &amp; "']"</f>
        <v>,csvrow['Engine']</v>
      </c>
    </row>
    <row r="21" spans="1:9" x14ac:dyDescent="0.25">
      <c r="A21" t="s">
        <v>60</v>
      </c>
      <c r="B21" t="str">
        <f>SUBSTITUTE(SUBSTITUTE(SUBSTITUTE(SUBSTITUTE(SUBSTITUTE(SUBSTITUTE(SUBSTITUTE(LOWER(Table3739[[#This Row],[ec2_csv_field]])," ","_"),"%",""),"(",""),")",""),"?",""),":","_"),"-","_")</f>
        <v>version_size_gb</v>
      </c>
      <c r="C21" t="str">
        <f>",stage.[" &amp; Table3739[[#This Row],[ec2_sql_column]] &amp; "]"</f>
        <v>,stage.[version_size_gb]</v>
      </c>
      <c r="D21" t="str">
        <f>",[" &amp; Table3739[[#This Row],[ec2_sql_column]] &amp; "] = stage.[" &amp;Table3739[[#This Row],[ec2_sql_column]] &amp; "]"</f>
        <v>,[version_size_gb] = stage.[version_size_gb]</v>
      </c>
      <c r="E21" t="str">
        <f>",@" &amp; Table3739[[#This Row],[ec2_sql_column]] &amp; " varchar(max)"</f>
        <v>,@version_size_gb varchar(max)</v>
      </c>
      <c r="F21" t="str">
        <f>",[" &amp; Table3739[[#This Row],[ec2_sql_column]] &amp; "] varchar(max)"</f>
        <v>,[version_size_gb] varchar(max)</v>
      </c>
      <c r="G21" t="str">
        <f>",@" &amp; Table3739[[#This Row],[ec2_sql_column]]</f>
        <v>,@version_size_gb</v>
      </c>
      <c r="H21" s="1" t="str">
        <f t="shared" si="0"/>
        <v>,?</v>
      </c>
      <c r="I21" s="1" t="str">
        <f>",csvrow['" &amp; Table3739[[#This Row],[ec2_csv_field]] &amp; "']"</f>
        <v>,csvrow['Version Size (GB)']</v>
      </c>
    </row>
    <row r="22" spans="1:9" x14ac:dyDescent="0.25">
      <c r="A22" t="s">
        <v>27</v>
      </c>
      <c r="B22" t="str">
        <f>SUBSTITUTE(SUBSTITUTE(SUBSTITUTE(SUBSTITUTE(SUBSTITUTE(SUBSTITUTE(SUBSTITUTE(LOWER(Table3739[[#This Row],[ec2_csv_field]])," ","_"),"%",""),"(",""),")",""),"?",""),":","_"),"-","_")</f>
        <v>avg_read_iops</v>
      </c>
      <c r="C22" t="str">
        <f>",stage.[" &amp; Table3739[[#This Row],[ec2_sql_column]] &amp; "]"</f>
        <v>,stage.[avg_read_iops]</v>
      </c>
      <c r="D22" t="str">
        <f>",[" &amp; Table3739[[#This Row],[ec2_sql_column]] &amp; "] = stage.[" &amp;Table3739[[#This Row],[ec2_sql_column]] &amp; "]"</f>
        <v>,[avg_read_iops] = stage.[avg_read_iops]</v>
      </c>
      <c r="E22" t="str">
        <f>",@" &amp; Table3739[[#This Row],[ec2_sql_column]] &amp; " varchar(max)"</f>
        <v>,@avg_read_iops varchar(max)</v>
      </c>
      <c r="F22" t="str">
        <f>",[" &amp; Table3739[[#This Row],[ec2_sql_column]] &amp; "] varchar(max)"</f>
        <v>,[avg_read_iops] varchar(max)</v>
      </c>
      <c r="G22" t="str">
        <f>",@" &amp; Table3739[[#This Row],[ec2_sql_column]]</f>
        <v>,@avg_read_iops</v>
      </c>
      <c r="H22" s="1" t="str">
        <f t="shared" si="0"/>
        <v>,?</v>
      </c>
      <c r="I22" s="1" t="str">
        <f>",csvrow['" &amp; Table3739[[#This Row],[ec2_csv_field]] &amp; "']"</f>
        <v>,csvrow['Avg Read IOPS']</v>
      </c>
    </row>
    <row r="23" spans="1:9" x14ac:dyDescent="0.25">
      <c r="A23" t="s">
        <v>26</v>
      </c>
      <c r="B23" t="str">
        <f>SUBSTITUTE(SUBSTITUTE(SUBSTITUTE(SUBSTITUTE(SUBSTITUTE(SUBSTITUTE(SUBSTITUTE(LOWER(Table3739[[#This Row],[ec2_csv_field]])," ","_"),"%",""),"(",""),")",""),"?",""),":","_"),"-","_")</f>
        <v>avg_write_iops</v>
      </c>
      <c r="C23" t="str">
        <f>",stage.[" &amp; Table3739[[#This Row],[ec2_sql_column]] &amp; "]"</f>
        <v>,stage.[avg_write_iops]</v>
      </c>
      <c r="D23" t="str">
        <f>",[" &amp; Table3739[[#This Row],[ec2_sql_column]] &amp; "] = stage.[" &amp;Table3739[[#This Row],[ec2_sql_column]] &amp; "]"</f>
        <v>,[avg_write_iops] = stage.[avg_write_iops]</v>
      </c>
      <c r="E23" t="str">
        <f>",@" &amp; Table3739[[#This Row],[ec2_sql_column]] &amp; " varchar(max)"</f>
        <v>,@avg_write_iops varchar(max)</v>
      </c>
      <c r="F23" t="str">
        <f>",[" &amp; Table3739[[#This Row],[ec2_sql_column]] &amp; "] varchar(max)"</f>
        <v>,[avg_write_iops] varchar(max)</v>
      </c>
      <c r="G23" t="str">
        <f>",@" &amp; Table3739[[#This Row],[ec2_sql_column]]</f>
        <v>,@avg_write_iops</v>
      </c>
      <c r="H23" s="1" t="str">
        <f t="shared" si="0"/>
        <v>,?</v>
      </c>
      <c r="I23" s="1" t="str">
        <f>",csvrow['" &amp; Table3739[[#This Row],[ec2_csv_field]] &amp; "']"</f>
        <v>,csvrow['Avg Write IOPS']</v>
      </c>
    </row>
    <row r="24" spans="1:9" x14ac:dyDescent="0.25">
      <c r="A24" t="s">
        <v>25</v>
      </c>
      <c r="B24" t="str">
        <f>SUBSTITUTE(SUBSTITUTE(SUBSTITUTE(SUBSTITUTE(SUBSTITUTE(SUBSTITUTE(SUBSTITUTE(LOWER(Table3739[[#This Row],[ec2_csv_field]])," ","_"),"%",""),"(",""),")",""),"?",""),":","_"),"-","_")</f>
        <v>first_discovered</v>
      </c>
      <c r="C24" t="str">
        <f>",stage.[" &amp; Table3739[[#This Row],[ec2_sql_column]] &amp; "]"</f>
        <v>,stage.[first_discovered]</v>
      </c>
      <c r="D24" t="str">
        <f>",[" &amp; Table3739[[#This Row],[ec2_sql_column]] &amp; "] = stage.[" &amp;Table3739[[#This Row],[ec2_sql_column]] &amp; "]"</f>
        <v>,[first_discovered] = stage.[first_discovered]</v>
      </c>
      <c r="E24" t="str">
        <f>",@" &amp; Table3739[[#This Row],[ec2_sql_column]] &amp; " varchar(max)"</f>
        <v>,@first_discovered varchar(max)</v>
      </c>
      <c r="F24" t="str">
        <f>",[" &amp; Table3739[[#This Row],[ec2_sql_column]] &amp; "] varchar(max)"</f>
        <v>,[first_discovered] varchar(max)</v>
      </c>
      <c r="G24" t="str">
        <f>",@" &amp; Table3739[[#This Row],[ec2_sql_column]]</f>
        <v>,@first_discovered</v>
      </c>
      <c r="H24" s="1" t="str">
        <f t="shared" si="0"/>
        <v>,?</v>
      </c>
      <c r="I24" s="1" t="str">
        <f>",csvrow['" &amp; Table3739[[#This Row],[ec2_csv_field]] &amp; "']"</f>
        <v>,csvrow['First Discovered']</v>
      </c>
    </row>
    <row r="25" spans="1:9" x14ac:dyDescent="0.25">
      <c r="A25" t="s">
        <v>21</v>
      </c>
      <c r="B25" t="str">
        <f>SUBSTITUTE(SUBSTITUTE(SUBSTITUTE(SUBSTITUTE(SUBSTITUTE(SUBSTITUTE(SUBSTITUTE(LOWER(Table3739[[#This Row],[ec2_csv_field]])," ","_"),"%",""),"(",""),")",""),"?",""),":","_"),"-","_")</f>
        <v>created_on</v>
      </c>
      <c r="C25" t="str">
        <f>",stage.[" &amp; Table3739[[#This Row],[ec2_sql_column]] &amp; "]"</f>
        <v>,stage.[created_on]</v>
      </c>
      <c r="D25" t="str">
        <f>",[" &amp; Table3739[[#This Row],[ec2_sql_column]] &amp; "] = stage.[" &amp;Table3739[[#This Row],[ec2_sql_column]] &amp; "]"</f>
        <v>,[created_on] = stage.[created_on]</v>
      </c>
      <c r="E25" t="str">
        <f>",@" &amp; Table3739[[#This Row],[ec2_sql_column]] &amp; " varchar(max)"</f>
        <v>,@created_on varchar(max)</v>
      </c>
      <c r="F25" t="str">
        <f>",[" &amp; Table3739[[#This Row],[ec2_sql_column]] &amp; "] varchar(max)"</f>
        <v>,[created_on] varchar(max)</v>
      </c>
      <c r="G25" t="str">
        <f>",@" &amp; Table3739[[#This Row],[ec2_sql_column]]</f>
        <v>,@created_on</v>
      </c>
      <c r="H25" s="1" t="str">
        <f t="shared" si="0"/>
        <v>,?</v>
      </c>
      <c r="I25" s="1" t="str">
        <f>",csvrow['" &amp; Table3739[[#This Row],[ec2_csv_field]] &amp; "']"</f>
        <v>,csvrow['Created On']</v>
      </c>
    </row>
    <row r="26" spans="1:9" x14ac:dyDescent="0.25">
      <c r="A26" t="s">
        <v>3</v>
      </c>
      <c r="B26" t="str">
        <f>SUBSTITUTE(SUBSTITUTE(SUBSTITUTE(SUBSTITUTE(SUBSTITUTE(SUBSTITUTE(SUBSTITUTE(LOWER(Table3739[[#This Row],[ec2_csv_field]])," ","_"),"%",""),"(",""),")",""),"?",""),":","_"),"-","_")</f>
        <v>zone_name</v>
      </c>
      <c r="C26" t="str">
        <f>",stage.[" &amp; Table3739[[#This Row],[ec2_sql_column]] &amp; "]"</f>
        <v>,stage.[zone_name]</v>
      </c>
      <c r="D26" t="str">
        <f>",[" &amp; Table3739[[#This Row],[ec2_sql_column]] &amp; "] = stage.[" &amp;Table3739[[#This Row],[ec2_sql_column]] &amp; "]"</f>
        <v>,[zone_name] = stage.[zone_name]</v>
      </c>
      <c r="E26" t="str">
        <f>",@" &amp; Table3739[[#This Row],[ec2_sql_column]] &amp; " varchar(max)"</f>
        <v>,@zone_name varchar(max)</v>
      </c>
      <c r="F26" t="str">
        <f>",[" &amp; Table3739[[#This Row],[ec2_sql_column]] &amp; "] varchar(max)"</f>
        <v>,[zone_name] varchar(max)</v>
      </c>
      <c r="G26" t="str">
        <f>",@" &amp; Table3739[[#This Row],[ec2_sql_column]]</f>
        <v>,@zone_name</v>
      </c>
      <c r="H26" s="1" t="str">
        <f t="shared" si="0"/>
        <v>,?</v>
      </c>
      <c r="I26" s="1" t="str">
        <f>",csvrow['" &amp; Table3739[[#This Row],[ec2_csv_field]] &amp; "']"</f>
        <v>,csvrow['Zone Name']</v>
      </c>
    </row>
    <row r="27" spans="1:9" x14ac:dyDescent="0.25">
      <c r="A27" t="s">
        <v>34</v>
      </c>
      <c r="B27" t="str">
        <f>SUBSTITUTE(SUBSTITUTE(SUBSTITUTE(SUBSTITUTE(SUBSTITUTE(SUBSTITUTE(SUBSTITUTE(LOWER(Table3739[[#This Row],[ec2_csv_field]])," ","_"),"%",""),"(",""),")",""),"?",""),":","_"),"-","_")</f>
        <v>db_name</v>
      </c>
      <c r="C27" t="str">
        <f>",stage.[" &amp; Table3739[[#This Row],[ec2_sql_column]] &amp; "]"</f>
        <v>,stage.[db_name]</v>
      </c>
      <c r="D27" t="str">
        <f>",[" &amp; Table3739[[#This Row],[ec2_sql_column]] &amp; "] = stage.[" &amp;Table3739[[#This Row],[ec2_sql_column]] &amp; "]"</f>
        <v>,[db_name] = stage.[db_name]</v>
      </c>
      <c r="E27" t="str">
        <f>",@" &amp; Table3739[[#This Row],[ec2_sql_column]] &amp; " varchar(max)"</f>
        <v>,@db_name varchar(max)</v>
      </c>
      <c r="F27" t="str">
        <f>",[" &amp; Table3739[[#This Row],[ec2_sql_column]] &amp; "] varchar(max)"</f>
        <v>,[db_name] varchar(max)</v>
      </c>
      <c r="G27" t="str">
        <f>",@" &amp; Table3739[[#This Row],[ec2_sql_column]]</f>
        <v>,@db_name</v>
      </c>
      <c r="H27" s="1" t="str">
        <f t="shared" si="0"/>
        <v>,?</v>
      </c>
      <c r="I27" s="1" t="str">
        <f>",csvrow['" &amp; Table3739[[#This Row],[ec2_csv_field]] &amp; "']"</f>
        <v>,csvrow['DB Name']</v>
      </c>
    </row>
    <row r="28" spans="1:9" x14ac:dyDescent="0.25">
      <c r="A28" t="s">
        <v>13</v>
      </c>
      <c r="B28" t="str">
        <f>SUBSTITUTE(SUBSTITUTE(SUBSTITUTE(SUBSTITUTE(SUBSTITUTE(SUBSTITUTE(SUBSTITUTE(LOWER(Table3739[[#This Row],[ec2_csv_field]])," ","_"),"%",""),"(",""),")",""),"?",""),":","_"),"-","_")</f>
        <v>active</v>
      </c>
      <c r="C28" t="str">
        <f>",stage.[" &amp; Table3739[[#This Row],[ec2_sql_column]] &amp; "]"</f>
        <v>,stage.[active]</v>
      </c>
      <c r="D28" t="str">
        <f>",[" &amp; Table3739[[#This Row],[ec2_sql_column]] &amp; "] = stage.[" &amp;Table3739[[#This Row],[ec2_sql_column]] &amp; "]"</f>
        <v>,[active] = stage.[active]</v>
      </c>
      <c r="E28" t="str">
        <f>",@" &amp; Table3739[[#This Row],[ec2_sql_column]] &amp; " varchar(max)"</f>
        <v>,@active varchar(max)</v>
      </c>
      <c r="F28" t="str">
        <f>",[" &amp; Table3739[[#This Row],[ec2_sql_column]] &amp; "] varchar(max)"</f>
        <v>,[active] varchar(max)</v>
      </c>
      <c r="G28" t="str">
        <f>",@" &amp; Table3739[[#This Row],[ec2_sql_column]]</f>
        <v>,@active</v>
      </c>
      <c r="H28" s="1" t="str">
        <f t="shared" si="0"/>
        <v>,?</v>
      </c>
      <c r="I28" s="1" t="str">
        <f>",csvrow['" &amp; Table3739[[#This Row],[ec2_csv_field]] &amp; "']"</f>
        <v>,csvrow['Active?']</v>
      </c>
    </row>
    <row r="29" spans="1:9" x14ac:dyDescent="0.25">
      <c r="A29" t="s">
        <v>18</v>
      </c>
      <c r="B29" t="str">
        <f>SUBSTITUTE(SUBSTITUTE(SUBSTITUTE(SUBSTITUTE(SUBSTITUTE(SUBSTITUTE(SUBSTITUTE(LOWER(Table3739[[#This Row],[ec2_csv_field]])," ","_"),"%",""),"(",""),")",""),"?",""),":","_"),"-","_")</f>
        <v>day</v>
      </c>
      <c r="C29" t="str">
        <f>",stage.[" &amp; Table3739[[#This Row],[ec2_sql_column]] &amp; "]"</f>
        <v>,stage.[day]</v>
      </c>
      <c r="D29" t="str">
        <f>",[" &amp; Table3739[[#This Row],[ec2_sql_column]] &amp; "] = stage.[" &amp;Table3739[[#This Row],[ec2_sql_column]] &amp; "]"</f>
        <v>,[day] = stage.[day]</v>
      </c>
      <c r="E29" s="1" t="str">
        <f>",@" &amp; Table3739[[#This Row],[ec2_sql_column]] &amp; " varchar(max)"</f>
        <v>,@day varchar(max)</v>
      </c>
      <c r="F29" s="1" t="str">
        <f>",[" &amp; Table3739[[#This Row],[ec2_sql_column]] &amp; "] varchar(max)"</f>
        <v>,[day] varchar(max)</v>
      </c>
      <c r="G29" s="1" t="str">
        <f>",@" &amp; Table3739[[#This Row],[ec2_sql_column]]</f>
        <v>,@day</v>
      </c>
      <c r="H29" s="1" t="str">
        <f t="shared" ref="H29:H38" si="1">",?"</f>
        <v>,?</v>
      </c>
      <c r="I29" s="1" t="str">
        <f>",csvrow['" &amp; Table3739[[#This Row],[ec2_csv_field]] &amp; "']"</f>
        <v>,csvrow['Day']</v>
      </c>
    </row>
    <row r="30" spans="1:9" x14ac:dyDescent="0.25">
      <c r="A30" t="s">
        <v>24</v>
      </c>
      <c r="B30" t="str">
        <f>SUBSTITUTE(SUBSTITUTE(SUBSTITUTE(SUBSTITUTE(SUBSTITUTE(SUBSTITUTE(SUBSTITUTE(LOWER(Table3739[[#This Row],[ec2_csv_field]])," ","_"),"%",""),"(",""),")",""),"?",""),":","_"),"-","_")</f>
        <v>on_demand_price_per_month</v>
      </c>
      <c r="C30" t="str">
        <f>",stage.[" &amp; Table3739[[#This Row],[ec2_sql_column]] &amp; "]"</f>
        <v>,stage.[on_demand_price_per_month]</v>
      </c>
      <c r="D30" t="str">
        <f>",[" &amp; Table3739[[#This Row],[ec2_sql_column]] &amp; "] = stage.[" &amp;Table3739[[#This Row],[ec2_sql_column]] &amp; "]"</f>
        <v>,[on_demand_price_per_month] = stage.[on_demand_price_per_month]</v>
      </c>
      <c r="E30" s="1" t="str">
        <f>",@" &amp; Table3739[[#This Row],[ec2_sql_column]] &amp; " varchar(max)"</f>
        <v>,@on_demand_price_per_month varchar(max)</v>
      </c>
      <c r="F30" s="1" t="str">
        <f>",[" &amp; Table3739[[#This Row],[ec2_sql_column]] &amp; "] varchar(max)"</f>
        <v>,[on_demand_price_per_month] varchar(max)</v>
      </c>
      <c r="G30" s="1" t="str">
        <f>",@" &amp; Table3739[[#This Row],[ec2_sql_column]]</f>
        <v>,@on_demand_price_per_month</v>
      </c>
      <c r="H30" s="1" t="str">
        <f t="shared" si="1"/>
        <v>,?</v>
      </c>
      <c r="I30" s="1" t="str">
        <f>",csvrow['" &amp; Table3739[[#This Row],[ec2_csv_field]] &amp; "']"</f>
        <v>,csvrow['On-Demand Price Per Month']</v>
      </c>
    </row>
    <row r="31" spans="1:9" x14ac:dyDescent="0.25">
      <c r="A31" t="s">
        <v>12</v>
      </c>
      <c r="B31" t="str">
        <f>SUBSTITUTE(SUBSTITUTE(SUBSTITUTE(SUBSTITUTE(SUBSTITUTE(SUBSTITUTE(SUBSTITUTE(LOWER(Table3739[[#This Row],[ec2_csv_field]])," ","_"),"%",""),"(",""),")",""),"?",""),":","_"),"-","_")</f>
        <v>list_price_per_month</v>
      </c>
      <c r="C31" t="str">
        <f>",stage.[" &amp; Table3739[[#This Row],[ec2_sql_column]] &amp; "]"</f>
        <v>,stage.[list_price_per_month]</v>
      </c>
      <c r="D31" t="str">
        <f>",[" &amp; Table3739[[#This Row],[ec2_sql_column]] &amp; "] = stage.[" &amp;Table3739[[#This Row],[ec2_sql_column]] &amp; "]"</f>
        <v>,[list_price_per_month] = stage.[list_price_per_month]</v>
      </c>
      <c r="E31" s="1" t="str">
        <f>",@" &amp; Table3739[[#This Row],[ec2_sql_column]] &amp; " varchar(max)"</f>
        <v>,@list_price_per_month varchar(max)</v>
      </c>
      <c r="F31" s="1" t="str">
        <f>",[" &amp; Table3739[[#This Row],[ec2_sql_column]] &amp; "] varchar(max)"</f>
        <v>,[list_price_per_month] varchar(max)</v>
      </c>
      <c r="G31" s="1" t="str">
        <f>",@" &amp; Table3739[[#This Row],[ec2_sql_column]]</f>
        <v>,@list_price_per_month</v>
      </c>
      <c r="H31" s="1" t="str">
        <f t="shared" si="1"/>
        <v>,?</v>
      </c>
      <c r="I31" s="1" t="str">
        <f>",csvrow['" &amp; Table3739[[#This Row],[ec2_csv_field]] &amp; "']"</f>
        <v>,csvrow['List Price Per Month']</v>
      </c>
    </row>
    <row r="32" spans="1:9" x14ac:dyDescent="0.25">
      <c r="A32" t="s">
        <v>31</v>
      </c>
      <c r="B32" t="str">
        <f>SUBSTITUTE(SUBSTITUTE(SUBSTITUTE(SUBSTITUTE(SUBSTITUTE(SUBSTITUTE(SUBSTITUTE(LOWER(Table3739[[#This Row],[ec2_csv_field]])," ","_"),"%",""),"(",""),")",""),"?",""),":","_"),"-","_")</f>
        <v>current_hourly_cost</v>
      </c>
      <c r="C32" t="str">
        <f>",stage.[" &amp; Table3739[[#This Row],[ec2_sql_column]] &amp; "]"</f>
        <v>,stage.[current_hourly_cost]</v>
      </c>
      <c r="D32" t="str">
        <f>",[" &amp; Table3739[[#This Row],[ec2_sql_column]] &amp; "] = stage.[" &amp;Table3739[[#This Row],[ec2_sql_column]] &amp; "]"</f>
        <v>,[current_hourly_cost] = stage.[current_hourly_cost]</v>
      </c>
      <c r="E32" s="1" t="str">
        <f>",@" &amp; Table3739[[#This Row],[ec2_sql_column]] &amp; " varchar(max)"</f>
        <v>,@current_hourly_cost varchar(max)</v>
      </c>
      <c r="F32" s="1" t="str">
        <f>",[" &amp; Table3739[[#This Row],[ec2_sql_column]] &amp; "] varchar(max)"</f>
        <v>,[current_hourly_cost] varchar(max)</v>
      </c>
      <c r="G32" s="1" t="str">
        <f>",@" &amp; Table3739[[#This Row],[ec2_sql_column]]</f>
        <v>,@current_hourly_cost</v>
      </c>
      <c r="H32" s="1" t="str">
        <f t="shared" si="1"/>
        <v>,?</v>
      </c>
      <c r="I32" s="1" t="str">
        <f>",csvrow['" &amp; Table3739[[#This Row],[ec2_csv_field]] &amp; "']"</f>
        <v>,csvrow['Current Hourly Cost']</v>
      </c>
    </row>
    <row r="33" spans="1:9" x14ac:dyDescent="0.25">
      <c r="A33" t="s">
        <v>20</v>
      </c>
      <c r="B33" t="str">
        <f>SUBSTITUTE(SUBSTITUTE(SUBSTITUTE(SUBSTITUTE(SUBSTITUTE(SUBSTITUTE(SUBSTITUTE(LOWER(Table3739[[#This Row],[ec2_csv_field]])," ","_"),"%",""),"(",""),")",""),"?",""),":","_"),"-","_")</f>
        <v>last_discovered</v>
      </c>
      <c r="C33" t="str">
        <f>",stage.[" &amp; Table3739[[#This Row],[ec2_sql_column]] &amp; "]"</f>
        <v>,stage.[last_discovered]</v>
      </c>
      <c r="D33" t="str">
        <f>",[" &amp; Table3739[[#This Row],[ec2_sql_column]] &amp; "] = stage.[" &amp;Table3739[[#This Row],[ec2_sql_column]] &amp; "]"</f>
        <v>,[last_discovered] = stage.[last_discovered]</v>
      </c>
      <c r="E33" s="1" t="str">
        <f>",@" &amp; Table3739[[#This Row],[ec2_sql_column]] &amp; " varchar(max)"</f>
        <v>,@last_discovered varchar(max)</v>
      </c>
      <c r="F33" s="1" t="str">
        <f>",[" &amp; Table3739[[#This Row],[ec2_sql_column]] &amp; "] varchar(max)"</f>
        <v>,[last_discovered] varchar(max)</v>
      </c>
      <c r="G33" s="1" t="str">
        <f>",@" &amp; Table3739[[#This Row],[ec2_sql_column]]</f>
        <v>,@last_discovered</v>
      </c>
      <c r="H33" s="1" t="str">
        <f t="shared" si="1"/>
        <v>,?</v>
      </c>
      <c r="I33" s="1" t="str">
        <f>",csvrow['" &amp; Table3739[[#This Row],[ec2_csv_field]] &amp; "']"</f>
        <v>,csvrow['Last Discovered']</v>
      </c>
    </row>
    <row r="34" spans="1:9" x14ac:dyDescent="0.25">
      <c r="A34" t="s">
        <v>19</v>
      </c>
      <c r="B34" t="str">
        <f>SUBSTITUTE(SUBSTITUTE(SUBSTITUTE(SUBSTITUTE(SUBSTITUTE(SUBSTITUTE(SUBSTITUTE(LOWER(Table3739[[#This Row],[ec2_csv_field]])," ","_"),"%",""),"(",""),")",""),"?",""),":","_"),"-","_")</f>
        <v>latest_backup</v>
      </c>
      <c r="C34" t="str">
        <f>",stage.[" &amp; Table3739[[#This Row],[ec2_sql_column]] &amp; "]"</f>
        <v>,stage.[latest_backup]</v>
      </c>
      <c r="D34" t="str">
        <f>",[" &amp; Table3739[[#This Row],[ec2_sql_column]] &amp; "] = stage.[" &amp;Table3739[[#This Row],[ec2_sql_column]] &amp; "]"</f>
        <v>,[latest_backup] = stage.[latest_backup]</v>
      </c>
      <c r="E34" s="1" t="str">
        <f>",@" &amp; Table3739[[#This Row],[ec2_sql_column]] &amp; " varchar(max)"</f>
        <v>,@latest_backup varchar(max)</v>
      </c>
      <c r="F34" s="1" t="str">
        <f>",[" &amp; Table3739[[#This Row],[ec2_sql_column]] &amp; "] varchar(max)"</f>
        <v>,[latest_backup] varchar(max)</v>
      </c>
      <c r="G34" s="1" t="str">
        <f>",@" &amp; Table3739[[#This Row],[ec2_sql_column]]</f>
        <v>,@latest_backup</v>
      </c>
      <c r="H34" s="1" t="str">
        <f t="shared" si="1"/>
        <v>,?</v>
      </c>
      <c r="I34" s="1" t="str">
        <f>",csvrow['" &amp; Table3739[[#This Row],[ec2_csv_field]] &amp; "']"</f>
        <v>,csvrow['Latest Backup']</v>
      </c>
    </row>
    <row r="35" spans="1:9" x14ac:dyDescent="0.25">
      <c r="A35" t="s">
        <v>45</v>
      </c>
      <c r="B35" t="str">
        <f>SUBSTITUTE(SUBSTITUTE(SUBSTITUTE(SUBSTITUTE(SUBSTITUTE(SUBSTITUTE(SUBSTITUTE(LOWER(Table3739[[#This Row],[ec2_csv_field]])," ","_"),"%",""),"(",""),")",""),"?",""),":","_"),"-","_")</f>
        <v>billing_account</v>
      </c>
      <c r="C35" t="str">
        <f>",stage.[" &amp; Table3739[[#This Row],[ec2_sql_column]] &amp; "]"</f>
        <v>,stage.[billing_account]</v>
      </c>
      <c r="D35" t="str">
        <f>",[" &amp; Table3739[[#This Row],[ec2_sql_column]] &amp; "] = stage.[" &amp;Table3739[[#This Row],[ec2_sql_column]] &amp; "]"</f>
        <v>,[billing_account] = stage.[billing_account]</v>
      </c>
      <c r="E35" s="1" t="str">
        <f>",@" &amp; Table3739[[#This Row],[ec2_sql_column]] &amp; " varchar(max)"</f>
        <v>,@billing_account varchar(max)</v>
      </c>
      <c r="F35" s="1" t="str">
        <f>",[" &amp; Table3739[[#This Row],[ec2_sql_column]] &amp; "] varchar(max)"</f>
        <v>,[billing_account] varchar(max)</v>
      </c>
      <c r="G35" s="1" t="str">
        <f>",@" &amp; Table3739[[#This Row],[ec2_sql_column]]</f>
        <v>,@billing_account</v>
      </c>
      <c r="H35" s="1" t="str">
        <f t="shared" si="1"/>
        <v>,?</v>
      </c>
      <c r="I35" s="1" t="str">
        <f>",csvrow['" &amp; Table3739[[#This Row],[ec2_csv_field]] &amp; "']"</f>
        <v>,csvrow['Billing Account']</v>
      </c>
    </row>
    <row r="36" spans="1:9" x14ac:dyDescent="0.25">
      <c r="A36" t="s">
        <v>46</v>
      </c>
      <c r="B36" t="str">
        <f>SUBSTITUTE(SUBSTITUTE(SUBSTITUTE(SUBSTITUTE(SUBSTITUTE(SUBSTITUTE(SUBSTITUTE(LOWER(Table3739[[#This Row],[ec2_csv_field]])," ","_"),"%",""),"(",""),")",""),"?",""),":","_"),"-","_")</f>
        <v>byol</v>
      </c>
      <c r="C36" t="str">
        <f>",stage.[" &amp; Table3739[[#This Row],[ec2_sql_column]] &amp; "]"</f>
        <v>,stage.[byol]</v>
      </c>
      <c r="D36" t="str">
        <f>",[" &amp; Table3739[[#This Row],[ec2_sql_column]] &amp; "] = stage.[" &amp;Table3739[[#This Row],[ec2_sql_column]] &amp; "]"</f>
        <v>,[byol] = stage.[byol]</v>
      </c>
      <c r="E36" s="1" t="str">
        <f>",@" &amp; Table3739[[#This Row],[ec2_sql_column]] &amp; " varchar(max)"</f>
        <v>,@byol varchar(max)</v>
      </c>
      <c r="F36" s="1" t="str">
        <f>",[" &amp; Table3739[[#This Row],[ec2_sql_column]] &amp; "] varchar(max)"</f>
        <v>,[byol] varchar(max)</v>
      </c>
      <c r="G36" s="1" t="str">
        <f>",@" &amp; Table3739[[#This Row],[ec2_sql_column]]</f>
        <v>,@byol</v>
      </c>
      <c r="H36" s="1" t="str">
        <f t="shared" si="1"/>
        <v>,?</v>
      </c>
      <c r="I36" s="1" t="str">
        <f>",csvrow['" &amp; Table3739[[#This Row],[ec2_csv_field]] &amp; "']"</f>
        <v>,csvrow['BYOL']</v>
      </c>
    </row>
    <row r="37" spans="1:9" x14ac:dyDescent="0.25">
      <c r="A37" t="s">
        <v>47</v>
      </c>
      <c r="B37" t="str">
        <f>SUBSTITUTE(SUBSTITUTE(SUBSTITUTE(SUBSTITUTE(SUBSTITUTE(SUBSTITUTE(SUBSTITUTE(LOWER(Table3739[[#This Row],[ec2_csv_field]])," ","_"),"%",""),"(",""),")",""),"?",""),":","_"),"-","_")</f>
        <v>endpoint</v>
      </c>
      <c r="C37" t="str">
        <f>",stage.[" &amp; Table3739[[#This Row],[ec2_sql_column]] &amp; "]"</f>
        <v>,stage.[endpoint]</v>
      </c>
      <c r="D37" t="str">
        <f>",[" &amp; Table3739[[#This Row],[ec2_sql_column]] &amp; "] = stage.[" &amp;Table3739[[#This Row],[ec2_sql_column]] &amp; "]"</f>
        <v>,[endpoint] = stage.[endpoint]</v>
      </c>
      <c r="E37" s="1" t="str">
        <f>",@" &amp; Table3739[[#This Row],[ec2_sql_column]] &amp; " varchar(max)"</f>
        <v>,@endpoint varchar(max)</v>
      </c>
      <c r="F37" s="1" t="str">
        <f>",[" &amp; Table3739[[#This Row],[ec2_sql_column]] &amp; "] varchar(max)"</f>
        <v>,[endpoint] varchar(max)</v>
      </c>
      <c r="G37" s="1" t="str">
        <f>",@" &amp; Table3739[[#This Row],[ec2_sql_column]]</f>
        <v>,@endpoint</v>
      </c>
      <c r="H37" s="1" t="str">
        <f t="shared" si="1"/>
        <v>,?</v>
      </c>
      <c r="I37" s="1" t="str">
        <f>",csvrow['" &amp; Table3739[[#This Row],[ec2_csv_field]] &amp; "']"</f>
        <v>,csvrow['Endpoint']</v>
      </c>
    </row>
    <row r="38" spans="1:9" x14ac:dyDescent="0.25">
      <c r="A38" t="s">
        <v>48</v>
      </c>
      <c r="B38" t="str">
        <f>SUBSTITUTE(SUBSTITUTE(SUBSTITUTE(SUBSTITUTE(SUBSTITUTE(SUBSTITUTE(SUBSTITUTE(LOWER(Table3739[[#This Row],[ec2_csv_field]])," ","_"),"%",""),"(",""),")",""),"?",""),":","_"),"-","_")</f>
        <v>application</v>
      </c>
      <c r="C38" t="str">
        <f>",stage.[" &amp; Table3739[[#This Row],[ec2_sql_column]] &amp; "]"</f>
        <v>,stage.[application]</v>
      </c>
      <c r="D38" t="str">
        <f>",[" &amp; Table3739[[#This Row],[ec2_sql_column]] &amp; "] = stage.[" &amp;Table3739[[#This Row],[ec2_sql_column]] &amp; "]"</f>
        <v>,[application] = stage.[application]</v>
      </c>
      <c r="E38" s="1" t="str">
        <f>",@" &amp; Table3739[[#This Row],[ec2_sql_column]] &amp; " varchar(max)"</f>
        <v>,@application varchar(max)</v>
      </c>
      <c r="F38" s="1" t="str">
        <f>",[" &amp; Table3739[[#This Row],[ec2_sql_column]] &amp; "] varchar(max)"</f>
        <v>,[application] varchar(max)</v>
      </c>
      <c r="G38" s="1" t="str">
        <f>",@" &amp; Table3739[[#This Row],[ec2_sql_column]]</f>
        <v>,@application</v>
      </c>
      <c r="H38" s="1" t="str">
        <f t="shared" si="1"/>
        <v>,?</v>
      </c>
      <c r="I38" s="1" t="str">
        <f>",csvrow['" &amp; Table3739[[#This Row],[ec2_csv_field]] &amp; "']"</f>
        <v>,csvrow['Application']</v>
      </c>
    </row>
    <row r="39" spans="1:9" x14ac:dyDescent="0.25">
      <c r="A39" t="s">
        <v>61</v>
      </c>
      <c r="B39" t="str">
        <f>SUBSTITUTE(SUBSTITUTE(SUBSTITUTE(SUBSTITUTE(SUBSTITUTE(SUBSTITUTE(SUBSTITUTE(LOWER(Table3739[[#This Row],[ec2_csv_field]])," ","_"),"%",""),"(",""),")",""),"?",""),":","_"),"-","_")</f>
        <v>nostop</v>
      </c>
      <c r="C39" t="str">
        <f>",stage.[" &amp; Table3739[[#This Row],[ec2_sql_column]] &amp; "]"</f>
        <v>,stage.[nostop]</v>
      </c>
      <c r="D39" t="str">
        <f>",[" &amp; Table3739[[#This Row],[ec2_sql_column]] &amp; "] = stage.[" &amp;Table3739[[#This Row],[ec2_sql_column]] &amp; "]"</f>
        <v>,[nostop] = stage.[nostop]</v>
      </c>
      <c r="E39" s="1" t="str">
        <f>",@" &amp; Table3739[[#This Row],[ec2_sql_column]] &amp; " varchar(max)"</f>
        <v>,@nostop varchar(max)</v>
      </c>
      <c r="F39" s="1" t="str">
        <f>",[" &amp; Table3739[[#This Row],[ec2_sql_column]] &amp; "] varchar(max)"</f>
        <v>,[nostop] varchar(max)</v>
      </c>
      <c r="G39" s="1" t="str">
        <f>",@" &amp; Table3739[[#This Row],[ec2_sql_column]]</f>
        <v>,@nostop</v>
      </c>
      <c r="H39" s="1" t="str">
        <f>",?"</f>
        <v>,?</v>
      </c>
      <c r="I39" s="1" t="str">
        <f>",csvrow['" &amp; Table3739[[#This Row],[ec2_csv_field]] &amp; "']"</f>
        <v>,csvrow['NOSTOP']</v>
      </c>
    </row>
    <row r="40" spans="1:9" x14ac:dyDescent="0.25">
      <c r="A40" t="s">
        <v>62</v>
      </c>
      <c r="B40" t="str">
        <f>SUBSTITUTE(SUBSTITUTE(SUBSTITUTE(SUBSTITUTE(SUBSTITUTE(SUBSTITUTE(SUBSTITUTE(LOWER(Table3739[[#This Row],[ec2_csv_field]])," ","_"),"%",""),"(",""),")",""),"?",""),":","_"),"-","_")</f>
        <v>noterminate</v>
      </c>
      <c r="C40" t="str">
        <f>",stage.[" &amp; Table3739[[#This Row],[ec2_sql_column]] &amp; "]"</f>
        <v>,stage.[noterminate]</v>
      </c>
      <c r="D40" t="str">
        <f>",[" &amp; Table3739[[#This Row],[ec2_sql_column]] &amp; "] = stage.[" &amp;Table3739[[#This Row],[ec2_sql_column]] &amp; "]"</f>
        <v>,[noterminate] = stage.[noterminate]</v>
      </c>
      <c r="E40" s="1" t="str">
        <f>",@" &amp; Table3739[[#This Row],[ec2_sql_column]] &amp; " varchar(max)"</f>
        <v>,@noterminate varchar(max)</v>
      </c>
      <c r="F40" s="1" t="str">
        <f>",[" &amp; Table3739[[#This Row],[ec2_sql_column]] &amp; "] varchar(max)"</f>
        <v>,[noterminate] varchar(max)</v>
      </c>
      <c r="G40" s="1" t="str">
        <f>",@" &amp; Table3739[[#This Row],[ec2_sql_column]]</f>
        <v>,@noterminate</v>
      </c>
      <c r="H40" s="1" t="str">
        <f>",?"</f>
        <v>,?</v>
      </c>
      <c r="I40" s="1" t="str">
        <f>",csvrow['" &amp; Table3739[[#This Row],[ec2_csv_field]] &amp; "']"</f>
        <v>,csvrow['NOTERMINATE']</v>
      </c>
    </row>
    <row r="41" spans="1:9" x14ac:dyDescent="0.25">
      <c r="A41" t="s">
        <v>63</v>
      </c>
      <c r="B41" t="str">
        <f>SUBSTITUTE(SUBSTITUTE(SUBSTITUTE(SUBSTITUTE(SUBSTITUTE(SUBSTITUTE(SUBSTITUTE(LOWER(Table3739[[#This Row],[ec2_csv_field]])," ","_"),"%",""),"(",""),")",""),"?",""),":","_"),"-","_")</f>
        <v>noresize</v>
      </c>
      <c r="C41" t="str">
        <f>",stage.[" &amp; Table3739[[#This Row],[ec2_sql_column]] &amp; "]"</f>
        <v>,stage.[noresize]</v>
      </c>
      <c r="D41" t="str">
        <f>",[" &amp; Table3739[[#This Row],[ec2_sql_column]] &amp; "] = stage.[" &amp;Table3739[[#This Row],[ec2_sql_column]] &amp; "]"</f>
        <v>,[noresize] = stage.[noresize]</v>
      </c>
      <c r="E41" s="1" t="str">
        <f>",@" &amp; Table3739[[#This Row],[ec2_sql_column]] &amp; " varchar(max)"</f>
        <v>,@noresize varchar(max)</v>
      </c>
      <c r="F41" s="1" t="str">
        <f>",[" &amp; Table3739[[#This Row],[ec2_sql_column]] &amp; "] varchar(max)"</f>
        <v>,[noresize] varchar(max)</v>
      </c>
      <c r="G41" s="1" t="str">
        <f>",@" &amp; Table3739[[#This Row],[ec2_sql_column]]</f>
        <v>,@noresize</v>
      </c>
      <c r="H41" s="1" t="str">
        <f>",?"</f>
        <v>,?</v>
      </c>
      <c r="I41" s="1" t="str">
        <f>",csvrow['" &amp; Table3739[[#This Row],[ec2_csv_field]] &amp; "']"</f>
        <v>,csvrow['NORESIZE']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sqref="A1:I11"/>
    </sheetView>
  </sheetViews>
  <sheetFormatPr defaultRowHeight="15" x14ac:dyDescent="0.25"/>
  <cols>
    <col min="1" max="1" width="15" customWidth="1"/>
    <col min="2" max="2" width="17.5703125" bestFit="1" customWidth="1"/>
    <col min="3" max="3" width="23" bestFit="1" customWidth="1"/>
    <col min="4" max="4" width="41.140625" bestFit="1" customWidth="1"/>
    <col min="5" max="5" width="30.42578125" bestFit="1" customWidth="1"/>
    <col min="6" max="6" width="30" bestFit="1" customWidth="1"/>
    <col min="7" max="7" width="18" bestFit="1" customWidth="1"/>
    <col min="9" max="9" width="24.7109375" bestFit="1" customWidth="1"/>
  </cols>
  <sheetData>
    <row r="1" spans="1:9" ht="15.75" thickBot="1" x14ac:dyDescent="0.3">
      <c r="A1" s="2" t="s">
        <v>52</v>
      </c>
      <c r="B1" s="3" t="s">
        <v>53</v>
      </c>
      <c r="C1" s="4" t="s">
        <v>64</v>
      </c>
      <c r="D1" s="4" t="s">
        <v>65</v>
      </c>
      <c r="E1" s="4" t="s">
        <v>54</v>
      </c>
      <c r="F1" s="4" t="s">
        <v>55</v>
      </c>
      <c r="G1" s="4" t="s">
        <v>57</v>
      </c>
      <c r="H1" s="4" t="s">
        <v>58</v>
      </c>
      <c r="I1" s="4" t="s">
        <v>59</v>
      </c>
    </row>
    <row r="2" spans="1:9" ht="15.75" thickTop="1" x14ac:dyDescent="0.25">
      <c r="A2" t="s">
        <v>0</v>
      </c>
      <c r="B2" t="str">
        <f>SUBSTITUTE(SUBSTITUTE(SUBSTITUTE(SUBSTITUTE(SUBSTITUTE(SUBSTITUTE(SUBSTITUTE(LOWER(Table39[[#This Row],[ec2_csv_field]])," ","_"),"%",""),"(",""),")",""),"?",""),":","_"),"-","_")</f>
        <v>account_name</v>
      </c>
      <c r="C2" t="str">
        <f>",stage.[" &amp; Table39[[#This Row],[ec2_sql_column]] &amp; "]"</f>
        <v>,stage.[account_name]</v>
      </c>
      <c r="D2" t="str">
        <f>",[" &amp; Table39[[#This Row],[ec2_sql_column]] &amp; "] = stage.[" &amp;Table39[[#This Row],[ec2_sql_column]] &amp; "]"</f>
        <v>,[account_name] = stage.[account_name]</v>
      </c>
      <c r="E2" t="str">
        <f>",@" &amp; Table39[[#This Row],[ec2_sql_column]] &amp; " varchar(max)"</f>
        <v>,@account_name varchar(max)</v>
      </c>
      <c r="F2" t="str">
        <f>",[" &amp; Table39[[#This Row],[ec2_sql_column]] &amp; "] varchar(max)"</f>
        <v>,[account_name] varchar(max)</v>
      </c>
      <c r="G2" t="str">
        <f>",@" &amp; Table39[[#This Row],[ec2_sql_column]]</f>
        <v>,@account_name</v>
      </c>
      <c r="H2" s="1" t="str">
        <f t="shared" ref="H2:H16" si="0">",?"</f>
        <v>,?</v>
      </c>
      <c r="I2" s="1" t="str">
        <f>",csvrow['" &amp; Table39[[#This Row],[ec2_csv_field]] &amp; "']"</f>
        <v>,csvrow['Account Name']</v>
      </c>
    </row>
    <row r="3" spans="1:9" x14ac:dyDescent="0.25">
      <c r="A3" t="s">
        <v>67</v>
      </c>
      <c r="B3" t="str">
        <f>SUBSTITUTE(SUBSTITUTE(SUBSTITUTE(SUBSTITUTE(SUBSTITUTE(SUBSTITUTE(SUBSTITUTE(LOWER(Table39[[#This Row],[ec2_csv_field]])," ","_"),"%",""),"(",""),")",""),"?",""),":","_"),"-","_")</f>
        <v>snapshot_id</v>
      </c>
      <c r="C3" t="str">
        <f>",stage.[" &amp; Table39[[#This Row],[ec2_sql_column]] &amp; "]"</f>
        <v>,stage.[snapshot_id]</v>
      </c>
      <c r="D3" t="str">
        <f>",[" &amp; Table39[[#This Row],[ec2_sql_column]] &amp; "] = stage.[" &amp;Table39[[#This Row],[ec2_sql_column]] &amp; "]"</f>
        <v>,[snapshot_id] = stage.[snapshot_id]</v>
      </c>
      <c r="E3" t="str">
        <f>",@" &amp; Table39[[#This Row],[ec2_sql_column]] &amp; " varchar(max)"</f>
        <v>,@snapshot_id varchar(max)</v>
      </c>
      <c r="F3" t="str">
        <f>",[" &amp; Table39[[#This Row],[ec2_sql_column]] &amp; "] varchar(max)"</f>
        <v>,[snapshot_id] varchar(max)</v>
      </c>
      <c r="G3" t="str">
        <f>",@" &amp; Table39[[#This Row],[ec2_sql_column]]</f>
        <v>,@snapshot_id</v>
      </c>
      <c r="H3" t="str">
        <f t="shared" si="0"/>
        <v>,?</v>
      </c>
      <c r="I3" t="str">
        <f>",csvrow['" &amp; Table39[[#This Row],[ec2_csv_field]] &amp; "']"</f>
        <v>,csvrow['Snapshot Id']</v>
      </c>
    </row>
    <row r="4" spans="1:9" x14ac:dyDescent="0.25">
      <c r="A4" t="s">
        <v>1</v>
      </c>
      <c r="B4" t="str">
        <f>SUBSTITUTE(SUBSTITUTE(SUBSTITUTE(SUBSTITUTE(SUBSTITUTE(SUBSTITUTE(SUBSTITUTE(LOWER(Table39[[#This Row],[ec2_csv_field]])," ","_"),"%",""),"(",""),")",""),"?",""),":","_"),"-","_")</f>
        <v>instance_id</v>
      </c>
      <c r="C4" t="str">
        <f>",stage.[" &amp; Table39[[#This Row],[ec2_sql_column]] &amp; "]"</f>
        <v>,stage.[instance_id]</v>
      </c>
      <c r="D4" t="str">
        <f>",[" &amp; Table39[[#This Row],[ec2_sql_column]] &amp; "] = stage.[" &amp;Table39[[#This Row],[ec2_sql_column]] &amp; "]"</f>
        <v>,[instance_id] = stage.[instance_id]</v>
      </c>
      <c r="E4" t="str">
        <f>",@" &amp; Table39[[#This Row],[ec2_sql_column]] &amp; " varchar(max)"</f>
        <v>,@instance_id varchar(max)</v>
      </c>
      <c r="F4" t="str">
        <f>",[" &amp; Table39[[#This Row],[ec2_sql_column]] &amp; "] varchar(max)"</f>
        <v>,[instance_id] varchar(max)</v>
      </c>
      <c r="G4" t="str">
        <f>",@" &amp; Table39[[#This Row],[ec2_sql_column]]</f>
        <v>,@instance_id</v>
      </c>
      <c r="H4" t="str">
        <f t="shared" si="0"/>
        <v>,?</v>
      </c>
      <c r="I4" t="str">
        <f>",csvrow['" &amp; Table39[[#This Row],[ec2_csv_field]] &amp; "']"</f>
        <v>,csvrow['Instance Id']</v>
      </c>
    </row>
    <row r="5" spans="1:9" x14ac:dyDescent="0.25">
      <c r="A5" t="s">
        <v>22</v>
      </c>
      <c r="B5" t="str">
        <f>SUBSTITUTE(SUBSTITUTE(SUBSTITUTE(SUBSTITUTE(SUBSTITUTE(SUBSTITUTE(SUBSTITUTE(LOWER(Table39[[#This Row],[ec2_csv_field]])," ","_"),"%",""),"(",""),")",""),"?",""),":","_"),"-","_")</f>
        <v>size_gb</v>
      </c>
      <c r="C5" t="str">
        <f>",stage.[" &amp; Table39[[#This Row],[ec2_sql_column]] &amp; "]"</f>
        <v>,stage.[size_gb]</v>
      </c>
      <c r="D5" t="str">
        <f>",[" &amp; Table39[[#This Row],[ec2_sql_column]] &amp; "] = stage.[" &amp;Table39[[#This Row],[ec2_sql_column]] &amp; "]"</f>
        <v>,[size_gb] = stage.[size_gb]</v>
      </c>
      <c r="E5" t="str">
        <f>",@" &amp; Table39[[#This Row],[ec2_sql_column]] &amp; " varchar(max)"</f>
        <v>,@size_gb varchar(max)</v>
      </c>
      <c r="F5" t="str">
        <f>",[" &amp; Table39[[#This Row],[ec2_sql_column]] &amp; "] varchar(max)"</f>
        <v>,[size_gb] varchar(max)</v>
      </c>
      <c r="G5" t="str">
        <f>",@" &amp; Table39[[#This Row],[ec2_sql_column]]</f>
        <v>,@size_gb</v>
      </c>
      <c r="H5" t="str">
        <f t="shared" si="0"/>
        <v>,?</v>
      </c>
      <c r="I5" t="str">
        <f>",csvrow['" &amp; Table39[[#This Row],[ec2_csv_field]] &amp; "']"</f>
        <v>,csvrow['Size (GB)']</v>
      </c>
    </row>
    <row r="6" spans="1:9" x14ac:dyDescent="0.25">
      <c r="A6" t="s">
        <v>3</v>
      </c>
      <c r="B6" t="str">
        <f>SUBSTITUTE(SUBSTITUTE(SUBSTITUTE(SUBSTITUTE(SUBSTITUTE(SUBSTITUTE(SUBSTITUTE(LOWER(Table39[[#This Row],[ec2_csv_field]])," ","_"),"%",""),"(",""),")",""),"?",""),":","_"),"-","_")</f>
        <v>zone_name</v>
      </c>
      <c r="C6" t="str">
        <f>",stage.[" &amp; Table39[[#This Row],[ec2_sql_column]] &amp; "]"</f>
        <v>,stage.[zone_name]</v>
      </c>
      <c r="D6" t="str">
        <f>",[" &amp; Table39[[#This Row],[ec2_sql_column]] &amp; "] = stage.[" &amp;Table39[[#This Row],[ec2_sql_column]] &amp; "]"</f>
        <v>,[zone_name] = stage.[zone_name]</v>
      </c>
      <c r="E6" t="str">
        <f>",@" &amp; Table39[[#This Row],[ec2_sql_column]] &amp; " varchar(max)"</f>
        <v>,@zone_name varchar(max)</v>
      </c>
      <c r="F6" t="str">
        <f>",[" &amp; Table39[[#This Row],[ec2_sql_column]] &amp; "] varchar(max)"</f>
        <v>,[zone_name] varchar(max)</v>
      </c>
      <c r="G6" t="str">
        <f>",@" &amp; Table39[[#This Row],[ec2_sql_column]]</f>
        <v>,@zone_name</v>
      </c>
      <c r="H6" t="str">
        <f t="shared" si="0"/>
        <v>,?</v>
      </c>
      <c r="I6" t="str">
        <f>",csvrow['" &amp; Table39[[#This Row],[ec2_csv_field]] &amp; "']"</f>
        <v>,csvrow['Zone Name']</v>
      </c>
    </row>
    <row r="7" spans="1:9" x14ac:dyDescent="0.25">
      <c r="A7" t="s">
        <v>68</v>
      </c>
      <c r="B7" t="str">
        <f>SUBSTITUTE(SUBSTITUTE(SUBSTITUTE(SUBSTITUTE(SUBSTITUTE(SUBSTITUTE(SUBSTITUTE(LOWER(Table39[[#This Row],[ec2_csv_field]])," ","_"),"%",""),"(",""),")",""),"?",""),":","_"),"-","_")</f>
        <v>create_date</v>
      </c>
      <c r="C7" t="str">
        <f>",stage.[" &amp; Table39[[#This Row],[ec2_sql_column]] &amp; "]"</f>
        <v>,stage.[create_date]</v>
      </c>
      <c r="D7" t="str">
        <f>",[" &amp; Table39[[#This Row],[ec2_sql_column]] &amp; "] = stage.[" &amp;Table39[[#This Row],[ec2_sql_column]] &amp; "]"</f>
        <v>,[create_date] = stage.[create_date]</v>
      </c>
      <c r="E7" t="str">
        <f>",@" &amp; Table39[[#This Row],[ec2_sql_column]] &amp; " varchar(max)"</f>
        <v>,@create_date varchar(max)</v>
      </c>
      <c r="F7" t="str">
        <f>",[" &amp; Table39[[#This Row],[ec2_sql_column]] &amp; "] varchar(max)"</f>
        <v>,[create_date] varchar(max)</v>
      </c>
      <c r="G7" t="str">
        <f>",@" &amp; Table39[[#This Row],[ec2_sql_column]]</f>
        <v>,@create_date</v>
      </c>
      <c r="H7" t="str">
        <f t="shared" si="0"/>
        <v>,?</v>
      </c>
      <c r="I7" t="str">
        <f>",csvrow['" &amp; Table39[[#This Row],[ec2_csv_field]] &amp; "']"</f>
        <v>,csvrow['Create Date']</v>
      </c>
    </row>
    <row r="8" spans="1:9" x14ac:dyDescent="0.25">
      <c r="A8" t="s">
        <v>69</v>
      </c>
      <c r="B8" t="str">
        <f>SUBSTITUTE(SUBSTITUTE(SUBSTITUTE(SUBSTITUTE(SUBSTITUTE(SUBSTITUTE(SUBSTITUTE(LOWER(Table39[[#This Row],[ec2_csv_field]])," ","_"),"%",""),"(",""),")",""),"?",""),":","_"),"-","_")</f>
        <v>tags</v>
      </c>
      <c r="C8" t="str">
        <f>",stage.[" &amp; Table39[[#This Row],[ec2_sql_column]] &amp; "]"</f>
        <v>,stage.[tags]</v>
      </c>
      <c r="D8" t="str">
        <f>",[" &amp; Table39[[#This Row],[ec2_sql_column]] &amp; "] = stage.[" &amp;Table39[[#This Row],[ec2_sql_column]] &amp; "]"</f>
        <v>,[tags] = stage.[tags]</v>
      </c>
      <c r="E8" t="str">
        <f>",@" &amp; Table39[[#This Row],[ec2_sql_column]] &amp; " varchar(max)"</f>
        <v>,@tags varchar(max)</v>
      </c>
      <c r="F8" t="str">
        <f>",[" &amp; Table39[[#This Row],[ec2_sql_column]] &amp; "] varchar(max)"</f>
        <v>,[tags] varchar(max)</v>
      </c>
      <c r="G8" t="str">
        <f>",@" &amp; Table39[[#This Row],[ec2_sql_column]]</f>
        <v>,@tags</v>
      </c>
      <c r="H8" t="str">
        <f t="shared" si="0"/>
        <v>,?</v>
      </c>
      <c r="I8" t="str">
        <f>",csvrow['" &amp; Table39[[#This Row],[ec2_csv_field]] &amp; "']"</f>
        <v>,csvrow['Tags']</v>
      </c>
    </row>
    <row r="9" spans="1:9" x14ac:dyDescent="0.25">
      <c r="A9" t="s">
        <v>33</v>
      </c>
      <c r="B9" t="str">
        <f>SUBSTITUTE(SUBSTITUTE(SUBSTITUTE(SUBSTITUTE(SUBSTITUTE(SUBSTITUTE(SUBSTITUTE(LOWER(Table39[[#This Row],[ec2_csv_field]])," ","_"),"%",""),"(",""),")",""),"?",""),":","_"),"-","_")</f>
        <v>owner</v>
      </c>
      <c r="C9" t="str">
        <f>",stage.[" &amp; Table39[[#This Row],[ec2_sql_column]] &amp; "]"</f>
        <v>,stage.[owner]</v>
      </c>
      <c r="D9" t="str">
        <f>",[" &amp; Table39[[#This Row],[ec2_sql_column]] &amp; "] = stage.[" &amp;Table39[[#This Row],[ec2_sql_column]] &amp; "]"</f>
        <v>,[owner] = stage.[owner]</v>
      </c>
      <c r="E9" t="str">
        <f>",@" &amp; Table39[[#This Row],[ec2_sql_column]] &amp; " varchar(max)"</f>
        <v>,@owner varchar(max)</v>
      </c>
      <c r="F9" t="str">
        <f>",[" &amp; Table39[[#This Row],[ec2_sql_column]] &amp; "] varchar(max)"</f>
        <v>,[owner] varchar(max)</v>
      </c>
      <c r="G9" t="str">
        <f>",@" &amp; Table39[[#This Row],[ec2_sql_column]]</f>
        <v>,@owner</v>
      </c>
      <c r="H9" t="str">
        <f t="shared" si="0"/>
        <v>,?</v>
      </c>
      <c r="I9" t="str">
        <f>",csvrow['" &amp; Table39[[#This Row],[ec2_csv_field]] &amp; "']"</f>
        <v>,csvrow['Owner']</v>
      </c>
    </row>
    <row r="10" spans="1:9" x14ac:dyDescent="0.25">
      <c r="A10" t="s">
        <v>47</v>
      </c>
      <c r="B10" t="str">
        <f>SUBSTITUTE(SUBSTITUTE(SUBSTITUTE(SUBSTITUTE(SUBSTITUTE(SUBSTITUTE(SUBSTITUTE(LOWER(Table39[[#This Row],[ec2_csv_field]])," ","_"),"%",""),"(",""),")",""),"?",""),":","_"),"-","_")</f>
        <v>endpoint</v>
      </c>
      <c r="C10" t="str">
        <f>",stage.[" &amp; Table39[[#This Row],[ec2_sql_column]] &amp; "]"</f>
        <v>,stage.[endpoint]</v>
      </c>
      <c r="D10" t="str">
        <f>",[" &amp; Table39[[#This Row],[ec2_sql_column]] &amp; "] = stage.[" &amp;Table39[[#This Row],[ec2_sql_column]] &amp; "]"</f>
        <v>,[endpoint] = stage.[endpoint]</v>
      </c>
      <c r="E10" t="str">
        <f>",@" &amp; Table39[[#This Row],[ec2_sql_column]] &amp; " varchar(max)"</f>
        <v>,@endpoint varchar(max)</v>
      </c>
      <c r="F10" t="str">
        <f>",[" &amp; Table39[[#This Row],[ec2_sql_column]] &amp; "] varchar(max)"</f>
        <v>,[endpoint] varchar(max)</v>
      </c>
      <c r="G10" t="str">
        <f>",@" &amp; Table39[[#This Row],[ec2_sql_column]]</f>
        <v>,@endpoint</v>
      </c>
      <c r="H10" t="str">
        <f t="shared" si="0"/>
        <v>,?</v>
      </c>
      <c r="I10" t="str">
        <f>",csvrow['" &amp; Table39[[#This Row],[ec2_csv_field]] &amp; "']"</f>
        <v>,csvrow['Endpoint']</v>
      </c>
    </row>
    <row r="11" spans="1:9" x14ac:dyDescent="0.25">
      <c r="A11" t="s">
        <v>70</v>
      </c>
      <c r="B11" t="str">
        <f>SUBSTITUTE(SUBSTITUTE(SUBSTITUTE(SUBSTITUTE(SUBSTITUTE(SUBSTITUTE(SUBSTITUTE(LOWER(Table39[[#This Row],[ec2_csv_field]])," ","_"),"%",""),"(",""),")",""),"?",""),":","_"),"-","_")</f>
        <v>storage_type</v>
      </c>
      <c r="C11" t="str">
        <f>",stage.[" &amp; Table39[[#This Row],[ec2_sql_column]] &amp; "]"</f>
        <v>,stage.[storage_type]</v>
      </c>
      <c r="D11" t="str">
        <f>",[" &amp; Table39[[#This Row],[ec2_sql_column]] &amp; "] = stage.[" &amp;Table39[[#This Row],[ec2_sql_column]] &amp; "]"</f>
        <v>,[storage_type] = stage.[storage_type]</v>
      </c>
      <c r="E11" t="str">
        <f>",@" &amp; Table39[[#This Row],[ec2_sql_column]] &amp; " varchar(max)"</f>
        <v>,@storage_type varchar(max)</v>
      </c>
      <c r="F11" t="str">
        <f>",[" &amp; Table39[[#This Row],[ec2_sql_column]] &amp; "] varchar(max)"</f>
        <v>,[storage_type] varchar(max)</v>
      </c>
      <c r="G11" t="str">
        <f>",@" &amp; Table39[[#This Row],[ec2_sql_column]]</f>
        <v>,@storage_type</v>
      </c>
      <c r="H11" t="str">
        <f t="shared" si="0"/>
        <v>,?</v>
      </c>
      <c r="I11" t="str">
        <f>",csvrow['" &amp; Table39[[#This Row],[ec2_csv_field]] &amp; "']"</f>
        <v>,csvrow['Storage Type']</v>
      </c>
    </row>
    <row r="12" spans="1:9" x14ac:dyDescent="0.25">
      <c r="A12" t="s">
        <v>34</v>
      </c>
      <c r="B12" t="str">
        <f>SUBSTITUTE(SUBSTITUTE(SUBSTITUTE(SUBSTITUTE(SUBSTITUTE(SUBSTITUTE(SUBSTITUTE(LOWER(Table39[[#This Row],[ec2_csv_field]])," ","_"),"%",""),"(",""),")",""),"?",""),":","_"),"-","_")</f>
        <v>db_name</v>
      </c>
      <c r="C12" t="str">
        <f>",stage.[" &amp; Table39[[#This Row],[ec2_sql_column]] &amp; "]"</f>
        <v>,stage.[db_name]</v>
      </c>
      <c r="D12" t="str">
        <f>",[" &amp; Table39[[#This Row],[ec2_sql_column]] &amp; "] = stage.[" &amp;Table39[[#This Row],[ec2_sql_column]] &amp; "]"</f>
        <v>,[db_name] = stage.[db_name]</v>
      </c>
      <c r="E12" t="str">
        <f>",@" &amp; Table39[[#This Row],[ec2_sql_column]] &amp; " varchar(max)"</f>
        <v>,@db_name varchar(max)</v>
      </c>
      <c r="F12" t="str">
        <f>",[" &amp; Table39[[#This Row],[ec2_sql_column]] &amp; "] varchar(max)"</f>
        <v>,[db_name] varchar(max)</v>
      </c>
      <c r="G12" t="str">
        <f>",@" &amp; Table39[[#This Row],[ec2_sql_column]]</f>
        <v>,@db_name</v>
      </c>
      <c r="H12" t="str">
        <f t="shared" si="0"/>
        <v>,?</v>
      </c>
      <c r="I12" t="str">
        <f>",csvrow['" &amp; Table39[[#This Row],[ec2_csv_field]] &amp; "']"</f>
        <v>,csvrow['DB Name']</v>
      </c>
    </row>
    <row r="13" spans="1:9" x14ac:dyDescent="0.25">
      <c r="A13" t="s">
        <v>71</v>
      </c>
      <c r="B13" t="str">
        <f>SUBSTITUTE(SUBSTITUTE(SUBSTITUTE(SUBSTITUTE(SUBSTITUTE(SUBSTITUTE(SUBSTITUTE(LOWER(Table39[[#This Row],[ec2_csv_field]])," ","_"),"%",""),"(",""),")",""),"?",""),":","_"),"-","_")</f>
        <v>size_gb2</v>
      </c>
      <c r="C13" t="str">
        <f>",stage.[" &amp; Table39[[#This Row],[ec2_sql_column]] &amp; "]"</f>
        <v>,stage.[size_gb2]</v>
      </c>
      <c r="D13" t="str">
        <f>",[" &amp; Table39[[#This Row],[ec2_sql_column]] &amp; "] = stage.[" &amp;Table39[[#This Row],[ec2_sql_column]] &amp; "]"</f>
        <v>,[size_gb2] = stage.[size_gb2]</v>
      </c>
      <c r="E13" t="str">
        <f>",@" &amp; Table39[[#This Row],[ec2_sql_column]] &amp; " varchar(max)"</f>
        <v>,@size_gb2 varchar(max)</v>
      </c>
      <c r="F13" t="str">
        <f>",[" &amp; Table39[[#This Row],[ec2_sql_column]] &amp; "] varchar(max)"</f>
        <v>,[size_gb2] varchar(max)</v>
      </c>
      <c r="G13" t="str">
        <f>",@" &amp; Table39[[#This Row],[ec2_sql_column]]</f>
        <v>,@size_gb2</v>
      </c>
      <c r="H13" t="str">
        <f t="shared" si="0"/>
        <v>,?</v>
      </c>
      <c r="I13" t="str">
        <f>",csvrow['" &amp; Table39[[#This Row],[ec2_csv_field]] &amp; "']"</f>
        <v>,csvrow['Size (GB)2']</v>
      </c>
    </row>
    <row r="14" spans="1:9" x14ac:dyDescent="0.25">
      <c r="A14" t="s">
        <v>72</v>
      </c>
      <c r="B14" t="str">
        <f>SUBSTITUTE(SUBSTITUTE(SUBSTITUTE(SUBSTITUTE(SUBSTITUTE(SUBSTITUTE(SUBSTITUTE(LOWER(Table39[[#This Row],[ec2_csv_field]])," ","_"),"%",""),"(",""),")",""),"?",""),":","_"),"-","_")</f>
        <v>snapshots</v>
      </c>
      <c r="C14" t="str">
        <f>",stage.[" &amp; Table39[[#This Row],[ec2_sql_column]] &amp; "]"</f>
        <v>,stage.[snapshots]</v>
      </c>
      <c r="D14" t="str">
        <f>",[" &amp; Table39[[#This Row],[ec2_sql_column]] &amp; "] = stage.[" &amp;Table39[[#This Row],[ec2_sql_column]] &amp; "]"</f>
        <v>,[snapshots] = stage.[snapshots]</v>
      </c>
      <c r="E14" t="str">
        <f>",@" &amp; Table39[[#This Row],[ec2_sql_column]] &amp; " varchar(max)"</f>
        <v>,@snapshots varchar(max)</v>
      </c>
      <c r="F14" t="str">
        <f>",[" &amp; Table39[[#This Row],[ec2_sql_column]] &amp; "] varchar(max)"</f>
        <v>,[snapshots] varchar(max)</v>
      </c>
      <c r="G14" t="str">
        <f>",@" &amp; Table39[[#This Row],[ec2_sql_column]]</f>
        <v>,@snapshots</v>
      </c>
      <c r="H14" t="str">
        <f t="shared" si="0"/>
        <v>,?</v>
      </c>
      <c r="I14" t="str">
        <f>",csvrow['" &amp; Table39[[#This Row],[ec2_csv_field]] &amp; "']"</f>
        <v>,csvrow['Snapshots?']</v>
      </c>
    </row>
    <row r="15" spans="1:9" x14ac:dyDescent="0.25">
      <c r="A15" t="s">
        <v>73</v>
      </c>
      <c r="B15" t="str">
        <f>SUBSTITUTE(SUBSTITUTE(SUBSTITUTE(SUBSTITUTE(SUBSTITUTE(SUBSTITUTE(SUBSTITUTE(LOWER(Table39[[#This Row],[ec2_csv_field]])," ","_"),"%",""),"(",""),")",""),"?",""),":","_"),"-","_")</f>
        <v>vsad</v>
      </c>
      <c r="C15" t="str">
        <f>",stage.[" &amp; Table39[[#This Row],[ec2_sql_column]] &amp; "]"</f>
        <v>,stage.[vsad]</v>
      </c>
      <c r="D15" t="str">
        <f>",[" &amp; Table39[[#This Row],[ec2_sql_column]] &amp; "] = stage.[" &amp;Table39[[#This Row],[ec2_sql_column]] &amp; "]"</f>
        <v>,[vsad] = stage.[vsad]</v>
      </c>
      <c r="E15" t="str">
        <f>",@" &amp; Table39[[#This Row],[ec2_sql_column]] &amp; " varchar(max)"</f>
        <v>,@vsad varchar(max)</v>
      </c>
      <c r="F15" t="str">
        <f>",[" &amp; Table39[[#This Row],[ec2_sql_column]] &amp; "] varchar(max)"</f>
        <v>,[vsad] varchar(max)</v>
      </c>
      <c r="G15" t="str">
        <f>",@" &amp; Table39[[#This Row],[ec2_sql_column]]</f>
        <v>,@vsad</v>
      </c>
      <c r="H15" t="str">
        <f t="shared" si="0"/>
        <v>,?</v>
      </c>
      <c r="I15" t="str">
        <f>",csvrow['" &amp; Table39[[#This Row],[ec2_csv_field]] &amp; "']"</f>
        <v>,csvrow['Vsad']</v>
      </c>
    </row>
    <row r="16" spans="1:9" x14ac:dyDescent="0.25">
      <c r="A16" t="s">
        <v>25</v>
      </c>
      <c r="B16" t="str">
        <f>SUBSTITUTE(SUBSTITUTE(SUBSTITUTE(SUBSTITUTE(SUBSTITUTE(SUBSTITUTE(SUBSTITUTE(LOWER(Table39[[#This Row],[ec2_csv_field]])," ","_"),"%",""),"(",""),")",""),"?",""),":","_"),"-","_")</f>
        <v>first_discovered</v>
      </c>
      <c r="C16" t="str">
        <f>",stage.[" &amp; Table39[[#This Row],[ec2_sql_column]] &amp; "]"</f>
        <v>,stage.[first_discovered]</v>
      </c>
      <c r="D16" t="str">
        <f>",[" &amp; Table39[[#This Row],[ec2_sql_column]] &amp; "] = stage.[" &amp;Table39[[#This Row],[ec2_sql_column]] &amp; "]"</f>
        <v>,[first_discovered] = stage.[first_discovered]</v>
      </c>
      <c r="E16" t="str">
        <f>",@" &amp; Table39[[#This Row],[ec2_sql_column]] &amp; " varchar(max)"</f>
        <v>,@first_discovered varchar(max)</v>
      </c>
      <c r="F16" t="str">
        <f>",[" &amp; Table39[[#This Row],[ec2_sql_column]] &amp; "] varchar(max)"</f>
        <v>,[first_discovered] varchar(max)</v>
      </c>
      <c r="G16" t="str">
        <f>",@" &amp; Table39[[#This Row],[ec2_sql_column]]</f>
        <v>,@first_discovered</v>
      </c>
      <c r="H16" t="str">
        <f t="shared" si="0"/>
        <v>,?</v>
      </c>
      <c r="I16" t="str">
        <f>",csvrow['" &amp; Table39[[#This Row],[ec2_csv_field]] &amp; "']"</f>
        <v>,csvrow['First Discovered']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workbookViewId="0">
      <selection sqref="A1:I11"/>
    </sheetView>
  </sheetViews>
  <sheetFormatPr defaultRowHeight="15" x14ac:dyDescent="0.25"/>
  <cols>
    <col min="1" max="1" width="15" customWidth="1"/>
    <col min="2" max="2" width="17.5703125" bestFit="1" customWidth="1"/>
    <col min="3" max="3" width="23" bestFit="1" customWidth="1"/>
    <col min="4" max="4" width="41.140625" bestFit="1" customWidth="1"/>
    <col min="5" max="5" width="30.42578125" bestFit="1" customWidth="1"/>
    <col min="6" max="6" width="30" bestFit="1" customWidth="1"/>
    <col min="7" max="7" width="18" bestFit="1" customWidth="1"/>
    <col min="9" max="9" width="24.7109375" bestFit="1" customWidth="1"/>
  </cols>
  <sheetData>
    <row r="1" spans="1:9" ht="15.75" thickBot="1" x14ac:dyDescent="0.3">
      <c r="A1" s="2" t="s">
        <v>52</v>
      </c>
      <c r="B1" s="3" t="s">
        <v>53</v>
      </c>
      <c r="C1" s="4" t="s">
        <v>64</v>
      </c>
      <c r="D1" s="4" t="s">
        <v>65</v>
      </c>
      <c r="E1" s="4" t="s">
        <v>54</v>
      </c>
      <c r="F1" s="4" t="s">
        <v>55</v>
      </c>
      <c r="G1" s="4" t="s">
        <v>57</v>
      </c>
      <c r="H1" s="4" t="s">
        <v>58</v>
      </c>
      <c r="I1" s="4" t="s">
        <v>59</v>
      </c>
    </row>
    <row r="2" spans="1:9" ht="15.75" thickTop="1" x14ac:dyDescent="0.25">
      <c r="A2" t="s">
        <v>0</v>
      </c>
      <c r="B2" t="str">
        <f>SUBSTITUTE(SUBSTITUTE(SUBSTITUTE(SUBSTITUTE(SUBSTITUTE(SUBSTITUTE(SUBSTITUTE(SUBSTITUTE(LOWER(Table3941[[#This Row],[ec2_csv_field]])," ","_"),"%",""),"(",""),")",""),"?",""),":","_"),"-","_"),"#","num")</f>
        <v>account_name</v>
      </c>
      <c r="C2" t="str">
        <f>",stage.[" &amp; Table3941[[#This Row],[ec2_sql_column]] &amp; "]"</f>
        <v>,stage.[account_name]</v>
      </c>
      <c r="D2" t="str">
        <f>",[" &amp; Table3941[[#This Row],[ec2_sql_column]] &amp; "] = stage.[" &amp;Table3941[[#This Row],[ec2_sql_column]] &amp; "]"</f>
        <v>,[account_name] = stage.[account_name]</v>
      </c>
      <c r="E2" t="str">
        <f>",@" &amp; Table3941[[#This Row],[ec2_sql_column]] &amp; " varchar(max)"</f>
        <v>,@account_name varchar(max)</v>
      </c>
      <c r="F2" t="str">
        <f>",[" &amp; Table3941[[#This Row],[ec2_sql_column]] &amp; "] varchar(max)"</f>
        <v>,[account_name] varchar(max)</v>
      </c>
      <c r="G2" t="str">
        <f>",@" &amp; Table3941[[#This Row],[ec2_sql_column]]</f>
        <v>,@account_name</v>
      </c>
      <c r="H2" s="1" t="str">
        <f t="shared" ref="H2:H16" si="0">",?"</f>
        <v>,?</v>
      </c>
      <c r="I2" s="1" t="str">
        <f>",csvrow['" &amp; Table3941[[#This Row],[ec2_csv_field]] &amp; "']"</f>
        <v>,csvrow['Account Name']</v>
      </c>
    </row>
    <row r="3" spans="1:9" x14ac:dyDescent="0.25">
      <c r="A3" t="s">
        <v>74</v>
      </c>
      <c r="B3" t="str">
        <f>SUBSTITUTE(SUBSTITUTE(SUBSTITUTE(SUBSTITUTE(SUBSTITUTE(SUBSTITUTE(SUBSTITUTE(SUBSTITUTE(LOWER(Table3941[[#This Row],[ec2_csv_field]])," ","_"),"%",""),"(",""),")",""),"?",""),":","_"),"-","_"),"#","num")</f>
        <v>snapshot_name</v>
      </c>
      <c r="C3" t="str">
        <f>",stage.[" &amp; Table3941[[#This Row],[ec2_sql_column]] &amp; "]"</f>
        <v>,stage.[snapshot_name]</v>
      </c>
      <c r="D3" t="str">
        <f>",[" &amp; Table3941[[#This Row],[ec2_sql_column]] &amp; "] = stage.[" &amp;Table3941[[#This Row],[ec2_sql_column]] &amp; "]"</f>
        <v>,[snapshot_name] = stage.[snapshot_name]</v>
      </c>
      <c r="E3" t="str">
        <f>",@" &amp; Table3941[[#This Row],[ec2_sql_column]] &amp; " varchar(max)"</f>
        <v>,@snapshot_name varchar(max)</v>
      </c>
      <c r="F3" t="str">
        <f>",[" &amp; Table3941[[#This Row],[ec2_sql_column]] &amp; "] varchar(max)"</f>
        <v>,[snapshot_name] varchar(max)</v>
      </c>
      <c r="G3" t="str">
        <f>",@" &amp; Table3941[[#This Row],[ec2_sql_column]]</f>
        <v>,@snapshot_name</v>
      </c>
      <c r="H3" t="str">
        <f t="shared" si="0"/>
        <v>,?</v>
      </c>
      <c r="I3" t="str">
        <f>",csvrow['" &amp; Table3941[[#This Row],[ec2_csv_field]] &amp; "']"</f>
        <v>,csvrow['Snapshot Name']</v>
      </c>
    </row>
    <row r="4" spans="1:9" x14ac:dyDescent="0.25">
      <c r="A4" t="s">
        <v>67</v>
      </c>
      <c r="B4" t="str">
        <f>SUBSTITUTE(SUBSTITUTE(SUBSTITUTE(SUBSTITUTE(SUBSTITUTE(SUBSTITUTE(SUBSTITUTE(SUBSTITUTE(LOWER(Table3941[[#This Row],[ec2_csv_field]])," ","_"),"%",""),"(",""),")",""),"?",""),":","_"),"-","_"),"#","num")</f>
        <v>snapshot_id</v>
      </c>
      <c r="C4" t="str">
        <f>",stage.[" &amp; Table3941[[#This Row],[ec2_sql_column]] &amp; "]"</f>
        <v>,stage.[snapshot_id]</v>
      </c>
      <c r="D4" t="str">
        <f>",[" &amp; Table3941[[#This Row],[ec2_sql_column]] &amp; "] = stage.[" &amp;Table3941[[#This Row],[ec2_sql_column]] &amp; "]"</f>
        <v>,[snapshot_id] = stage.[snapshot_id]</v>
      </c>
      <c r="E4" t="str">
        <f>",@" &amp; Table3941[[#This Row],[ec2_sql_column]] &amp; " varchar(max)"</f>
        <v>,@snapshot_id varchar(max)</v>
      </c>
      <c r="F4" t="str">
        <f>",[" &amp; Table3941[[#This Row],[ec2_sql_column]] &amp; "] varchar(max)"</f>
        <v>,[snapshot_id] varchar(max)</v>
      </c>
      <c r="G4" t="str">
        <f>",@" &amp; Table3941[[#This Row],[ec2_sql_column]]</f>
        <v>,@snapshot_id</v>
      </c>
      <c r="H4" t="str">
        <f t="shared" si="0"/>
        <v>,?</v>
      </c>
      <c r="I4" t="str">
        <f>",csvrow['" &amp; Table3941[[#This Row],[ec2_csv_field]] &amp; "']"</f>
        <v>,csvrow['Snapshot Id']</v>
      </c>
    </row>
    <row r="5" spans="1:9" x14ac:dyDescent="0.25">
      <c r="A5" t="s">
        <v>75</v>
      </c>
      <c r="B5" t="str">
        <f>SUBSTITUTE(SUBSTITUTE(SUBSTITUTE(SUBSTITUTE(SUBSTITUTE(SUBSTITUTE(SUBSTITUTE(SUBSTITUTE(LOWER(Table3941[[#This Row],[ec2_csv_field]])," ","_"),"%",""),"(",""),")",""),"?",""),":","_"),"-","_"),"#","num")</f>
        <v>volume_name</v>
      </c>
      <c r="C5" t="str">
        <f>",stage.[" &amp; Table3941[[#This Row],[ec2_sql_column]] &amp; "]"</f>
        <v>,stage.[volume_name]</v>
      </c>
      <c r="D5" t="str">
        <f>",[" &amp; Table3941[[#This Row],[ec2_sql_column]] &amp; "] = stage.[" &amp;Table3941[[#This Row],[ec2_sql_column]] &amp; "]"</f>
        <v>,[volume_name] = stage.[volume_name]</v>
      </c>
      <c r="E5" t="str">
        <f>",@" &amp; Table3941[[#This Row],[ec2_sql_column]] &amp; " varchar(max)"</f>
        <v>,@volume_name varchar(max)</v>
      </c>
      <c r="F5" t="str">
        <f>",[" &amp; Table3941[[#This Row],[ec2_sql_column]] &amp; "] varchar(max)"</f>
        <v>,[volume_name] varchar(max)</v>
      </c>
      <c r="G5" t="str">
        <f>",@" &amp; Table3941[[#This Row],[ec2_sql_column]]</f>
        <v>,@volume_name</v>
      </c>
      <c r="H5" t="str">
        <f t="shared" si="0"/>
        <v>,?</v>
      </c>
      <c r="I5" t="str">
        <f>",csvrow['" &amp; Table3941[[#This Row],[ec2_csv_field]] &amp; "']"</f>
        <v>,csvrow['Volume Name']</v>
      </c>
    </row>
    <row r="6" spans="1:9" x14ac:dyDescent="0.25">
      <c r="A6" t="s">
        <v>22</v>
      </c>
      <c r="B6" t="str">
        <f>SUBSTITUTE(SUBSTITUTE(SUBSTITUTE(SUBSTITUTE(SUBSTITUTE(SUBSTITUTE(SUBSTITUTE(SUBSTITUTE(LOWER(Table3941[[#This Row],[ec2_csv_field]])," ","_"),"%",""),"(",""),")",""),"?",""),":","_"),"-","_"),"#","num")</f>
        <v>size_gb</v>
      </c>
      <c r="C6" t="str">
        <f>",stage.[" &amp; Table3941[[#This Row],[ec2_sql_column]] &amp; "]"</f>
        <v>,stage.[size_gb]</v>
      </c>
      <c r="D6" t="str">
        <f>",[" &amp; Table3941[[#This Row],[ec2_sql_column]] &amp; "] = stage.[" &amp;Table3941[[#This Row],[ec2_sql_column]] &amp; "]"</f>
        <v>,[size_gb] = stage.[size_gb]</v>
      </c>
      <c r="E6" t="str">
        <f>",@" &amp; Table3941[[#This Row],[ec2_sql_column]] &amp; " varchar(max)"</f>
        <v>,@size_gb varchar(max)</v>
      </c>
      <c r="F6" t="str">
        <f>",[" &amp; Table3941[[#This Row],[ec2_sql_column]] &amp; "] varchar(max)"</f>
        <v>,[size_gb] varchar(max)</v>
      </c>
      <c r="G6" t="str">
        <f>",@" &amp; Table3941[[#This Row],[ec2_sql_column]]</f>
        <v>,@size_gb</v>
      </c>
      <c r="H6" t="str">
        <f t="shared" si="0"/>
        <v>,?</v>
      </c>
      <c r="I6" t="str">
        <f>",csvrow['" &amp; Table3941[[#This Row],[ec2_csv_field]] &amp; "']"</f>
        <v>,csvrow['Size (GB)']</v>
      </c>
    </row>
    <row r="7" spans="1:9" x14ac:dyDescent="0.25">
      <c r="A7" t="s">
        <v>76</v>
      </c>
      <c r="B7" t="str">
        <f>SUBSTITUTE(SUBSTITUTE(SUBSTITUTE(SUBSTITUTE(SUBSTITUTE(SUBSTITUTE(SUBSTITUTE(SUBSTITUTE(LOWER(Table3941[[#This Row],[ec2_csv_field]])," ","_"),"%",""),"(",""),")",""),"?",""),":","_"),"-","_"),"#","num")</f>
        <v>region_name</v>
      </c>
      <c r="C7" t="str">
        <f>",stage.[" &amp; Table3941[[#This Row],[ec2_sql_column]] &amp; "]"</f>
        <v>,stage.[region_name]</v>
      </c>
      <c r="D7" t="str">
        <f>",[" &amp; Table3941[[#This Row],[ec2_sql_column]] &amp; "] = stage.[" &amp;Table3941[[#This Row],[ec2_sql_column]] &amp; "]"</f>
        <v>,[region_name] = stage.[region_name]</v>
      </c>
      <c r="E7" t="str">
        <f>",@" &amp; Table3941[[#This Row],[ec2_sql_column]] &amp; " varchar(max)"</f>
        <v>,@region_name varchar(max)</v>
      </c>
      <c r="F7" t="str">
        <f>",[" &amp; Table3941[[#This Row],[ec2_sql_column]] &amp; "] varchar(max)"</f>
        <v>,[region_name] varchar(max)</v>
      </c>
      <c r="G7" t="str">
        <f>",@" &amp; Table3941[[#This Row],[ec2_sql_column]]</f>
        <v>,@region_name</v>
      </c>
      <c r="H7" t="str">
        <f t="shared" si="0"/>
        <v>,?</v>
      </c>
      <c r="I7" t="str">
        <f>",csvrow['" &amp; Table3941[[#This Row],[ec2_csv_field]] &amp; "']"</f>
        <v>,csvrow['Region Name']</v>
      </c>
    </row>
    <row r="8" spans="1:9" x14ac:dyDescent="0.25">
      <c r="A8" t="s">
        <v>68</v>
      </c>
      <c r="B8" t="str">
        <f>SUBSTITUTE(SUBSTITUTE(SUBSTITUTE(SUBSTITUTE(SUBSTITUTE(SUBSTITUTE(SUBSTITUTE(SUBSTITUTE(LOWER(Table3941[[#This Row],[ec2_csv_field]])," ","_"),"%",""),"(",""),")",""),"?",""),":","_"),"-","_"),"#","num")</f>
        <v>create_date</v>
      </c>
      <c r="C8" t="str">
        <f>",stage.[" &amp; Table3941[[#This Row],[ec2_sql_column]] &amp; "]"</f>
        <v>,stage.[create_date]</v>
      </c>
      <c r="D8" t="str">
        <f>",[" &amp; Table3941[[#This Row],[ec2_sql_column]] &amp; "] = stage.[" &amp;Table3941[[#This Row],[ec2_sql_column]] &amp; "]"</f>
        <v>,[create_date] = stage.[create_date]</v>
      </c>
      <c r="E8" t="str">
        <f>",@" &amp; Table3941[[#This Row],[ec2_sql_column]] &amp; " varchar(max)"</f>
        <v>,@create_date varchar(max)</v>
      </c>
      <c r="F8" t="str">
        <f>",[" &amp; Table3941[[#This Row],[ec2_sql_column]] &amp; "] varchar(max)"</f>
        <v>,[create_date] varchar(max)</v>
      </c>
      <c r="G8" t="str">
        <f>",@" &amp; Table3941[[#This Row],[ec2_sql_column]]</f>
        <v>,@create_date</v>
      </c>
      <c r="H8" t="str">
        <f t="shared" si="0"/>
        <v>,?</v>
      </c>
      <c r="I8" t="str">
        <f>",csvrow['" &amp; Table3941[[#This Row],[ec2_csv_field]] &amp; "']"</f>
        <v>,csvrow['Create Date']</v>
      </c>
    </row>
    <row r="9" spans="1:9" x14ac:dyDescent="0.25">
      <c r="A9" t="s">
        <v>77</v>
      </c>
      <c r="B9" t="str">
        <f>SUBSTITUTE(SUBSTITUTE(SUBSTITUTE(SUBSTITUTE(SUBSTITUTE(SUBSTITUTE(SUBSTITUTE(SUBSTITUTE(LOWER(Table3941[[#This Row],[ec2_csv_field]])," ","_"),"%",""),"(",""),")",""),"?",""),":","_"),"-","_"),"#","num")</f>
        <v>description</v>
      </c>
      <c r="C9" t="str">
        <f>",stage.[" &amp; Table3941[[#This Row],[ec2_sql_column]] &amp; "]"</f>
        <v>,stage.[description]</v>
      </c>
      <c r="D9" t="str">
        <f>",[" &amp; Table3941[[#This Row],[ec2_sql_column]] &amp; "] = stage.[" &amp;Table3941[[#This Row],[ec2_sql_column]] &amp; "]"</f>
        <v>,[description] = stage.[description]</v>
      </c>
      <c r="E9" t="str">
        <f>",@" &amp; Table3941[[#This Row],[ec2_sql_column]] &amp; " varchar(max)"</f>
        <v>,@description varchar(max)</v>
      </c>
      <c r="F9" t="str">
        <f>",[" &amp; Table3941[[#This Row],[ec2_sql_column]] &amp; "] varchar(max)"</f>
        <v>,[description] varchar(max)</v>
      </c>
      <c r="G9" t="str">
        <f>",@" &amp; Table3941[[#This Row],[ec2_sql_column]]</f>
        <v>,@description</v>
      </c>
      <c r="H9" t="str">
        <f t="shared" si="0"/>
        <v>,?</v>
      </c>
      <c r="I9" t="str">
        <f>",csvrow['" &amp; Table3941[[#This Row],[ec2_csv_field]] &amp; "']"</f>
        <v>,csvrow['Description']</v>
      </c>
    </row>
    <row r="10" spans="1:9" x14ac:dyDescent="0.25">
      <c r="A10" t="s">
        <v>13</v>
      </c>
      <c r="B10" t="str">
        <f>SUBSTITUTE(SUBSTITUTE(SUBSTITUTE(SUBSTITUTE(SUBSTITUTE(SUBSTITUTE(SUBSTITUTE(SUBSTITUTE(LOWER(Table3941[[#This Row],[ec2_csv_field]])," ","_"),"%",""),"(",""),")",""),"?",""),":","_"),"-","_"),"#","num")</f>
        <v>active</v>
      </c>
      <c r="C10" t="str">
        <f>",stage.[" &amp; Table3941[[#This Row],[ec2_sql_column]] &amp; "]"</f>
        <v>,stage.[active]</v>
      </c>
      <c r="D10" t="str">
        <f>",[" &amp; Table3941[[#This Row],[ec2_sql_column]] &amp; "] = stage.[" &amp;Table3941[[#This Row],[ec2_sql_column]] &amp; "]"</f>
        <v>,[active] = stage.[active]</v>
      </c>
      <c r="E10" t="str">
        <f>",@" &amp; Table3941[[#This Row],[ec2_sql_column]] &amp; " varchar(max)"</f>
        <v>,@active varchar(max)</v>
      </c>
      <c r="F10" t="str">
        <f>",[" &amp; Table3941[[#This Row],[ec2_sql_column]] &amp; "] varchar(max)"</f>
        <v>,[active] varchar(max)</v>
      </c>
      <c r="G10" t="str">
        <f>",@" &amp; Table3941[[#This Row],[ec2_sql_column]]</f>
        <v>,@active</v>
      </c>
      <c r="H10" t="str">
        <f t="shared" si="0"/>
        <v>,?</v>
      </c>
      <c r="I10" t="str">
        <f>",csvrow['" &amp; Table3941[[#This Row],[ec2_csv_field]] &amp; "']"</f>
        <v>,csvrow['Active?']</v>
      </c>
    </row>
    <row r="11" spans="1:9" x14ac:dyDescent="0.25">
      <c r="A11" t="s">
        <v>73</v>
      </c>
      <c r="B11" t="str">
        <f>SUBSTITUTE(SUBSTITUTE(SUBSTITUTE(SUBSTITUTE(SUBSTITUTE(SUBSTITUTE(SUBSTITUTE(SUBSTITUTE(LOWER(Table3941[[#This Row],[ec2_csv_field]])," ","_"),"%",""),"(",""),")",""),"?",""),":","_"),"-","_"),"#","num")</f>
        <v>vsad</v>
      </c>
      <c r="C11" t="str">
        <f>",stage.[" &amp; Table3941[[#This Row],[ec2_sql_column]] &amp; "]"</f>
        <v>,stage.[vsad]</v>
      </c>
      <c r="D11" t="str">
        <f>",[" &amp; Table3941[[#This Row],[ec2_sql_column]] &amp; "] = stage.[" &amp;Table3941[[#This Row],[ec2_sql_column]] &amp; "]"</f>
        <v>,[vsad] = stage.[vsad]</v>
      </c>
      <c r="E11" t="str">
        <f>",@" &amp; Table3941[[#This Row],[ec2_sql_column]] &amp; " varchar(max)"</f>
        <v>,@vsad varchar(max)</v>
      </c>
      <c r="F11" t="str">
        <f>",[" &amp; Table3941[[#This Row],[ec2_sql_column]] &amp; "] varchar(max)"</f>
        <v>,[vsad] varchar(max)</v>
      </c>
      <c r="G11" t="str">
        <f>",@" &amp; Table3941[[#This Row],[ec2_sql_column]]</f>
        <v>,@vsad</v>
      </c>
      <c r="H11" t="str">
        <f t="shared" si="0"/>
        <v>,?</v>
      </c>
      <c r="I11" t="str">
        <f>",csvrow['" &amp; Table3941[[#This Row],[ec2_csv_field]] &amp; "']"</f>
        <v>,csvrow['Vsad']</v>
      </c>
    </row>
    <row r="12" spans="1:9" x14ac:dyDescent="0.25">
      <c r="A12" t="s">
        <v>78</v>
      </c>
      <c r="B12" t="str">
        <f>SUBSTITUTE(SUBSTITUTE(SUBSTITUTE(SUBSTITUTE(SUBSTITUTE(SUBSTITUTE(SUBSTITUTE(SUBSTITUTE(LOWER(Table3941[[#This Row],[ec2_csv_field]])," ","_"),"%",""),"(",""),")",""),"?",""),":","_"),"-","_"),"#","num")</f>
        <v>num_snapshots</v>
      </c>
      <c r="C12" t="str">
        <f>",stage.[" &amp; Table3941[[#This Row],[ec2_sql_column]] &amp; "]"</f>
        <v>,stage.[num_snapshots]</v>
      </c>
      <c r="D12" t="str">
        <f>",[" &amp; Table3941[[#This Row],[ec2_sql_column]] &amp; "] = stage.[" &amp;Table3941[[#This Row],[ec2_sql_column]] &amp; "]"</f>
        <v>,[num_snapshots] = stage.[num_snapshots]</v>
      </c>
      <c r="E12" t="str">
        <f>",@" &amp; Table3941[[#This Row],[ec2_sql_column]] &amp; " varchar(max)"</f>
        <v>,@num_snapshots varchar(max)</v>
      </c>
      <c r="F12" t="str">
        <f>",[" &amp; Table3941[[#This Row],[ec2_sql_column]] &amp; "] varchar(max)"</f>
        <v>,[num_snapshots] varchar(max)</v>
      </c>
      <c r="G12" t="str">
        <f>",@" &amp; Table3941[[#This Row],[ec2_sql_column]]</f>
        <v>,@num_snapshots</v>
      </c>
      <c r="H12" t="str">
        <f t="shared" si="0"/>
        <v>,?</v>
      </c>
      <c r="I12" t="str">
        <f>",csvrow['" &amp; Table3941[[#This Row],[ec2_csv_field]] &amp; "']"</f>
        <v>,csvrow['# Snapshots']</v>
      </c>
    </row>
    <row r="13" spans="1:9" x14ac:dyDescent="0.25">
      <c r="A13" t="s">
        <v>79</v>
      </c>
      <c r="B13" t="str">
        <f>SUBSTITUTE(SUBSTITUTE(SUBSTITUTE(SUBSTITUTE(SUBSTITUTE(SUBSTITUTE(SUBSTITUTE(SUBSTITUTE(LOWER(Table3941[[#This Row],[ec2_csv_field]])," ","_"),"%",""),"(",""),")",""),"?",""),":","_"),"-","_"),"#","num")</f>
        <v>status</v>
      </c>
      <c r="C13" t="str">
        <f>",stage.[" &amp; Table3941[[#This Row],[ec2_sql_column]] &amp; "]"</f>
        <v>,stage.[status]</v>
      </c>
      <c r="D13" t="str">
        <f>",[" &amp; Table3941[[#This Row],[ec2_sql_column]] &amp; "] = stage.[" &amp;Table3941[[#This Row],[ec2_sql_column]] &amp; "]"</f>
        <v>,[status] = stage.[status]</v>
      </c>
      <c r="E13" t="str">
        <f>",@" &amp; Table3941[[#This Row],[ec2_sql_column]] &amp; " varchar(max)"</f>
        <v>,@status varchar(max)</v>
      </c>
      <c r="F13" t="str">
        <f>",[" &amp; Table3941[[#This Row],[ec2_sql_column]] &amp; "] varchar(max)"</f>
        <v>,[status] varchar(max)</v>
      </c>
      <c r="G13" t="str">
        <f>",@" &amp; Table3941[[#This Row],[ec2_sql_column]]</f>
        <v>,@status</v>
      </c>
      <c r="H13" t="str">
        <f t="shared" si="0"/>
        <v>,?</v>
      </c>
      <c r="I13" t="str">
        <f>",csvrow['" &amp; Table3941[[#This Row],[ec2_csv_field]] &amp; "']"</f>
        <v>,csvrow['Status']</v>
      </c>
    </row>
    <row r="14" spans="1:9" x14ac:dyDescent="0.25">
      <c r="A14" t="s">
        <v>33</v>
      </c>
      <c r="B14" t="str">
        <f>SUBSTITUTE(SUBSTITUTE(SUBSTITUTE(SUBSTITUTE(SUBSTITUTE(SUBSTITUTE(SUBSTITUTE(SUBSTITUTE(LOWER(Table3941[[#This Row],[ec2_csv_field]])," ","_"),"%",""),"(",""),")",""),"?",""),":","_"),"-","_"),"#","num")</f>
        <v>owner</v>
      </c>
      <c r="C14" t="str">
        <f>",stage.[" &amp; Table3941[[#This Row],[ec2_sql_column]] &amp; "]"</f>
        <v>,stage.[owner]</v>
      </c>
      <c r="D14" t="str">
        <f>",[" &amp; Table3941[[#This Row],[ec2_sql_column]] &amp; "] = stage.[" &amp;Table3941[[#This Row],[ec2_sql_column]] &amp; "]"</f>
        <v>,[owner] = stage.[owner]</v>
      </c>
      <c r="E14" t="str">
        <f>",@" &amp; Table3941[[#This Row],[ec2_sql_column]] &amp; " varchar(max)"</f>
        <v>,@owner varchar(max)</v>
      </c>
      <c r="F14" t="str">
        <f>",[" &amp; Table3941[[#This Row],[ec2_sql_column]] &amp; "] varchar(max)"</f>
        <v>,[owner] varchar(max)</v>
      </c>
      <c r="G14" t="str">
        <f>",@" &amp; Table3941[[#This Row],[ec2_sql_column]]</f>
        <v>,@owner</v>
      </c>
      <c r="H14" t="str">
        <f t="shared" si="0"/>
        <v>,?</v>
      </c>
      <c r="I14" t="str">
        <f>",csvrow['" &amp; Table3941[[#This Row],[ec2_csv_field]] &amp; "']"</f>
        <v>,csvrow['Owner']</v>
      </c>
    </row>
    <row r="15" spans="1:9" x14ac:dyDescent="0.25">
      <c r="A15" t="s">
        <v>2</v>
      </c>
      <c r="B15" t="str">
        <f>SUBSTITUTE(SUBSTITUTE(SUBSTITUTE(SUBSTITUTE(SUBSTITUTE(SUBSTITUTE(SUBSTITUTE(SUBSTITUTE(LOWER(Table3941[[#This Row],[ec2_csv_field]])," ","_"),"%",""),"(",""),")",""),"?",""),":","_"),"-","_"),"#","num")</f>
        <v>state</v>
      </c>
      <c r="C15" t="str">
        <f>",stage.[" &amp; Table3941[[#This Row],[ec2_sql_column]] &amp; "]"</f>
        <v>,stage.[state]</v>
      </c>
      <c r="D15" t="str">
        <f>",[" &amp; Table3941[[#This Row],[ec2_sql_column]] &amp; "] = stage.[" &amp;Table3941[[#This Row],[ec2_sql_column]] &amp; "]"</f>
        <v>,[state] = stage.[state]</v>
      </c>
      <c r="E15" t="str">
        <f>",@" &amp; Table3941[[#This Row],[ec2_sql_column]] &amp; " varchar(max)"</f>
        <v>,@state varchar(max)</v>
      </c>
      <c r="F15" t="str">
        <f>",[" &amp; Table3941[[#This Row],[ec2_sql_column]] &amp; "] varchar(max)"</f>
        <v>,[state] varchar(max)</v>
      </c>
      <c r="G15" t="str">
        <f>",@" &amp; Table3941[[#This Row],[ec2_sql_column]]</f>
        <v>,@state</v>
      </c>
      <c r="H15" t="str">
        <f t="shared" si="0"/>
        <v>,?</v>
      </c>
      <c r="I15" t="str">
        <f>",csvrow['" &amp; Table3941[[#This Row],[ec2_csv_field]] &amp; "']"</f>
        <v>,csvrow['State']</v>
      </c>
    </row>
    <row r="16" spans="1:9" x14ac:dyDescent="0.25">
      <c r="A16" t="s">
        <v>20</v>
      </c>
      <c r="B16" t="str">
        <f>SUBSTITUTE(SUBSTITUTE(SUBSTITUTE(SUBSTITUTE(SUBSTITUTE(SUBSTITUTE(SUBSTITUTE(SUBSTITUTE(LOWER(Table3941[[#This Row],[ec2_csv_field]])," ","_"),"%",""),"(",""),")",""),"?",""),":","_"),"-","_"),"#","num")</f>
        <v>last_discovered</v>
      </c>
      <c r="C16" t="str">
        <f>",stage.[" &amp; Table3941[[#This Row],[ec2_sql_column]] &amp; "]"</f>
        <v>,stage.[last_discovered]</v>
      </c>
      <c r="D16" t="str">
        <f>",[" &amp; Table3941[[#This Row],[ec2_sql_column]] &amp; "] = stage.[" &amp;Table3941[[#This Row],[ec2_sql_column]] &amp; "]"</f>
        <v>,[last_discovered] = stage.[last_discovered]</v>
      </c>
      <c r="E16" t="str">
        <f>",@" &amp; Table3941[[#This Row],[ec2_sql_column]] &amp; " varchar(max)"</f>
        <v>,@last_discovered varchar(max)</v>
      </c>
      <c r="F16" t="str">
        <f>",[" &amp; Table3941[[#This Row],[ec2_sql_column]] &amp; "] varchar(max)"</f>
        <v>,[last_discovered] varchar(max)</v>
      </c>
      <c r="G16" t="str">
        <f>",@" &amp; Table3941[[#This Row],[ec2_sql_column]]</f>
        <v>,@last_discovered</v>
      </c>
      <c r="H16" t="str">
        <f t="shared" si="0"/>
        <v>,?</v>
      </c>
      <c r="I16" t="str">
        <f>",csvrow['" &amp; Table3941[[#This Row],[ec2_csv_field]] &amp; "']"</f>
        <v>,csvrow['Last Discovered']</v>
      </c>
    </row>
    <row r="17" spans="1:9" x14ac:dyDescent="0.25">
      <c r="A17" t="s">
        <v>80</v>
      </c>
      <c r="B17" s="1" t="str">
        <f>SUBSTITUTE(SUBSTITUTE(SUBSTITUTE(SUBSTITUTE(SUBSTITUTE(SUBSTITUTE(SUBSTITUTE(SUBSTITUTE(LOWER(Table3941[[#This Row],[ec2_csv_field]])," ","_"),"%",""),"(",""),")",""),"?",""),":","_"),"-","_"),"#","num")</f>
        <v>piops</v>
      </c>
      <c r="C17" s="1" t="str">
        <f>",stage.[" &amp; Table3941[[#This Row],[ec2_sql_column]] &amp; "]"</f>
        <v>,stage.[piops]</v>
      </c>
      <c r="D17" s="1" t="str">
        <f>",[" &amp; Table3941[[#This Row],[ec2_sql_column]] &amp; "] = stage.[" &amp;Table3941[[#This Row],[ec2_sql_column]] &amp; "]"</f>
        <v>,[piops] = stage.[piops]</v>
      </c>
      <c r="E17" s="1" t="str">
        <f>",@" &amp; Table3941[[#This Row],[ec2_sql_column]] &amp; " varchar(max)"</f>
        <v>,@piops varchar(max)</v>
      </c>
      <c r="F17" s="1" t="str">
        <f>",[" &amp; Table3941[[#This Row],[ec2_sql_column]] &amp; "] varchar(max)"</f>
        <v>,[piops] varchar(max)</v>
      </c>
      <c r="G17" s="1" t="str">
        <f>",@" &amp; Table3941[[#This Row],[ec2_sql_column]]</f>
        <v>,@piops</v>
      </c>
      <c r="H17" s="1" t="str">
        <f t="shared" ref="H17:H20" si="1">",?"</f>
        <v>,?</v>
      </c>
      <c r="I17" s="1" t="str">
        <f>",csvrow['" &amp; Table3941[[#This Row],[ec2_csv_field]] &amp; "']"</f>
        <v>,csvrow['PIOPS']</v>
      </c>
    </row>
    <row r="18" spans="1:9" x14ac:dyDescent="0.25">
      <c r="A18" t="s">
        <v>81</v>
      </c>
      <c r="B18" s="1" t="str">
        <f>SUBSTITUTE(SUBSTITUTE(SUBSTITUTE(SUBSTITUTE(SUBSTITUTE(SUBSTITUTE(SUBSTITUTE(SUBSTITUTE(LOWER(Table3941[[#This Row],[ec2_csv_field]])," ","_"),"%",""),"(",""),")",""),"?",""),":","_"),"-","_"),"#","num")</f>
        <v>type</v>
      </c>
      <c r="C18" s="1" t="str">
        <f>",stage.[" &amp; Table3941[[#This Row],[ec2_sql_column]] &amp; "]"</f>
        <v>,stage.[type]</v>
      </c>
      <c r="D18" s="1" t="str">
        <f>",[" &amp; Table3941[[#This Row],[ec2_sql_column]] &amp; "] = stage.[" &amp;Table3941[[#This Row],[ec2_sql_column]] &amp; "]"</f>
        <v>,[type] = stage.[type]</v>
      </c>
      <c r="E18" s="1" t="str">
        <f>",@" &amp; Table3941[[#This Row],[ec2_sql_column]] &amp; " varchar(max)"</f>
        <v>,@type varchar(max)</v>
      </c>
      <c r="F18" s="1" t="str">
        <f>",[" &amp; Table3941[[#This Row],[ec2_sql_column]] &amp; "] varchar(max)"</f>
        <v>,[type] varchar(max)</v>
      </c>
      <c r="G18" s="1" t="str">
        <f>",@" &amp; Table3941[[#This Row],[ec2_sql_column]]</f>
        <v>,@type</v>
      </c>
      <c r="H18" s="1" t="str">
        <f t="shared" si="1"/>
        <v>,?</v>
      </c>
      <c r="I18" s="1" t="str">
        <f>",csvrow['" &amp; Table3941[[#This Row],[ec2_csv_field]] &amp; "']"</f>
        <v>,csvrow['Type']</v>
      </c>
    </row>
    <row r="19" spans="1:9" x14ac:dyDescent="0.25">
      <c r="A19" t="s">
        <v>82</v>
      </c>
      <c r="B19" s="1" t="str">
        <f>SUBSTITUTE(SUBSTITUTE(SUBSTITUTE(SUBSTITUTE(SUBSTITUTE(SUBSTITUTE(SUBSTITUTE(SUBSTITUTE(LOWER(Table3941[[#This Row],[ec2_csv_field]])," ","_"),"%",""),"(",""),")",""),"?",""),":","_"),"-","_"),"#","num")</f>
        <v>vsad2</v>
      </c>
      <c r="C19" s="1" t="str">
        <f>",stage.[" &amp; Table3941[[#This Row],[ec2_sql_column]] &amp; "]"</f>
        <v>,stage.[vsad2]</v>
      </c>
      <c r="D19" s="1" t="str">
        <f>",[" &amp; Table3941[[#This Row],[ec2_sql_column]] &amp; "] = stage.[" &amp;Table3941[[#This Row],[ec2_sql_column]] &amp; "]"</f>
        <v>,[vsad2] = stage.[vsad2]</v>
      </c>
      <c r="E19" s="1" t="str">
        <f>",@" &amp; Table3941[[#This Row],[ec2_sql_column]] &amp; " varchar(max)"</f>
        <v>,@vsad2 varchar(max)</v>
      </c>
      <c r="F19" s="1" t="str">
        <f>",[" &amp; Table3941[[#This Row],[ec2_sql_column]] &amp; "] varchar(max)"</f>
        <v>,[vsad2] varchar(max)</v>
      </c>
      <c r="G19" s="1" t="str">
        <f>",@" &amp; Table3941[[#This Row],[ec2_sql_column]]</f>
        <v>,@vsad2</v>
      </c>
      <c r="H19" s="1" t="str">
        <f t="shared" si="1"/>
        <v>,?</v>
      </c>
      <c r="I19" s="1" t="str">
        <f>",csvrow['" &amp; Table3941[[#This Row],[ec2_csv_field]] &amp; "']"</f>
        <v>,csvrow['VSAD2']</v>
      </c>
    </row>
    <row r="20" spans="1:9" x14ac:dyDescent="0.25">
      <c r="A20" t="s">
        <v>25</v>
      </c>
      <c r="B20" s="1" t="str">
        <f>SUBSTITUTE(SUBSTITUTE(SUBSTITUTE(SUBSTITUTE(SUBSTITUTE(SUBSTITUTE(SUBSTITUTE(SUBSTITUTE(LOWER(Table3941[[#This Row],[ec2_csv_field]])," ","_"),"%",""),"(",""),")",""),"?",""),":","_"),"-","_"),"#","num")</f>
        <v>first_discovered</v>
      </c>
      <c r="C20" s="1" t="str">
        <f>",stage.[" &amp; Table3941[[#This Row],[ec2_sql_column]] &amp; "]"</f>
        <v>,stage.[first_discovered]</v>
      </c>
      <c r="D20" s="1" t="str">
        <f>",[" &amp; Table3941[[#This Row],[ec2_sql_column]] &amp; "] = stage.[" &amp;Table3941[[#This Row],[ec2_sql_column]] &amp; "]"</f>
        <v>,[first_discovered] = stage.[first_discovered]</v>
      </c>
      <c r="E20" s="1" t="str">
        <f>",@" &amp; Table3941[[#This Row],[ec2_sql_column]] &amp; " varchar(max)"</f>
        <v>,@first_discovered varchar(max)</v>
      </c>
      <c r="F20" s="1" t="str">
        <f>",[" &amp; Table3941[[#This Row],[ec2_sql_column]] &amp; "] varchar(max)"</f>
        <v>,[first_discovered] varchar(max)</v>
      </c>
      <c r="G20" s="1" t="str">
        <f>",@" &amp; Table3941[[#This Row],[ec2_sql_column]]</f>
        <v>,@first_discovered</v>
      </c>
      <c r="H20" s="1" t="str">
        <f t="shared" si="1"/>
        <v>,?</v>
      </c>
      <c r="I20" s="1" t="str">
        <f>",csvrow['" &amp; Table3941[[#This Row],[ec2_csv_field]] &amp; "']"</f>
        <v>,csvrow['First Discovered']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sqref="A1:I11"/>
    </sheetView>
  </sheetViews>
  <sheetFormatPr defaultRowHeight="15" x14ac:dyDescent="0.25"/>
  <cols>
    <col min="1" max="1" width="23.5703125" bestFit="1" customWidth="1"/>
    <col min="2" max="2" width="22" bestFit="1" customWidth="1"/>
    <col min="3" max="3" width="23" bestFit="1" customWidth="1"/>
    <col min="4" max="4" width="41.140625" bestFit="1" customWidth="1"/>
    <col min="5" max="5" width="30.42578125" bestFit="1" customWidth="1"/>
    <col min="6" max="6" width="30" bestFit="1" customWidth="1"/>
    <col min="7" max="7" width="18" bestFit="1" customWidth="1"/>
    <col min="9" max="9" width="24.7109375" bestFit="1" customWidth="1"/>
  </cols>
  <sheetData>
    <row r="1" spans="1:9" ht="15.75" thickBot="1" x14ac:dyDescent="0.3">
      <c r="A1" s="2" t="s">
        <v>52</v>
      </c>
      <c r="B1" s="3" t="s">
        <v>53</v>
      </c>
      <c r="C1" s="4" t="s">
        <v>64</v>
      </c>
      <c r="D1" s="4" t="s">
        <v>65</v>
      </c>
      <c r="E1" s="4" t="s">
        <v>54</v>
      </c>
      <c r="F1" s="4" t="s">
        <v>55</v>
      </c>
      <c r="G1" s="4" t="s">
        <v>57</v>
      </c>
      <c r="H1" s="4" t="s">
        <v>58</v>
      </c>
      <c r="I1" s="4" t="s">
        <v>59</v>
      </c>
    </row>
    <row r="2" spans="1:9" ht="15.75" thickTop="1" x14ac:dyDescent="0.25">
      <c r="A2" t="s">
        <v>83</v>
      </c>
      <c r="B2" t="str">
        <f>SUBSTITUTE(SUBSTITUTE(SUBSTITUTE(SUBSTITUTE(SUBSTITUTE(SUBSTITUTE(SUBSTITUTE(SUBSTITUTE(LOWER(Table394142[[#This Row],[ec2_csv_field]])," ","_"),"%",""),"(",""),")",""),"?",""),":","_"),"-","_"),"#","num")</f>
        <v>name</v>
      </c>
      <c r="C2" t="str">
        <f>",stage.[" &amp; Table394142[[#This Row],[ec2_sql_column]] &amp; "]"</f>
        <v>,stage.[name]</v>
      </c>
      <c r="D2" t="str">
        <f>",[" &amp; Table394142[[#This Row],[ec2_sql_column]] &amp; "] = stage.[" &amp;Table394142[[#This Row],[ec2_sql_column]] &amp; "]"</f>
        <v>,[name] = stage.[name]</v>
      </c>
      <c r="E2" t="str">
        <f>",@" &amp; Table394142[[#This Row],[ec2_sql_column]] &amp; " varchar(max)"</f>
        <v>,@name varchar(max)</v>
      </c>
      <c r="F2" t="str">
        <f>",[" &amp; Table394142[[#This Row],[ec2_sql_column]] &amp; "] varchar(max)"</f>
        <v>,[name] varchar(max)</v>
      </c>
      <c r="G2" t="str">
        <f>",@" &amp; Table394142[[#This Row],[ec2_sql_column]]</f>
        <v>,@name</v>
      </c>
      <c r="H2" s="1" t="str">
        <f t="shared" ref="H2:H11" si="0">",?"</f>
        <v>,?</v>
      </c>
      <c r="I2" s="1" t="str">
        <f>",csvrow['" &amp; Table394142[[#This Row],[ec2_csv_field]] &amp; "']"</f>
        <v>,csvrow['Name']</v>
      </c>
    </row>
    <row r="3" spans="1:9" x14ac:dyDescent="0.25">
      <c r="A3" t="s">
        <v>84</v>
      </c>
      <c r="B3" t="str">
        <f>SUBSTITUTE(SUBSTITUTE(SUBSTITUTE(SUBSTITUTE(SUBSTITUTE(SUBSTITUTE(SUBSTITUTE(SUBSTITUTE(LOWER(Table394142[[#This Row],[ec2_csv_field]])," ","_"),"%",""),"(",""),")",""),"?",""),":","_"),"-","_"),"#","num")</f>
        <v>storage_in_gb</v>
      </c>
      <c r="C3" t="str">
        <f>",stage.[" &amp; Table394142[[#This Row],[ec2_sql_column]] &amp; "]"</f>
        <v>,stage.[storage_in_gb]</v>
      </c>
      <c r="D3" t="str">
        <f>",[" &amp; Table394142[[#This Row],[ec2_sql_column]] &amp; "] = stage.[" &amp;Table394142[[#This Row],[ec2_sql_column]] &amp; "]"</f>
        <v>,[storage_in_gb] = stage.[storage_in_gb]</v>
      </c>
      <c r="E3" t="str">
        <f>",@" &amp; Table394142[[#This Row],[ec2_sql_column]] &amp; " varchar(max)"</f>
        <v>,@storage_in_gb varchar(max)</v>
      </c>
      <c r="F3" t="str">
        <f>",[" &amp; Table394142[[#This Row],[ec2_sql_column]] &amp; "] varchar(max)"</f>
        <v>,[storage_in_gb] varchar(max)</v>
      </c>
      <c r="G3" t="str">
        <f>",@" &amp; Table394142[[#This Row],[ec2_sql_column]]</f>
        <v>,@storage_in_gb</v>
      </c>
      <c r="H3" t="str">
        <f t="shared" si="0"/>
        <v>,?</v>
      </c>
      <c r="I3" t="str">
        <f>",csvrow['" &amp; Table394142[[#This Row],[ec2_csv_field]] &amp; "']"</f>
        <v>,csvrow['Storage in GB']</v>
      </c>
    </row>
    <row r="4" spans="1:9" x14ac:dyDescent="0.25">
      <c r="A4" t="s">
        <v>0</v>
      </c>
      <c r="B4" t="str">
        <f>SUBSTITUTE(SUBSTITUTE(SUBSTITUTE(SUBSTITUTE(SUBSTITUTE(SUBSTITUTE(SUBSTITUTE(SUBSTITUTE(LOWER(Table394142[[#This Row],[ec2_csv_field]])," ","_"),"%",""),"(",""),")",""),"?",""),":","_"),"-","_"),"#","num")</f>
        <v>account_name</v>
      </c>
      <c r="C4" t="str">
        <f>",stage.[" &amp; Table394142[[#This Row],[ec2_sql_column]] &amp; "]"</f>
        <v>,stage.[account_name]</v>
      </c>
      <c r="D4" t="str">
        <f>",[" &amp; Table394142[[#This Row],[ec2_sql_column]] &amp; "] = stage.[" &amp;Table394142[[#This Row],[ec2_sql_column]] &amp; "]"</f>
        <v>,[account_name] = stage.[account_name]</v>
      </c>
      <c r="E4" t="str">
        <f>",@" &amp; Table394142[[#This Row],[ec2_sql_column]] &amp; " varchar(max)"</f>
        <v>,@account_name varchar(max)</v>
      </c>
      <c r="F4" t="str">
        <f>",[" &amp; Table394142[[#This Row],[ec2_sql_column]] &amp; "] varchar(max)"</f>
        <v>,[account_name] varchar(max)</v>
      </c>
      <c r="G4" t="str">
        <f>",@" &amp; Table394142[[#This Row],[ec2_sql_column]]</f>
        <v>,@account_name</v>
      </c>
      <c r="H4" t="str">
        <f t="shared" si="0"/>
        <v>,?</v>
      </c>
      <c r="I4" t="str">
        <f>",csvrow['" &amp; Table394142[[#This Row],[ec2_csv_field]] &amp; "']"</f>
        <v>,csvrow['Account Name']</v>
      </c>
    </row>
    <row r="5" spans="1:9" x14ac:dyDescent="0.25">
      <c r="A5" t="s">
        <v>12</v>
      </c>
      <c r="B5" t="str">
        <f>SUBSTITUTE(SUBSTITUTE(SUBSTITUTE(SUBSTITUTE(SUBSTITUTE(SUBSTITUTE(SUBSTITUTE(SUBSTITUTE(LOWER(Table394142[[#This Row],[ec2_csv_field]])," ","_"),"%",""),"(",""),")",""),"?",""),":","_"),"-","_"),"#","num")</f>
        <v>list_price_per_month</v>
      </c>
      <c r="C5" t="str">
        <f>",stage.[" &amp; Table394142[[#This Row],[ec2_sql_column]] &amp; "]"</f>
        <v>,stage.[list_price_per_month]</v>
      </c>
      <c r="D5" t="str">
        <f>",[" &amp; Table394142[[#This Row],[ec2_sql_column]] &amp; "] = stage.[" &amp;Table394142[[#This Row],[ec2_sql_column]] &amp; "]"</f>
        <v>,[list_price_per_month] = stage.[list_price_per_month]</v>
      </c>
      <c r="E5" t="str">
        <f>",@" &amp; Table394142[[#This Row],[ec2_sql_column]] &amp; " varchar(max)"</f>
        <v>,@list_price_per_month varchar(max)</v>
      </c>
      <c r="F5" t="str">
        <f>",[" &amp; Table394142[[#This Row],[ec2_sql_column]] &amp; "] varchar(max)"</f>
        <v>,[list_price_per_month] varchar(max)</v>
      </c>
      <c r="G5" t="str">
        <f>",@" &amp; Table394142[[#This Row],[ec2_sql_column]]</f>
        <v>,@list_price_per_month</v>
      </c>
      <c r="H5" t="str">
        <f t="shared" si="0"/>
        <v>,?</v>
      </c>
      <c r="I5" t="str">
        <f>",csvrow['" &amp; Table394142[[#This Row],[ec2_csv_field]] &amp; "']"</f>
        <v>,csvrow['List Price Per Month']</v>
      </c>
    </row>
    <row r="6" spans="1:9" x14ac:dyDescent="0.25">
      <c r="A6" t="s">
        <v>13</v>
      </c>
      <c r="B6" t="str">
        <f>SUBSTITUTE(SUBSTITUTE(SUBSTITUTE(SUBSTITUTE(SUBSTITUTE(SUBSTITUTE(SUBSTITUTE(SUBSTITUTE(LOWER(Table394142[[#This Row],[ec2_csv_field]])," ","_"),"%",""),"(",""),")",""),"?",""),":","_"),"-","_"),"#","num")</f>
        <v>active</v>
      </c>
      <c r="C6" t="str">
        <f>",stage.[" &amp; Table394142[[#This Row],[ec2_sql_column]] &amp; "]"</f>
        <v>,stage.[active]</v>
      </c>
      <c r="D6" t="str">
        <f>",[" &amp; Table394142[[#This Row],[ec2_sql_column]] &amp; "] = stage.[" &amp;Table394142[[#This Row],[ec2_sql_column]] &amp; "]"</f>
        <v>,[active] = stage.[active]</v>
      </c>
      <c r="E6" t="str">
        <f>",@" &amp; Table394142[[#This Row],[ec2_sql_column]] &amp; " varchar(max)"</f>
        <v>,@active varchar(max)</v>
      </c>
      <c r="F6" t="str">
        <f>",[" &amp; Table394142[[#This Row],[ec2_sql_column]] &amp; "] varchar(max)"</f>
        <v>,[active] varchar(max)</v>
      </c>
      <c r="G6" t="str">
        <f>",@" &amp; Table394142[[#This Row],[ec2_sql_column]]</f>
        <v>,@active</v>
      </c>
      <c r="H6" t="str">
        <f t="shared" si="0"/>
        <v>,?</v>
      </c>
      <c r="I6" t="str">
        <f>",csvrow['" &amp; Table394142[[#This Row],[ec2_csv_field]] &amp; "']"</f>
        <v>,csvrow['Active?']</v>
      </c>
    </row>
    <row r="7" spans="1:9" x14ac:dyDescent="0.25">
      <c r="A7" t="s">
        <v>85</v>
      </c>
      <c r="B7" t="str">
        <f>SUBSTITUTE(SUBSTITUTE(SUBSTITUTE(SUBSTITUTE(SUBSTITUTE(SUBSTITUTE(SUBSTITUTE(SUBSTITUTE(LOWER(Table394142[[#This Row],[ec2_csv_field]])," ","_"),"%",""),"(",""),")",""),"?",""),":","_"),"-","_"),"#","num")</f>
        <v>created_date</v>
      </c>
      <c r="C7" t="str">
        <f>",stage.[" &amp; Table394142[[#This Row],[ec2_sql_column]] &amp; "]"</f>
        <v>,stage.[created_date]</v>
      </c>
      <c r="D7" t="str">
        <f>",[" &amp; Table394142[[#This Row],[ec2_sql_column]] &amp; "] = stage.[" &amp;Table394142[[#This Row],[ec2_sql_column]] &amp; "]"</f>
        <v>,[created_date] = stage.[created_date]</v>
      </c>
      <c r="E7" t="str">
        <f>",@" &amp; Table394142[[#This Row],[ec2_sql_column]] &amp; " varchar(max)"</f>
        <v>,@created_date varchar(max)</v>
      </c>
      <c r="F7" t="str">
        <f>",[" &amp; Table394142[[#This Row],[ec2_sql_column]] &amp; "] varchar(max)"</f>
        <v>,[created_date] varchar(max)</v>
      </c>
      <c r="G7" t="str">
        <f>",@" &amp; Table394142[[#This Row],[ec2_sql_column]]</f>
        <v>,@created_date</v>
      </c>
      <c r="H7" t="str">
        <f t="shared" si="0"/>
        <v>,?</v>
      </c>
      <c r="I7" t="str">
        <f>",csvrow['" &amp; Table394142[[#This Row],[ec2_csv_field]] &amp; "']"</f>
        <v>,csvrow['Created Date']</v>
      </c>
    </row>
    <row r="8" spans="1:9" x14ac:dyDescent="0.25">
      <c r="A8" t="s">
        <v>86</v>
      </c>
      <c r="B8" t="str">
        <f>SUBSTITUTE(SUBSTITUTE(SUBSTITUTE(SUBSTITUTE(SUBSTITUTE(SUBSTITUTE(SUBSTITUTE(SUBSTITUTE(LOWER(Table394142[[#This Row],[ec2_csv_field]])," ","_"),"%",""),"(",""),")",""),"?",""),":","_"),"-","_"),"#","num")</f>
        <v>object_count</v>
      </c>
      <c r="C8" t="str">
        <f>",stage.[" &amp; Table394142[[#This Row],[ec2_sql_column]] &amp; "]"</f>
        <v>,stage.[object_count]</v>
      </c>
      <c r="D8" t="str">
        <f>",[" &amp; Table394142[[#This Row],[ec2_sql_column]] &amp; "] = stage.[" &amp;Table394142[[#This Row],[ec2_sql_column]] &amp; "]"</f>
        <v>,[object_count] = stage.[object_count]</v>
      </c>
      <c r="E8" t="str">
        <f>",@" &amp; Table394142[[#This Row],[ec2_sql_column]] &amp; " varchar(max)"</f>
        <v>,@object_count varchar(max)</v>
      </c>
      <c r="F8" t="str">
        <f>",[" &amp; Table394142[[#This Row],[ec2_sql_column]] &amp; "] varchar(max)"</f>
        <v>,[object_count] varchar(max)</v>
      </c>
      <c r="G8" t="str">
        <f>",@" &amp; Table394142[[#This Row],[ec2_sql_column]]</f>
        <v>,@object_count</v>
      </c>
      <c r="H8" t="str">
        <f t="shared" si="0"/>
        <v>,?</v>
      </c>
      <c r="I8" t="str">
        <f>",csvrow['" &amp; Table394142[[#This Row],[ec2_csv_field]] &amp; "']"</f>
        <v>,csvrow['Object Count']</v>
      </c>
    </row>
    <row r="9" spans="1:9" x14ac:dyDescent="0.25">
      <c r="A9" t="s">
        <v>73</v>
      </c>
      <c r="B9" t="str">
        <f>SUBSTITUTE(SUBSTITUTE(SUBSTITUTE(SUBSTITUTE(SUBSTITUTE(SUBSTITUTE(SUBSTITUTE(SUBSTITUTE(LOWER(Table394142[[#This Row],[ec2_csv_field]])," ","_"),"%",""),"(",""),")",""),"?",""),":","_"),"-","_"),"#","num")</f>
        <v>vsad</v>
      </c>
      <c r="C9" t="str">
        <f>",stage.[" &amp; Table394142[[#This Row],[ec2_sql_column]] &amp; "]"</f>
        <v>,stage.[vsad]</v>
      </c>
      <c r="D9" t="str">
        <f>",[" &amp; Table394142[[#This Row],[ec2_sql_column]] &amp; "] = stage.[" &amp;Table394142[[#This Row],[ec2_sql_column]] &amp; "]"</f>
        <v>,[vsad] = stage.[vsad]</v>
      </c>
      <c r="E9" t="str">
        <f>",@" &amp; Table394142[[#This Row],[ec2_sql_column]] &amp; " varchar(max)"</f>
        <v>,@vsad varchar(max)</v>
      </c>
      <c r="F9" t="str">
        <f>",[" &amp; Table394142[[#This Row],[ec2_sql_column]] &amp; "] varchar(max)"</f>
        <v>,[vsad] varchar(max)</v>
      </c>
      <c r="G9" t="str">
        <f>",@" &amp; Table394142[[#This Row],[ec2_sql_column]]</f>
        <v>,@vsad</v>
      </c>
      <c r="H9" t="str">
        <f t="shared" si="0"/>
        <v>,?</v>
      </c>
      <c r="I9" t="str">
        <f>",csvrow['" &amp; Table394142[[#This Row],[ec2_csv_field]] &amp; "']"</f>
        <v>,csvrow['Vsad']</v>
      </c>
    </row>
    <row r="10" spans="1:9" x14ac:dyDescent="0.25">
      <c r="A10" t="s">
        <v>33</v>
      </c>
      <c r="B10" t="str">
        <f>SUBSTITUTE(SUBSTITUTE(SUBSTITUTE(SUBSTITUTE(SUBSTITUTE(SUBSTITUTE(SUBSTITUTE(SUBSTITUTE(LOWER(Table394142[[#This Row],[ec2_csv_field]])," ","_"),"%",""),"(",""),")",""),"?",""),":","_"),"-","_"),"#","num")</f>
        <v>owner</v>
      </c>
      <c r="C10" t="str">
        <f>",stage.[" &amp; Table394142[[#This Row],[ec2_sql_column]] &amp; "]"</f>
        <v>,stage.[owner]</v>
      </c>
      <c r="D10" t="str">
        <f>",[" &amp; Table394142[[#This Row],[ec2_sql_column]] &amp; "] = stage.[" &amp;Table394142[[#This Row],[ec2_sql_column]] &amp; "]"</f>
        <v>,[owner] = stage.[owner]</v>
      </c>
      <c r="E10" t="str">
        <f>",@" &amp; Table394142[[#This Row],[ec2_sql_column]] &amp; " varchar(max)"</f>
        <v>,@owner varchar(max)</v>
      </c>
      <c r="F10" t="str">
        <f>",[" &amp; Table394142[[#This Row],[ec2_sql_column]] &amp; "] varchar(max)"</f>
        <v>,[owner] varchar(max)</v>
      </c>
      <c r="G10" t="str">
        <f>",@" &amp; Table394142[[#This Row],[ec2_sql_column]]</f>
        <v>,@owner</v>
      </c>
      <c r="H10" t="str">
        <f t="shared" si="0"/>
        <v>,?</v>
      </c>
      <c r="I10" t="str">
        <f>",csvrow['" &amp; Table394142[[#This Row],[ec2_csv_field]] &amp; "']"</f>
        <v>,csvrow['Owner']</v>
      </c>
    </row>
    <row r="11" spans="1:9" x14ac:dyDescent="0.25">
      <c r="A11" t="s">
        <v>87</v>
      </c>
      <c r="B11" t="str">
        <f>SUBSTITUTE(SUBSTITUTE(SUBSTITUTE(SUBSTITUTE(SUBSTITUTE(SUBSTITUTE(SUBSTITUTE(SUBSTITUTE(LOWER(Table394142[[#This Row],[ec2_csv_field]])," ","_"),"%",""),"(",""),")",""),"?",""),":","_"),"-","_"),"#","num")</f>
        <v>aws_accounts_grouped</v>
      </c>
      <c r="C11" t="str">
        <f>",stage.[" &amp; Table394142[[#This Row],[ec2_sql_column]] &amp; "]"</f>
        <v>,stage.[aws_accounts_grouped]</v>
      </c>
      <c r="D11" t="str">
        <f>",[" &amp; Table394142[[#This Row],[ec2_sql_column]] &amp; "] = stage.[" &amp;Table394142[[#This Row],[ec2_sql_column]] &amp; "]"</f>
        <v>,[aws_accounts_grouped] = stage.[aws_accounts_grouped]</v>
      </c>
      <c r="E11" t="str">
        <f>",@" &amp; Table394142[[#This Row],[ec2_sql_column]] &amp; " varchar(max)"</f>
        <v>,@aws_accounts_grouped varchar(max)</v>
      </c>
      <c r="F11" t="str">
        <f>",[" &amp; Table394142[[#This Row],[ec2_sql_column]] &amp; "] varchar(max)"</f>
        <v>,[aws_accounts_grouped] varchar(max)</v>
      </c>
      <c r="G11" t="str">
        <f>",@" &amp; Table394142[[#This Row],[ec2_sql_column]]</f>
        <v>,@aws_accounts_grouped</v>
      </c>
      <c r="H11" t="str">
        <f t="shared" si="0"/>
        <v>,?</v>
      </c>
      <c r="I11" t="str">
        <f>",csvrow['" &amp; Table394142[[#This Row],[ec2_csv_field]] &amp; "']"</f>
        <v>,csvrow['AWS Accounts (Grouped)']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tabSelected="1" workbookViewId="0">
      <selection activeCell="A2" sqref="A2"/>
    </sheetView>
  </sheetViews>
  <sheetFormatPr defaultRowHeight="15" x14ac:dyDescent="0.25"/>
  <cols>
    <col min="1" max="1" width="23.5703125" bestFit="1" customWidth="1"/>
    <col min="2" max="2" width="22" bestFit="1" customWidth="1"/>
    <col min="3" max="3" width="31.7109375" bestFit="1" customWidth="1"/>
    <col min="4" max="4" width="58.7109375" bestFit="1" customWidth="1"/>
    <col min="5" max="5" width="39.140625" bestFit="1" customWidth="1"/>
    <col min="6" max="6" width="38.7109375" bestFit="1" customWidth="1"/>
    <col min="7" max="7" width="26.7109375" bestFit="1" customWidth="1"/>
    <col min="9" max="9" width="32.85546875" bestFit="1" customWidth="1"/>
  </cols>
  <sheetData>
    <row r="1" spans="1:9" ht="15.75" thickBot="1" x14ac:dyDescent="0.3">
      <c r="A1" s="2" t="s">
        <v>52</v>
      </c>
      <c r="B1" s="3" t="s">
        <v>53</v>
      </c>
      <c r="C1" s="3" t="s">
        <v>97</v>
      </c>
      <c r="D1" s="4" t="s">
        <v>65</v>
      </c>
      <c r="E1" s="3" t="s">
        <v>98</v>
      </c>
      <c r="F1" s="4" t="s">
        <v>55</v>
      </c>
      <c r="G1" s="4" t="s">
        <v>57</v>
      </c>
      <c r="H1" s="4" t="s">
        <v>58</v>
      </c>
      <c r="I1" s="4" t="s">
        <v>59</v>
      </c>
    </row>
    <row r="2" spans="1:9" ht="15.75" thickTop="1" x14ac:dyDescent="0.25">
      <c r="A2" t="s">
        <v>89</v>
      </c>
      <c r="B2" t="str">
        <f>SUBSTITUTE(SUBSTITUTE(SUBSTITUTE(SUBSTITUTE(SUBSTITUTE(SUBSTITUTE(SUBSTITUTE(SUBSTITUTE(LOWER(Table39414243[[#This Row],[ec2_csv_field]])," ","_"),"%",""),"(",""),")",""),"?",""),":","_"),"-","_"),"#","num")</f>
        <v>total_score</v>
      </c>
      <c r="C2" t="str">
        <f>",stage.[" &amp; Table39414243[[#This Row],[ec2_sql_column]] &amp; "]"</f>
        <v>,stage.[total_score]</v>
      </c>
      <c r="D2" t="str">
        <f>",[" &amp; Table39414243[[#This Row],[ec2_sql_column]] &amp; "] = stage.[" &amp;Table39414243[[#This Row],[ec2_sql_column]] &amp; "]"</f>
        <v>,[total_score] = stage.[total_score]</v>
      </c>
      <c r="E2" t="str">
        <f>",@" &amp; Table39414243[[#This Row],[ec2_sql_column]] &amp; " varchar(max)"</f>
        <v>,@total_score varchar(max)</v>
      </c>
      <c r="F2" t="str">
        <f>",[" &amp; Table39414243[[#This Row],[ec2_sql_column]] &amp; "] varchar(max)"</f>
        <v>,[total_score] varchar(max)</v>
      </c>
      <c r="G2" t="str">
        <f>",@" &amp; Table39414243[[#This Row],[ec2_sql_column]]</f>
        <v>,@total_score</v>
      </c>
      <c r="H2" s="1" t="str">
        <f t="shared" ref="H2:H11" si="0">",?"</f>
        <v>,?</v>
      </c>
      <c r="I2" s="1" t="str">
        <f>",csvrow['" &amp; Table39414243[[#This Row],[ec2_csv_field]] &amp; "']"</f>
        <v>,csvrow['Total Score']</v>
      </c>
    </row>
    <row r="3" spans="1:9" x14ac:dyDescent="0.25">
      <c r="A3" t="s">
        <v>8</v>
      </c>
      <c r="B3" t="str">
        <f>SUBSTITUTE(SUBSTITUTE(SUBSTITUTE(SUBSTITUTE(SUBSTITUTE(SUBSTITUTE(SUBSTITUTE(SUBSTITUTE(LOWER(Table39414243[[#This Row],[ec2_csv_field]])," ","_"),"%",""),"(",""),")",""),"?",""),":","_"),"-","_"),"#","num")</f>
        <v>dpetool</v>
      </c>
      <c r="C3" t="str">
        <f>",stage.[" &amp; Table39414243[[#This Row],[ec2_sql_column]] &amp; "]"</f>
        <v>,stage.[dpetool]</v>
      </c>
      <c r="D3" t="str">
        <f>",[" &amp; Table39414243[[#This Row],[ec2_sql_column]] &amp; "] = stage.[" &amp;Table39414243[[#This Row],[ec2_sql_column]] &amp; "]"</f>
        <v>,[dpetool] = stage.[dpetool]</v>
      </c>
      <c r="E3" t="str">
        <f>",@" &amp; Table39414243[[#This Row],[ec2_sql_column]] &amp; " varchar(max)"</f>
        <v>,@dpetool varchar(max)</v>
      </c>
      <c r="F3" t="str">
        <f>",[" &amp; Table39414243[[#This Row],[ec2_sql_column]] &amp; "] varchar(max)"</f>
        <v>,[dpetool] varchar(max)</v>
      </c>
      <c r="G3" t="str">
        <f>",@" &amp; Table39414243[[#This Row],[ec2_sql_column]]</f>
        <v>,@dpetool</v>
      </c>
      <c r="H3" t="str">
        <f t="shared" si="0"/>
        <v>,?</v>
      </c>
      <c r="I3" t="str">
        <f>",csvrow['" &amp; Table39414243[[#This Row],[ec2_csv_field]] &amp; "']"</f>
        <v>,csvrow['DPETool']</v>
      </c>
    </row>
    <row r="4" spans="1:9" x14ac:dyDescent="0.25">
      <c r="A4" t="s">
        <v>7</v>
      </c>
      <c r="B4" t="str">
        <f>SUBSTITUTE(SUBSTITUTE(SUBSTITUTE(SUBSTITUTE(SUBSTITUTE(SUBSTITUTE(SUBSTITUTE(SUBSTITUTE(LOWER(Table39414243[[#This Row],[ec2_csv_field]])," ","_"),"%",""),"(",""),")",""),"?",""),":","_"),"-","_"),"#","num")</f>
        <v>dpeenv</v>
      </c>
      <c r="C4" t="str">
        <f>",stage.[" &amp; Table39414243[[#This Row],[ec2_sql_column]] &amp; "]"</f>
        <v>,stage.[dpeenv]</v>
      </c>
      <c r="D4" t="str">
        <f>",[" &amp; Table39414243[[#This Row],[ec2_sql_column]] &amp; "] = stage.[" &amp;Table39414243[[#This Row],[ec2_sql_column]] &amp; "]"</f>
        <v>,[dpeenv] = stage.[dpeenv]</v>
      </c>
      <c r="E4" t="str">
        <f>",@" &amp; Table39414243[[#This Row],[ec2_sql_column]] &amp; " varchar(max)"</f>
        <v>,@dpeenv varchar(max)</v>
      </c>
      <c r="F4" t="str">
        <f>",[" &amp; Table39414243[[#This Row],[ec2_sql_column]] &amp; "] varchar(max)"</f>
        <v>,[dpeenv] varchar(max)</v>
      </c>
      <c r="G4" t="str">
        <f>",@" &amp; Table39414243[[#This Row],[ec2_sql_column]]</f>
        <v>,@dpeenv</v>
      </c>
      <c r="H4" t="str">
        <f t="shared" si="0"/>
        <v>,?</v>
      </c>
      <c r="I4" t="str">
        <f>",csvrow['" &amp; Table39414243[[#This Row],[ec2_csv_field]] &amp; "']"</f>
        <v>,csvrow['DPEEnv']</v>
      </c>
    </row>
    <row r="5" spans="1:9" x14ac:dyDescent="0.25">
      <c r="A5" t="s">
        <v>33</v>
      </c>
      <c r="B5" t="str">
        <f>SUBSTITUTE(SUBSTITUTE(SUBSTITUTE(SUBSTITUTE(SUBSTITUTE(SUBSTITUTE(SUBSTITUTE(SUBSTITUTE(LOWER(Table39414243[[#This Row],[ec2_csv_field]])," ","_"),"%",""),"(",""),")",""),"?",""),":","_"),"-","_"),"#","num")</f>
        <v>owner</v>
      </c>
      <c r="C5" t="str">
        <f>",stage.[" &amp; Table39414243[[#This Row],[ec2_sql_column]] &amp; "]"</f>
        <v>,stage.[owner]</v>
      </c>
      <c r="D5" t="str">
        <f>",[" &amp; Table39414243[[#This Row],[ec2_sql_column]] &amp; "] = stage.[" &amp;Table39414243[[#This Row],[ec2_sql_column]] &amp; "]"</f>
        <v>,[owner] = stage.[owner]</v>
      </c>
      <c r="E5" t="str">
        <f>",@" &amp; Table39414243[[#This Row],[ec2_sql_column]] &amp; " varchar(max)"</f>
        <v>,@owner varchar(max)</v>
      </c>
      <c r="F5" t="str">
        <f>",[" &amp; Table39414243[[#This Row],[ec2_sql_column]] &amp; "] varchar(max)"</f>
        <v>,[owner] varchar(max)</v>
      </c>
      <c r="G5" t="str">
        <f>",@" &amp; Table39414243[[#This Row],[ec2_sql_column]]</f>
        <v>,@owner</v>
      </c>
      <c r="H5" t="str">
        <f t="shared" si="0"/>
        <v>,?</v>
      </c>
      <c r="I5" t="str">
        <f>",csvrow['" &amp; Table39414243[[#This Row],[ec2_csv_field]] &amp; "']"</f>
        <v>,csvrow['Owner']</v>
      </c>
    </row>
    <row r="6" spans="1:9" x14ac:dyDescent="0.25">
      <c r="A6" t="s">
        <v>90</v>
      </c>
      <c r="B6" t="str">
        <f>SUBSTITUTE(SUBSTITUTE(SUBSTITUTE(SUBSTITUTE(SUBSTITUTE(SUBSTITUTE(SUBSTITUTE(SUBSTITUTE(LOWER(Table39414243[[#This Row],[ec2_csv_field]])," ","_"),"%",""),"(",""),")",""),"?",""),":","_"),"-","_"),"#","num")</f>
        <v>cpu_score</v>
      </c>
      <c r="C6" t="str">
        <f>",stage.[" &amp; Table39414243[[#This Row],[ec2_sql_column]] &amp; "]"</f>
        <v>,stage.[cpu_score]</v>
      </c>
      <c r="D6" t="str">
        <f>",[" &amp; Table39414243[[#This Row],[ec2_sql_column]] &amp; "] = stage.[" &amp;Table39414243[[#This Row],[ec2_sql_column]] &amp; "]"</f>
        <v>,[cpu_score] = stage.[cpu_score]</v>
      </c>
      <c r="E6" t="str">
        <f>",@" &amp; Table39414243[[#This Row],[ec2_sql_column]] &amp; " varchar(max)"</f>
        <v>,@cpu_score varchar(max)</v>
      </c>
      <c r="F6" t="str">
        <f>",[" &amp; Table39414243[[#This Row],[ec2_sql_column]] &amp; "] varchar(max)"</f>
        <v>,[cpu_score] varchar(max)</v>
      </c>
      <c r="G6" t="str">
        <f>",@" &amp; Table39414243[[#This Row],[ec2_sql_column]]</f>
        <v>,@cpu_score</v>
      </c>
      <c r="H6" t="str">
        <f t="shared" si="0"/>
        <v>,?</v>
      </c>
      <c r="I6" t="str">
        <f>",csvrow['" &amp; Table39414243[[#This Row],[ec2_csv_field]] &amp; "']"</f>
        <v>,csvrow['CPU Score']</v>
      </c>
    </row>
    <row r="7" spans="1:9" x14ac:dyDescent="0.25">
      <c r="A7" t="s">
        <v>91</v>
      </c>
      <c r="B7" t="str">
        <f>SUBSTITUTE(SUBSTITUTE(SUBSTITUTE(SUBSTITUTE(SUBSTITUTE(SUBSTITUTE(SUBSTITUTE(SUBSTITUTE(LOWER(Table39414243[[#This Row],[ec2_csv_field]])," ","_"),"%",""),"(",""),")",""),"?",""),":","_"),"-","_"),"#","num")</f>
        <v>memory_score</v>
      </c>
      <c r="C7" t="str">
        <f>",stage.[" &amp; Table39414243[[#This Row],[ec2_sql_column]] &amp; "]"</f>
        <v>,stage.[memory_score]</v>
      </c>
      <c r="D7" t="str">
        <f>",[" &amp; Table39414243[[#This Row],[ec2_sql_column]] &amp; "] = stage.[" &amp;Table39414243[[#This Row],[ec2_sql_column]] &amp; "]"</f>
        <v>,[memory_score] = stage.[memory_score]</v>
      </c>
      <c r="E7" t="str">
        <f>",@" &amp; Table39414243[[#This Row],[ec2_sql_column]] &amp; " varchar(max)"</f>
        <v>,@memory_score varchar(max)</v>
      </c>
      <c r="F7" t="str">
        <f>",[" &amp; Table39414243[[#This Row],[ec2_sql_column]] &amp; "] varchar(max)"</f>
        <v>,[memory_score] varchar(max)</v>
      </c>
      <c r="G7" t="str">
        <f>",@" &amp; Table39414243[[#This Row],[ec2_sql_column]]</f>
        <v>,@memory_score</v>
      </c>
      <c r="H7" t="str">
        <f t="shared" si="0"/>
        <v>,?</v>
      </c>
      <c r="I7" t="str">
        <f>",csvrow['" &amp; Table39414243[[#This Row],[ec2_csv_field]] &amp; "']"</f>
        <v>,csvrow['Memory Score']</v>
      </c>
    </row>
    <row r="8" spans="1:9" x14ac:dyDescent="0.25">
      <c r="A8" t="s">
        <v>92</v>
      </c>
      <c r="B8" t="str">
        <f>SUBSTITUTE(SUBSTITUTE(SUBSTITUTE(SUBSTITUTE(SUBSTITUTE(SUBSTITUTE(SUBSTITUTE(SUBSTITUTE(LOWER(Table39414243[[#This Row],[ec2_csv_field]])," ","_"),"%",""),"(",""),")",""),"?",""),":","_"),"-","_"),"#","num")</f>
        <v>disk_score</v>
      </c>
      <c r="C8" t="str">
        <f>",stage.[" &amp; Table39414243[[#This Row],[ec2_sql_column]] &amp; "]"</f>
        <v>,stage.[disk_score]</v>
      </c>
      <c r="D8" t="str">
        <f>",[" &amp; Table39414243[[#This Row],[ec2_sql_column]] &amp; "] = stage.[" &amp;Table39414243[[#This Row],[ec2_sql_column]] &amp; "]"</f>
        <v>,[disk_score] = stage.[disk_score]</v>
      </c>
      <c r="E8" t="str">
        <f>",@" &amp; Table39414243[[#This Row],[ec2_sql_column]] &amp; " varchar(max)"</f>
        <v>,@disk_score varchar(max)</v>
      </c>
      <c r="F8" t="str">
        <f>",[" &amp; Table39414243[[#This Row],[ec2_sql_column]] &amp; "] varchar(max)"</f>
        <v>,[disk_score] varchar(max)</v>
      </c>
      <c r="G8" t="str">
        <f>",@" &amp; Table39414243[[#This Row],[ec2_sql_column]]</f>
        <v>,@disk_score</v>
      </c>
      <c r="H8" t="str">
        <f t="shared" si="0"/>
        <v>,?</v>
      </c>
      <c r="I8" t="str">
        <f>",csvrow['" &amp; Table39414243[[#This Row],[ec2_csv_field]] &amp; "']"</f>
        <v>,csvrow['Disk Score']</v>
      </c>
    </row>
    <row r="9" spans="1:9" x14ac:dyDescent="0.25">
      <c r="A9" t="s">
        <v>93</v>
      </c>
      <c r="B9" t="str">
        <f>SUBSTITUTE(SUBSTITUTE(SUBSTITUTE(SUBSTITUTE(SUBSTITUTE(SUBSTITUTE(SUBSTITUTE(SUBSTITUTE(LOWER(Table39414243[[#This Row],[ec2_csv_field]])," ","_"),"%",""),"(",""),")",""),"?",""),":","_"),"-","_"),"#","num")</f>
        <v>network_in_score</v>
      </c>
      <c r="C9" t="str">
        <f>",stage.[" &amp; Table39414243[[#This Row],[ec2_sql_column]] &amp; "]"</f>
        <v>,stage.[network_in_score]</v>
      </c>
      <c r="D9" t="str">
        <f>",[" &amp; Table39414243[[#This Row],[ec2_sql_column]] &amp; "] = stage.[" &amp;Table39414243[[#This Row],[ec2_sql_column]] &amp; "]"</f>
        <v>,[network_in_score] = stage.[network_in_score]</v>
      </c>
      <c r="E9" t="str">
        <f>",@" &amp; Table39414243[[#This Row],[ec2_sql_column]] &amp; " varchar(max)"</f>
        <v>,@network_in_score varchar(max)</v>
      </c>
      <c r="F9" t="str">
        <f>",[" &amp; Table39414243[[#This Row],[ec2_sql_column]] &amp; "] varchar(max)"</f>
        <v>,[network_in_score] varchar(max)</v>
      </c>
      <c r="G9" t="str">
        <f>",@" &amp; Table39414243[[#This Row],[ec2_sql_column]]</f>
        <v>,@network_in_score</v>
      </c>
      <c r="H9" t="str">
        <f t="shared" si="0"/>
        <v>,?</v>
      </c>
      <c r="I9" t="str">
        <f>",csvrow['" &amp; Table39414243[[#This Row],[ec2_csv_field]] &amp; "']"</f>
        <v>,csvrow['Network In Score']</v>
      </c>
    </row>
    <row r="10" spans="1:9" x14ac:dyDescent="0.25">
      <c r="A10" t="s">
        <v>94</v>
      </c>
      <c r="B10" t="str">
        <f>SUBSTITUTE(SUBSTITUTE(SUBSTITUTE(SUBSTITUTE(SUBSTITUTE(SUBSTITUTE(SUBSTITUTE(SUBSTITUTE(LOWER(Table39414243[[#This Row],[ec2_csv_field]])," ","_"),"%",""),"(",""),")",""),"?",""),":","_"),"-","_"),"#","num")</f>
        <v>network_out_score</v>
      </c>
      <c r="C10" t="str">
        <f>",stage.[" &amp; Table39414243[[#This Row],[ec2_sql_column]] &amp; "]"</f>
        <v>,stage.[network_out_score]</v>
      </c>
      <c r="D10" t="str">
        <f>",[" &amp; Table39414243[[#This Row],[ec2_sql_column]] &amp; "] = stage.[" &amp;Table39414243[[#This Row],[ec2_sql_column]] &amp; "]"</f>
        <v>,[network_out_score] = stage.[network_out_score]</v>
      </c>
      <c r="E10" t="str">
        <f>",@" &amp; Table39414243[[#This Row],[ec2_sql_column]] &amp; " varchar(max)"</f>
        <v>,@network_out_score varchar(max)</v>
      </c>
      <c r="F10" t="str">
        <f>",[" &amp; Table39414243[[#This Row],[ec2_sql_column]] &amp; "] varchar(max)"</f>
        <v>,[network_out_score] varchar(max)</v>
      </c>
      <c r="G10" t="str">
        <f>",@" &amp; Table39414243[[#This Row],[ec2_sql_column]]</f>
        <v>,@network_out_score</v>
      </c>
      <c r="H10" t="str">
        <f t="shared" si="0"/>
        <v>,?</v>
      </c>
      <c r="I10" t="str">
        <f>",csvrow['" &amp; Table39414243[[#This Row],[ec2_csv_field]] &amp; "']"</f>
        <v>,csvrow['Network Out Score']</v>
      </c>
    </row>
    <row r="11" spans="1:9" x14ac:dyDescent="0.25">
      <c r="A11" t="s">
        <v>16</v>
      </c>
      <c r="B11" t="str">
        <f>SUBSTITUTE(SUBSTITUTE(SUBSTITUTE(SUBSTITUTE(SUBSTITUTE(SUBSTITUTE(SUBSTITUTE(SUBSTITUTE(LOWER(Table39414243[[#This Row],[ec2_csv_field]])," ","_"),"%",""),"(",""),")",""),"?",""),":","_"),"-","_"),"#","num")</f>
        <v>instance_name</v>
      </c>
      <c r="C11" t="str">
        <f>",stage.[" &amp; Table39414243[[#This Row],[ec2_sql_column]] &amp; "]"</f>
        <v>,stage.[instance_name]</v>
      </c>
      <c r="D11" t="str">
        <f>",[" &amp; Table39414243[[#This Row],[ec2_sql_column]] &amp; "] = stage.[" &amp;Table39414243[[#This Row],[ec2_sql_column]] &amp; "]"</f>
        <v>,[instance_name] = stage.[instance_name]</v>
      </c>
      <c r="E11" t="str">
        <f>",@" &amp; Table39414243[[#This Row],[ec2_sql_column]] &amp; " varchar(max)"</f>
        <v>,@instance_name varchar(max)</v>
      </c>
      <c r="F11" t="str">
        <f>",[" &amp; Table39414243[[#This Row],[ec2_sql_column]] &amp; "] varchar(max)"</f>
        <v>,[instance_name] varchar(max)</v>
      </c>
      <c r="G11" t="str">
        <f>",@" &amp; Table39414243[[#This Row],[ec2_sql_column]]</f>
        <v>,@instance_name</v>
      </c>
      <c r="H11" t="str">
        <f t="shared" si="0"/>
        <v>,?</v>
      </c>
      <c r="I11" t="str">
        <f>",csvrow['" &amp; Table39414243[[#This Row],[ec2_csv_field]] &amp; "']"</f>
        <v>,csvrow['Instance Name']</v>
      </c>
    </row>
    <row r="12" spans="1:9" x14ac:dyDescent="0.25">
      <c r="A12" t="s">
        <v>1</v>
      </c>
      <c r="B12" s="1" t="str">
        <f>SUBSTITUTE(SUBSTITUTE(SUBSTITUTE(SUBSTITUTE(SUBSTITUTE(SUBSTITUTE(SUBSTITUTE(SUBSTITUTE(LOWER(Table39414243[[#This Row],[ec2_csv_field]])," ","_"),"%",""),"(",""),")",""),"?",""),":","_"),"-","_"),"#","num")</f>
        <v>instance_id</v>
      </c>
      <c r="C12" s="1" t="str">
        <f>",stage.[" &amp; Table39414243[[#This Row],[ec2_sql_column]] &amp; "]"</f>
        <v>,stage.[instance_id]</v>
      </c>
      <c r="D12" s="1" t="str">
        <f>",[" &amp; Table39414243[[#This Row],[ec2_sql_column]] &amp; "] = stage.[" &amp;Table39414243[[#This Row],[ec2_sql_column]] &amp; "]"</f>
        <v>,[instance_id] = stage.[instance_id]</v>
      </c>
      <c r="E12" s="1" t="str">
        <f>",@" &amp; Table39414243[[#This Row],[ec2_sql_column]] &amp; " varchar(max)"</f>
        <v>,@instance_id varchar(max)</v>
      </c>
      <c r="F12" s="1" t="str">
        <f>",[" &amp; Table39414243[[#This Row],[ec2_sql_column]] &amp; "] varchar(max)"</f>
        <v>,[instance_id] varchar(max)</v>
      </c>
      <c r="G12" s="1" t="str">
        <f>",@" &amp; Table39414243[[#This Row],[ec2_sql_column]]</f>
        <v>,@instance_id</v>
      </c>
      <c r="H12" s="1" t="str">
        <f t="shared" ref="H12:H18" si="1">",?"</f>
        <v>,?</v>
      </c>
      <c r="I12" s="1" t="str">
        <f>",csvrow['" &amp; Table39414243[[#This Row],[ec2_csv_field]] &amp; "']"</f>
        <v>,csvrow['Instance Id']</v>
      </c>
    </row>
    <row r="13" spans="1:9" x14ac:dyDescent="0.25">
      <c r="A13" t="s">
        <v>38</v>
      </c>
      <c r="B13" s="1" t="str">
        <f>SUBSTITUTE(SUBSTITUTE(SUBSTITUTE(SUBSTITUTE(SUBSTITUTE(SUBSTITUTE(SUBSTITUTE(SUBSTITUTE(LOWER(Table39414243[[#This Row],[ec2_csv_field]])," ","_"),"%",""),"(",""),")",""),"?",""),":","_"),"-","_"),"#","num")</f>
        <v>api_name</v>
      </c>
      <c r="C13" s="1" t="str">
        <f>",stage.[" &amp; Table39414243[[#This Row],[ec2_sql_column]] &amp; "]"</f>
        <v>,stage.[api_name]</v>
      </c>
      <c r="D13" s="1" t="str">
        <f>",[" &amp; Table39414243[[#This Row],[ec2_sql_column]] &amp; "] = stage.[" &amp;Table39414243[[#This Row],[ec2_sql_column]] &amp; "]"</f>
        <v>,[api_name] = stage.[api_name]</v>
      </c>
      <c r="E13" s="1" t="str">
        <f>",@" &amp; Table39414243[[#This Row],[ec2_sql_column]] &amp; " varchar(max)"</f>
        <v>,@api_name varchar(max)</v>
      </c>
      <c r="F13" s="1" t="str">
        <f>",[" &amp; Table39414243[[#This Row],[ec2_sql_column]] &amp; "] varchar(max)"</f>
        <v>,[api_name] varchar(max)</v>
      </c>
      <c r="G13" s="1" t="str">
        <f>",@" &amp; Table39414243[[#This Row],[ec2_sql_column]]</f>
        <v>,@api_name</v>
      </c>
      <c r="H13" s="1" t="str">
        <f t="shared" si="1"/>
        <v>,?</v>
      </c>
      <c r="I13" s="1" t="str">
        <f>",csvrow['" &amp; Table39414243[[#This Row],[ec2_csv_field]] &amp; "']"</f>
        <v>,csvrow['API Name']</v>
      </c>
    </row>
    <row r="14" spans="1:9" x14ac:dyDescent="0.25">
      <c r="A14" t="s">
        <v>39</v>
      </c>
      <c r="B14" s="1" t="str">
        <f>SUBSTITUTE(SUBSTITUTE(SUBSTITUTE(SUBSTITUTE(SUBSTITUTE(SUBSTITUTE(SUBSTITUTE(SUBSTITUTE(LOWER(Table39414243[[#This Row],[ec2_csv_field]])," ","_"),"%",""),"(",""),")",""),"?",""),":","_"),"-","_"),"#","num")</f>
        <v>product</v>
      </c>
      <c r="C14" s="1" t="str">
        <f>",stage.[" &amp; Table39414243[[#This Row],[ec2_sql_column]] &amp; "]"</f>
        <v>,stage.[product]</v>
      </c>
      <c r="D14" s="1" t="str">
        <f>",[" &amp; Table39414243[[#This Row],[ec2_sql_column]] &amp; "] = stage.[" &amp;Table39414243[[#This Row],[ec2_sql_column]] &amp; "]"</f>
        <v>,[product] = stage.[product]</v>
      </c>
      <c r="E14" s="1" t="str">
        <f>",@" &amp; Table39414243[[#This Row],[ec2_sql_column]] &amp; " varchar(max)"</f>
        <v>,@product varchar(max)</v>
      </c>
      <c r="F14" s="1" t="str">
        <f>",[" &amp; Table39414243[[#This Row],[ec2_sql_column]] &amp; "] varchar(max)"</f>
        <v>,[product] varchar(max)</v>
      </c>
      <c r="G14" s="1" t="str">
        <f>",@" &amp; Table39414243[[#This Row],[ec2_sql_column]]</f>
        <v>,@product</v>
      </c>
      <c r="H14" s="1" t="str">
        <f t="shared" si="1"/>
        <v>,?</v>
      </c>
      <c r="I14" s="1" t="str">
        <f>",csvrow['" &amp; Table39414243[[#This Row],[ec2_csv_field]] &amp; "']"</f>
        <v>,csvrow['Product']</v>
      </c>
    </row>
    <row r="15" spans="1:9" x14ac:dyDescent="0.25">
      <c r="A15" t="s">
        <v>3</v>
      </c>
      <c r="B15" s="1" t="str">
        <f>SUBSTITUTE(SUBSTITUTE(SUBSTITUTE(SUBSTITUTE(SUBSTITUTE(SUBSTITUTE(SUBSTITUTE(SUBSTITUTE(LOWER(Table39414243[[#This Row],[ec2_csv_field]])," ","_"),"%",""),"(",""),")",""),"?",""),":","_"),"-","_"),"#","num")</f>
        <v>zone_name</v>
      </c>
      <c r="C15" s="1" t="str">
        <f>",stage.[" &amp; Table39414243[[#This Row],[ec2_sql_column]] &amp; "]"</f>
        <v>,stage.[zone_name]</v>
      </c>
      <c r="D15" s="1" t="str">
        <f>",[" &amp; Table39414243[[#This Row],[ec2_sql_column]] &amp; "] = stage.[" &amp;Table39414243[[#This Row],[ec2_sql_column]] &amp; "]"</f>
        <v>,[zone_name] = stage.[zone_name]</v>
      </c>
      <c r="E15" s="1" t="str">
        <f>",@" &amp; Table39414243[[#This Row],[ec2_sql_column]] &amp; " varchar(max)"</f>
        <v>,@zone_name varchar(max)</v>
      </c>
      <c r="F15" s="1" t="str">
        <f>",[" &amp; Table39414243[[#This Row],[ec2_sql_column]] &amp; "] varchar(max)"</f>
        <v>,[zone_name] varchar(max)</v>
      </c>
      <c r="G15" s="1" t="str">
        <f>",@" &amp; Table39414243[[#This Row],[ec2_sql_column]]</f>
        <v>,@zone_name</v>
      </c>
      <c r="H15" s="1" t="str">
        <f t="shared" si="1"/>
        <v>,?</v>
      </c>
      <c r="I15" s="1" t="str">
        <f>",csvrow['" &amp; Table39414243[[#This Row],[ec2_csv_field]] &amp; "']"</f>
        <v>,csvrow['Zone Name']</v>
      </c>
    </row>
    <row r="16" spans="1:9" x14ac:dyDescent="0.25">
      <c r="A16" t="s">
        <v>95</v>
      </c>
      <c r="B16" s="1" t="str">
        <f>SUBSTITUTE(SUBSTITUTE(SUBSTITUTE(SUBSTITUTE(SUBSTITUTE(SUBSTITUTE(SUBSTITUTE(SUBSTITUTE(LOWER(Table39414243[[#This Row],[ec2_csv_field]])," ","_"),"%",""),"(",""),")",""),"?",""),":","_"),"-","_"),"#","num")</f>
        <v>projected_cost</v>
      </c>
      <c r="C16" s="1" t="str">
        <f>",stage.[" &amp; Table39414243[[#This Row],[ec2_sql_column]] &amp; "]"</f>
        <v>,stage.[projected_cost]</v>
      </c>
      <c r="D16" s="1" t="str">
        <f>",[" &amp; Table39414243[[#This Row],[ec2_sql_column]] &amp; "] = stage.[" &amp;Table39414243[[#This Row],[ec2_sql_column]] &amp; "]"</f>
        <v>,[projected_cost] = stage.[projected_cost]</v>
      </c>
      <c r="E16" s="1" t="str">
        <f>",@" &amp; Table39414243[[#This Row],[ec2_sql_column]] &amp; " varchar(max)"</f>
        <v>,@projected_cost varchar(max)</v>
      </c>
      <c r="F16" s="1" t="str">
        <f>",[" &amp; Table39414243[[#This Row],[ec2_sql_column]] &amp; "] varchar(max)"</f>
        <v>,[projected_cost] varchar(max)</v>
      </c>
      <c r="G16" s="1" t="str">
        <f>",@" &amp; Table39414243[[#This Row],[ec2_sql_column]]</f>
        <v>,@projected_cost</v>
      </c>
      <c r="H16" s="1" t="str">
        <f t="shared" si="1"/>
        <v>,?</v>
      </c>
      <c r="I16" s="1" t="str">
        <f>",csvrow['" &amp; Table39414243[[#This Row],[ec2_csv_field]] &amp; "']"</f>
        <v>,csvrow['Projected Cost']</v>
      </c>
    </row>
    <row r="17" spans="1:9" x14ac:dyDescent="0.25">
      <c r="A17" t="s">
        <v>96</v>
      </c>
      <c r="B17" s="1" t="str">
        <f>SUBSTITUTE(SUBSTITUTE(SUBSTITUTE(SUBSTITUTE(SUBSTITUTE(SUBSTITUTE(SUBSTITUTE(SUBSTITUTE(LOWER(Table39414243[[#This Row],[ec2_csv_field]])," ","_"),"%",""),"(",""),")",""),"?",""),":","_"),"-","_"),"#","num")</f>
        <v>recommendation_savings</v>
      </c>
      <c r="C17" s="1" t="str">
        <f>",stage.[" &amp; Table39414243[[#This Row],[ec2_sql_column]] &amp; "]"</f>
        <v>,stage.[recommendation_savings]</v>
      </c>
      <c r="D17" s="1" t="str">
        <f>",[" &amp; Table39414243[[#This Row],[ec2_sql_column]] &amp; "] = stage.[" &amp;Table39414243[[#This Row],[ec2_sql_column]] &amp; "]"</f>
        <v>,[recommendation_savings] = stage.[recommendation_savings]</v>
      </c>
      <c r="E17" s="1" t="str">
        <f>",@" &amp; Table39414243[[#This Row],[ec2_sql_column]] &amp; " varchar(max)"</f>
        <v>,@recommendation_savings varchar(max)</v>
      </c>
      <c r="F17" s="1" t="str">
        <f>",[" &amp; Table39414243[[#This Row],[ec2_sql_column]] &amp; "] varchar(max)"</f>
        <v>,[recommendation_savings] varchar(max)</v>
      </c>
      <c r="G17" s="1" t="str">
        <f>",@" &amp; Table39414243[[#This Row],[ec2_sql_column]]</f>
        <v>,@recommendation_savings</v>
      </c>
      <c r="H17" s="1" t="str">
        <f t="shared" si="1"/>
        <v>,?</v>
      </c>
      <c r="I17" s="1" t="str">
        <f>",csvrow['" &amp; Table39414243[[#This Row],[ec2_csv_field]] &amp; "']"</f>
        <v>,csvrow['Recommendation Savings']</v>
      </c>
    </row>
    <row r="18" spans="1:9" x14ac:dyDescent="0.25">
      <c r="A18" t="s">
        <v>88</v>
      </c>
      <c r="B18" s="1" t="str">
        <f>SUBSTITUTE(SUBSTITUTE(SUBSTITUTE(SUBSTITUTE(SUBSTITUTE(SUBSTITUTE(SUBSTITUTE(SUBSTITUTE(LOWER(Table39414243[[#This Row],[ec2_csv_field]])," ","_"),"%",""),"(",""),")",""),"?",""),":","_"),"-","_"),"#","num")</f>
        <v>recommendation</v>
      </c>
      <c r="C18" s="1" t="str">
        <f>",stage.[" &amp; Table39414243[[#This Row],[ec2_sql_column]] &amp; "]"</f>
        <v>,stage.[recommendation]</v>
      </c>
      <c r="D18" s="1" t="str">
        <f>",[" &amp; Table39414243[[#This Row],[ec2_sql_column]] &amp; "] = stage.[" &amp;Table39414243[[#This Row],[ec2_sql_column]] &amp; "]"</f>
        <v>,[recommendation] = stage.[recommendation]</v>
      </c>
      <c r="E18" s="1" t="str">
        <f>",@" &amp; Table39414243[[#This Row],[ec2_sql_column]] &amp; " varchar(max)"</f>
        <v>,@recommendation varchar(max)</v>
      </c>
      <c r="F18" s="1" t="str">
        <f>",[" &amp; Table39414243[[#This Row],[ec2_sql_column]] &amp; "] varchar(max)"</f>
        <v>,[recommendation] varchar(max)</v>
      </c>
      <c r="G18" s="1" t="str">
        <f>",@" &amp; Table39414243[[#This Row],[ec2_sql_column]]</f>
        <v>,@recommendation</v>
      </c>
      <c r="H18" s="1" t="str">
        <f t="shared" si="1"/>
        <v>,?</v>
      </c>
      <c r="I18" s="1" t="str">
        <f>",csvrow['" &amp; Table39414243[[#This Row],[ec2_csv_field]] &amp; "']"</f>
        <v>,csvrow['Recommendation']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CodeGenSandboxEc2</vt:lpstr>
      <vt:lpstr>CodeGenSandboxRds</vt:lpstr>
      <vt:lpstr>CodeGenSandboxSnapRds</vt:lpstr>
      <vt:lpstr>CodeGenSandboxSnapEc2</vt:lpstr>
      <vt:lpstr>CodeGenSandboxS3</vt:lpstr>
      <vt:lpstr>CodeGenRightsizing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Pritchard, Ralph N</dc:creator>
  <cp:lastModifiedBy>Pritchard, Ralph N</cp:lastModifiedBy>
  <dcterms:created xsi:type="dcterms:W3CDTF">2019-03-04T16:34:55Z</dcterms:created>
  <dcterms:modified xsi:type="dcterms:W3CDTF">2019-07-10T20:31:44Z</dcterms:modified>
</cp:coreProperties>
</file>