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projects\Data\Expenses\"/>
    </mc:Choice>
  </mc:AlternateContent>
  <bookViews>
    <workbookView xWindow="0" yWindow="0" windowWidth="20496" windowHeight="7428" tabRatio="784" activeTab="3"/>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A52" i="4" l="1"/>
  <c r="B37" i="2"/>
  <c r="C37" i="2"/>
  <c r="D37" i="2"/>
  <c r="E37" i="2"/>
  <c r="F37" i="2"/>
  <c r="G37" i="2"/>
  <c r="H37" i="2"/>
  <c r="I37" i="2"/>
  <c r="J37" i="2"/>
  <c r="K37" i="2"/>
  <c r="L37" i="2"/>
  <c r="M37" i="2"/>
  <c r="A45" i="4"/>
  <c r="A30" i="4"/>
  <c r="A31" i="4"/>
  <c r="A46" i="4"/>
  <c r="A47" i="4"/>
  <c r="A48" i="4"/>
  <c r="A49" i="4"/>
  <c r="A50" i="4"/>
  <c r="A55" i="4"/>
  <c r="A51" i="4"/>
  <c r="A53" i="4"/>
  <c r="A54" i="4"/>
  <c r="N37" i="2" l="1"/>
  <c r="B36" i="2"/>
  <c r="C36" i="2"/>
  <c r="D36" i="2"/>
  <c r="E36" i="2"/>
  <c r="F36" i="2"/>
  <c r="G36" i="2"/>
  <c r="H36" i="2"/>
  <c r="I36" i="2"/>
  <c r="J36" i="2"/>
  <c r="K36" i="2"/>
  <c r="L36" i="2"/>
  <c r="M36" i="2"/>
  <c r="A20" i="4"/>
  <c r="A17" i="4"/>
  <c r="A34" i="4"/>
  <c r="A15" i="4"/>
  <c r="A29" i="4"/>
  <c r="A44" i="4"/>
  <c r="A43" i="4"/>
  <c r="A42" i="4"/>
  <c r="N36" i="2" l="1"/>
  <c r="A35" i="4"/>
  <c r="A33" i="4"/>
  <c r="A32" i="4"/>
  <c r="A41" i="4"/>
  <c r="A38" i="4"/>
  <c r="A37" i="4"/>
  <c r="A36" i="4"/>
  <c r="A40" i="4"/>
  <c r="A39" i="4"/>
  <c r="C33" i="4"/>
  <c r="A19" i="4" l="1"/>
  <c r="A18" i="4"/>
  <c r="A16" i="4"/>
  <c r="A14" i="4"/>
  <c r="A13" i="4"/>
  <c r="A12" i="4"/>
  <c r="A21" i="4"/>
  <c r="A9" i="4"/>
  <c r="A11" i="4"/>
  <c r="A10" i="4"/>
  <c r="B35" i="2"/>
  <c r="C35" i="2"/>
  <c r="D35" i="2"/>
  <c r="E35" i="2"/>
  <c r="F35" i="2"/>
  <c r="G35" i="2"/>
  <c r="H35" i="2"/>
  <c r="I35" i="2"/>
  <c r="J35" i="2"/>
  <c r="K35" i="2"/>
  <c r="L35" i="2"/>
  <c r="M35" i="2"/>
  <c r="A28" i="4"/>
  <c r="A27" i="4"/>
  <c r="A26" i="4"/>
  <c r="A25" i="4"/>
  <c r="A24" i="4"/>
  <c r="A22" i="4"/>
  <c r="A23" i="4"/>
  <c r="N35" i="2" l="1"/>
  <c r="A8" i="4"/>
  <c r="A7" i="4"/>
  <c r="A6" i="4"/>
  <c r="A98" i="3" l="1"/>
  <c r="A5" i="4"/>
  <c r="A97" i="3"/>
  <c r="A4" i="4"/>
  <c r="A3" i="4"/>
  <c r="A90" i="3" l="1"/>
  <c r="B33" i="2"/>
  <c r="C33" i="2"/>
  <c r="D33" i="2"/>
  <c r="E33" i="2"/>
  <c r="F33" i="2"/>
  <c r="G33" i="2"/>
  <c r="H33" i="2"/>
  <c r="I33" i="2"/>
  <c r="J33" i="2"/>
  <c r="K33" i="2"/>
  <c r="L33" i="2"/>
  <c r="M33" i="2"/>
  <c r="B34" i="2"/>
  <c r="C34" i="2"/>
  <c r="D34" i="2"/>
  <c r="E34" i="2"/>
  <c r="F34" i="2"/>
  <c r="G34" i="2"/>
  <c r="H34" i="2"/>
  <c r="I34" i="2"/>
  <c r="J34" i="2"/>
  <c r="K34" i="2"/>
  <c r="L34" i="2"/>
  <c r="M34" i="2"/>
  <c r="A89" i="3"/>
  <c r="A96" i="3"/>
  <c r="A95" i="3"/>
  <c r="A94" i="3"/>
  <c r="A93" i="3"/>
  <c r="A92" i="3"/>
  <c r="A91" i="3"/>
  <c r="N33" i="2" l="1"/>
  <c r="N34" i="2"/>
  <c r="A85" i="3"/>
  <c r="A88" i="3"/>
  <c r="A87" i="3"/>
  <c r="A86" i="3"/>
  <c r="A84" i="3"/>
  <c r="A83" i="3"/>
  <c r="A82" i="3"/>
  <c r="A81" i="3"/>
  <c r="B32" i="2"/>
  <c r="C32" i="2"/>
  <c r="D32" i="2"/>
  <c r="E32" i="2"/>
  <c r="F32" i="2"/>
  <c r="G32" i="2"/>
  <c r="H32" i="2"/>
  <c r="I32" i="2"/>
  <c r="J32" i="2"/>
  <c r="K32" i="2"/>
  <c r="L32" i="2"/>
  <c r="M32" i="2"/>
  <c r="A80" i="3"/>
  <c r="A79" i="3"/>
  <c r="A78" i="3"/>
  <c r="A77" i="3"/>
  <c r="A76" i="3"/>
  <c r="A75" i="3"/>
  <c r="A74" i="3"/>
  <c r="N32" i="2" l="1"/>
  <c r="A73" i="3"/>
  <c r="A72" i="3"/>
  <c r="A71" i="3"/>
  <c r="A37" i="3" l="1"/>
  <c r="A45" i="3"/>
  <c r="A57" i="3"/>
  <c r="B31" i="2"/>
  <c r="C31" i="2"/>
  <c r="D31" i="2"/>
  <c r="E31" i="2"/>
  <c r="F31" i="2"/>
  <c r="G31" i="2"/>
  <c r="H31" i="2"/>
  <c r="I31" i="2"/>
  <c r="J31" i="2"/>
  <c r="K31" i="2"/>
  <c r="L31" i="2"/>
  <c r="M31" i="2"/>
  <c r="A70" i="3"/>
  <c r="A69" i="3"/>
  <c r="A68" i="3"/>
  <c r="B30" i="2"/>
  <c r="C30" i="2"/>
  <c r="D30" i="2"/>
  <c r="E30" i="2"/>
  <c r="F30" i="2"/>
  <c r="G30" i="2"/>
  <c r="H30" i="2"/>
  <c r="I30" i="2"/>
  <c r="J30" i="2"/>
  <c r="K30" i="2"/>
  <c r="L30" i="2"/>
  <c r="M30" i="2"/>
  <c r="A66" i="3"/>
  <c r="A67" i="3"/>
  <c r="B29" i="2"/>
  <c r="C29" i="2"/>
  <c r="D29" i="2"/>
  <c r="E29" i="2"/>
  <c r="F29" i="2"/>
  <c r="G29" i="2"/>
  <c r="H29" i="2"/>
  <c r="I29" i="2"/>
  <c r="J29" i="2"/>
  <c r="K29" i="2"/>
  <c r="L29" i="2"/>
  <c r="M29" i="2"/>
  <c r="A63" i="3"/>
  <c r="A64" i="3"/>
  <c r="A65" i="3"/>
  <c r="A62" i="3"/>
  <c r="A61" i="3"/>
  <c r="A60" i="3"/>
  <c r="A59" i="3"/>
  <c r="A58" i="3"/>
  <c r="N31" i="2" l="1"/>
  <c r="N30" i="2"/>
  <c r="N29" i="2"/>
  <c r="A56" i="3"/>
  <c r="A55" i="3"/>
  <c r="C54" i="3"/>
  <c r="A54" i="3"/>
  <c r="A53" i="3" l="1"/>
  <c r="B10" i="2"/>
  <c r="C10" i="2"/>
  <c r="D10" i="2"/>
  <c r="E10" i="2"/>
  <c r="F10" i="2"/>
  <c r="G10" i="2"/>
  <c r="H10" i="2"/>
  <c r="I10" i="2"/>
  <c r="J10" i="2"/>
  <c r="K10" i="2"/>
  <c r="L10" i="2"/>
  <c r="M10" i="2"/>
  <c r="N10" i="2" l="1"/>
  <c r="A52" i="3"/>
  <c r="A51" i="3"/>
  <c r="A50" i="3"/>
  <c r="A49" i="3"/>
  <c r="A48" i="3"/>
  <c r="A47" i="3" l="1"/>
  <c r="B12" i="2" l="1"/>
  <c r="C12" i="2"/>
  <c r="D12" i="2"/>
  <c r="E12" i="2"/>
  <c r="F12" i="2"/>
  <c r="G12" i="2"/>
  <c r="H12" i="2"/>
  <c r="I12" i="2"/>
  <c r="J12" i="2"/>
  <c r="K12" i="2"/>
  <c r="L12" i="2"/>
  <c r="M12" i="2"/>
  <c r="N12" i="2" l="1"/>
  <c r="B28" i="2"/>
  <c r="C28" i="2"/>
  <c r="D28" i="2"/>
  <c r="E28" i="2"/>
  <c r="F28" i="2"/>
  <c r="G28" i="2"/>
  <c r="H28" i="2"/>
  <c r="I28" i="2"/>
  <c r="J28" i="2"/>
  <c r="K28" i="2"/>
  <c r="L28" i="2"/>
  <c r="M28" i="2"/>
  <c r="B27" i="2"/>
  <c r="C27" i="2"/>
  <c r="D27" i="2"/>
  <c r="E27" i="2"/>
  <c r="F27" i="2"/>
  <c r="G27" i="2"/>
  <c r="H27" i="2"/>
  <c r="I27" i="2"/>
  <c r="J27" i="2"/>
  <c r="K27" i="2"/>
  <c r="L27" i="2"/>
  <c r="M27" i="2"/>
  <c r="B26" i="2"/>
  <c r="C26" i="2"/>
  <c r="D26" i="2"/>
  <c r="E26" i="2"/>
  <c r="F26" i="2"/>
  <c r="G26" i="2"/>
  <c r="H26" i="2"/>
  <c r="I26" i="2"/>
  <c r="J26" i="2"/>
  <c r="K26" i="2"/>
  <c r="L26" i="2"/>
  <c r="M26" i="2"/>
  <c r="A46" i="3"/>
  <c r="A44" i="3"/>
  <c r="A43" i="3"/>
  <c r="A42" i="3"/>
  <c r="A41" i="3"/>
  <c r="A40" i="3"/>
  <c r="A39" i="3"/>
  <c r="B25" i="2"/>
  <c r="C25" i="2"/>
  <c r="D25" i="2"/>
  <c r="E25" i="2"/>
  <c r="F25" i="2"/>
  <c r="G25" i="2"/>
  <c r="H25" i="2"/>
  <c r="I25" i="2"/>
  <c r="J25" i="2"/>
  <c r="K25" i="2"/>
  <c r="L25" i="2"/>
  <c r="M25" i="2"/>
  <c r="A38" i="3"/>
  <c r="A36" i="3"/>
  <c r="B24" i="2"/>
  <c r="C24" i="2"/>
  <c r="D24" i="2"/>
  <c r="E24" i="2"/>
  <c r="F24" i="2"/>
  <c r="G24" i="2"/>
  <c r="H24" i="2"/>
  <c r="I24" i="2"/>
  <c r="J24" i="2"/>
  <c r="K24" i="2"/>
  <c r="L24" i="2"/>
  <c r="M24" i="2"/>
  <c r="A35" i="3"/>
  <c r="A34" i="3"/>
  <c r="A33" i="3"/>
  <c r="A32" i="3"/>
  <c r="A31" i="3"/>
  <c r="A30" i="3"/>
  <c r="A29" i="3"/>
  <c r="A28" i="3"/>
  <c r="A27" i="3"/>
  <c r="A26" i="3"/>
  <c r="A25" i="3"/>
  <c r="A24" i="3"/>
  <c r="A23" i="3"/>
  <c r="A22" i="3"/>
  <c r="A21" i="3"/>
  <c r="A20" i="3"/>
  <c r="A19" i="3"/>
  <c r="A18" i="3"/>
  <c r="A17" i="3"/>
  <c r="A16" i="3"/>
  <c r="C15" i="3"/>
  <c r="B20" i="2" s="1"/>
  <c r="A15" i="3"/>
  <c r="A14" i="3"/>
  <c r="A13" i="3"/>
  <c r="A12" i="3"/>
  <c r="A11" i="3"/>
  <c r="A10" i="3"/>
  <c r="A9" i="3"/>
  <c r="A8" i="3"/>
  <c r="A7" i="3"/>
  <c r="A6" i="3"/>
  <c r="A5" i="3"/>
  <c r="A3" i="3"/>
  <c r="A4" i="3"/>
  <c r="B6" i="2"/>
  <c r="B7" i="2"/>
  <c r="B8" i="2"/>
  <c r="B9" i="2"/>
  <c r="B11" i="2"/>
  <c r="B13" i="2"/>
  <c r="B14" i="2"/>
  <c r="B15" i="2"/>
  <c r="B16" i="2"/>
  <c r="B17" i="2"/>
  <c r="B18" i="2"/>
  <c r="B19" i="2"/>
  <c r="B21" i="2"/>
  <c r="B22" i="2"/>
  <c r="B23" i="2"/>
  <c r="B5" i="2"/>
  <c r="N28" i="2" l="1"/>
  <c r="N27" i="2"/>
  <c r="N26" i="2"/>
  <c r="N25" i="2"/>
  <c r="N24" i="2"/>
  <c r="C11" i="2"/>
  <c r="C13" i="2"/>
  <c r="C14" i="2"/>
  <c r="C15" i="2"/>
  <c r="C16" i="2"/>
  <c r="C17" i="2"/>
  <c r="C18" i="2"/>
  <c r="C19" i="2"/>
  <c r="C20" i="2"/>
  <c r="C21" i="2"/>
  <c r="C22" i="2"/>
  <c r="C23" i="2"/>
  <c r="D11" i="2"/>
  <c r="D13" i="2"/>
  <c r="D14" i="2"/>
  <c r="D15" i="2"/>
  <c r="D16" i="2"/>
  <c r="D17" i="2"/>
  <c r="D18" i="2"/>
  <c r="D19" i="2"/>
  <c r="D20" i="2"/>
  <c r="D21" i="2"/>
  <c r="D22" i="2"/>
  <c r="D23" i="2"/>
  <c r="E11" i="2"/>
  <c r="E13" i="2"/>
  <c r="E14" i="2"/>
  <c r="E15" i="2"/>
  <c r="E16" i="2"/>
  <c r="E17" i="2"/>
  <c r="E18" i="2"/>
  <c r="E19" i="2"/>
  <c r="E20" i="2"/>
  <c r="E21" i="2"/>
  <c r="E22" i="2"/>
  <c r="E23" i="2"/>
  <c r="F11" i="2"/>
  <c r="F13" i="2"/>
  <c r="F14" i="2"/>
  <c r="F15" i="2"/>
  <c r="F16" i="2"/>
  <c r="F17" i="2"/>
  <c r="F18" i="2"/>
  <c r="F19" i="2"/>
  <c r="F20" i="2"/>
  <c r="F21" i="2"/>
  <c r="F22" i="2"/>
  <c r="F23" i="2"/>
  <c r="G11" i="2"/>
  <c r="G13" i="2"/>
  <c r="G14" i="2"/>
  <c r="G15" i="2"/>
  <c r="G16" i="2"/>
  <c r="G17" i="2"/>
  <c r="G18" i="2"/>
  <c r="G19" i="2"/>
  <c r="G20" i="2"/>
  <c r="G21" i="2"/>
  <c r="G22" i="2"/>
  <c r="G23" i="2"/>
  <c r="H11" i="2"/>
  <c r="H13" i="2"/>
  <c r="H14" i="2"/>
  <c r="H15" i="2"/>
  <c r="H16" i="2"/>
  <c r="H17" i="2"/>
  <c r="H18" i="2"/>
  <c r="H19" i="2"/>
  <c r="H20" i="2"/>
  <c r="H21" i="2"/>
  <c r="H22" i="2"/>
  <c r="H23" i="2"/>
  <c r="I11" i="2"/>
  <c r="I13" i="2"/>
  <c r="I14" i="2"/>
  <c r="I15" i="2"/>
  <c r="I16" i="2"/>
  <c r="I17" i="2"/>
  <c r="I18" i="2"/>
  <c r="I19" i="2"/>
  <c r="I20" i="2"/>
  <c r="I21" i="2"/>
  <c r="I22" i="2"/>
  <c r="I23" i="2"/>
  <c r="J11" i="2"/>
  <c r="J13" i="2"/>
  <c r="J14" i="2"/>
  <c r="J15" i="2"/>
  <c r="J16" i="2"/>
  <c r="J17" i="2"/>
  <c r="J18" i="2"/>
  <c r="J19" i="2"/>
  <c r="J20" i="2"/>
  <c r="J21" i="2"/>
  <c r="J22" i="2"/>
  <c r="J23" i="2"/>
  <c r="K11" i="2"/>
  <c r="K13" i="2"/>
  <c r="K14" i="2"/>
  <c r="K15" i="2"/>
  <c r="K16" i="2"/>
  <c r="K17" i="2"/>
  <c r="K18" i="2"/>
  <c r="K19" i="2"/>
  <c r="K20" i="2"/>
  <c r="K21" i="2"/>
  <c r="K22" i="2"/>
  <c r="K23" i="2"/>
  <c r="L11" i="2"/>
  <c r="L13" i="2"/>
  <c r="L14" i="2"/>
  <c r="L15" i="2"/>
  <c r="L16" i="2"/>
  <c r="L17" i="2"/>
  <c r="L18" i="2"/>
  <c r="L19" i="2"/>
  <c r="L20" i="2"/>
  <c r="L21" i="2"/>
  <c r="L22" i="2"/>
  <c r="L23" i="2"/>
  <c r="M11" i="2"/>
  <c r="M13" i="2"/>
  <c r="M14" i="2"/>
  <c r="M15" i="2"/>
  <c r="M16" i="2"/>
  <c r="M17" i="2"/>
  <c r="M18" i="2"/>
  <c r="M19" i="2"/>
  <c r="M20" i="2"/>
  <c r="M21" i="2"/>
  <c r="M22" i="2"/>
  <c r="M23" i="2"/>
  <c r="N19" i="2" l="1"/>
  <c r="N17" i="2"/>
  <c r="N16" i="2"/>
  <c r="N20" i="2"/>
  <c r="N14" i="2"/>
  <c r="N23" i="2"/>
  <c r="N22" i="2"/>
  <c r="N21" i="2"/>
  <c r="N18" i="2"/>
  <c r="N15" i="2"/>
  <c r="N13" i="2"/>
  <c r="N11" i="2"/>
  <c r="A18" i="16"/>
  <c r="A17" i="16"/>
  <c r="A16" i="16"/>
  <c r="A15" i="16"/>
  <c r="A14" i="16"/>
  <c r="A10" i="16"/>
  <c r="A9" i="16"/>
  <c r="A8" i="16"/>
  <c r="A7" i="16"/>
  <c r="A4" i="14" l="1"/>
  <c r="A3" i="14"/>
  <c r="A4" i="13"/>
  <c r="A3" i="13"/>
  <c r="A4" i="12"/>
  <c r="A3" i="12"/>
  <c r="A4" i="11"/>
  <c r="A3" i="11"/>
  <c r="A4" i="10"/>
  <c r="A3" i="10"/>
  <c r="A4" i="9"/>
  <c r="A3" i="9"/>
  <c r="A4" i="8"/>
  <c r="A3" i="8"/>
  <c r="A4" i="7"/>
  <c r="A3" i="7"/>
  <c r="A4" i="6"/>
  <c r="A3" i="6"/>
  <c r="A4" i="5"/>
  <c r="A3" i="5"/>
  <c r="C12" i="14"/>
  <c r="C12" i="13"/>
  <c r="C12" i="12"/>
  <c r="C12" i="11"/>
  <c r="C12" i="10"/>
  <c r="C12" i="9"/>
  <c r="C12" i="8"/>
  <c r="C12" i="7"/>
  <c r="C12" i="6"/>
  <c r="C100" i="3"/>
  <c r="C84" i="4"/>
  <c r="C12"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38" i="2" l="1"/>
  <c r="E38" i="2"/>
  <c r="C38" i="2"/>
  <c r="H38" i="2"/>
  <c r="D38" i="2"/>
  <c r="I38" i="2"/>
  <c r="L38" i="2"/>
  <c r="K38" i="2"/>
  <c r="J38" i="2"/>
  <c r="G38" i="2"/>
  <c r="F38" i="2"/>
  <c r="N6" i="2"/>
  <c r="N7" i="2"/>
  <c r="N8" i="2"/>
  <c r="B38" i="2"/>
  <c r="N9" i="2"/>
  <c r="N5" i="2"/>
  <c r="N38" i="2" l="1"/>
</calcChain>
</file>

<file path=xl/sharedStrings.xml><?xml version="1.0" encoding="utf-8"?>
<sst xmlns="http://schemas.openxmlformats.org/spreadsheetml/2006/main" count="731" uniqueCount="186">
  <si>
    <t>Expenses</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</si>
  <si>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</si>
  <si>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</si>
  <si>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</si>
  <si>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</si>
  <si>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</si>
  <si>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</si>
  <si>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</si>
  <si>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</si>
  <si>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</si>
  <si>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</si>
  <si>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</si>
  <si>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</si>
  <si>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</si>
  <si>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</si>
  <si>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</si>
  <si>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</si>
  <si>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</si>
  <si>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</si>
  <si>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</si>
  <si>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</si>
  <si>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</si>
  <si>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</si>
  <si>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</si>
  <si>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</si>
  <si>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</si>
  <si>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</si>
  <si>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</si>
  <si>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</si>
  <si>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</si>
  <si>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</si>
  <si>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</si>
  <si>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</si>
  <si>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</si>
  <si>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</si>
  <si>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</si>
  <si>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</si>
  <si>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</si>
  <si>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</si>
  <si>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</si>
  <si>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</si>
  <si>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</si>
  <si>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</si>
  <si>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</si>
  <si>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</si>
  <si>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</si>
  <si>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</si>
  <si>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HousingLoan</t>
  </si>
  <si>
    <t>PersonalLoan</t>
  </si>
  <si>
    <t>Airtel Postpaid</t>
  </si>
  <si>
    <t>Airtel Prepaid</t>
  </si>
  <si>
    <t>BSNL LandLine</t>
  </si>
  <si>
    <t>HDFC CC</t>
  </si>
  <si>
    <t>HSBC CC</t>
  </si>
  <si>
    <t>SBI CC</t>
  </si>
  <si>
    <t>Kotak CC</t>
  </si>
  <si>
    <t>Citi CC</t>
  </si>
  <si>
    <t>Bescom</t>
  </si>
  <si>
    <t>Airtel Digitial</t>
  </si>
  <si>
    <t>ACCTV</t>
  </si>
  <si>
    <t>My Expense</t>
  </si>
  <si>
    <t>Provision</t>
  </si>
  <si>
    <t>Housing Expense</t>
  </si>
  <si>
    <t>Wife Expense</t>
  </si>
  <si>
    <t>Vegetables</t>
  </si>
  <si>
    <t>Housing Loan Deduction</t>
  </si>
  <si>
    <t>Personal Loan Deduction</t>
  </si>
  <si>
    <t>Airtel Postpaid Deduction</t>
  </si>
  <si>
    <t>Airtel Prepaid Deduction</t>
  </si>
  <si>
    <t>BSNL Land LandLine Deduction</t>
  </si>
  <si>
    <t>Deduction</t>
  </si>
  <si>
    <t>Kotak Deduction</t>
  </si>
  <si>
    <t>Bescom Deduction</t>
  </si>
  <si>
    <t>Airtel Digitial Deduction</t>
  </si>
  <si>
    <t>Tea &amp; Break Fast</t>
  </si>
  <si>
    <t>BreakFast,Tea,Lunch,Dinner</t>
  </si>
  <si>
    <t>BreakFast,Snacks,Drinks</t>
  </si>
  <si>
    <t>Break Fast,Tea,Snacks</t>
  </si>
  <si>
    <t>BreakFast,Snacks for BrotherVisit</t>
  </si>
  <si>
    <t>NewPaper</t>
  </si>
  <si>
    <t>Snacks</t>
  </si>
  <si>
    <t>Tea,Snacks</t>
  </si>
  <si>
    <t>Books</t>
  </si>
  <si>
    <t>movie</t>
  </si>
  <si>
    <t>HariCut</t>
  </si>
  <si>
    <t>Breakfast &amp; Lunch</t>
  </si>
  <si>
    <t>Juice and Gopimachirin with family</t>
  </si>
  <si>
    <t>Toilet wash liquid</t>
  </si>
  <si>
    <t>Tank Cleaning</t>
  </si>
  <si>
    <t>Onion</t>
  </si>
  <si>
    <t>Leaves</t>
  </si>
  <si>
    <t>Fish</t>
  </si>
  <si>
    <t>Biscuits</t>
  </si>
  <si>
    <t>Rice,Dal etc…</t>
  </si>
  <si>
    <t>Milk</t>
  </si>
  <si>
    <t>Milk and Curd</t>
  </si>
  <si>
    <t>Milk only</t>
  </si>
  <si>
    <t>Kids Education</t>
  </si>
  <si>
    <t>Shrinkethan Cardboard and items</t>
  </si>
  <si>
    <t>Provision using Sodeox</t>
  </si>
  <si>
    <t>Pooja items</t>
  </si>
  <si>
    <t>Vegetables 50+60+17</t>
  </si>
  <si>
    <t>Brower Amount Return</t>
  </si>
  <si>
    <t>Provision rava, flour, anil semmea</t>
  </si>
  <si>
    <t>Sodexo</t>
  </si>
  <si>
    <t>Lunch</t>
  </si>
  <si>
    <t>Paytm</t>
  </si>
  <si>
    <t xml:space="preserve">ICICI </t>
  </si>
  <si>
    <t>Tea</t>
  </si>
  <si>
    <t>Cash</t>
  </si>
  <si>
    <t>Milk &amp; Curd</t>
  </si>
  <si>
    <t>Monthly amt</t>
  </si>
  <si>
    <t>IRCTC Ticket</t>
  </si>
  <si>
    <t>Cycle selling amt</t>
  </si>
  <si>
    <t>TNEB</t>
  </si>
  <si>
    <t>Enterinment</t>
  </si>
  <si>
    <t>Dosai</t>
  </si>
  <si>
    <t>Sugarcane Juice</t>
  </si>
  <si>
    <t>Kotak</t>
  </si>
  <si>
    <t>Drinks</t>
  </si>
  <si>
    <t>Milk,Curd</t>
  </si>
  <si>
    <t>Non-Veg Item</t>
  </si>
  <si>
    <t>Meat</t>
  </si>
  <si>
    <t>Briyani Rice</t>
  </si>
  <si>
    <t>Electric items</t>
  </si>
  <si>
    <t>Electrician</t>
  </si>
  <si>
    <t>Medicine</t>
  </si>
  <si>
    <t>Gift Items</t>
  </si>
  <si>
    <t>Fuel</t>
  </si>
  <si>
    <t>Bike Fuel</t>
  </si>
  <si>
    <t>napkines, grapes</t>
  </si>
  <si>
    <t>Salt</t>
  </si>
  <si>
    <t>Cakes and Snacks</t>
  </si>
  <si>
    <t>Chicken for cooking</t>
  </si>
  <si>
    <t>Pepper</t>
  </si>
  <si>
    <t>Outside Food</t>
  </si>
  <si>
    <t>Dominos</t>
  </si>
  <si>
    <t>Snacks for home</t>
  </si>
  <si>
    <t>meat for home</t>
  </si>
  <si>
    <t>Notebooks</t>
  </si>
  <si>
    <t>Outing</t>
  </si>
  <si>
    <t>Travelling Expenses</t>
  </si>
  <si>
    <t>Lalbagh outing</t>
  </si>
  <si>
    <t>Lalbagh Train</t>
  </si>
  <si>
    <t>ICICI</t>
  </si>
  <si>
    <t>CC Amount</t>
  </si>
  <si>
    <t>Breakfast</t>
  </si>
  <si>
    <t>milk</t>
  </si>
  <si>
    <t>Tea and snacks</t>
  </si>
  <si>
    <t>Oil items</t>
  </si>
  <si>
    <t>cash</t>
  </si>
  <si>
    <t>dhal items</t>
  </si>
  <si>
    <t>chicken meat</t>
  </si>
  <si>
    <t>Eggs 12 nos</t>
  </si>
  <si>
    <t>Pokada</t>
  </si>
  <si>
    <t>Rice, shikai</t>
  </si>
  <si>
    <t>Apparel</t>
  </si>
  <si>
    <t>Shoe for wife</t>
  </si>
  <si>
    <t>Fuel for going to chennai</t>
  </si>
  <si>
    <t>year subscription</t>
  </si>
  <si>
    <t>HDFC</t>
  </si>
  <si>
    <t>in ambur</t>
  </si>
  <si>
    <t>In Chittor</t>
  </si>
  <si>
    <t>In Chittor - Juice</t>
  </si>
  <si>
    <t>In Cinema theatre -snakcs</t>
  </si>
  <si>
    <t>Adtya Hyper Market - kanchi</t>
  </si>
  <si>
    <t>In Kanchi</t>
  </si>
  <si>
    <t>Return from Chennai</t>
  </si>
  <si>
    <t>For kanchi</t>
  </si>
  <si>
    <t>myself</t>
  </si>
  <si>
    <t>Snacks for family</t>
  </si>
  <si>
    <t>Cyclinder</t>
  </si>
  <si>
    <t>Fruits and snaks</t>
  </si>
  <si>
    <t>Family</t>
  </si>
  <si>
    <t>2 milk</t>
  </si>
  <si>
    <t>Kotak through paytm</t>
  </si>
  <si>
    <t>Repair(Car/Bike)</t>
  </si>
  <si>
    <t>HDFC through paytm</t>
  </si>
  <si>
    <t>Bike fuel</t>
  </si>
  <si>
    <t>My self</t>
  </si>
  <si>
    <t>Office Birthday Celebration amount</t>
  </si>
  <si>
    <t>Papaiya and small poori</t>
  </si>
  <si>
    <t>Masala poori</t>
  </si>
  <si>
    <t>Vegby - office tea</t>
  </si>
  <si>
    <t>Gift to other</t>
  </si>
  <si>
    <t>Send off Gift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</si>
</sst>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2"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sz val="11"/>
      <color theme="1"/>
      <name val="Calibri"/>
      <scheme val="minor"/>
    </font>
    <font>
      <b/>
      <sz val="11"/>
      <color theme="1"/>
      <name val="Century Gothic"/>
      <scheme val="maj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9">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0" fontId="8" fillId="0" borderId="0" xfId="3">
      <alignment horizontal="left" indent="1"/>
    </xf>
    <xf numFmtId="0" fontId="5" fillId="3" borderId="2" xfId="6" applyBorder="1" applyAlignment="1">
      <alignment horizontal="center" vertical="center"/>
    </xf>
    <xf numFmtId="0" fontId="0" fillId="0" borderId="0" xfId="11" applyFont="1">
      <alignment horizontal="left" vertical="center" wrapText="1" indent="6"/>
    </xf>
    <xf numFmtId="164" fontId="9" fillId="0" borderId="0" xfId="10" applyFill="1">
      <alignment horizontal="left" indent="1"/>
    </xf>
    <xf numFmtId="0" fontId="9" fillId="0" borderId="0" xfId="8" applyFill="1">
      <alignment horizontal="left" wrapText="1" indent="1"/>
    </xf>
    <xf numFmtId="4" fontId="9" fillId="0" borderId="0" xfId="9" applyFill="1">
      <alignment horizontal="right" indent="1"/>
    </xf>
    <xf numFmtId="0" fontId="0" fillId="0" borderId="0" xfId="8" applyFont="1">
      <alignment horizontal="left" wrapText="1" indent="1"/>
    </xf>
    <xf numFmtId="0" fontId="0" fillId="0" borderId="0" xfId="0" applyFill="1"/>
    <xf numFmtId="0" fontId="0" fillId="0" borderId="0" xfId="8" applyFont="1" applyFill="1">
      <alignment horizontal="left" wrapText="1" indent="1"/>
    </xf>
    <xf numFmtId="164" fontId="9" fillId="0" borderId="0" xfId="10">
      <alignment horizontal="left" indent="1"/>
    </xf>
    <xf numFmtId="0" fontId="9" fillId="0" borderId="0" xfId="8" applyFill="1">
      <alignment horizontal="left" wrapText="1" indent="1"/>
    </xf>
    <xf numFmtId="4" fontId="9" fillId="0" borderId="0" xfId="9" applyFill="1">
      <alignment horizontal="right" indent="1"/>
    </xf>
    <xf numFmtId="0" fontId="0" fillId="0" borderId="0" xfId="0" applyFill="1"/>
    <xf numFmtId="0" fontId="0" fillId="0" borderId="0" xfId="8" applyFont="1" applyFill="1">
      <alignment horizontal="left" wrapText="1" indent="1"/>
    </xf>
    <xf numFmtId="0" fontId="10" fillId="0" borderId="0" xfId="0" applyFont="1" applyFill="1" applyBorder="1" applyAlignment="1">
      <alignment horizontal="left" indent="1"/>
    </xf>
    <xf numFmtId="4" fontId="10" fillId="0" borderId="0" xfId="0" applyNumberFormat="1" applyFont="1" applyFill="1" applyBorder="1" applyAlignment="1">
      <alignment horizontal="right" indent="1"/>
    </xf>
    <xf numFmtId="0" fontId="10" fillId="0" borderId="0" xfId="0" applyFont="1" applyFill="1" applyBorder="1"/>
    <xf numFmtId="0" fontId="3" fillId="0" borderId="0" xfId="1"/>
    <xf numFmtId="0" fontId="3" fillId="0" borderId="1" xfId="1" applyBorder="1"/>
    <xf numFmtId="4" fontId="10" fillId="0" borderId="0" xfId="0" applyNumberFormat="1" applyFont="1" applyFill="1" applyBorder="1" applyAlignment="1">
      <alignment horizontal="left" indent="1"/>
    </xf>
    <xf numFmtId="0" fontId="11" fillId="0" borderId="0" xfId="0" applyFont="1" applyFill="1" applyBorder="1" applyAlignment="1">
      <alignment horizontal="left" indent="1"/>
    </xf>
    <xf numFmtId="4" fontId="11" fillId="0" borderId="0" xfId="0" applyNumberFormat="1" applyFont="1" applyFill="1" applyBorder="1" applyAlignment="1">
      <alignment horizontal="right" indent="1"/>
    </xf>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9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92"/>
      <tableStyleElement type="headerRow" dxfId="91"/>
    </tableStyle>
    <tableStyle name="Summary Table" pivot="0" count="6">
      <tableStyleElement type="wholeTable" dxfId="90"/>
      <tableStyleElement type="headerRow" dxfId="89"/>
      <tableStyleElement type="totalRow" dxfId="88"/>
      <tableStyleElement type="firstColumn" dxfId="87"/>
      <tableStyleElement type="lastColumn" dxfId="86"/>
      <tableStyleElement type="firstColumnStripe" dxfId="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HousingLoan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24507</c:v>
                </c:pt>
                <c:pt idx="1">
                  <c:v>29892</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PersonalLoan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15247</c:v>
                </c:pt>
                <c:pt idx="1">
                  <c:v>15216</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Airtel Postpaid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671</c:v>
                </c:pt>
                <c:pt idx="1">
                  <c:v>612</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Airtel Prepaid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399</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BSNL LandLine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589</c:v>
                </c:pt>
                <c:pt idx="1">
                  <c:v>589</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4-DFD0-4528-AE8C-51B058EA99EB}"/>
            </c:ext>
          </c:extLst>
        </c:ser>
        <c:ser>
          <c:idx val="5"/>
          <c:order val="5"/>
          <c:tx>
            <c:strRef>
              <c:f>summary!$A$10</c:f>
              <c:strCache>
                <c:ptCount val="1"/>
                <c:pt idx="0">
                  <c:v>TNEB</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summary!$B$10:$O$10</c15:sqref>
                  </c15:fullRef>
                </c:ext>
              </c:extLst>
              <c:f>summary!$B$10:$M$10</c:f>
              <c:numCache>
                <c:formatCode>#,##0.00</c:formatCode>
                <c:ptCount val="12"/>
                <c:pt idx="0">
                  <c:v>1010</c:v>
                </c:pt>
                <c:pt idx="1">
                  <c:v>357</c:v>
                </c:pt>
                <c:pt idx="2">
                  <c:v>0</c:v>
                </c:pt>
                <c:pt idx="3">
                  <c:v>0</c:v>
                </c:pt>
                <c:pt idx="4">
                  <c:v>0</c:v>
                </c:pt>
                <c:pt idx="5">
                  <c:v>0</c:v>
                </c:pt>
                <c:pt idx="6">
                  <c:v>0</c:v>
                </c:pt>
                <c:pt idx="7">
                  <c:v>0</c:v>
                </c:pt>
                <c:pt idx="8">
                  <c:v>0</c:v>
                </c:pt>
                <c:pt idx="9">
                  <c:v>0</c:v>
                </c:pt>
                <c:pt idx="10">
                  <c:v>0</c:v>
                </c:pt>
                <c:pt idx="11">
                  <c:v>0</c:v>
                </c:pt>
              </c:numCache>
            </c:numRef>
          </c:val>
        </c:ser>
        <c:ser>
          <c:idx val="6"/>
          <c:order val="6"/>
          <c:tx>
            <c:strRef>
              <c:f>summary!$A$11</c:f>
              <c:strCache>
                <c:ptCount val="1"/>
                <c:pt idx="0">
                  <c:v>HDFC CC</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summary!$B$11:$O$11</c15:sqref>
                  </c15:fullRef>
                </c:ext>
              </c:extLst>
              <c:f>summary!$B$11:$M$11</c:f>
              <c:numCache>
                <c:formatCode>#,##0.00</c:formatCode>
                <c:ptCount val="12"/>
                <c:pt idx="0">
                  <c:v>11319</c:v>
                </c:pt>
                <c:pt idx="1">
                  <c:v>37619</c:v>
                </c:pt>
                <c:pt idx="2">
                  <c:v>0</c:v>
                </c:pt>
                <c:pt idx="3">
                  <c:v>0</c:v>
                </c:pt>
                <c:pt idx="4">
                  <c:v>0</c:v>
                </c:pt>
                <c:pt idx="5">
                  <c:v>0</c:v>
                </c:pt>
                <c:pt idx="6">
                  <c:v>0</c:v>
                </c:pt>
                <c:pt idx="7">
                  <c:v>0</c:v>
                </c:pt>
                <c:pt idx="8">
                  <c:v>0</c:v>
                </c:pt>
                <c:pt idx="9">
                  <c:v>0</c:v>
                </c:pt>
                <c:pt idx="10">
                  <c:v>0</c:v>
                </c:pt>
                <c:pt idx="11">
                  <c:v>0</c:v>
                </c:pt>
              </c:numCache>
            </c:numRef>
          </c:val>
        </c:ser>
        <c:ser>
          <c:idx val="7"/>
          <c:order val="7"/>
          <c:tx>
            <c:strRef>
              <c:f>summary!$A$12</c:f>
              <c:strCache>
                <c:ptCount val="1"/>
                <c:pt idx="0">
                  <c:v>HSBC CC</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summary!$B$12:$O$12</c15:sqref>
                  </c15:fullRef>
                </c:ext>
              </c:extLst>
              <c:f>summary!$B$12:$M$12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summary!$A$13</c:f>
              <c:strCache>
                <c:ptCount val="1"/>
                <c:pt idx="0">
                  <c:v>SBI CC</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summary!$B$13:$O$13</c15:sqref>
                  </c15:fullRef>
                </c:ext>
              </c:extLst>
              <c:f>summary!$B$13:$M$13</c:f>
              <c:numCache>
                <c:formatCode>#,##0.00</c:formatCode>
                <c:ptCount val="12"/>
                <c:pt idx="0">
                  <c:v>0</c:v>
                </c:pt>
                <c:pt idx="1">
                  <c:v>1065</c:v>
                </c:pt>
                <c:pt idx="2">
                  <c:v>0</c:v>
                </c:pt>
                <c:pt idx="3">
                  <c:v>0</c:v>
                </c:pt>
                <c:pt idx="4">
                  <c:v>0</c:v>
                </c:pt>
                <c:pt idx="5">
                  <c:v>0</c:v>
                </c:pt>
                <c:pt idx="6">
                  <c:v>0</c:v>
                </c:pt>
                <c:pt idx="7">
                  <c:v>0</c:v>
                </c:pt>
                <c:pt idx="8">
                  <c:v>0</c:v>
                </c:pt>
                <c:pt idx="9">
                  <c:v>0</c:v>
                </c:pt>
                <c:pt idx="10">
                  <c:v>0</c:v>
                </c:pt>
                <c:pt idx="11">
                  <c:v>0</c:v>
                </c:pt>
              </c:numCache>
            </c:numRef>
          </c:val>
        </c:ser>
        <c:ser>
          <c:idx val="9"/>
          <c:order val="9"/>
          <c:tx>
            <c:strRef>
              <c:f>summary!$A$14</c:f>
              <c:strCache>
                <c:ptCount val="1"/>
                <c:pt idx="0">
                  <c:v>Kotak CC</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summary!$B$14:$O$14</c15:sqref>
                  </c15:fullRef>
                </c:ext>
              </c:extLst>
              <c:f>summary!$B$14:$M$14</c:f>
              <c:numCache>
                <c:formatCode>#,##0.00</c:formatCode>
                <c:ptCount val="12"/>
                <c:pt idx="0">
                  <c:v>25000</c:v>
                </c:pt>
                <c:pt idx="1">
                  <c:v>18226</c:v>
                </c:pt>
                <c:pt idx="2">
                  <c:v>0</c:v>
                </c:pt>
                <c:pt idx="3">
                  <c:v>0</c:v>
                </c:pt>
                <c:pt idx="4">
                  <c:v>0</c:v>
                </c:pt>
                <c:pt idx="5">
                  <c:v>0</c:v>
                </c:pt>
                <c:pt idx="6">
                  <c:v>0</c:v>
                </c:pt>
                <c:pt idx="7">
                  <c:v>0</c:v>
                </c:pt>
                <c:pt idx="8">
                  <c:v>0</c:v>
                </c:pt>
                <c:pt idx="9">
                  <c:v>0</c:v>
                </c:pt>
                <c:pt idx="10">
                  <c:v>0</c:v>
                </c:pt>
                <c:pt idx="11">
                  <c:v>0</c:v>
                </c:pt>
              </c:numCache>
            </c:numRef>
          </c:val>
        </c:ser>
        <c:ser>
          <c:idx val="10"/>
          <c:order val="10"/>
          <c:tx>
            <c:strRef>
              <c:f>summary!$A$15</c:f>
              <c:strCache>
                <c:ptCount val="1"/>
                <c:pt idx="0">
                  <c:v>Citi CC</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summary!$B$15:$O$15</c15:sqref>
                  </c15:fullRef>
                </c:ext>
              </c:extLst>
              <c:f>summary!$B$15:$M$15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summary!$A$16</c:f>
              <c:strCache>
                <c:ptCount val="1"/>
                <c:pt idx="0">
                  <c:v>Bescom</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summary!$B$16:$O$16</c15:sqref>
                  </c15:fullRef>
                </c:ext>
              </c:extLst>
              <c:f>summary!$B$16:$M$16</c:f>
              <c:numCache>
                <c:formatCode>#,##0.00</c:formatCode>
                <c:ptCount val="12"/>
                <c:pt idx="0">
                  <c:v>1000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summary!$A$17</c:f>
              <c:strCache>
                <c:ptCount val="1"/>
                <c:pt idx="0">
                  <c:v>Airtel Digitial</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summary!$B$17:$O$17</c15:sqref>
                  </c15:fullRef>
                </c:ext>
              </c:extLst>
              <c:f>summary!$B$17:$M$17</c:f>
              <c:numCache>
                <c:formatCode>#,##0.00</c:formatCode>
                <c:ptCount val="12"/>
                <c:pt idx="0">
                  <c:v>330</c:v>
                </c:pt>
                <c:pt idx="1">
                  <c:v>3741</c:v>
                </c:pt>
                <c:pt idx="2">
                  <c:v>0</c:v>
                </c:pt>
                <c:pt idx="3">
                  <c:v>0</c:v>
                </c:pt>
                <c:pt idx="4">
                  <c:v>0</c:v>
                </c:pt>
                <c:pt idx="5">
                  <c:v>0</c:v>
                </c:pt>
                <c:pt idx="6">
                  <c:v>0</c:v>
                </c:pt>
                <c:pt idx="7">
                  <c:v>0</c:v>
                </c:pt>
                <c:pt idx="8">
                  <c:v>0</c:v>
                </c:pt>
                <c:pt idx="9">
                  <c:v>0</c:v>
                </c:pt>
                <c:pt idx="10">
                  <c:v>0</c:v>
                </c:pt>
                <c:pt idx="11">
                  <c:v>0</c:v>
                </c:pt>
              </c:numCache>
            </c:numRef>
          </c:val>
        </c:ser>
        <c:ser>
          <c:idx val="13"/>
          <c:order val="13"/>
          <c:tx>
            <c:strRef>
              <c:f>summary!$A$18</c:f>
              <c:strCache>
                <c:ptCount val="1"/>
                <c:pt idx="0">
                  <c:v>ACCTV</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summary!$B$18:$O$18</c15:sqref>
                  </c15:fullRef>
                </c:ext>
              </c:extLst>
              <c:f>summary!$B$18:$M$18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summary!$A$19</c:f>
              <c:strCache>
                <c:ptCount val="1"/>
                <c:pt idx="0">
                  <c:v>Housing Expense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summary!$B$19:$O$19</c15:sqref>
                  </c15:fullRef>
                </c:ext>
              </c:extLst>
              <c:f>summary!$B$19:$M$19</c:f>
              <c:numCache>
                <c:formatCode>#,##0.00</c:formatCode>
                <c:ptCount val="12"/>
                <c:pt idx="0">
                  <c:v>1920</c:v>
                </c:pt>
                <c:pt idx="1">
                  <c:v>3486</c:v>
                </c:pt>
                <c:pt idx="2">
                  <c:v>0</c:v>
                </c:pt>
                <c:pt idx="3">
                  <c:v>0</c:v>
                </c:pt>
                <c:pt idx="4">
                  <c:v>0</c:v>
                </c:pt>
                <c:pt idx="5">
                  <c:v>0</c:v>
                </c:pt>
                <c:pt idx="6">
                  <c:v>0</c:v>
                </c:pt>
                <c:pt idx="7">
                  <c:v>0</c:v>
                </c:pt>
                <c:pt idx="8">
                  <c:v>0</c:v>
                </c:pt>
                <c:pt idx="9">
                  <c:v>0</c:v>
                </c:pt>
                <c:pt idx="10">
                  <c:v>0</c:v>
                </c:pt>
                <c:pt idx="11">
                  <c:v>0</c:v>
                </c:pt>
              </c:numCache>
            </c:numRef>
          </c:val>
        </c:ser>
        <c:ser>
          <c:idx val="15"/>
          <c:order val="15"/>
          <c:tx>
            <c:strRef>
              <c:f>summary!$A$20</c:f>
              <c:strCache>
                <c:ptCount val="1"/>
                <c:pt idx="0">
                  <c:v>My Expense</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summary!$B$20:$O$20</c15:sqref>
                  </c15:fullRef>
                </c:ext>
              </c:extLst>
              <c:f>summary!$B$20:$M$20</c:f>
              <c:numCache>
                <c:formatCode>#,##0.00</c:formatCode>
                <c:ptCount val="12"/>
                <c:pt idx="0">
                  <c:v>3034</c:v>
                </c:pt>
                <c:pt idx="1">
                  <c:v>276</c:v>
                </c:pt>
                <c:pt idx="2">
                  <c:v>0</c:v>
                </c:pt>
                <c:pt idx="3">
                  <c:v>0</c:v>
                </c:pt>
                <c:pt idx="4">
                  <c:v>0</c:v>
                </c:pt>
                <c:pt idx="5">
                  <c:v>0</c:v>
                </c:pt>
                <c:pt idx="6">
                  <c:v>0</c:v>
                </c:pt>
                <c:pt idx="7">
                  <c:v>0</c:v>
                </c:pt>
                <c:pt idx="8">
                  <c:v>0</c:v>
                </c:pt>
                <c:pt idx="9">
                  <c:v>0</c:v>
                </c:pt>
                <c:pt idx="10">
                  <c:v>0</c:v>
                </c:pt>
                <c:pt idx="11">
                  <c:v>0</c:v>
                </c:pt>
              </c:numCache>
            </c:numRef>
          </c:val>
        </c:ser>
        <c:ser>
          <c:idx val="16"/>
          <c:order val="16"/>
          <c:tx>
            <c:strRef>
              <c:f>summary!$A$21</c:f>
              <c:strCache>
                <c:ptCount val="1"/>
                <c:pt idx="0">
                  <c:v>Wife Expense</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summary!$B$21:$O$21</c15:sqref>
                  </c15:fullRef>
                </c:ext>
              </c:extLst>
              <c:f>summary!$B$21:$M$21</c:f>
              <c:numCache>
                <c:formatCode>#,##0.00</c:formatCode>
                <c:ptCount val="12"/>
                <c:pt idx="0">
                  <c:v>1371.8</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summary!$A$22</c:f>
              <c:strCache>
                <c:ptCount val="1"/>
                <c:pt idx="0">
                  <c:v>Vegetables</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summary!$B$22:$O$22</c15:sqref>
                  </c15:fullRef>
                </c:ext>
              </c:extLst>
              <c:f>summary!$B$22:$M$22</c:f>
              <c:numCache>
                <c:formatCode>#,##0.00</c:formatCode>
                <c:ptCount val="12"/>
                <c:pt idx="0">
                  <c:v>1087</c:v>
                </c:pt>
                <c:pt idx="1">
                  <c:v>0</c:v>
                </c:pt>
                <c:pt idx="2">
                  <c:v>0</c:v>
                </c:pt>
                <c:pt idx="3">
                  <c:v>0</c:v>
                </c:pt>
                <c:pt idx="4">
                  <c:v>0</c:v>
                </c:pt>
                <c:pt idx="5">
                  <c:v>0</c:v>
                </c:pt>
                <c:pt idx="6">
                  <c:v>0</c:v>
                </c:pt>
                <c:pt idx="7">
                  <c:v>0</c:v>
                </c:pt>
                <c:pt idx="8">
                  <c:v>0</c:v>
                </c:pt>
                <c:pt idx="9">
                  <c:v>0</c:v>
                </c:pt>
                <c:pt idx="10">
                  <c:v>0</c:v>
                </c:pt>
                <c:pt idx="11">
                  <c:v>0</c:v>
                </c:pt>
              </c:numCache>
            </c:numRef>
          </c:val>
        </c:ser>
        <c:ser>
          <c:idx val="18"/>
          <c:order val="18"/>
          <c:tx>
            <c:strRef>
              <c:f>summary!$A$23</c:f>
              <c:strCache>
                <c:ptCount val="1"/>
                <c:pt idx="0">
                  <c:v>Provision</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summary!$B$23:$O$23</c15:sqref>
                  </c15:fullRef>
                </c:ext>
              </c:extLst>
              <c:f>summary!$B$23:$M$23</c:f>
              <c:numCache>
                <c:formatCode>#,##0.00</c:formatCode>
                <c:ptCount val="12"/>
                <c:pt idx="0">
                  <c:v>4503</c:v>
                </c:pt>
                <c:pt idx="1">
                  <c:v>1926</c:v>
                </c:pt>
                <c:pt idx="2">
                  <c:v>0</c:v>
                </c:pt>
                <c:pt idx="3">
                  <c:v>0</c:v>
                </c:pt>
                <c:pt idx="4">
                  <c:v>0</c:v>
                </c:pt>
                <c:pt idx="5">
                  <c:v>0</c:v>
                </c:pt>
                <c:pt idx="6">
                  <c:v>0</c:v>
                </c:pt>
                <c:pt idx="7">
                  <c:v>0</c:v>
                </c:pt>
                <c:pt idx="8">
                  <c:v>0</c:v>
                </c:pt>
                <c:pt idx="9">
                  <c:v>0</c:v>
                </c:pt>
                <c:pt idx="10">
                  <c:v>0</c:v>
                </c:pt>
                <c:pt idx="11">
                  <c:v>0</c:v>
                </c:pt>
              </c:numCache>
            </c:numRef>
          </c:val>
        </c:ser>
        <c:ser>
          <c:idx val="19"/>
          <c:order val="19"/>
          <c:tx>
            <c:strRef>
              <c:f>summary!$A$24</c:f>
              <c:strCache>
                <c:ptCount val="1"/>
                <c:pt idx="0">
                  <c:v>Milk</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summary!$B$24:$O$24</c15:sqref>
                  </c15:fullRef>
                </c:ext>
              </c:extLst>
              <c:f>summary!$B$24:$M$24</c:f>
              <c:numCache>
                <c:formatCode>#,##0.00</c:formatCode>
                <c:ptCount val="12"/>
                <c:pt idx="0">
                  <c:v>511</c:v>
                </c:pt>
                <c:pt idx="1">
                  <c:v>204</c:v>
                </c:pt>
                <c:pt idx="2">
                  <c:v>0</c:v>
                </c:pt>
                <c:pt idx="3">
                  <c:v>0</c:v>
                </c:pt>
                <c:pt idx="4">
                  <c:v>0</c:v>
                </c:pt>
                <c:pt idx="5">
                  <c:v>0</c:v>
                </c:pt>
                <c:pt idx="6">
                  <c:v>0</c:v>
                </c:pt>
                <c:pt idx="7">
                  <c:v>0</c:v>
                </c:pt>
                <c:pt idx="8">
                  <c:v>0</c:v>
                </c:pt>
                <c:pt idx="9">
                  <c:v>0</c:v>
                </c:pt>
                <c:pt idx="10">
                  <c:v>0</c:v>
                </c:pt>
                <c:pt idx="11">
                  <c:v>0</c:v>
                </c:pt>
              </c:numCache>
            </c:numRef>
          </c:val>
        </c:ser>
        <c:ser>
          <c:idx val="20"/>
          <c:order val="20"/>
          <c:tx>
            <c:strRef>
              <c:f>summary!$A$25</c:f>
              <c:strCache>
                <c:ptCount val="1"/>
                <c:pt idx="0">
                  <c:v>Kids Education</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summary!$B$25:$O$25</c15:sqref>
                  </c15:fullRef>
                </c:ext>
              </c:extLst>
              <c:f>summary!$B$25:$M$25</c:f>
              <c:numCache>
                <c:formatCode>#,##0.00</c:formatCode>
                <c:ptCount val="12"/>
                <c:pt idx="0">
                  <c:v>90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summary!$A$26</c:f>
              <c:strCache>
                <c:ptCount val="1"/>
                <c:pt idx="0">
                  <c:v>Brower Amount Return</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summary!$B$26:$O$26</c15:sqref>
                  </c15:fullRef>
                </c:ext>
              </c:extLst>
              <c:f>summary!$B$26:$M$26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summary!$A$27</c:f>
              <c:strCache>
                <c:ptCount val="1"/>
                <c:pt idx="0">
                  <c:v>Books</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summary!$B$27:$O$27</c15:sqref>
                  </c15:fullRef>
                </c:ext>
              </c:extLst>
              <c:f>summary!$B$27:$M$27</c:f>
              <c:numCache>
                <c:formatCode>#,##0.00</c:formatCode>
                <c:ptCount val="12"/>
                <c:pt idx="0">
                  <c:v>300</c:v>
                </c:pt>
                <c:pt idx="1">
                  <c:v>0</c:v>
                </c:pt>
                <c:pt idx="2">
                  <c:v>0</c:v>
                </c:pt>
                <c:pt idx="3">
                  <c:v>0</c:v>
                </c:pt>
                <c:pt idx="4">
                  <c:v>0</c:v>
                </c:pt>
                <c:pt idx="5">
                  <c:v>0</c:v>
                </c:pt>
                <c:pt idx="6">
                  <c:v>0</c:v>
                </c:pt>
                <c:pt idx="7">
                  <c:v>0</c:v>
                </c:pt>
                <c:pt idx="8">
                  <c:v>0</c:v>
                </c:pt>
                <c:pt idx="9">
                  <c:v>0</c:v>
                </c:pt>
                <c:pt idx="10">
                  <c:v>0</c:v>
                </c:pt>
                <c:pt idx="11">
                  <c:v>0</c:v>
                </c:pt>
              </c:numCache>
            </c:numRef>
          </c:val>
        </c:ser>
        <c:ser>
          <c:idx val="23"/>
          <c:order val="23"/>
          <c:tx>
            <c:strRef>
              <c:f>summary!$A$28</c:f>
              <c:strCache>
                <c:ptCount val="1"/>
                <c:pt idx="0">
                  <c:v>Enterinment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summary!$B$28:$O$28</c15:sqref>
                  </c15:fullRef>
                </c:ext>
              </c:extLst>
              <c:f>summary!$B$28:$M$28</c:f>
              <c:numCache>
                <c:formatCode>#,##0.00</c:formatCode>
                <c:ptCount val="12"/>
                <c:pt idx="0">
                  <c:v>420</c:v>
                </c:pt>
                <c:pt idx="1">
                  <c:v>310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00"/>
        <c:overlap val="-24"/>
        <c:axId val="551601592"/>
        <c:axId val="551598064"/>
      </c:barChart>
      <c:catAx>
        <c:axId val="55160159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598064"/>
        <c:crosses val="autoZero"/>
        <c:auto val="1"/>
        <c:lblAlgn val="ctr"/>
        <c:lblOffset val="100"/>
        <c:noMultiLvlLbl val="0"/>
      </c:catAx>
      <c:valAx>
        <c:axId val="5515980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601592"/>
        <c:crosses val="autoZero"/>
        <c:crossBetween val="between"/>
      </c:valAx>
      <c:spPr>
        <a:noFill/>
        <a:ln>
          <a:noFill/>
        </a:ln>
        <a:effectLst/>
      </c:spPr>
    </c:plotArea>
    <c:legend>
      <c:legendPos val="r"/>
      <c:layout>
        <c:manualLayout>
          <c:xMode val="edge"/>
          <c:yMode val="edge"/>
          <c:x val="0.86207014116939074"/>
          <c:y val="2.2843607107523228E-2"/>
          <c:w val="9.8214645966754999E-2"/>
          <c:h val="0.8699538463411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38" totalsRowCount="1" headerRowCellStyle="Heading 2">
  <autoFilter ref="A4:O37"/>
  <tableColumns count="15">
    <tableColumn id="1" name="Expenses" totalsRowLabel="Total" totalsRowDxfId="18" dataCellStyle="Table details"/>
    <tableColumn id="2" name="Jan" totalsRowFunction="sum" totalsRowDxfId="17" dataCellStyle="Table numbers">
      <calculatedColumnFormula>SUMIFS(ExpJan[Amount],ExpJan[Category],ExpenseSummary[[#This Row],[Expenses]])</calculatedColumnFormula>
    </tableColumn>
    <tableColumn id="3" name="Feb" totalsRowFunction="sum" totalsRowDxfId="16" dataCellStyle="Table numbers">
      <calculatedColumnFormula>SUMIFS(ExpFeb[Amount],ExpFeb[Category],ExpenseSummary[[#This Row],[Expenses]])</calculatedColumnFormula>
    </tableColumn>
    <tableColumn id="4" name="Mar" totalsRowFunction="sum" totalsRowDxfId="15" dataCellStyle="Table numbers">
      <calculatedColumnFormula>SUMIFS(ExpMar[Amount],ExpMar[Category],ExpenseSummary[[#This Row],[Expenses]])</calculatedColumnFormula>
    </tableColumn>
    <tableColumn id="5" name="Apr" totalsRowFunction="sum" totalsRowDxfId="14" dataCellStyle="Table numbers">
      <calculatedColumnFormula>SUMIFS(ExpApr[Amount],ExpApr[Category],ExpenseSummary[[#This Row],[Expenses]])</calculatedColumnFormula>
    </tableColumn>
    <tableColumn id="6" name="May" totalsRowFunction="sum" totalsRowDxfId="13" dataCellStyle="Table numbers">
      <calculatedColumnFormula>SUMIFS(ExpMay[Amount],ExpMay[Category],ExpenseSummary[[#This Row],[Expenses]])</calculatedColumnFormula>
    </tableColumn>
    <tableColumn id="7" name="Jun" totalsRowFunction="sum" totalsRowDxfId="12" dataCellStyle="Table numbers">
      <calculatedColumnFormula>SUMIFS(ExpJun[Amount],ExpJun[Category],ExpenseSummary[[#This Row],[Expenses]])</calculatedColumnFormula>
    </tableColumn>
    <tableColumn id="8" name="Jul" totalsRowFunction="sum" totalsRowDxfId="11" dataCellStyle="Table numbers">
      <calculatedColumnFormula>SUMIFS(ExpJul[Amount],ExpJul[Category],ExpenseSummary[[#This Row],[Expenses]])</calculatedColumnFormula>
    </tableColumn>
    <tableColumn id="9" name="Aug" totalsRowFunction="sum" totalsRowDxfId="10" dataCellStyle="Table numbers">
      <calculatedColumnFormula>SUMIFS(ExpAug[Amount],ExpAug[Category],ExpenseSummary[[#This Row],[Expenses]])</calculatedColumnFormula>
    </tableColumn>
    <tableColumn id="10" name="Sep" totalsRowFunction="sum" totalsRowDxfId="9" dataCellStyle="Table numbers">
      <calculatedColumnFormula>SUMIFS(ExpSep[Amount],ExpSep[Category],ExpenseSummary[[#This Row],[Expenses]])</calculatedColumnFormula>
    </tableColumn>
    <tableColumn id="11" name="Oct" totalsRowFunction="sum" totalsRowDxfId="8" dataCellStyle="Table numbers">
      <calculatedColumnFormula>SUMIFS(ExpOct[Amount],ExpOct[Category],ExpenseSummary[[#This Row],[Expenses]])</calculatedColumnFormula>
    </tableColumn>
    <tableColumn id="12" name="Nov" totalsRowFunction="sum" totalsRowDxfId="7" dataCellStyle="Table numbers">
      <calculatedColumnFormula>SUMIFS(ExpNov[Amount],ExpNov[Category],ExpenseSummary[[#This Row],[Expenses]])</calculatedColumnFormula>
    </tableColumn>
    <tableColumn id="13" name="Dec" totalsRowFunction="sum" totalsRowDxfId="6" dataCellStyle="Table numbers">
      <calculatedColumnFormula>SUMIFS(ExpDec[Amount],ExpDec[Category],ExpenseSummary[[#This Row],[Expenses]])</calculatedColumnFormula>
    </tableColumn>
    <tableColumn id="14" name="Total" totalsRowFunction="sum" totalsRowDxfId="5"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12" totalsRowCount="1" headerRowCellStyle="Heading 2">
  <autoFilter ref="A2:E11"/>
  <tableColumns count="5">
    <tableColumn id="1" name="Date" totalsRowLabel="Total" totalsRowDxfId="42" dataCellStyle="Table date"/>
    <tableColumn id="2" name="PO#" totalsRowDxfId="41" dataCellStyle="Table details"/>
    <tableColumn id="3" name="Amount" totalsRowFunction="sum" totalsRowDxfId="40" dataCellStyle="Table numbers"/>
    <tableColumn id="4" name="Category" dataDxfId="39" totalsRowDxfId="38" dataCellStyle="Table details"/>
    <tableColumn id="5" name="Description" totalsRowDxfId="3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12" totalsRowCount="1" headerRowCellStyle="Heading 2">
  <autoFilter ref="A2:E11"/>
  <tableColumns count="5">
    <tableColumn id="1" name="Date" totalsRowLabel="Total" totalsRowDxfId="36" dataCellStyle="Table date"/>
    <tableColumn id="2" name="PO#" totalsRowDxfId="35" dataCellStyle="Table details"/>
    <tableColumn id="3" name="Amount" totalsRowFunction="sum" totalsRowDxfId="34" dataCellStyle="Table numbers"/>
    <tableColumn id="4" name="Category" dataDxfId="33" totalsRowDxfId="32" dataCellStyle="Table details"/>
    <tableColumn id="5" name="Description" totalsRowDxfId="3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12" totalsRowCount="1" headerRowCellStyle="Heading 2">
  <autoFilter ref="A2:E11"/>
  <tableColumns count="5">
    <tableColumn id="1" name="Date" totalsRowLabel="Total" totalsRowDxfId="30" dataCellStyle="Table date"/>
    <tableColumn id="2" name="PO#" totalsRowDxfId="29" dataCellStyle="Table details"/>
    <tableColumn id="3" name="Amount" totalsRowFunction="sum" totalsRowDxfId="28" dataCellStyle="Table numbers"/>
    <tableColumn id="4" name="Category" dataDxfId="27" totalsRowDxfId="26" dataCellStyle="Table details"/>
    <tableColumn id="5" name="Description" totalsRowDxfId="2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12" totalsRowCount="1" headerRowCellStyle="Heading 2">
  <autoFilter ref="A2:E11"/>
  <tableColumns count="5">
    <tableColumn id="1" name="Date" totalsRowLabel="Total" totalsRowDxfId="24" dataCellStyle="Table date"/>
    <tableColumn id="2" name="PO#" totalsRowDxfId="23" dataCellStyle="Table details"/>
    <tableColumn id="3" name="Amount" totalsRowFunction="sum" totalsRowDxfId="22" dataCellStyle="Table numbers"/>
    <tableColumn id="4" name="Category" dataDxfId="21" totalsRowDxfId="20" dataCellStyle="Table details"/>
    <tableColumn id="5" name="Description" totalsRowDxfId="1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100" totalsRowCount="1" headerRowCellStyle="Heading 2">
  <autoFilter ref="A2:E99"/>
  <tableColumns count="5">
    <tableColumn id="1" name="Date" totalsRowLabel="Total" totalsRowDxfId="84" dataCellStyle="Table date"/>
    <tableColumn id="2" name="PO#" totalsRowDxfId="83" dataCellStyle="Table details"/>
    <tableColumn id="3" name="Amount" totalsRowFunction="sum" totalsRowDxfId="82" dataCellStyle="Table numbers"/>
    <tableColumn id="4" name="Category" totalsRowDxfId="81" dataCellStyle="Table details"/>
    <tableColumn id="5" name="Description" totalsRowDxfId="8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84" totalsRowCount="1" headerRowCellStyle="Heading 2">
  <autoFilter ref="A2:E83"/>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dataDxfId="79"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12" totalsRowCount="1" headerRowCellStyle="Heading 2">
  <autoFilter ref="A2:E11"/>
  <tableColumns count="5">
    <tableColumn id="1" name="Date" totalsRowLabel="Total" totalsRowDxfId="78" dataCellStyle="Table date"/>
    <tableColumn id="2" name="PO#" totalsRowDxfId="77" dataCellStyle="Table details"/>
    <tableColumn id="3" name="Amount" totalsRowFunction="sum" totalsRowDxfId="76" dataCellStyle="Table numbers"/>
    <tableColumn id="4" name="Category" dataDxfId="75" totalsRowDxfId="74" dataCellStyle="Table details"/>
    <tableColumn id="5" name="Description" totalsRowDxfId="7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12" totalsRowCount="1" headerRowCellStyle="Heading 2">
  <autoFilter ref="A2:E11"/>
  <tableColumns count="5">
    <tableColumn id="1" name="Date" totalsRowLabel="Total" totalsRowDxfId="72" dataCellStyle="Table date"/>
    <tableColumn id="2" name="PO#" totalsRowDxfId="71" dataCellStyle="Table details"/>
    <tableColumn id="3" name="Amount" totalsRowFunction="sum" totalsRowDxfId="70" dataCellStyle="Table numbers"/>
    <tableColumn id="4" name="Category" dataDxfId="69" totalsRowDxfId="68" dataCellStyle="Table details"/>
    <tableColumn id="5" name="Description" totalsRowDxfId="6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12" totalsRowCount="1" headerRowCellStyle="Heading 2">
  <autoFilter ref="A2:E11"/>
  <tableColumns count="5">
    <tableColumn id="1" name="Date" totalsRowLabel="Total" totalsRowDxfId="66" dataCellStyle="Table date"/>
    <tableColumn id="2" name="PO#" totalsRowDxfId="65" dataCellStyle="Table details"/>
    <tableColumn id="3" name="Amount" totalsRowFunction="sum" totalsRowDxfId="64" dataCellStyle="Table numbers"/>
    <tableColumn id="4" name="Category" dataDxfId="63" totalsRowDxfId="62" dataCellStyle="Table details"/>
    <tableColumn id="5" name="Description" totalsRowDxfId="6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12" totalsRowCount="1" headerRowCellStyle="Heading 2">
  <autoFilter ref="A2:E11"/>
  <tableColumns count="5">
    <tableColumn id="1" name="Date" totalsRowLabel="Total" totalsRowDxfId="60" dataCellStyle="Table date"/>
    <tableColumn id="2" name="PO#" totalsRowDxfId="59" dataCellStyle="Table details"/>
    <tableColumn id="3" name="Amount" totalsRowFunction="sum" totalsRowDxfId="58" dataCellStyle="Table numbers"/>
    <tableColumn id="4" name="Category" dataDxfId="57" totalsRowDxfId="56" dataCellStyle="Table details"/>
    <tableColumn id="5" name="Description" totalsRowDxfId="5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12" totalsRowCount="1" headerRowCellStyle="Heading 2">
  <autoFilter ref="A2:E11"/>
  <tableColumns count="5">
    <tableColumn id="1" name="Date" totalsRowLabel="Total" totalsRowDxfId="54" dataCellStyle="Table date"/>
    <tableColumn id="2" name="PO#" totalsRowDxfId="53" dataCellStyle="Table details"/>
    <tableColumn id="3" name="Amount" totalsRowFunction="sum" totalsRowDxfId="52" dataCellStyle="Table numbers"/>
    <tableColumn id="4" name="Category" dataDxfId="51" totalsRowDxfId="50" dataCellStyle="Table details"/>
    <tableColumn id="5" name="Description" totalsRowDxfId="4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12" totalsRowCount="1" headerRowCellStyle="Heading 2">
  <autoFilter ref="A2:E11"/>
  <tableColumns count="5">
    <tableColumn id="1" name="Date" totalsRowLabel="Total" totalsRowDxfId="48" dataCellStyle="Table date"/>
    <tableColumn id="2" name="PO#" totalsRowDxfId="47" dataCellStyle="Table details"/>
    <tableColumn id="3" name="Amount" totalsRowFunction="sum" totalsRowDxfId="46" dataCellStyle="Table numbers"/>
    <tableColumn id="4" name="Category" dataDxfId="45" totalsRowDxfId="44" dataCellStyle="Table details"/>
    <tableColumn id="5" name="Description" totalsRowDxfId="4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3"/>
  <cols>
    <col min="1" max="1" width="152.44140625" style="13" customWidth="1"/>
    <col min="2" max="16384" width="9" style="13"/>
  </cols>
  <sheetData>
    <row r="1" spans="1:1" ht="35.1" customHeight="1" x14ac:dyDescent="0.45">
      <c r="A1" s="6" t="s">
        <v>36</v>
      </c>
    </row>
    <row r="2" spans="1:1" ht="30" customHeight="1" x14ac:dyDescent="0.3">
      <c r="A2" s="10" t="s">
        <v>41</v>
      </c>
    </row>
    <row r="3" spans="1:1" ht="30" customHeight="1" x14ac:dyDescent="0.3">
      <c r="A3" s="12" t="s">
        <v>43</v>
      </c>
    </row>
    <row r="4" spans="1:1" ht="30" customHeight="1" x14ac:dyDescent="0.3">
      <c r="A4" s="12" t="s">
        <v>44</v>
      </c>
    </row>
    <row r="5" spans="1:1" ht="30" customHeight="1" x14ac:dyDescent="0.3">
      <c r="A5" s="10" t="s">
        <v>37</v>
      </c>
    </row>
    <row r="6" spans="1:1" ht="30" customHeight="1" x14ac:dyDescent="0.3">
      <c r="A6" s="12" t="s">
        <v>22</v>
      </c>
    </row>
    <row r="7" spans="1:1" ht="30" customHeight="1" x14ac:dyDescent="0.3">
      <c r="A7" s="14"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19"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19"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5"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2" t="s">
        <v>45</v>
      </c>
    </row>
    <row r="12" spans="1:1" ht="30" customHeight="1" x14ac:dyDescent="0.3">
      <c r="A12" s="12" t="s">
        <v>42</v>
      </c>
    </row>
    <row r="13" spans="1:1" ht="30" customHeight="1" x14ac:dyDescent="0.3">
      <c r="A13" s="11" t="s">
        <v>46</v>
      </c>
    </row>
    <row r="14" spans="1:1" ht="30" customHeight="1" x14ac:dyDescent="0.3">
      <c r="A14" s="15"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
      <c r="A15" s="15"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12"/>
  <sheetViews>
    <sheetView showGridLines="0" zoomScaleNormal="10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31</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DATE(YEAR(TODAY()),8,8)</f>
        <v>43320</v>
      </c>
      <c r="B3" s="2" t="s">
        <v>6</v>
      </c>
      <c r="C3" s="3">
        <v>0</v>
      </c>
      <c r="D3" s="23" t="s">
        <v>47</v>
      </c>
      <c r="E3" s="2" t="s">
        <v>38</v>
      </c>
    </row>
    <row r="4" spans="1:5" ht="30" customHeight="1" x14ac:dyDescent="0.3">
      <c r="A4" s="8">
        <f ca="1">DATE(YEAR(TODAY()),8,9)</f>
        <v>43321</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SUBTOTAL(109,ExpAug[Amount])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ugust needs be entered  in order for this expense to be added to the Summary sheet" sqref="A3:A11">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32</v>
      </c>
      <c r="B1" s="34"/>
      <c r="C1" s="35"/>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DATE(YEAR(TODAY()),9,9)</f>
        <v>43352</v>
      </c>
      <c r="B3" s="2" t="s">
        <v>6</v>
      </c>
      <c r="C3" s="3">
        <v>0</v>
      </c>
      <c r="D3" s="23" t="s">
        <v>47</v>
      </c>
      <c r="E3" s="2" t="s">
        <v>38</v>
      </c>
    </row>
    <row r="4" spans="1:5" ht="30" customHeight="1" x14ac:dyDescent="0.3">
      <c r="A4" s="8">
        <f ca="1">DATE(YEAR(TODAY()),9,15)</f>
        <v>43358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SUBTOTAL(109,ExpSep[Amount])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September needs be entered  in order for this expense to be added to the Summary sheet" sqref="A3:A11">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33</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DATE(YEAR(TODAY()),10,10)</f>
        <v>43383</v>
      </c>
      <c r="B3" s="2" t="s">
        <v>6</v>
      </c>
      <c r="C3" s="3">
        <v>0</v>
      </c>
      <c r="D3" s="23" t="s">
        <v>47</v>
      </c>
      <c r="E3" s="2" t="s">
        <v>38</v>
      </c>
    </row>
    <row r="4" spans="1:5" ht="30" customHeight="1" x14ac:dyDescent="0.3">
      <c r="A4" s="8">
        <f ca="1">DATE(YEAR(TODAY()),10,21)</f>
        <v>43394</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SUBTOTAL(109,ExpOct[Amount])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October needs be entered  in order for this expense to be added to the Summary sheet" sqref="A3:A11">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34</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DATE(YEAR(TODAY()),11,14)</f>
        <v>43418</v>
      </c>
      <c r="B3" s="2" t="s">
        <v>6</v>
      </c>
      <c r="C3" s="3">
        <v>0</v>
      </c>
      <c r="D3" s="23" t="s">
        <v>47</v>
      </c>
      <c r="E3" s="2" t="s">
        <v>38</v>
      </c>
    </row>
    <row r="4" spans="1:5" ht="30" customHeight="1" x14ac:dyDescent="0.3">
      <c r="A4" s="8">
        <f ca="1">DATE(YEAR(TODAY()),11,21)</f>
        <v>43425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SUBTOTAL(109,ExpNov[Amount])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November needs be entered  in order for this expense to be added to the Summary sheet" sqref="A3:A11">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35</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DATE(YEAR(TODAY()),12,2)</f>
        <v>43436</v>
      </c>
      <c r="B3" s="2" t="s">
        <v>6</v>
      </c>
      <c r="C3" s="3">
        <v>0</v>
      </c>
      <c r="D3" s="23" t="s">
        <v>47</v>
      </c>
      <c r="E3" s="2" t="s">
        <v>38</v>
      </c>
    </row>
    <row r="4" spans="1:5" ht="30" customHeight="1" x14ac:dyDescent="0.3">
      <c r="A4" s="8">
        <f ca="1">DATE(YEAR(TODAY()),12,24)</f>
        <v>43458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SUBTOTAL(109,ExpDec[Amount])</f>
        <v>0</v>
      </c>
      <c r="D12" s="31"/>
      <c r="E12" s="33"/>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December needs be entered  in order for this expense to be added to the Summary sheet" sqref="A3:A11">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38"/>
  <sheetViews>
    <sheetView showGridLines="0" topLeftCell="A28" zoomScaleNormal="100" workbookViewId="0">
      <selection activeCell="A36" sqref="A36"/>
    </sheetView>
  </sheetViews>
  <sheetFormatPr defaultRowHeight="30" customHeight="1" x14ac:dyDescent="0.3"/>
  <cols>
    <col min="1" max="1" width="15.88671875" customWidth="1"/>
    <col min="2" max="14" width="12.5546875" customWidth="1"/>
    <col min="15" max="15" width="12.6640625" customWidth="1"/>
    <col min="16" max="16" width="9.109375" customWidth="1"/>
    <col min="17" max="17" width="7.33203125" customWidth="1"/>
    <col min="23" max="23" width="0" hidden="1" customWidth="1"/>
  </cols>
  <sheetData>
    <row r="1" spans="1:15" ht="35.1" customHeight="1" x14ac:dyDescent="0.45">
      <c r="A1" s="1" t="s">
        <v>23</v>
      </c>
      <c r="B1" s="1"/>
      <c r="C1" s="1"/>
    </row>
    <row r="2" spans="1:15" ht="17.100000000000001" customHeight="1" x14ac:dyDescent="0.3">
      <c r="B2" s="18" t="s">
        <v>9</v>
      </c>
      <c r="C2" s="18" t="s">
        <v>10</v>
      </c>
      <c r="D2" s="18" t="s">
        <v>11</v>
      </c>
      <c r="E2" s="18" t="s">
        <v>12</v>
      </c>
      <c r="F2" s="18" t="s">
        <v>13</v>
      </c>
      <c r="G2" s="18" t="s">
        <v>14</v>
      </c>
      <c r="H2" s="18" t="s">
        <v>15</v>
      </c>
      <c r="I2" s="18" t="s">
        <v>16</v>
      </c>
      <c r="J2" s="18" t="s">
        <v>17</v>
      </c>
      <c r="K2" s="18" t="s">
        <v>18</v>
      </c>
      <c r="L2" s="18" t="s">
        <v>19</v>
      </c>
      <c r="M2" s="18" t="s">
        <v>20</v>
      </c>
      <c r="N2" s="18" t="s">
        <v>39</v>
      </c>
    </row>
    <row r="3" spans="1:15" ht="224.1" customHeight="1" x14ac:dyDescent="0.3"/>
    <row r="4" spans="1:15" ht="17.100000000000001" customHeight="1" x14ac:dyDescent="0.3">
      <c r="A4" s="4" t="s">
        <v>0</v>
      </c>
      <c r="B4" s="4" t="s">
        <v>9</v>
      </c>
      <c r="C4" s="4" t="s">
        <v>10</v>
      </c>
      <c r="D4" s="4" t="s">
        <v>11</v>
      </c>
      <c r="E4" s="4" t="s">
        <v>12</v>
      </c>
      <c r="F4" s="4" t="s">
        <v>13</v>
      </c>
      <c r="G4" s="4" t="s">
        <v>14</v>
      </c>
      <c r="H4" s="4" t="s">
        <v>15</v>
      </c>
      <c r="I4" s="4" t="s">
        <v>16</v>
      </c>
      <c r="J4" s="4" t="s">
        <v>17</v>
      </c>
      <c r="K4" s="4" t="s">
        <v>18</v>
      </c>
      <c r="L4" s="4" t="s">
        <v>19</v>
      </c>
      <c r="M4" s="4" t="s">
        <v>20</v>
      </c>
      <c r="N4" s="4" t="s">
        <v>7</v>
      </c>
      <c r="O4" s="4" t="s">
        <v>21</v>
      </c>
    </row>
    <row r="5" spans="1:15" ht="30" customHeight="1" x14ac:dyDescent="0.3">
      <c r="A5" s="23" t="s">
        <v>47</v>
      </c>
      <c r="B5" s="3">
        <f>SUMIFS(ExpJan[Amount],ExpJan[Category],ExpenseSummary[[#This Row],[Expenses]])</f>
        <v>24507</v>
      </c>
      <c r="C5" s="3">
        <f>SUMIFS(ExpFeb[Amount],ExpFeb[Category],ExpenseSummary[[#This Row],[Expenses]])</f>
        <v>29892</v>
      </c>
      <c r="D5" s="3">
        <f>SUMIFS(ExpMar[Amount],ExpMar[Category],ExpenseSummary[[#This Row],[Expenses]])</f>
        <v>0</v>
      </c>
      <c r="E5" s="3">
        <f>SUMIFS(ExpApr[Amount],ExpApr[Category],ExpenseSummary[[#This Row],[Expenses]])</f>
        <v>0</v>
      </c>
      <c r="F5" s="3">
        <f>SUMIFS(ExpMay[Amount],ExpMay[Category],ExpenseSummary[[#This Row],[Expenses]])</f>
        <v>0</v>
      </c>
      <c r="G5" s="3">
        <f>SUMIFS(ExpJun[Amount],ExpJun[Category],ExpenseSummary[[#This Row],[Expenses]])</f>
        <v>0</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0</v>
      </c>
      <c r="N5" s="3">
        <f>SUM(ExpenseSummary[[#This Row],[Jan]:[Dec]])</f>
        <v>54399</v>
      </c>
    </row>
    <row r="6" spans="1:15" ht="30" customHeight="1" x14ac:dyDescent="0.3">
      <c r="A6" s="23" t="s">
        <v>48</v>
      </c>
      <c r="B6" s="3">
        <f>SUMIFS(ExpJan[Amount],ExpJan[Category],ExpenseSummary[[#This Row],[Expenses]])</f>
        <v>15247</v>
      </c>
      <c r="C6" s="3">
        <f>SUMIFS(ExpFeb[Amount],ExpFeb[Category],ExpenseSummary[[#This Row],[Expenses]])</f>
        <v>15216</v>
      </c>
      <c r="D6" s="3">
        <f>SUMIFS(ExpMar[Amount],ExpMar[Category],ExpenseSummary[[#This Row],[Expenses]])</f>
        <v>0</v>
      </c>
      <c r="E6" s="3">
        <f>SUMIFS(ExpApr[Amount],ExpApr[Category],ExpenseSummary[[#This Row],[Expenses]])</f>
        <v>0</v>
      </c>
      <c r="F6" s="3">
        <f>SUMIFS(ExpMay[Amount],ExpMay[Category],ExpenseSummary[[#This Row],[Expenses]])</f>
        <v>0</v>
      </c>
      <c r="G6" s="3">
        <f>SUMIFS(ExpJun[Amount],ExpJun[Category],ExpenseSummary[[#This Row],[Expenses]])</f>
        <v>0</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0</v>
      </c>
      <c r="N6" s="3">
        <f>SUM(ExpenseSummary[[#This Row],[Jan]:[Dec]])</f>
        <v>30463</v>
      </c>
    </row>
    <row r="7" spans="1:15" ht="30" customHeight="1" x14ac:dyDescent="0.3">
      <c r="A7" s="23" t="s">
        <v>49</v>
      </c>
      <c r="B7" s="3">
        <f>SUMIFS(ExpJan[Amount],ExpJan[Category],ExpenseSummary[[#This Row],[Expenses]])</f>
        <v>671</v>
      </c>
      <c r="C7" s="3">
        <f>SUMIFS(ExpFeb[Amount],ExpFeb[Category],ExpenseSummary[[#This Row],[Expenses]])</f>
        <v>612</v>
      </c>
      <c r="D7" s="3">
        <f>SUMIFS(ExpMar[Amount],ExpMar[Category],ExpenseSummary[[#This Row],[Expenses]])</f>
        <v>0</v>
      </c>
      <c r="E7" s="3">
        <f>SUMIFS(ExpApr[Amount],ExpApr[Category],ExpenseSummary[[#This Row],[Expenses]])</f>
        <v>0</v>
      </c>
      <c r="F7" s="3">
        <f>SUMIFS(ExpMay[Amount],ExpMay[Category],ExpenseSummary[[#This Row],[Expenses]])</f>
        <v>0</v>
      </c>
      <c r="G7" s="3">
        <f>SUMIFS(ExpJun[Amount],ExpJun[Category],ExpenseSummary[[#This Row],[Expenses]])</f>
        <v>0</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0</v>
      </c>
      <c r="N7" s="3">
        <f>SUM(ExpenseSummary[[#This Row],[Jan]:[Dec]])</f>
        <v>1283</v>
      </c>
    </row>
    <row r="8" spans="1:15" ht="30" customHeight="1" x14ac:dyDescent="0.3">
      <c r="A8" s="23" t="s">
        <v>50</v>
      </c>
      <c r="B8" s="3">
        <f>SUMIFS(ExpJan[Amount],ExpJan[Category],ExpenseSummary[[#This Row],[Expenses]])</f>
        <v>399</v>
      </c>
      <c r="C8" s="3">
        <f>SUMIFS(ExpFeb[Amount],ExpFeb[Category],ExpenseSummary[[#This Row],[Expenses]])</f>
        <v>0</v>
      </c>
      <c r="D8" s="3">
        <f>SUMIFS(ExpMar[Amount],ExpMar[Category],ExpenseSummary[[#This Row],[Expenses]])</f>
        <v>0</v>
      </c>
      <c r="E8" s="3">
        <f>SUMIFS(ExpApr[Amount],ExpApr[Category],ExpenseSummary[[#This Row],[Expenses]])</f>
        <v>0</v>
      </c>
      <c r="F8" s="3">
        <f>SUMIFS(ExpMay[Amount],ExpMay[Category],ExpenseSummary[[#This Row],[Expenses]])</f>
        <v>0</v>
      </c>
      <c r="G8" s="3">
        <f>SUMIFS(ExpJun[Amount],ExpJun[Category],ExpenseSummary[[#This Row],[Expenses]])</f>
        <v>0</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0</v>
      </c>
      <c r="N8" s="3">
        <f>SUM(ExpenseSummary[[#This Row],[Jan]:[Dec]])</f>
        <v>399</v>
      </c>
    </row>
    <row r="9" spans="1:15" ht="30" customHeight="1" x14ac:dyDescent="0.3">
      <c r="A9" s="23" t="s">
        <v>51</v>
      </c>
      <c r="B9" s="3">
        <f>SUMIFS(ExpJan[Amount],ExpJan[Category],ExpenseSummary[[#This Row],[Expenses]])</f>
        <v>589</v>
      </c>
      <c r="C9" s="3">
        <f>SUMIFS(ExpFeb[Amount],ExpFeb[Category],ExpenseSummary[[#This Row],[Expenses]])</f>
        <v>589</v>
      </c>
      <c r="D9" s="3">
        <f>SUMIFS(ExpMar[Amount],ExpMar[Category],ExpenseSummary[[#This Row],[Expenses]])</f>
        <v>0</v>
      </c>
      <c r="E9" s="3">
        <f>SUMIFS(ExpApr[Amount],ExpApr[Category],ExpenseSummary[[#This Row],[Expenses]])</f>
        <v>0</v>
      </c>
      <c r="F9" s="3">
        <f>SUMIFS(ExpMay[Amount],ExpMay[Category],ExpenseSummary[[#This Row],[Expenses]])</f>
        <v>0</v>
      </c>
      <c r="G9" s="3">
        <f>SUMIFS(ExpJun[Amount],ExpJun[Category],ExpenseSummary[[#This Row],[Expenses]])</f>
        <v>0</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0</v>
      </c>
      <c r="N9" s="3">
        <f>SUM(ExpenseSummary[[#This Row],[Jan]:[Dec]])</f>
        <v>1178</v>
      </c>
    </row>
    <row r="10" spans="1:15" ht="30" customHeight="1" x14ac:dyDescent="0.3">
      <c r="A10" s="30" t="s">
        <v>114</v>
      </c>
      <c r="B10" s="28">
        <f>SUMIFS(ExpJan[Amount],ExpJan[Category],ExpenseSummary[[#This Row],[Expenses]])</f>
        <v>1010</v>
      </c>
      <c r="C10" s="28">
        <f>SUMIFS(ExpFeb[Amount],ExpFeb[Category],ExpenseSummary[[#This Row],[Expenses]])</f>
        <v>357</v>
      </c>
      <c r="D10" s="28">
        <f>SUMIFS(ExpMar[Amount],ExpMar[Category],ExpenseSummary[[#This Row],[Expenses]])</f>
        <v>0</v>
      </c>
      <c r="E10" s="28">
        <f>SUMIFS(ExpApr[Amount],ExpApr[Category],ExpenseSummary[[#This Row],[Expenses]])</f>
        <v>0</v>
      </c>
      <c r="F10" s="28">
        <f>SUMIFS(ExpMay[Amount],ExpMay[Category],ExpenseSummary[[#This Row],[Expenses]])</f>
        <v>0</v>
      </c>
      <c r="G10" s="28">
        <f>SUMIFS(ExpJun[Amount],ExpJun[Category],ExpenseSummary[[#This Row],[Expenses]])</f>
        <v>0</v>
      </c>
      <c r="H10" s="28">
        <f>SUMIFS(ExpJul[Amount],ExpJul[Category],ExpenseSummary[[#This Row],[Expenses]])</f>
        <v>0</v>
      </c>
      <c r="I10" s="28">
        <f>SUMIFS(ExpAug[Amount],ExpAug[Category],ExpenseSummary[[#This Row],[Expenses]])</f>
        <v>0</v>
      </c>
      <c r="J10" s="28">
        <f>SUMIFS(ExpSep[Amount],ExpSep[Category],ExpenseSummary[[#This Row],[Expenses]])</f>
        <v>0</v>
      </c>
      <c r="K10" s="28">
        <f>SUMIFS(ExpOct[Amount],ExpOct[Category],ExpenseSummary[[#This Row],[Expenses]])</f>
        <v>0</v>
      </c>
      <c r="L10" s="28">
        <f>SUMIFS(ExpNov[Amount],ExpNov[Category],ExpenseSummary[[#This Row],[Expenses]])</f>
        <v>0</v>
      </c>
      <c r="M10" s="28">
        <f>SUMIFS(ExpDec[Amount],ExpDec[Category],ExpenseSummary[[#This Row],[Expenses]])</f>
        <v>0</v>
      </c>
      <c r="N10" s="28">
        <f>SUM(ExpenseSummary[[#This Row],[Jan]:[Dec]])</f>
        <v>1367</v>
      </c>
      <c r="O10" s="29"/>
    </row>
    <row r="11" spans="1:15" ht="30" customHeight="1" x14ac:dyDescent="0.3">
      <c r="A11" s="25" t="s">
        <v>52</v>
      </c>
      <c r="B11" s="3">
        <f>SUMIFS(ExpJan[Amount],ExpJan[Category],ExpenseSummary[[#This Row],[Expenses]])</f>
        <v>11319</v>
      </c>
      <c r="C11" s="22">
        <f>SUMIFS(ExpFeb[Amount],ExpFeb[Category],ExpenseSummary[[#This Row],[Expenses]])</f>
        <v>37619</v>
      </c>
      <c r="D11" s="22">
        <f>SUMIFS(ExpMar[Amount],ExpMar[Category],ExpenseSummary[[#This Row],[Expenses]])</f>
        <v>0</v>
      </c>
      <c r="E11" s="22">
        <f>SUMIFS(ExpApr[Amount],ExpApr[Category],ExpenseSummary[[#This Row],[Expenses]])</f>
        <v>0</v>
      </c>
      <c r="F11" s="22">
        <f>SUMIFS(ExpMay[Amount],ExpMay[Category],ExpenseSummary[[#This Row],[Expenses]])</f>
        <v>0</v>
      </c>
      <c r="G11" s="22">
        <f>SUMIFS(ExpJun[Amount],ExpJun[Category],ExpenseSummary[[#This Row],[Expenses]])</f>
        <v>0</v>
      </c>
      <c r="H11" s="22">
        <f>SUMIFS(ExpJul[Amount],ExpJul[Category],ExpenseSummary[[#This Row],[Expenses]])</f>
        <v>0</v>
      </c>
      <c r="I11" s="22">
        <f>SUMIFS(ExpAug[Amount],ExpAug[Category],ExpenseSummary[[#This Row],[Expenses]])</f>
        <v>0</v>
      </c>
      <c r="J11" s="22">
        <f>SUMIFS(ExpSep[Amount],ExpSep[Category],ExpenseSummary[[#This Row],[Expenses]])</f>
        <v>0</v>
      </c>
      <c r="K11" s="22">
        <f>SUMIFS(ExpOct[Amount],ExpOct[Category],ExpenseSummary[[#This Row],[Expenses]])</f>
        <v>0</v>
      </c>
      <c r="L11" s="22">
        <f>SUMIFS(ExpNov[Amount],ExpNov[Category],ExpenseSummary[[#This Row],[Expenses]])</f>
        <v>0</v>
      </c>
      <c r="M11" s="22">
        <f>SUMIFS(ExpDec[Amount],ExpDec[Category],ExpenseSummary[[#This Row],[Expenses]])</f>
        <v>0</v>
      </c>
      <c r="N11" s="22">
        <f>SUM(ExpenseSummary[[#This Row],[Jan]:[Dec]])</f>
        <v>48938</v>
      </c>
      <c r="O11" s="24"/>
    </row>
    <row r="12" spans="1:15" ht="30" customHeight="1" x14ac:dyDescent="0.3">
      <c r="A12" s="25" t="s">
        <v>53</v>
      </c>
      <c r="B12" s="3">
        <f>SUMIFS(ExpJan[Amount],ExpJan[Category],ExpenseSummary[[#This Row],[Expenses]])</f>
        <v>0</v>
      </c>
      <c r="C12" s="22">
        <f>SUMIFS(ExpFeb[Amount],ExpFeb[Category],ExpenseSummary[[#This Row],[Expenses]])</f>
        <v>0</v>
      </c>
      <c r="D12" s="22">
        <f>SUMIFS(ExpMar[Amount],ExpMar[Category],ExpenseSummary[[#This Row],[Expenses]])</f>
        <v>0</v>
      </c>
      <c r="E12" s="22">
        <f>SUMIFS(ExpApr[Amount],ExpApr[Category],ExpenseSummary[[#This Row],[Expenses]])</f>
        <v>0</v>
      </c>
      <c r="F12" s="22">
        <f>SUMIFS(ExpMay[Amount],ExpMay[Category],ExpenseSummary[[#This Row],[Expenses]])</f>
        <v>0</v>
      </c>
      <c r="G12" s="22">
        <f>SUMIFS(ExpJun[Amount],ExpJun[Category],ExpenseSummary[[#This Row],[Expenses]])</f>
        <v>0</v>
      </c>
      <c r="H12" s="22">
        <f>SUMIFS(ExpJul[Amount],ExpJul[Category],ExpenseSummary[[#This Row],[Expenses]])</f>
        <v>0</v>
      </c>
      <c r="I12" s="22">
        <f>SUMIFS(ExpAug[Amount],ExpAug[Category],ExpenseSummary[[#This Row],[Expenses]])</f>
        <v>0</v>
      </c>
      <c r="J12" s="22">
        <f>SUMIFS(ExpSep[Amount],ExpSep[Category],ExpenseSummary[[#This Row],[Expenses]])</f>
        <v>0</v>
      </c>
      <c r="K12" s="22">
        <f>SUMIFS(ExpOct[Amount],ExpOct[Category],ExpenseSummary[[#This Row],[Expenses]])</f>
        <v>0</v>
      </c>
      <c r="L12" s="22">
        <f>SUMIFS(ExpNov[Amount],ExpNov[Category],ExpenseSummary[[#This Row],[Expenses]])</f>
        <v>0</v>
      </c>
      <c r="M12" s="22">
        <f>SUMIFS(ExpDec[Amount],ExpDec[Category],ExpenseSummary[[#This Row],[Expenses]])</f>
        <v>0</v>
      </c>
      <c r="N12" s="22">
        <f>SUM(ExpenseSummary[[#This Row],[Jan]:[Dec]])</f>
        <v>0</v>
      </c>
      <c r="O12" s="24"/>
    </row>
    <row r="13" spans="1:15" ht="30" customHeight="1" x14ac:dyDescent="0.3">
      <c r="A13" s="25" t="s">
        <v>54</v>
      </c>
      <c r="B13" s="3">
        <f>SUMIFS(ExpJan[Amount],ExpJan[Category],ExpenseSummary[[#This Row],[Expenses]])</f>
        <v>0</v>
      </c>
      <c r="C13" s="22">
        <f>SUMIFS(ExpFeb[Amount],ExpFeb[Category],ExpenseSummary[[#This Row],[Expenses]])</f>
        <v>1065</v>
      </c>
      <c r="D13" s="22">
        <f>SUMIFS(ExpMar[Amount],ExpMar[Category],ExpenseSummary[[#This Row],[Expenses]])</f>
        <v>0</v>
      </c>
      <c r="E13" s="22">
        <f>SUMIFS(ExpApr[Amount],ExpApr[Category],ExpenseSummary[[#This Row],[Expenses]])</f>
        <v>0</v>
      </c>
      <c r="F13" s="22">
        <f>SUMIFS(ExpMay[Amount],ExpMay[Category],ExpenseSummary[[#This Row],[Expenses]])</f>
        <v>0</v>
      </c>
      <c r="G13" s="22">
        <f>SUMIFS(ExpJun[Amount],ExpJun[Category],ExpenseSummary[[#This Row],[Expenses]])</f>
        <v>0</v>
      </c>
      <c r="H13" s="22">
        <f>SUMIFS(ExpJul[Amount],ExpJul[Category],ExpenseSummary[[#This Row],[Expenses]])</f>
        <v>0</v>
      </c>
      <c r="I13" s="22">
        <f>SUMIFS(ExpAug[Amount],ExpAug[Category],ExpenseSummary[[#This Row],[Expenses]])</f>
        <v>0</v>
      </c>
      <c r="J13" s="22">
        <f>SUMIFS(ExpSep[Amount],ExpSep[Category],ExpenseSummary[[#This Row],[Expenses]])</f>
        <v>0</v>
      </c>
      <c r="K13" s="22">
        <f>SUMIFS(ExpOct[Amount],ExpOct[Category],ExpenseSummary[[#This Row],[Expenses]])</f>
        <v>0</v>
      </c>
      <c r="L13" s="22">
        <f>SUMIFS(ExpNov[Amount],ExpNov[Category],ExpenseSummary[[#This Row],[Expenses]])</f>
        <v>0</v>
      </c>
      <c r="M13" s="22">
        <f>SUMIFS(ExpDec[Amount],ExpDec[Category],ExpenseSummary[[#This Row],[Expenses]])</f>
        <v>0</v>
      </c>
      <c r="N13" s="22">
        <f>SUM(ExpenseSummary[[#This Row],[Jan]:[Dec]])</f>
        <v>1065</v>
      </c>
      <c r="O13" s="24"/>
    </row>
    <row r="14" spans="1:15" ht="30" customHeight="1" x14ac:dyDescent="0.3">
      <c r="A14" s="25" t="s">
        <v>55</v>
      </c>
      <c r="B14" s="3">
        <f>SUMIFS(ExpJan[Amount],ExpJan[Category],ExpenseSummary[[#This Row],[Expenses]])</f>
        <v>25000</v>
      </c>
      <c r="C14" s="22">
        <f>SUMIFS(ExpFeb[Amount],ExpFeb[Category],ExpenseSummary[[#This Row],[Expenses]])</f>
        <v>18226</v>
      </c>
      <c r="D14" s="22">
        <f>SUMIFS(ExpMar[Amount],ExpMar[Category],ExpenseSummary[[#This Row],[Expenses]])</f>
        <v>0</v>
      </c>
      <c r="E14" s="22">
        <f>SUMIFS(ExpApr[Amount],ExpApr[Category],ExpenseSummary[[#This Row],[Expenses]])</f>
        <v>0</v>
      </c>
      <c r="F14" s="22">
        <f>SUMIFS(ExpMay[Amount],ExpMay[Category],ExpenseSummary[[#This Row],[Expenses]])</f>
        <v>0</v>
      </c>
      <c r="G14" s="22">
        <f>SUMIFS(ExpJun[Amount],ExpJun[Category],ExpenseSummary[[#This Row],[Expenses]])</f>
        <v>0</v>
      </c>
      <c r="H14" s="22">
        <f>SUMIFS(ExpJul[Amount],ExpJul[Category],ExpenseSummary[[#This Row],[Expenses]])</f>
        <v>0</v>
      </c>
      <c r="I14" s="22">
        <f>SUMIFS(ExpAug[Amount],ExpAug[Category],ExpenseSummary[[#This Row],[Expenses]])</f>
        <v>0</v>
      </c>
      <c r="J14" s="22">
        <f>SUMIFS(ExpSep[Amount],ExpSep[Category],ExpenseSummary[[#This Row],[Expenses]])</f>
        <v>0</v>
      </c>
      <c r="K14" s="22">
        <f>SUMIFS(ExpOct[Amount],ExpOct[Category],ExpenseSummary[[#This Row],[Expenses]])</f>
        <v>0</v>
      </c>
      <c r="L14" s="22">
        <f>SUMIFS(ExpNov[Amount],ExpNov[Category],ExpenseSummary[[#This Row],[Expenses]])</f>
        <v>0</v>
      </c>
      <c r="M14" s="22">
        <f>SUMIFS(ExpDec[Amount],ExpDec[Category],ExpenseSummary[[#This Row],[Expenses]])</f>
        <v>0</v>
      </c>
      <c r="N14" s="22">
        <f>SUM(ExpenseSummary[[#This Row],[Jan]:[Dec]])</f>
        <v>43226</v>
      </c>
      <c r="O14" s="24"/>
    </row>
    <row r="15" spans="1:15" ht="30" customHeight="1" x14ac:dyDescent="0.3">
      <c r="A15" s="25" t="s">
        <v>56</v>
      </c>
      <c r="B15" s="3">
        <f>SUMIFS(ExpJan[Amount],ExpJan[Category],ExpenseSummary[[#This Row],[Expenses]])</f>
        <v>0</v>
      </c>
      <c r="C15" s="22">
        <f>SUMIFS(ExpFeb[Amount],ExpFeb[Category],ExpenseSummary[[#This Row],[Expenses]])</f>
        <v>0</v>
      </c>
      <c r="D15" s="22">
        <f>SUMIFS(ExpMar[Amount],ExpMar[Category],ExpenseSummary[[#This Row],[Expenses]])</f>
        <v>0</v>
      </c>
      <c r="E15" s="22">
        <f>SUMIFS(ExpApr[Amount],ExpApr[Category],ExpenseSummary[[#This Row],[Expenses]])</f>
        <v>0</v>
      </c>
      <c r="F15" s="22">
        <f>SUMIFS(ExpMay[Amount],ExpMay[Category],ExpenseSummary[[#This Row],[Expenses]])</f>
        <v>0</v>
      </c>
      <c r="G15" s="22">
        <f>SUMIFS(ExpJun[Amount],ExpJun[Category],ExpenseSummary[[#This Row],[Expenses]])</f>
        <v>0</v>
      </c>
      <c r="H15" s="22">
        <f>SUMIFS(ExpJul[Amount],ExpJul[Category],ExpenseSummary[[#This Row],[Expenses]])</f>
        <v>0</v>
      </c>
      <c r="I15" s="22">
        <f>SUMIFS(ExpAug[Amount],ExpAug[Category],ExpenseSummary[[#This Row],[Expenses]])</f>
        <v>0</v>
      </c>
      <c r="J15" s="22">
        <f>SUMIFS(ExpSep[Amount],ExpSep[Category],ExpenseSummary[[#This Row],[Expenses]])</f>
        <v>0</v>
      </c>
      <c r="K15" s="22">
        <f>SUMIFS(ExpOct[Amount],ExpOct[Category],ExpenseSummary[[#This Row],[Expenses]])</f>
        <v>0</v>
      </c>
      <c r="L15" s="22">
        <f>SUMIFS(ExpNov[Amount],ExpNov[Category],ExpenseSummary[[#This Row],[Expenses]])</f>
        <v>0</v>
      </c>
      <c r="M15" s="22">
        <f>SUMIFS(ExpDec[Amount],ExpDec[Category],ExpenseSummary[[#This Row],[Expenses]])</f>
        <v>0</v>
      </c>
      <c r="N15" s="22">
        <f>SUM(ExpenseSummary[[#This Row],[Jan]:[Dec]])</f>
        <v>0</v>
      </c>
      <c r="O15" s="24"/>
    </row>
    <row r="16" spans="1:15" ht="30" customHeight="1" x14ac:dyDescent="0.3">
      <c r="A16" s="25" t="s">
        <v>57</v>
      </c>
      <c r="B16" s="3">
        <f>SUMIFS(ExpJan[Amount],ExpJan[Category],ExpenseSummary[[#This Row],[Expenses]])</f>
        <v>1000</v>
      </c>
      <c r="C16" s="22">
        <f>SUMIFS(ExpFeb[Amount],ExpFeb[Category],ExpenseSummary[[#This Row],[Expenses]])</f>
        <v>0</v>
      </c>
      <c r="D16" s="22">
        <f>SUMIFS(ExpMar[Amount],ExpMar[Category],ExpenseSummary[[#This Row],[Expenses]])</f>
        <v>0</v>
      </c>
      <c r="E16" s="22">
        <f>SUMIFS(ExpApr[Amount],ExpApr[Category],ExpenseSummary[[#This Row],[Expenses]])</f>
        <v>0</v>
      </c>
      <c r="F16" s="22">
        <f>SUMIFS(ExpMay[Amount],ExpMay[Category],ExpenseSummary[[#This Row],[Expenses]])</f>
        <v>0</v>
      </c>
      <c r="G16" s="22">
        <f>SUMIFS(ExpJun[Amount],ExpJun[Category],ExpenseSummary[[#This Row],[Expenses]])</f>
        <v>0</v>
      </c>
      <c r="H16" s="22">
        <f>SUMIFS(ExpJul[Amount],ExpJul[Category],ExpenseSummary[[#This Row],[Expenses]])</f>
        <v>0</v>
      </c>
      <c r="I16" s="22">
        <f>SUMIFS(ExpAug[Amount],ExpAug[Category],ExpenseSummary[[#This Row],[Expenses]])</f>
        <v>0</v>
      </c>
      <c r="J16" s="22">
        <f>SUMIFS(ExpSep[Amount],ExpSep[Category],ExpenseSummary[[#This Row],[Expenses]])</f>
        <v>0</v>
      </c>
      <c r="K16" s="22">
        <f>SUMIFS(ExpOct[Amount],ExpOct[Category],ExpenseSummary[[#This Row],[Expenses]])</f>
        <v>0</v>
      </c>
      <c r="L16" s="22">
        <f>SUMIFS(ExpNov[Amount],ExpNov[Category],ExpenseSummary[[#This Row],[Expenses]])</f>
        <v>0</v>
      </c>
      <c r="M16" s="22">
        <f>SUMIFS(ExpDec[Amount],ExpDec[Category],ExpenseSummary[[#This Row],[Expenses]])</f>
        <v>0</v>
      </c>
      <c r="N16" s="22">
        <f>SUM(ExpenseSummary[[#This Row],[Jan]:[Dec]])</f>
        <v>1000</v>
      </c>
      <c r="O16" s="24"/>
    </row>
    <row r="17" spans="1:15" ht="30" customHeight="1" x14ac:dyDescent="0.3">
      <c r="A17" s="25" t="s">
        <v>58</v>
      </c>
      <c r="B17" s="3">
        <f>SUMIFS(ExpJan[Amount],ExpJan[Category],ExpenseSummary[[#This Row],[Expenses]])</f>
        <v>330</v>
      </c>
      <c r="C17" s="22">
        <f>SUMIFS(ExpFeb[Amount],ExpFeb[Category],ExpenseSummary[[#This Row],[Expenses]])</f>
        <v>3741</v>
      </c>
      <c r="D17" s="22">
        <f>SUMIFS(ExpMar[Amount],ExpMar[Category],ExpenseSummary[[#This Row],[Expenses]])</f>
        <v>0</v>
      </c>
      <c r="E17" s="22">
        <f>SUMIFS(ExpApr[Amount],ExpApr[Category],ExpenseSummary[[#This Row],[Expenses]])</f>
        <v>0</v>
      </c>
      <c r="F17" s="22">
        <f>SUMIFS(ExpMay[Amount],ExpMay[Category],ExpenseSummary[[#This Row],[Expenses]])</f>
        <v>0</v>
      </c>
      <c r="G17" s="22">
        <f>SUMIFS(ExpJun[Amount],ExpJun[Category],ExpenseSummary[[#This Row],[Expenses]])</f>
        <v>0</v>
      </c>
      <c r="H17" s="22">
        <f>SUMIFS(ExpJul[Amount],ExpJul[Category],ExpenseSummary[[#This Row],[Expenses]])</f>
        <v>0</v>
      </c>
      <c r="I17" s="22">
        <f>SUMIFS(ExpAug[Amount],ExpAug[Category],ExpenseSummary[[#This Row],[Expenses]])</f>
        <v>0</v>
      </c>
      <c r="J17" s="22">
        <f>SUMIFS(ExpSep[Amount],ExpSep[Category],ExpenseSummary[[#This Row],[Expenses]])</f>
        <v>0</v>
      </c>
      <c r="K17" s="22">
        <f>SUMIFS(ExpOct[Amount],ExpOct[Category],ExpenseSummary[[#This Row],[Expenses]])</f>
        <v>0</v>
      </c>
      <c r="L17" s="22">
        <f>SUMIFS(ExpNov[Amount],ExpNov[Category],ExpenseSummary[[#This Row],[Expenses]])</f>
        <v>0</v>
      </c>
      <c r="M17" s="22">
        <f>SUMIFS(ExpDec[Amount],ExpDec[Category],ExpenseSummary[[#This Row],[Expenses]])</f>
        <v>0</v>
      </c>
      <c r="N17" s="22">
        <f>SUM(ExpenseSummary[[#This Row],[Jan]:[Dec]])</f>
        <v>4071</v>
      </c>
      <c r="O17" s="24"/>
    </row>
    <row r="18" spans="1:15" ht="30" customHeight="1" x14ac:dyDescent="0.3">
      <c r="A18" s="25" t="s">
        <v>59</v>
      </c>
      <c r="B18" s="3">
        <f>SUMIFS(ExpJan[Amount],ExpJan[Category],ExpenseSummary[[#This Row],[Expenses]])</f>
        <v>0</v>
      </c>
      <c r="C18" s="22">
        <f>SUMIFS(ExpFeb[Amount],ExpFeb[Category],ExpenseSummary[[#This Row],[Expenses]])</f>
        <v>0</v>
      </c>
      <c r="D18" s="22">
        <f>SUMIFS(ExpMar[Amount],ExpMar[Category],ExpenseSummary[[#This Row],[Expenses]])</f>
        <v>0</v>
      </c>
      <c r="E18" s="22">
        <f>SUMIFS(ExpApr[Amount],ExpApr[Category],ExpenseSummary[[#This Row],[Expenses]])</f>
        <v>0</v>
      </c>
      <c r="F18" s="22">
        <f>SUMIFS(ExpMay[Amount],ExpMay[Category],ExpenseSummary[[#This Row],[Expenses]])</f>
        <v>0</v>
      </c>
      <c r="G18" s="22">
        <f>SUMIFS(ExpJun[Amount],ExpJun[Category],ExpenseSummary[[#This Row],[Expenses]])</f>
        <v>0</v>
      </c>
      <c r="H18" s="22">
        <f>SUMIFS(ExpJul[Amount],ExpJul[Category],ExpenseSummary[[#This Row],[Expenses]])</f>
        <v>0</v>
      </c>
      <c r="I18" s="22">
        <f>SUMIFS(ExpAug[Amount],ExpAug[Category],ExpenseSummary[[#This Row],[Expenses]])</f>
        <v>0</v>
      </c>
      <c r="J18" s="22">
        <f>SUMIFS(ExpSep[Amount],ExpSep[Category],ExpenseSummary[[#This Row],[Expenses]])</f>
        <v>0</v>
      </c>
      <c r="K18" s="22">
        <f>SUMIFS(ExpOct[Amount],ExpOct[Category],ExpenseSummary[[#This Row],[Expenses]])</f>
        <v>0</v>
      </c>
      <c r="L18" s="22">
        <f>SUMIFS(ExpNov[Amount],ExpNov[Category],ExpenseSummary[[#This Row],[Expenses]])</f>
        <v>0</v>
      </c>
      <c r="M18" s="22">
        <f>SUMIFS(ExpDec[Amount],ExpDec[Category],ExpenseSummary[[#This Row],[Expenses]])</f>
        <v>0</v>
      </c>
      <c r="N18" s="22">
        <f>SUM(ExpenseSummary[[#This Row],[Jan]:[Dec]])</f>
        <v>0</v>
      </c>
      <c r="O18" s="24"/>
    </row>
    <row r="19" spans="1:15" ht="30" customHeight="1" x14ac:dyDescent="0.3">
      <c r="A19" s="25" t="s">
        <v>62</v>
      </c>
      <c r="B19" s="3">
        <f>SUMIFS(ExpJan[Amount],ExpJan[Category],ExpenseSummary[[#This Row],[Expenses]])</f>
        <v>1920</v>
      </c>
      <c r="C19" s="22">
        <f>SUMIFS(ExpFeb[Amount],ExpFeb[Category],ExpenseSummary[[#This Row],[Expenses]])</f>
        <v>3486</v>
      </c>
      <c r="D19" s="22">
        <f>SUMIFS(ExpMar[Amount],ExpMar[Category],ExpenseSummary[[#This Row],[Expenses]])</f>
        <v>0</v>
      </c>
      <c r="E19" s="22">
        <f>SUMIFS(ExpApr[Amount],ExpApr[Category],ExpenseSummary[[#This Row],[Expenses]])</f>
        <v>0</v>
      </c>
      <c r="F19" s="22">
        <f>SUMIFS(ExpMay[Amount],ExpMay[Category],ExpenseSummary[[#This Row],[Expenses]])</f>
        <v>0</v>
      </c>
      <c r="G19" s="22">
        <f>SUMIFS(ExpJun[Amount],ExpJun[Category],ExpenseSummary[[#This Row],[Expenses]])</f>
        <v>0</v>
      </c>
      <c r="H19" s="22">
        <f>SUMIFS(ExpJul[Amount],ExpJul[Category],ExpenseSummary[[#This Row],[Expenses]])</f>
        <v>0</v>
      </c>
      <c r="I19" s="22">
        <f>SUMIFS(ExpAug[Amount],ExpAug[Category],ExpenseSummary[[#This Row],[Expenses]])</f>
        <v>0</v>
      </c>
      <c r="J19" s="22">
        <f>SUMIFS(ExpSep[Amount],ExpSep[Category],ExpenseSummary[[#This Row],[Expenses]])</f>
        <v>0</v>
      </c>
      <c r="K19" s="22">
        <f>SUMIFS(ExpOct[Amount],ExpOct[Category],ExpenseSummary[[#This Row],[Expenses]])</f>
        <v>0</v>
      </c>
      <c r="L19" s="22">
        <f>SUMIFS(ExpNov[Amount],ExpNov[Category],ExpenseSummary[[#This Row],[Expenses]])</f>
        <v>0</v>
      </c>
      <c r="M19" s="22">
        <f>SUMIFS(ExpDec[Amount],ExpDec[Category],ExpenseSummary[[#This Row],[Expenses]])</f>
        <v>0</v>
      </c>
      <c r="N19" s="22">
        <f>SUM(ExpenseSummary[[#This Row],[Jan]:[Dec]])</f>
        <v>5406</v>
      </c>
      <c r="O19" s="24"/>
    </row>
    <row r="20" spans="1:15" ht="30" customHeight="1" x14ac:dyDescent="0.3">
      <c r="A20" s="25" t="s">
        <v>60</v>
      </c>
      <c r="B20" s="3">
        <f>SUMIFS(ExpJan[Amount],ExpJan[Category],ExpenseSummary[[#This Row],[Expenses]])</f>
        <v>3034</v>
      </c>
      <c r="C20" s="22">
        <f>SUMIFS(ExpFeb[Amount],ExpFeb[Category],ExpenseSummary[[#This Row],[Expenses]])</f>
        <v>276</v>
      </c>
      <c r="D20" s="22">
        <f>SUMIFS(ExpMar[Amount],ExpMar[Category],ExpenseSummary[[#This Row],[Expenses]])</f>
        <v>0</v>
      </c>
      <c r="E20" s="22">
        <f>SUMIFS(ExpApr[Amount],ExpApr[Category],ExpenseSummary[[#This Row],[Expenses]])</f>
        <v>0</v>
      </c>
      <c r="F20" s="22">
        <f>SUMIFS(ExpMay[Amount],ExpMay[Category],ExpenseSummary[[#This Row],[Expenses]])</f>
        <v>0</v>
      </c>
      <c r="G20" s="22">
        <f>SUMIFS(ExpJun[Amount],ExpJun[Category],ExpenseSummary[[#This Row],[Expenses]])</f>
        <v>0</v>
      </c>
      <c r="H20" s="22">
        <f>SUMIFS(ExpJul[Amount],ExpJul[Category],ExpenseSummary[[#This Row],[Expenses]])</f>
        <v>0</v>
      </c>
      <c r="I20" s="22">
        <f>SUMIFS(ExpAug[Amount],ExpAug[Category],ExpenseSummary[[#This Row],[Expenses]])</f>
        <v>0</v>
      </c>
      <c r="J20" s="22">
        <f>SUMIFS(ExpSep[Amount],ExpSep[Category],ExpenseSummary[[#This Row],[Expenses]])</f>
        <v>0</v>
      </c>
      <c r="K20" s="22">
        <f>SUMIFS(ExpOct[Amount],ExpOct[Category],ExpenseSummary[[#This Row],[Expenses]])</f>
        <v>0</v>
      </c>
      <c r="L20" s="22">
        <f>SUMIFS(ExpNov[Amount],ExpNov[Category],ExpenseSummary[[#This Row],[Expenses]])</f>
        <v>0</v>
      </c>
      <c r="M20" s="22">
        <f>SUMIFS(ExpDec[Amount],ExpDec[Category],ExpenseSummary[[#This Row],[Expenses]])</f>
        <v>0</v>
      </c>
      <c r="N20" s="22">
        <f>SUM(ExpenseSummary[[#This Row],[Jan]:[Dec]])</f>
        <v>3310</v>
      </c>
      <c r="O20" s="24"/>
    </row>
    <row r="21" spans="1:15" ht="30" customHeight="1" x14ac:dyDescent="0.3">
      <c r="A21" s="25" t="s">
        <v>63</v>
      </c>
      <c r="B21" s="3">
        <f>SUMIFS(ExpJan[Amount],ExpJan[Category],ExpenseSummary[[#This Row],[Expenses]])</f>
        <v>1371.8</v>
      </c>
      <c r="C21" s="22">
        <f>SUMIFS(ExpFeb[Amount],ExpFeb[Category],ExpenseSummary[[#This Row],[Expenses]])</f>
        <v>0</v>
      </c>
      <c r="D21" s="22">
        <f>SUMIFS(ExpMar[Amount],ExpMar[Category],ExpenseSummary[[#This Row],[Expenses]])</f>
        <v>0</v>
      </c>
      <c r="E21" s="22">
        <f>SUMIFS(ExpApr[Amount],ExpApr[Category],ExpenseSummary[[#This Row],[Expenses]])</f>
        <v>0</v>
      </c>
      <c r="F21" s="22">
        <f>SUMIFS(ExpMay[Amount],ExpMay[Category],ExpenseSummary[[#This Row],[Expenses]])</f>
        <v>0</v>
      </c>
      <c r="G21" s="22">
        <f>SUMIFS(ExpJun[Amount],ExpJun[Category],ExpenseSummary[[#This Row],[Expenses]])</f>
        <v>0</v>
      </c>
      <c r="H21" s="22">
        <f>SUMIFS(ExpJul[Amount],ExpJul[Category],ExpenseSummary[[#This Row],[Expenses]])</f>
        <v>0</v>
      </c>
      <c r="I21" s="22">
        <f>SUMIFS(ExpAug[Amount],ExpAug[Category],ExpenseSummary[[#This Row],[Expenses]])</f>
        <v>0</v>
      </c>
      <c r="J21" s="22">
        <f>SUMIFS(ExpSep[Amount],ExpSep[Category],ExpenseSummary[[#This Row],[Expenses]])</f>
        <v>0</v>
      </c>
      <c r="K21" s="22">
        <f>SUMIFS(ExpOct[Amount],ExpOct[Category],ExpenseSummary[[#This Row],[Expenses]])</f>
        <v>0</v>
      </c>
      <c r="L21" s="22">
        <f>SUMIFS(ExpNov[Amount],ExpNov[Category],ExpenseSummary[[#This Row],[Expenses]])</f>
        <v>0</v>
      </c>
      <c r="M21" s="22">
        <f>SUMIFS(ExpDec[Amount],ExpDec[Category],ExpenseSummary[[#This Row],[Expenses]])</f>
        <v>0</v>
      </c>
      <c r="N21" s="22">
        <f>SUM(ExpenseSummary[[#This Row],[Jan]:[Dec]])</f>
        <v>1371.8</v>
      </c>
      <c r="O21" s="24"/>
    </row>
    <row r="22" spans="1:15" ht="30" customHeight="1" x14ac:dyDescent="0.3">
      <c r="A22" s="25" t="s">
        <v>64</v>
      </c>
      <c r="B22" s="3">
        <f>SUMIFS(ExpJan[Amount],ExpJan[Category],ExpenseSummary[[#This Row],[Expenses]])</f>
        <v>1087</v>
      </c>
      <c r="C22" s="22">
        <f>SUMIFS(ExpFeb[Amount],ExpFeb[Category],ExpenseSummary[[#This Row],[Expenses]])</f>
        <v>0</v>
      </c>
      <c r="D22" s="22">
        <f>SUMIFS(ExpMar[Amount],ExpMar[Category],ExpenseSummary[[#This Row],[Expenses]])</f>
        <v>0</v>
      </c>
      <c r="E22" s="22">
        <f>SUMIFS(ExpApr[Amount],ExpApr[Category],ExpenseSummary[[#This Row],[Expenses]])</f>
        <v>0</v>
      </c>
      <c r="F22" s="22">
        <f>SUMIFS(ExpMay[Amount],ExpMay[Category],ExpenseSummary[[#This Row],[Expenses]])</f>
        <v>0</v>
      </c>
      <c r="G22" s="22">
        <f>SUMIFS(ExpJun[Amount],ExpJun[Category],ExpenseSummary[[#This Row],[Expenses]])</f>
        <v>0</v>
      </c>
      <c r="H22" s="22">
        <f>SUMIFS(ExpJul[Amount],ExpJul[Category],ExpenseSummary[[#This Row],[Expenses]])</f>
        <v>0</v>
      </c>
      <c r="I22" s="22">
        <f>SUMIFS(ExpAug[Amount],ExpAug[Category],ExpenseSummary[[#This Row],[Expenses]])</f>
        <v>0</v>
      </c>
      <c r="J22" s="22">
        <f>SUMIFS(ExpSep[Amount],ExpSep[Category],ExpenseSummary[[#This Row],[Expenses]])</f>
        <v>0</v>
      </c>
      <c r="K22" s="22">
        <f>SUMIFS(ExpOct[Amount],ExpOct[Category],ExpenseSummary[[#This Row],[Expenses]])</f>
        <v>0</v>
      </c>
      <c r="L22" s="22">
        <f>SUMIFS(ExpNov[Amount],ExpNov[Category],ExpenseSummary[[#This Row],[Expenses]])</f>
        <v>0</v>
      </c>
      <c r="M22" s="22">
        <f>SUMIFS(ExpDec[Amount],ExpDec[Category],ExpenseSummary[[#This Row],[Expenses]])</f>
        <v>0</v>
      </c>
      <c r="N22" s="22">
        <f>SUM(ExpenseSummary[[#This Row],[Jan]:[Dec]])</f>
        <v>1087</v>
      </c>
      <c r="O22" s="24"/>
    </row>
    <row r="23" spans="1:15" ht="30" customHeight="1" x14ac:dyDescent="0.3">
      <c r="A23" s="25" t="s">
        <v>61</v>
      </c>
      <c r="B23" s="3">
        <f>SUMIFS(ExpJan[Amount],ExpJan[Category],ExpenseSummary[[#This Row],[Expenses]])</f>
        <v>4503</v>
      </c>
      <c r="C23" s="22">
        <f>SUMIFS(ExpFeb[Amount],ExpFeb[Category],ExpenseSummary[[#This Row],[Expenses]])</f>
        <v>1926</v>
      </c>
      <c r="D23" s="22">
        <f>SUMIFS(ExpMar[Amount],ExpMar[Category],ExpenseSummary[[#This Row],[Expenses]])</f>
        <v>0</v>
      </c>
      <c r="E23" s="22">
        <f>SUMIFS(ExpApr[Amount],ExpApr[Category],ExpenseSummary[[#This Row],[Expenses]])</f>
        <v>0</v>
      </c>
      <c r="F23" s="22">
        <f>SUMIFS(ExpMay[Amount],ExpMay[Category],ExpenseSummary[[#This Row],[Expenses]])</f>
        <v>0</v>
      </c>
      <c r="G23" s="22">
        <f>SUMIFS(ExpJun[Amount],ExpJun[Category],ExpenseSummary[[#This Row],[Expenses]])</f>
        <v>0</v>
      </c>
      <c r="H23" s="22">
        <f>SUMIFS(ExpJul[Amount],ExpJul[Category],ExpenseSummary[[#This Row],[Expenses]])</f>
        <v>0</v>
      </c>
      <c r="I23" s="22">
        <f>SUMIFS(ExpAug[Amount],ExpAug[Category],ExpenseSummary[[#This Row],[Expenses]])</f>
        <v>0</v>
      </c>
      <c r="J23" s="22">
        <f>SUMIFS(ExpSep[Amount],ExpSep[Category],ExpenseSummary[[#This Row],[Expenses]])</f>
        <v>0</v>
      </c>
      <c r="K23" s="22">
        <f>SUMIFS(ExpOct[Amount],ExpOct[Category],ExpenseSummary[[#This Row],[Expenses]])</f>
        <v>0</v>
      </c>
      <c r="L23" s="22">
        <f>SUMIFS(ExpNov[Amount],ExpNov[Category],ExpenseSummary[[#This Row],[Expenses]])</f>
        <v>0</v>
      </c>
      <c r="M23" s="22">
        <f>SUMIFS(ExpDec[Amount],ExpDec[Category],ExpenseSummary[[#This Row],[Expenses]])</f>
        <v>0</v>
      </c>
      <c r="N23" s="22">
        <f>SUM(ExpenseSummary[[#This Row],[Jan]:[Dec]])</f>
        <v>6429</v>
      </c>
      <c r="O23" s="24"/>
    </row>
    <row r="24" spans="1:15" ht="30" customHeight="1" x14ac:dyDescent="0.3">
      <c r="A24" s="25" t="s">
        <v>94</v>
      </c>
      <c r="B24" s="28">
        <f>SUMIFS(ExpJan[Amount],ExpJan[Category],ExpenseSummary[[#This Row],[Expenses]])</f>
        <v>511</v>
      </c>
      <c r="C24" s="28">
        <f>SUMIFS(ExpFeb[Amount],ExpFeb[Category],ExpenseSummary[[#This Row],[Expenses]])</f>
        <v>204</v>
      </c>
      <c r="D24" s="28">
        <f>SUMIFS(ExpMar[Amount],ExpMar[Category],ExpenseSummary[[#This Row],[Expenses]])</f>
        <v>0</v>
      </c>
      <c r="E24" s="28">
        <f>SUMIFS(ExpApr[Amount],ExpApr[Category],ExpenseSummary[[#This Row],[Expenses]])</f>
        <v>0</v>
      </c>
      <c r="F24" s="28">
        <f>SUMIFS(ExpMay[Amount],ExpMay[Category],ExpenseSummary[[#This Row],[Expenses]])</f>
        <v>0</v>
      </c>
      <c r="G24" s="28">
        <f>SUMIFS(ExpJun[Amount],ExpJun[Category],ExpenseSummary[[#This Row],[Expenses]])</f>
        <v>0</v>
      </c>
      <c r="H24" s="28">
        <f>SUMIFS(ExpJul[Amount],ExpJul[Category],ExpenseSummary[[#This Row],[Expenses]])</f>
        <v>0</v>
      </c>
      <c r="I24" s="28">
        <f>SUMIFS(ExpAug[Amount],ExpAug[Category],ExpenseSummary[[#This Row],[Expenses]])</f>
        <v>0</v>
      </c>
      <c r="J24" s="28">
        <f>SUMIFS(ExpSep[Amount],ExpSep[Category],ExpenseSummary[[#This Row],[Expenses]])</f>
        <v>0</v>
      </c>
      <c r="K24" s="28">
        <f>SUMIFS(ExpOct[Amount],ExpOct[Category],ExpenseSummary[[#This Row],[Expenses]])</f>
        <v>0</v>
      </c>
      <c r="L24" s="28">
        <f>SUMIFS(ExpNov[Amount],ExpNov[Category],ExpenseSummary[[#This Row],[Expenses]])</f>
        <v>0</v>
      </c>
      <c r="M24" s="28">
        <f>SUMIFS(ExpDec[Amount],ExpDec[Category],ExpenseSummary[[#This Row],[Expenses]])</f>
        <v>0</v>
      </c>
      <c r="N24" s="28">
        <f>SUM(ExpenseSummary[[#This Row],[Jan]:[Dec]])</f>
        <v>715</v>
      </c>
      <c r="O24" s="29"/>
    </row>
    <row r="25" spans="1:15" ht="30" customHeight="1" x14ac:dyDescent="0.3">
      <c r="A25" s="25" t="s">
        <v>97</v>
      </c>
      <c r="B25" s="28">
        <f>SUMIFS(ExpJan[Amount],ExpJan[Category],ExpenseSummary[[#This Row],[Expenses]])</f>
        <v>90</v>
      </c>
      <c r="C25" s="28">
        <f>SUMIFS(ExpFeb[Amount],ExpFeb[Category],ExpenseSummary[[#This Row],[Expenses]])</f>
        <v>0</v>
      </c>
      <c r="D25" s="28">
        <f>SUMIFS(ExpMar[Amount],ExpMar[Category],ExpenseSummary[[#This Row],[Expenses]])</f>
        <v>0</v>
      </c>
      <c r="E25" s="28">
        <f>SUMIFS(ExpApr[Amount],ExpApr[Category],ExpenseSummary[[#This Row],[Expenses]])</f>
        <v>0</v>
      </c>
      <c r="F25" s="28">
        <f>SUMIFS(ExpMay[Amount],ExpMay[Category],ExpenseSummary[[#This Row],[Expenses]])</f>
        <v>0</v>
      </c>
      <c r="G25" s="28">
        <f>SUMIFS(ExpJun[Amount],ExpJun[Category],ExpenseSummary[[#This Row],[Expenses]])</f>
        <v>0</v>
      </c>
      <c r="H25" s="28">
        <f>SUMIFS(ExpJul[Amount],ExpJul[Category],ExpenseSummary[[#This Row],[Expenses]])</f>
        <v>0</v>
      </c>
      <c r="I25" s="28">
        <f>SUMIFS(ExpAug[Amount],ExpAug[Category],ExpenseSummary[[#This Row],[Expenses]])</f>
        <v>0</v>
      </c>
      <c r="J25" s="28">
        <f>SUMIFS(ExpSep[Amount],ExpSep[Category],ExpenseSummary[[#This Row],[Expenses]])</f>
        <v>0</v>
      </c>
      <c r="K25" s="28">
        <f>SUMIFS(ExpOct[Amount],ExpOct[Category],ExpenseSummary[[#This Row],[Expenses]])</f>
        <v>0</v>
      </c>
      <c r="L25" s="28">
        <f>SUMIFS(ExpNov[Amount],ExpNov[Category],ExpenseSummary[[#This Row],[Expenses]])</f>
        <v>0</v>
      </c>
      <c r="M25" s="28">
        <f>SUMIFS(ExpDec[Amount],ExpDec[Category],ExpenseSummary[[#This Row],[Expenses]])</f>
        <v>0</v>
      </c>
      <c r="N25" s="28">
        <f>SUM(ExpenseSummary[[#This Row],[Jan]:[Dec]])</f>
        <v>90</v>
      </c>
      <c r="O25" s="29"/>
    </row>
    <row r="26" spans="1:15" ht="30" customHeight="1" x14ac:dyDescent="0.3">
      <c r="A26" s="25" t="s">
        <v>102</v>
      </c>
      <c r="B26" s="28">
        <f>SUMIFS(ExpJan[Amount],ExpJan[Category],ExpenseSummary[[#This Row],[Expenses]])</f>
        <v>0</v>
      </c>
      <c r="C26" s="28">
        <f>SUMIFS(ExpFeb[Amount],ExpFeb[Category],ExpenseSummary[[#This Row],[Expenses]])</f>
        <v>0</v>
      </c>
      <c r="D26" s="28">
        <f>SUMIFS(ExpMar[Amount],ExpMar[Category],ExpenseSummary[[#This Row],[Expenses]])</f>
        <v>0</v>
      </c>
      <c r="E26" s="28">
        <f>SUMIFS(ExpApr[Amount],ExpApr[Category],ExpenseSummary[[#This Row],[Expenses]])</f>
        <v>0</v>
      </c>
      <c r="F26" s="28">
        <f>SUMIFS(ExpMay[Amount],ExpMay[Category],ExpenseSummary[[#This Row],[Expenses]])</f>
        <v>0</v>
      </c>
      <c r="G26" s="28">
        <f>SUMIFS(ExpJun[Amount],ExpJun[Category],ExpenseSummary[[#This Row],[Expenses]])</f>
        <v>0</v>
      </c>
      <c r="H26" s="28">
        <f>SUMIFS(ExpJul[Amount],ExpJul[Category],ExpenseSummary[[#This Row],[Expenses]])</f>
        <v>0</v>
      </c>
      <c r="I26" s="28">
        <f>SUMIFS(ExpAug[Amount],ExpAug[Category],ExpenseSummary[[#This Row],[Expenses]])</f>
        <v>0</v>
      </c>
      <c r="J26" s="28">
        <f>SUMIFS(ExpSep[Amount],ExpSep[Category],ExpenseSummary[[#This Row],[Expenses]])</f>
        <v>0</v>
      </c>
      <c r="K26" s="28">
        <f>SUMIFS(ExpOct[Amount],ExpOct[Category],ExpenseSummary[[#This Row],[Expenses]])</f>
        <v>0</v>
      </c>
      <c r="L26" s="28">
        <f>SUMIFS(ExpNov[Amount],ExpNov[Category],ExpenseSummary[[#This Row],[Expenses]])</f>
        <v>0</v>
      </c>
      <c r="M26" s="28">
        <f>SUMIFS(ExpDec[Amount],ExpDec[Category],ExpenseSummary[[#This Row],[Expenses]])</f>
        <v>0</v>
      </c>
      <c r="N26" s="28">
        <f>SUM(ExpenseSummary[[#This Row],[Jan]:[Dec]])</f>
        <v>0</v>
      </c>
      <c r="O26" s="29"/>
    </row>
    <row r="27" spans="1:15" ht="30" customHeight="1" x14ac:dyDescent="0.3">
      <c r="A27" s="25" t="s">
        <v>82</v>
      </c>
      <c r="B27" s="28">
        <f>SUMIFS(ExpJan[Amount],ExpJan[Category],ExpenseSummary[[#This Row],[Expenses]])</f>
        <v>300</v>
      </c>
      <c r="C27" s="28">
        <f>SUMIFS(ExpFeb[Amount],ExpFeb[Category],ExpenseSummary[[#This Row],[Expenses]])</f>
        <v>0</v>
      </c>
      <c r="D27" s="28">
        <f>SUMIFS(ExpMar[Amount],ExpMar[Category],ExpenseSummary[[#This Row],[Expenses]])</f>
        <v>0</v>
      </c>
      <c r="E27" s="28">
        <f>SUMIFS(ExpApr[Amount],ExpApr[Category],ExpenseSummary[[#This Row],[Expenses]])</f>
        <v>0</v>
      </c>
      <c r="F27" s="28">
        <f>SUMIFS(ExpMay[Amount],ExpMay[Category],ExpenseSummary[[#This Row],[Expenses]])</f>
        <v>0</v>
      </c>
      <c r="G27" s="28">
        <f>SUMIFS(ExpJun[Amount],ExpJun[Category],ExpenseSummary[[#This Row],[Expenses]])</f>
        <v>0</v>
      </c>
      <c r="H27" s="28">
        <f>SUMIFS(ExpJul[Amount],ExpJul[Category],ExpenseSummary[[#This Row],[Expenses]])</f>
        <v>0</v>
      </c>
      <c r="I27" s="28">
        <f>SUMIFS(ExpAug[Amount],ExpAug[Category],ExpenseSummary[[#This Row],[Expenses]])</f>
        <v>0</v>
      </c>
      <c r="J27" s="28">
        <f>SUMIFS(ExpSep[Amount],ExpSep[Category],ExpenseSummary[[#This Row],[Expenses]])</f>
        <v>0</v>
      </c>
      <c r="K27" s="28">
        <f>SUMIFS(ExpOct[Amount],ExpOct[Category],ExpenseSummary[[#This Row],[Expenses]])</f>
        <v>0</v>
      </c>
      <c r="L27" s="28">
        <f>SUMIFS(ExpNov[Amount],ExpNov[Category],ExpenseSummary[[#This Row],[Expenses]])</f>
        <v>0</v>
      </c>
      <c r="M27" s="28">
        <f>SUMIFS(ExpDec[Amount],ExpDec[Category],ExpenseSummary[[#This Row],[Expenses]])</f>
        <v>0</v>
      </c>
      <c r="N27" s="28">
        <f>SUM(ExpenseSummary[[#This Row],[Jan]:[Dec]])</f>
        <v>300</v>
      </c>
      <c r="O27" s="29"/>
    </row>
    <row r="28" spans="1:15" ht="30" customHeight="1" x14ac:dyDescent="0.3">
      <c r="A28" s="25" t="s">
        <v>115</v>
      </c>
      <c r="B28" s="28">
        <f>SUMIFS(ExpJan[Amount],ExpJan[Category],ExpenseSummary[[#This Row],[Expenses]])</f>
        <v>420</v>
      </c>
      <c r="C28" s="28">
        <f>SUMIFS(ExpFeb[Amount],ExpFeb[Category],ExpenseSummary[[#This Row],[Expenses]])</f>
        <v>310</v>
      </c>
      <c r="D28" s="28">
        <f>SUMIFS(ExpMar[Amount],ExpMar[Category],ExpenseSummary[[#This Row],[Expenses]])</f>
        <v>0</v>
      </c>
      <c r="E28" s="28">
        <f>SUMIFS(ExpApr[Amount],ExpApr[Category],ExpenseSummary[[#This Row],[Expenses]])</f>
        <v>0</v>
      </c>
      <c r="F28" s="28">
        <f>SUMIFS(ExpMay[Amount],ExpMay[Category],ExpenseSummary[[#This Row],[Expenses]])</f>
        <v>0</v>
      </c>
      <c r="G28" s="28">
        <f>SUMIFS(ExpJun[Amount],ExpJun[Category],ExpenseSummary[[#This Row],[Expenses]])</f>
        <v>0</v>
      </c>
      <c r="H28" s="28">
        <f>SUMIFS(ExpJul[Amount],ExpJul[Category],ExpenseSummary[[#This Row],[Expenses]])</f>
        <v>0</v>
      </c>
      <c r="I28" s="28">
        <f>SUMIFS(ExpAug[Amount],ExpAug[Category],ExpenseSummary[[#This Row],[Expenses]])</f>
        <v>0</v>
      </c>
      <c r="J28" s="28">
        <f>SUMIFS(ExpSep[Amount],ExpSep[Category],ExpenseSummary[[#This Row],[Expenses]])</f>
        <v>0</v>
      </c>
      <c r="K28" s="28">
        <f>SUMIFS(ExpOct[Amount],ExpOct[Category],ExpenseSummary[[#This Row],[Expenses]])</f>
        <v>0</v>
      </c>
      <c r="L28" s="28">
        <f>SUMIFS(ExpNov[Amount],ExpNov[Category],ExpenseSummary[[#This Row],[Expenses]])</f>
        <v>0</v>
      </c>
      <c r="M28" s="28">
        <f>SUMIFS(ExpDec[Amount],ExpDec[Category],ExpenseSummary[[#This Row],[Expenses]])</f>
        <v>0</v>
      </c>
      <c r="N28" s="28">
        <f>SUM(ExpenseSummary[[#This Row],[Jan]:[Dec]])</f>
        <v>730</v>
      </c>
      <c r="O28" s="29"/>
    </row>
    <row r="29" spans="1:15" ht="30" customHeight="1" x14ac:dyDescent="0.3">
      <c r="A29" s="30" t="s">
        <v>121</v>
      </c>
      <c r="B29" s="28">
        <f>SUMIFS(ExpJan[Amount],ExpJan[Category],ExpenseSummary[[#This Row],[Expenses]])</f>
        <v>750</v>
      </c>
      <c r="C29" s="28">
        <f>SUMIFS(ExpFeb[Amount],ExpFeb[Category],ExpenseSummary[[#This Row],[Expenses]])</f>
        <v>168</v>
      </c>
      <c r="D29" s="28">
        <f>SUMIFS(ExpMar[Amount],ExpMar[Category],ExpenseSummary[[#This Row],[Expenses]])</f>
        <v>0</v>
      </c>
      <c r="E29" s="28">
        <f>SUMIFS(ExpApr[Amount],ExpApr[Category],ExpenseSummary[[#This Row],[Expenses]])</f>
        <v>0</v>
      </c>
      <c r="F29" s="28">
        <f>SUMIFS(ExpMay[Amount],ExpMay[Category],ExpenseSummary[[#This Row],[Expenses]])</f>
        <v>0</v>
      </c>
      <c r="G29" s="28">
        <f>SUMIFS(ExpJun[Amount],ExpJun[Category],ExpenseSummary[[#This Row],[Expenses]])</f>
        <v>0</v>
      </c>
      <c r="H29" s="28">
        <f>SUMIFS(ExpJul[Amount],ExpJul[Category],ExpenseSummary[[#This Row],[Expenses]])</f>
        <v>0</v>
      </c>
      <c r="I29" s="28">
        <f>SUMIFS(ExpAug[Amount],ExpAug[Category],ExpenseSummary[[#This Row],[Expenses]])</f>
        <v>0</v>
      </c>
      <c r="J29" s="28">
        <f>SUMIFS(ExpSep[Amount],ExpSep[Category],ExpenseSummary[[#This Row],[Expenses]])</f>
        <v>0</v>
      </c>
      <c r="K29" s="28">
        <f>SUMIFS(ExpOct[Amount],ExpOct[Category],ExpenseSummary[[#This Row],[Expenses]])</f>
        <v>0</v>
      </c>
      <c r="L29" s="28">
        <f>SUMIFS(ExpNov[Amount],ExpNov[Category],ExpenseSummary[[#This Row],[Expenses]])</f>
        <v>0</v>
      </c>
      <c r="M29" s="28">
        <f>SUMIFS(ExpDec[Amount],ExpDec[Category],ExpenseSummary[[#This Row],[Expenses]])</f>
        <v>0</v>
      </c>
      <c r="N29" s="28">
        <f>SUM(ExpenseSummary[[#This Row],[Jan]:[Dec]])</f>
        <v>918</v>
      </c>
      <c r="O29" s="29"/>
    </row>
    <row r="30" spans="1:15" ht="30" customHeight="1" x14ac:dyDescent="0.3">
      <c r="A30" s="30" t="s">
        <v>126</v>
      </c>
      <c r="B30" s="28">
        <f>SUMIFS(ExpJan[Amount],ExpJan[Category],ExpenseSummary[[#This Row],[Expenses]])</f>
        <v>223</v>
      </c>
      <c r="C30" s="28">
        <f>SUMIFS(ExpFeb[Amount],ExpFeb[Category],ExpenseSummary[[#This Row],[Expenses]])</f>
        <v>0</v>
      </c>
      <c r="D30" s="28">
        <f>SUMIFS(ExpMar[Amount],ExpMar[Category],ExpenseSummary[[#This Row],[Expenses]])</f>
        <v>0</v>
      </c>
      <c r="E30" s="28">
        <f>SUMIFS(ExpApr[Amount],ExpApr[Category],ExpenseSummary[[#This Row],[Expenses]])</f>
        <v>0</v>
      </c>
      <c r="F30" s="28">
        <f>SUMIFS(ExpMay[Amount],ExpMay[Category],ExpenseSummary[[#This Row],[Expenses]])</f>
        <v>0</v>
      </c>
      <c r="G30" s="28">
        <f>SUMIFS(ExpJun[Amount],ExpJun[Category],ExpenseSummary[[#This Row],[Expenses]])</f>
        <v>0</v>
      </c>
      <c r="H30" s="28">
        <f>SUMIFS(ExpJul[Amount],ExpJul[Category],ExpenseSummary[[#This Row],[Expenses]])</f>
        <v>0</v>
      </c>
      <c r="I30" s="28">
        <f>SUMIFS(ExpAug[Amount],ExpAug[Category],ExpenseSummary[[#This Row],[Expenses]])</f>
        <v>0</v>
      </c>
      <c r="J30" s="28">
        <f>SUMIFS(ExpSep[Amount],ExpSep[Category],ExpenseSummary[[#This Row],[Expenses]])</f>
        <v>0</v>
      </c>
      <c r="K30" s="28">
        <f>SUMIFS(ExpOct[Amount],ExpOct[Category],ExpenseSummary[[#This Row],[Expenses]])</f>
        <v>0</v>
      </c>
      <c r="L30" s="28">
        <f>SUMIFS(ExpNov[Amount],ExpNov[Category],ExpenseSummary[[#This Row],[Expenses]])</f>
        <v>0</v>
      </c>
      <c r="M30" s="28">
        <f>SUMIFS(ExpDec[Amount],ExpDec[Category],ExpenseSummary[[#This Row],[Expenses]])</f>
        <v>0</v>
      </c>
      <c r="N30" s="28">
        <f>SUM(ExpenseSummary[[#This Row],[Jan]:[Dec]])</f>
        <v>223</v>
      </c>
      <c r="O30" s="29"/>
    </row>
    <row r="31" spans="1:15" ht="30" customHeight="1" x14ac:dyDescent="0.3">
      <c r="A31" s="30" t="s">
        <v>128</v>
      </c>
      <c r="B31" s="28">
        <f>SUMIFS(ExpJan[Amount],ExpJan[Category],ExpenseSummary[[#This Row],[Expenses]])</f>
        <v>1180</v>
      </c>
      <c r="C31" s="28">
        <f>SUMIFS(ExpFeb[Amount],ExpFeb[Category],ExpenseSummary[[#This Row],[Expenses]])</f>
        <v>4600</v>
      </c>
      <c r="D31" s="28">
        <f>SUMIFS(ExpMar[Amount],ExpMar[Category],ExpenseSummary[[#This Row],[Expenses]])</f>
        <v>0</v>
      </c>
      <c r="E31" s="28">
        <f>SUMIFS(ExpApr[Amount],ExpApr[Category],ExpenseSummary[[#This Row],[Expenses]])</f>
        <v>0</v>
      </c>
      <c r="F31" s="28">
        <f>SUMIFS(ExpMay[Amount],ExpMay[Category],ExpenseSummary[[#This Row],[Expenses]])</f>
        <v>0</v>
      </c>
      <c r="G31" s="28">
        <f>SUMIFS(ExpJun[Amount],ExpJun[Category],ExpenseSummary[[#This Row],[Expenses]])</f>
        <v>0</v>
      </c>
      <c r="H31" s="28">
        <f>SUMIFS(ExpJul[Amount],ExpJul[Category],ExpenseSummary[[#This Row],[Expenses]])</f>
        <v>0</v>
      </c>
      <c r="I31" s="28">
        <f>SUMIFS(ExpAug[Amount],ExpAug[Category],ExpenseSummary[[#This Row],[Expenses]])</f>
        <v>0</v>
      </c>
      <c r="J31" s="28">
        <f>SUMIFS(ExpSep[Amount],ExpSep[Category],ExpenseSummary[[#This Row],[Expenses]])</f>
        <v>0</v>
      </c>
      <c r="K31" s="28">
        <f>SUMIFS(ExpOct[Amount],ExpOct[Category],ExpenseSummary[[#This Row],[Expenses]])</f>
        <v>0</v>
      </c>
      <c r="L31" s="28">
        <f>SUMIFS(ExpNov[Amount],ExpNov[Category],ExpenseSummary[[#This Row],[Expenses]])</f>
        <v>0</v>
      </c>
      <c r="M31" s="28">
        <f>SUMIFS(ExpDec[Amount],ExpDec[Category],ExpenseSummary[[#This Row],[Expenses]])</f>
        <v>0</v>
      </c>
      <c r="N31" s="28">
        <f>SUM(ExpenseSummary[[#This Row],[Jan]:[Dec]])</f>
        <v>5780</v>
      </c>
      <c r="O31" s="29"/>
    </row>
    <row r="32" spans="1:15" ht="30" customHeight="1" x14ac:dyDescent="0.3">
      <c r="A32" s="30" t="s">
        <v>135</v>
      </c>
      <c r="B32" s="28">
        <f>SUMIFS(ExpJan[Amount],ExpJan[Category],ExpenseSummary[[#This Row],[Expenses]])</f>
        <v>841</v>
      </c>
      <c r="C32" s="28">
        <f>SUMIFS(ExpFeb[Amount],ExpFeb[Category],ExpenseSummary[[#This Row],[Expenses]])</f>
        <v>1855</v>
      </c>
      <c r="D32" s="28">
        <f>SUMIFS(ExpMar[Amount],ExpMar[Category],ExpenseSummary[[#This Row],[Expenses]])</f>
        <v>0</v>
      </c>
      <c r="E32" s="28">
        <f>SUMIFS(ExpApr[Amount],ExpApr[Category],ExpenseSummary[[#This Row],[Expenses]])</f>
        <v>0</v>
      </c>
      <c r="F32" s="28">
        <f>SUMIFS(ExpMay[Amount],ExpMay[Category],ExpenseSummary[[#This Row],[Expenses]])</f>
        <v>0</v>
      </c>
      <c r="G32" s="28">
        <f>SUMIFS(ExpJun[Amount],ExpJun[Category],ExpenseSummary[[#This Row],[Expenses]])</f>
        <v>0</v>
      </c>
      <c r="H32" s="28">
        <f>SUMIFS(ExpJul[Amount],ExpJul[Category],ExpenseSummary[[#This Row],[Expenses]])</f>
        <v>0</v>
      </c>
      <c r="I32" s="28">
        <f>SUMIFS(ExpAug[Amount],ExpAug[Category],ExpenseSummary[[#This Row],[Expenses]])</f>
        <v>0</v>
      </c>
      <c r="J32" s="28">
        <f>SUMIFS(ExpSep[Amount],ExpSep[Category],ExpenseSummary[[#This Row],[Expenses]])</f>
        <v>0</v>
      </c>
      <c r="K32" s="28">
        <f>SUMIFS(ExpOct[Amount],ExpOct[Category],ExpenseSummary[[#This Row],[Expenses]])</f>
        <v>0</v>
      </c>
      <c r="L32" s="28">
        <f>SUMIFS(ExpNov[Amount],ExpNov[Category],ExpenseSummary[[#This Row],[Expenses]])</f>
        <v>0</v>
      </c>
      <c r="M32" s="28">
        <f>SUMIFS(ExpDec[Amount],ExpDec[Category],ExpenseSummary[[#This Row],[Expenses]])</f>
        <v>0</v>
      </c>
      <c r="N32" s="28">
        <f>SUM(ExpenseSummary[[#This Row],[Jan]:[Dec]])</f>
        <v>2696</v>
      </c>
      <c r="O32" s="29"/>
    </row>
    <row r="33" spans="1:15" ht="30" customHeight="1" x14ac:dyDescent="0.3">
      <c r="A33" s="30" t="s">
        <v>141</v>
      </c>
      <c r="B33" s="28">
        <f>SUMIFS(ExpJan[Amount],ExpJan[Category],ExpenseSummary[[#This Row],[Expenses]])</f>
        <v>250</v>
      </c>
      <c r="C33" s="28">
        <f>SUMIFS(ExpFeb[Amount],ExpFeb[Category],ExpenseSummary[[#This Row],[Expenses]])</f>
        <v>0</v>
      </c>
      <c r="D33" s="28">
        <f>SUMIFS(ExpMar[Amount],ExpMar[Category],ExpenseSummary[[#This Row],[Expenses]])</f>
        <v>0</v>
      </c>
      <c r="E33" s="28">
        <f>SUMIFS(ExpApr[Amount],ExpApr[Category],ExpenseSummary[[#This Row],[Expenses]])</f>
        <v>0</v>
      </c>
      <c r="F33" s="28">
        <f>SUMIFS(ExpMay[Amount],ExpMay[Category],ExpenseSummary[[#This Row],[Expenses]])</f>
        <v>0</v>
      </c>
      <c r="G33" s="28">
        <f>SUMIFS(ExpJun[Amount],ExpJun[Category],ExpenseSummary[[#This Row],[Expenses]])</f>
        <v>0</v>
      </c>
      <c r="H33" s="28">
        <f>SUMIFS(ExpJul[Amount],ExpJul[Category],ExpenseSummary[[#This Row],[Expenses]])</f>
        <v>0</v>
      </c>
      <c r="I33" s="28">
        <f>SUMIFS(ExpAug[Amount],ExpAug[Category],ExpenseSummary[[#This Row],[Expenses]])</f>
        <v>0</v>
      </c>
      <c r="J33" s="28">
        <f>SUMIFS(ExpSep[Amount],ExpSep[Category],ExpenseSummary[[#This Row],[Expenses]])</f>
        <v>0</v>
      </c>
      <c r="K33" s="28">
        <f>SUMIFS(ExpOct[Amount],ExpOct[Category],ExpenseSummary[[#This Row],[Expenses]])</f>
        <v>0</v>
      </c>
      <c r="L33" s="28">
        <f>SUMIFS(ExpNov[Amount],ExpNov[Category],ExpenseSummary[[#This Row],[Expenses]])</f>
        <v>0</v>
      </c>
      <c r="M33" s="28">
        <f>SUMIFS(ExpDec[Amount],ExpDec[Category],ExpenseSummary[[#This Row],[Expenses]])</f>
        <v>0</v>
      </c>
      <c r="N33" s="28">
        <f>SUM(ExpenseSummary[[#This Row],[Jan]:[Dec]])</f>
        <v>250</v>
      </c>
      <c r="O33" s="29"/>
    </row>
    <row r="34" spans="1:15" ht="30" customHeight="1" x14ac:dyDescent="0.3">
      <c r="A34" s="30" t="s">
        <v>140</v>
      </c>
      <c r="B34" s="28">
        <f>SUMIFS(ExpJan[Amount],ExpJan[Category],ExpenseSummary[[#This Row],[Expenses]])</f>
        <v>500</v>
      </c>
      <c r="C34" s="28">
        <f>SUMIFS(ExpFeb[Amount],ExpFeb[Category],ExpenseSummary[[#This Row],[Expenses]])</f>
        <v>0</v>
      </c>
      <c r="D34" s="28">
        <f>SUMIFS(ExpMar[Amount],ExpMar[Category],ExpenseSummary[[#This Row],[Expenses]])</f>
        <v>0</v>
      </c>
      <c r="E34" s="28">
        <f>SUMIFS(ExpApr[Amount],ExpApr[Category],ExpenseSummary[[#This Row],[Expenses]])</f>
        <v>0</v>
      </c>
      <c r="F34" s="28">
        <f>SUMIFS(ExpMay[Amount],ExpMay[Category],ExpenseSummary[[#This Row],[Expenses]])</f>
        <v>0</v>
      </c>
      <c r="G34" s="28">
        <f>SUMIFS(ExpJun[Amount],ExpJun[Category],ExpenseSummary[[#This Row],[Expenses]])</f>
        <v>0</v>
      </c>
      <c r="H34" s="28">
        <f>SUMIFS(ExpJul[Amount],ExpJul[Category],ExpenseSummary[[#This Row],[Expenses]])</f>
        <v>0</v>
      </c>
      <c r="I34" s="28">
        <f>SUMIFS(ExpAug[Amount],ExpAug[Category],ExpenseSummary[[#This Row],[Expenses]])</f>
        <v>0</v>
      </c>
      <c r="J34" s="28">
        <f>SUMIFS(ExpSep[Amount],ExpSep[Category],ExpenseSummary[[#This Row],[Expenses]])</f>
        <v>0</v>
      </c>
      <c r="K34" s="28">
        <f>SUMIFS(ExpOct[Amount],ExpOct[Category],ExpenseSummary[[#This Row],[Expenses]])</f>
        <v>0</v>
      </c>
      <c r="L34" s="28">
        <f>SUMIFS(ExpNov[Amount],ExpNov[Category],ExpenseSummary[[#This Row],[Expenses]])</f>
        <v>0</v>
      </c>
      <c r="M34" s="28">
        <f>SUMIFS(ExpDec[Amount],ExpDec[Category],ExpenseSummary[[#This Row],[Expenses]])</f>
        <v>0</v>
      </c>
      <c r="N34" s="28">
        <f>SUM(ExpenseSummary[[#This Row],[Jan]:[Dec]])</f>
        <v>500</v>
      </c>
      <c r="O34" s="29"/>
    </row>
    <row r="35" spans="1:15" ht="30" customHeight="1" x14ac:dyDescent="0.3">
      <c r="A35" s="30" t="s">
        <v>156</v>
      </c>
      <c r="B35" s="28">
        <f>SUMIFS(ExpJan[Amount],ExpJan[Category],ExpenseSummary[[#This Row],[Expenses]])</f>
        <v>0</v>
      </c>
      <c r="C35" s="28">
        <f>SUMIFS(ExpFeb[Amount],ExpFeb[Category],ExpenseSummary[[#This Row],[Expenses]])</f>
        <v>500</v>
      </c>
      <c r="D35" s="28">
        <f>SUMIFS(ExpMar[Amount],ExpMar[Category],ExpenseSummary[[#This Row],[Expenses]])</f>
        <v>0</v>
      </c>
      <c r="E35" s="28">
        <f>SUMIFS(ExpApr[Amount],ExpApr[Category],ExpenseSummary[[#This Row],[Expenses]])</f>
        <v>0</v>
      </c>
      <c r="F35" s="28">
        <f>SUMIFS(ExpMay[Amount],ExpMay[Category],ExpenseSummary[[#This Row],[Expenses]])</f>
        <v>0</v>
      </c>
      <c r="G35" s="28">
        <f>SUMIFS(ExpJun[Amount],ExpJun[Category],ExpenseSummary[[#This Row],[Expenses]])</f>
        <v>0</v>
      </c>
      <c r="H35" s="28">
        <f>SUMIFS(ExpJul[Amount],ExpJul[Category],ExpenseSummary[[#This Row],[Expenses]])</f>
        <v>0</v>
      </c>
      <c r="I35" s="28">
        <f>SUMIFS(ExpAug[Amount],ExpAug[Category],ExpenseSummary[[#This Row],[Expenses]])</f>
        <v>0</v>
      </c>
      <c r="J35" s="28">
        <f>SUMIFS(ExpSep[Amount],ExpSep[Category],ExpenseSummary[[#This Row],[Expenses]])</f>
        <v>0</v>
      </c>
      <c r="K35" s="28">
        <f>SUMIFS(ExpOct[Amount],ExpOct[Category],ExpenseSummary[[#This Row],[Expenses]])</f>
        <v>0</v>
      </c>
      <c r="L35" s="28">
        <f>SUMIFS(ExpNov[Amount],ExpNov[Category],ExpenseSummary[[#This Row],[Expenses]])</f>
        <v>0</v>
      </c>
      <c r="M35" s="28">
        <f>SUMIFS(ExpDec[Amount],ExpDec[Category],ExpenseSummary[[#This Row],[Expenses]])</f>
        <v>0</v>
      </c>
      <c r="N35" s="28">
        <f>SUM(ExpenseSummary[[#This Row],[Jan]:[Dec]])</f>
        <v>500</v>
      </c>
      <c r="O35" s="29"/>
    </row>
    <row r="36" spans="1:15" ht="30" customHeight="1" x14ac:dyDescent="0.3">
      <c r="A36" s="30" t="s">
        <v>176</v>
      </c>
      <c r="B36" s="28">
        <f>SUMIFS(ExpJan[Amount],ExpJan[Category],ExpenseSummary[[#This Row],[Expenses]])</f>
        <v>0</v>
      </c>
      <c r="C36" s="28">
        <f>SUMIFS(ExpFeb[Amount],ExpFeb[Category],ExpenseSummary[[#This Row],[Expenses]])</f>
        <v>8700</v>
      </c>
      <c r="D36" s="28">
        <f>SUMIFS(ExpMar[Amount],ExpMar[Category],ExpenseSummary[[#This Row],[Expenses]])</f>
        <v>0</v>
      </c>
      <c r="E36" s="28">
        <f>SUMIFS(ExpApr[Amount],ExpApr[Category],ExpenseSummary[[#This Row],[Expenses]])</f>
        <v>0</v>
      </c>
      <c r="F36" s="28">
        <f>SUMIFS(ExpMay[Amount],ExpMay[Category],ExpenseSummary[[#This Row],[Expenses]])</f>
        <v>0</v>
      </c>
      <c r="G36" s="28">
        <f>SUMIFS(ExpJun[Amount],ExpJun[Category],ExpenseSummary[[#This Row],[Expenses]])</f>
        <v>0</v>
      </c>
      <c r="H36" s="28">
        <f>SUMIFS(ExpJul[Amount],ExpJul[Category],ExpenseSummary[[#This Row],[Expenses]])</f>
        <v>0</v>
      </c>
      <c r="I36" s="28">
        <f>SUMIFS(ExpAug[Amount],ExpAug[Category],ExpenseSummary[[#This Row],[Expenses]])</f>
        <v>0</v>
      </c>
      <c r="J36" s="28">
        <f>SUMIFS(ExpSep[Amount],ExpSep[Category],ExpenseSummary[[#This Row],[Expenses]])</f>
        <v>0</v>
      </c>
      <c r="K36" s="28">
        <f>SUMIFS(ExpOct[Amount],ExpOct[Category],ExpenseSummary[[#This Row],[Expenses]])</f>
        <v>0</v>
      </c>
      <c r="L36" s="28">
        <f>SUMIFS(ExpNov[Amount],ExpNov[Category],ExpenseSummary[[#This Row],[Expenses]])</f>
        <v>0</v>
      </c>
      <c r="M36" s="28">
        <f>SUMIFS(ExpDec[Amount],ExpDec[Category],ExpenseSummary[[#This Row],[Expenses]])</f>
        <v>0</v>
      </c>
      <c r="N36" s="28">
        <f>SUM(ExpenseSummary[[#This Row],[Jan]:[Dec]])</f>
        <v>8700</v>
      </c>
      <c r="O36" s="29"/>
    </row>
    <row r="37" spans="1:15" ht="30" customHeight="1" x14ac:dyDescent="0.3">
      <c r="A37" s="30" t="s">
        <v>184</v>
      </c>
      <c r="B37" s="28">
        <f>SUMIFS(ExpJan[Amount],ExpJan[Category],ExpenseSummary[[#This Row],[Expenses]])</f>
        <v>0</v>
      </c>
      <c r="C37" s="28">
        <f>SUMIFS(ExpFeb[Amount],ExpFeb[Category],ExpenseSummary[[#This Row],[Expenses]])</f>
        <v>200</v>
      </c>
      <c r="D37" s="28">
        <f>SUMIFS(ExpMar[Amount],ExpMar[Category],ExpenseSummary[[#This Row],[Expenses]])</f>
        <v>0</v>
      </c>
      <c r="E37" s="28">
        <f>SUMIFS(ExpApr[Amount],ExpApr[Category],ExpenseSummary[[#This Row],[Expenses]])</f>
        <v>0</v>
      </c>
      <c r="F37" s="28">
        <f>SUMIFS(ExpMay[Amount],ExpMay[Category],ExpenseSummary[[#This Row],[Expenses]])</f>
        <v>0</v>
      </c>
      <c r="G37" s="28">
        <f>SUMIFS(ExpJun[Amount],ExpJun[Category],ExpenseSummary[[#This Row],[Expenses]])</f>
        <v>0</v>
      </c>
      <c r="H37" s="28">
        <f>SUMIFS(ExpJul[Amount],ExpJul[Category],ExpenseSummary[[#This Row],[Expenses]])</f>
        <v>0</v>
      </c>
      <c r="I37" s="28">
        <f>SUMIFS(ExpAug[Amount],ExpAug[Category],ExpenseSummary[[#This Row],[Expenses]])</f>
        <v>0</v>
      </c>
      <c r="J37" s="28">
        <f>SUMIFS(ExpSep[Amount],ExpSep[Category],ExpenseSummary[[#This Row],[Expenses]])</f>
        <v>0</v>
      </c>
      <c r="K37" s="28">
        <f>SUMIFS(ExpOct[Amount],ExpOct[Category],ExpenseSummary[[#This Row],[Expenses]])</f>
        <v>0</v>
      </c>
      <c r="L37" s="28">
        <f>SUMIFS(ExpNov[Amount],ExpNov[Category],ExpenseSummary[[#This Row],[Expenses]])</f>
        <v>0</v>
      </c>
      <c r="M37" s="28">
        <f>SUMIFS(ExpDec[Amount],ExpDec[Category],ExpenseSummary[[#This Row],[Expenses]])</f>
        <v>0</v>
      </c>
      <c r="N37" s="28">
        <f>SUM(ExpenseSummary[[#This Row],[Jan]:[Dec]])</f>
        <v>200</v>
      </c>
      <c r="O37" s="29"/>
    </row>
    <row r="38" spans="1:15" ht="30" customHeight="1" x14ac:dyDescent="0.3">
      <c r="A38" s="37" t="s">
        <v>7</v>
      </c>
      <c r="B38" s="38">
        <f>SUBTOTAL(109,ExpenseSummary[Jan])</f>
        <v>97052.800000000003</v>
      </c>
      <c r="C38" s="38">
        <f>SUBTOTAL(109,ExpenseSummary[Feb])</f>
        <v>129542</v>
      </c>
      <c r="D38" s="38">
        <f>SUBTOTAL(109,ExpenseSummary[Mar])</f>
        <v>0</v>
      </c>
      <c r="E38" s="38">
        <f>SUBTOTAL(109,ExpenseSummary[Apr])</f>
        <v>0</v>
      </c>
      <c r="F38" s="38">
        <f>SUBTOTAL(109,ExpenseSummary[May])</f>
        <v>0</v>
      </c>
      <c r="G38" s="38">
        <f>SUBTOTAL(109,ExpenseSummary[Jun])</f>
        <v>0</v>
      </c>
      <c r="H38" s="38">
        <f>SUBTOTAL(109,ExpenseSummary[Jul])</f>
        <v>0</v>
      </c>
      <c r="I38" s="38">
        <f>SUBTOTAL(109,ExpenseSummary[Aug])</f>
        <v>0</v>
      </c>
      <c r="J38" s="38">
        <f>SUBTOTAL(109,ExpenseSummary[Sep])</f>
        <v>0</v>
      </c>
      <c r="K38" s="38">
        <f>SUBTOTAL(109,ExpenseSummary[Oct])</f>
        <v>0</v>
      </c>
      <c r="L38" s="38">
        <f>SUBTOTAL(109,ExpenseSummary[Nov])</f>
        <v>0</v>
      </c>
      <c r="M38" s="38">
        <f>SUBTOTAL(109,ExpenseSummary[Dec])</f>
        <v>0</v>
      </c>
      <c r="N38" s="38">
        <f>SUBTOTAL(109,ExpenseSummary[Total])</f>
        <v>226594.8</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scale="48" orientation="landscape" horizontalDpi="4294967295" verticalDpi="4294967295"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
              <xm:f>summary!B10:M10</xm:f>
              <xm:sqref>O10</xm:sqref>
            </x14:sparkline>
            <x14:sparkline>
              <xm:f>summary!B11:M11</xm:f>
              <xm:sqref>O11</xm:sqref>
            </x14:sparkline>
            <x14:sparkline>
              <xm:f>summary!B12:M12</xm:f>
              <xm:sqref>O12</xm:sqref>
            </x14:sparkline>
            <x14:sparkline>
              <xm:f>summary!B13:M13</xm:f>
              <xm:sqref>O13</xm:sqref>
            </x14:sparkline>
            <x14:sparkline>
              <xm:f>summary!B14:M14</xm:f>
              <xm:sqref>O14</xm:sqref>
            </x14:sparkline>
            <x14:sparkline>
              <xm:f>summary!B15:M15</xm:f>
              <xm:sqref>O15</xm:sqref>
            </x14:sparkline>
            <x14:sparkline>
              <xm:f>summary!B16:M16</xm:f>
              <xm:sqref>O16</xm:sqref>
            </x14:sparkline>
            <x14:sparkline>
              <xm:f>summary!B17:M17</xm:f>
              <xm:sqref>O17</xm:sqref>
            </x14:sparkline>
            <x14:sparkline>
              <xm:f>summary!B18:M18</xm:f>
              <xm:sqref>O18</xm:sqref>
            </x14:sparkline>
            <x14:sparkline>
              <xm:f>summary!B19:M19</xm:f>
              <xm:sqref>O19</xm:sqref>
            </x14:sparkline>
            <x14:sparkline>
              <xm:f>summary!B20:M20</xm:f>
              <xm:sqref>O20</xm:sqref>
            </x14:sparkline>
            <x14:sparkline>
              <xm:f>summary!B21:M21</xm:f>
              <xm:sqref>O21</xm:sqref>
            </x14:sparkline>
            <x14:sparkline>
              <xm:f>summary!B22:M22</xm:f>
              <xm:sqref>O22</xm:sqref>
            </x14:sparkline>
            <x14:sparkline>
              <xm:f>summary!B23:M23</xm:f>
              <xm:sqref>O23</xm:sqref>
            </x14:sparkline>
            <x14:sparkline>
              <xm:f>summary!B24:M24</xm:f>
              <xm:sqref>O24</xm:sqref>
            </x14:sparkline>
            <x14:sparkline>
              <xm:f>summary!B25:M25</xm:f>
              <xm:sqref>O25</xm:sqref>
            </x14:sparkline>
            <x14:sparkline>
              <xm:f>summary!B26:M26</xm:f>
              <xm:sqref>O26</xm:sqref>
            </x14:sparkline>
            <x14:sparkline>
              <xm:f>summary!B27:M27</xm:f>
              <xm:sqref>O27</xm:sqref>
            </x14:sparkline>
            <x14:sparkline>
              <xm:f>summary!B28:M28</xm:f>
              <xm:sqref>O28</xm:sqref>
            </x14:sparkline>
            <x14:sparkline>
              <xm:f>summary!B29:M29</xm:f>
              <xm:sqref>O29</xm:sqref>
            </x14:sparkline>
            <x14:sparkline>
              <xm:f>summary!B30:M30</xm:f>
              <xm:sqref>O30</xm:sqref>
            </x14:sparkline>
            <x14:sparkline>
              <xm:f>summary!B31:M31</xm:f>
              <xm:sqref>O31</xm:sqref>
            </x14:sparkline>
            <x14:sparkline>
              <xm:f>summary!B32:M32</xm:f>
              <xm:sqref>O32</xm:sqref>
            </x14:sparkline>
            <x14:sparkline>
              <xm:f>summary!B33:M33</xm:f>
              <xm:sqref>O33</xm:sqref>
            </x14:sparkline>
            <x14:sparkline>
              <xm:f>summary!B34:M34</xm:f>
              <xm:sqref>O34</xm:sqref>
            </x14:sparkline>
            <x14:sparkline>
              <xm:f>summary!B35:M35</xm:f>
              <xm:sqref>O35</xm:sqref>
            </x14:sparkline>
            <x14:sparkline>
              <xm:f>summary!B36:M36</xm:f>
              <xm:sqref>O36</xm:sqref>
            </x14:sparkline>
            <x14:sparkline>
              <xm:f>summary!B37:M37</xm:f>
              <xm:sqref>O37</xm:sqref>
            </x14:sparkline>
          </x14:sparklines>
        </x14:sparklineGroup>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summary!B38:M38</xm:f>
              <xm:sqref>O38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100"/>
  <sheetViews>
    <sheetView showGridLines="0" topLeftCell="A88" zoomScaleNormal="100" workbookViewId="0">
      <selection activeCell="B99" sqref="B99"/>
    </sheetView>
  </sheetViews>
  <sheetFormatPr defaultRowHeight="30" customHeight="1" x14ac:dyDescent="0.3"/>
  <cols>
    <col min="1" max="3" width="15.5546875" customWidth="1"/>
    <col min="4" max="5" width="30.5546875" customWidth="1"/>
  </cols>
  <sheetData>
    <row r="1" spans="1:5" ht="35.1" customHeight="1" x14ac:dyDescent="0.45">
      <c r="A1" s="34" t="s">
        <v>24</v>
      </c>
      <c r="B1" s="34"/>
      <c r="C1" s="34"/>
      <c r="D1" s="18" t="s">
        <v>40</v>
      </c>
      <c r="E1" s="18" t="s">
        <v>39</v>
      </c>
    </row>
    <row r="2" spans="1:5" ht="17.100000000000001" customHeight="1" x14ac:dyDescent="0.3">
      <c r="A2" s="17" t="s">
        <v>1</v>
      </c>
      <c r="B2" s="17" t="s">
        <v>2</v>
      </c>
      <c r="C2" s="17" t="s">
        <v>3</v>
      </c>
      <c r="D2" s="17" t="s">
        <v>5</v>
      </c>
      <c r="E2" s="17" t="s">
        <v>4</v>
      </c>
    </row>
    <row r="3" spans="1:5" ht="30" customHeight="1" x14ac:dyDescent="0.3">
      <c r="A3" s="8">
        <f ca="1">DATE(YEAR(TODAY()),1,10)</f>
        <v>43110</v>
      </c>
      <c r="B3" s="23" t="s">
        <v>107</v>
      </c>
      <c r="C3" s="3">
        <v>24507</v>
      </c>
      <c r="D3" s="23" t="s">
        <v>47</v>
      </c>
      <c r="E3" s="23" t="s">
        <v>65</v>
      </c>
    </row>
    <row r="4" spans="1:5" ht="30" customHeight="1" x14ac:dyDescent="0.3">
      <c r="A4" s="8">
        <f ca="1">DATE(YEAR(TODAY()),1,5)</f>
        <v>43105</v>
      </c>
      <c r="B4" s="23" t="s">
        <v>107</v>
      </c>
      <c r="C4" s="3">
        <v>15247</v>
      </c>
      <c r="D4" s="2" t="s">
        <v>48</v>
      </c>
      <c r="E4" s="23" t="s">
        <v>66</v>
      </c>
    </row>
    <row r="5" spans="1:5" ht="30" customHeight="1" x14ac:dyDescent="0.3">
      <c r="A5" s="8">
        <f ca="1">DATE(YEAR(TODAY()),1,15)</f>
        <v>43115</v>
      </c>
      <c r="B5" s="23" t="s">
        <v>52</v>
      </c>
      <c r="C5" s="3">
        <v>671</v>
      </c>
      <c r="D5" s="2" t="s">
        <v>49</v>
      </c>
      <c r="E5" s="23" t="s">
        <v>67</v>
      </c>
    </row>
    <row r="6" spans="1:5" ht="30" customHeight="1" x14ac:dyDescent="0.3">
      <c r="A6" s="8">
        <f ca="1">DATE(YEAR(TODAY()),1,16)</f>
        <v>43116</v>
      </c>
      <c r="B6" s="23" t="s">
        <v>52</v>
      </c>
      <c r="C6" s="3">
        <v>399</v>
      </c>
      <c r="D6" s="2" t="s">
        <v>50</v>
      </c>
      <c r="E6" s="23" t="s">
        <v>68</v>
      </c>
    </row>
    <row r="7" spans="1:5" ht="30" customHeight="1" x14ac:dyDescent="0.3">
      <c r="A7" s="8">
        <f ca="1">DATE(YEAR(TODAY()),1,15)</f>
        <v>43115</v>
      </c>
      <c r="B7" s="23" t="s">
        <v>106</v>
      </c>
      <c r="C7" s="3">
        <v>589</v>
      </c>
      <c r="D7" s="2" t="s">
        <v>51</v>
      </c>
      <c r="E7" s="23" t="s">
        <v>69</v>
      </c>
    </row>
    <row r="8" spans="1:5" ht="30" customHeight="1" x14ac:dyDescent="0.3">
      <c r="A8" s="8">
        <f ca="1">DATE(YEAR(TODAY()),1,7)</f>
        <v>43107</v>
      </c>
      <c r="B8" s="23" t="s">
        <v>107</v>
      </c>
      <c r="C8" s="3">
        <v>11319</v>
      </c>
      <c r="D8" s="2" t="s">
        <v>52</v>
      </c>
      <c r="E8" s="23" t="s">
        <v>70</v>
      </c>
    </row>
    <row r="9" spans="1:5" ht="30" customHeight="1" x14ac:dyDescent="0.3">
      <c r="A9" s="8">
        <f ca="1">DATE(YEAR(TODAY()),1,2)</f>
        <v>43102</v>
      </c>
      <c r="B9" s="30" t="s">
        <v>107</v>
      </c>
      <c r="C9" s="22">
        <v>25000</v>
      </c>
      <c r="D9" s="21" t="s">
        <v>55</v>
      </c>
      <c r="E9" s="23" t="s">
        <v>71</v>
      </c>
    </row>
    <row r="10" spans="1:5" ht="30" customHeight="1" x14ac:dyDescent="0.3">
      <c r="A10" s="8">
        <f ca="1">DATE(YEAR(TODAY()),1,12)</f>
        <v>43112</v>
      </c>
      <c r="B10" s="30" t="s">
        <v>106</v>
      </c>
      <c r="C10" s="22">
        <v>1000</v>
      </c>
      <c r="D10" s="21" t="s">
        <v>57</v>
      </c>
      <c r="E10" s="23" t="s">
        <v>72</v>
      </c>
    </row>
    <row r="11" spans="1:5" ht="30" customHeight="1" x14ac:dyDescent="0.3">
      <c r="A11" s="8">
        <f ca="1">DATE(YEAR(TODAY()),1,1)</f>
        <v>43101</v>
      </c>
      <c r="B11" s="30" t="s">
        <v>52</v>
      </c>
      <c r="C11" s="22">
        <v>330</v>
      </c>
      <c r="D11" s="21" t="s">
        <v>58</v>
      </c>
      <c r="E11" s="23" t="s">
        <v>73</v>
      </c>
    </row>
    <row r="12" spans="1:5" ht="30" customHeight="1" x14ac:dyDescent="0.3">
      <c r="A12" s="8">
        <f ca="1">DATE(YEAR(TODAY()),1,5)</f>
        <v>43105</v>
      </c>
      <c r="B12" s="30" t="s">
        <v>104</v>
      </c>
      <c r="C12" s="22">
        <v>46</v>
      </c>
      <c r="D12" s="21" t="s">
        <v>60</v>
      </c>
      <c r="E12" s="23" t="s">
        <v>74</v>
      </c>
    </row>
    <row r="13" spans="1:5" ht="30" customHeight="1" x14ac:dyDescent="0.3">
      <c r="A13" s="8">
        <f ca="1">DATE(YEAR(TODAY()),1,6)</f>
        <v>43106</v>
      </c>
      <c r="B13" s="30" t="s">
        <v>109</v>
      </c>
      <c r="C13" s="22">
        <v>150</v>
      </c>
      <c r="D13" s="21" t="s">
        <v>60</v>
      </c>
      <c r="E13" s="23" t="s">
        <v>75</v>
      </c>
    </row>
    <row r="14" spans="1:5" ht="30" customHeight="1" x14ac:dyDescent="0.3">
      <c r="A14" s="8">
        <f ca="1">DATE(YEAR(TODAY()),1,7)</f>
        <v>43107</v>
      </c>
      <c r="B14" s="30" t="s">
        <v>109</v>
      </c>
      <c r="C14" s="22">
        <v>310</v>
      </c>
      <c r="D14" s="21" t="s">
        <v>60</v>
      </c>
      <c r="E14" s="23" t="s">
        <v>76</v>
      </c>
    </row>
    <row r="15" spans="1:5" ht="30" customHeight="1" x14ac:dyDescent="0.3">
      <c r="A15" s="8">
        <f ca="1">DATE(YEAR(TODAY()),1,8)</f>
        <v>43108</v>
      </c>
      <c r="B15" s="30" t="s">
        <v>109</v>
      </c>
      <c r="C15" s="22">
        <f>92+16</f>
        <v>108</v>
      </c>
      <c r="D15" s="21" t="s">
        <v>60</v>
      </c>
      <c r="E15" s="23" t="s">
        <v>77</v>
      </c>
    </row>
    <row r="16" spans="1:5" ht="30" customHeight="1" x14ac:dyDescent="0.3">
      <c r="A16" s="8">
        <f ca="1">DATE(YEAR(TODAY()),1,9)</f>
        <v>43109</v>
      </c>
      <c r="B16" s="30" t="s">
        <v>109</v>
      </c>
      <c r="C16" s="22">
        <v>190</v>
      </c>
      <c r="D16" s="21" t="s">
        <v>60</v>
      </c>
      <c r="E16" s="23" t="s">
        <v>78</v>
      </c>
    </row>
    <row r="17" spans="1:5" ht="30" customHeight="1" x14ac:dyDescent="0.3">
      <c r="A17" s="8">
        <f ca="1">DATE(YEAR(TODAY()),1,10)</f>
        <v>43110</v>
      </c>
      <c r="B17" s="30" t="s">
        <v>109</v>
      </c>
      <c r="C17" s="22">
        <v>340</v>
      </c>
      <c r="D17" s="21" t="s">
        <v>60</v>
      </c>
      <c r="E17" s="23" t="s">
        <v>79</v>
      </c>
    </row>
    <row r="18" spans="1:5" ht="30" customHeight="1" x14ac:dyDescent="0.3">
      <c r="A18" s="8">
        <f ca="1">DATE(YEAR(TODAY()),1,10)</f>
        <v>43110</v>
      </c>
      <c r="B18" s="30" t="s">
        <v>109</v>
      </c>
      <c r="C18" s="22">
        <v>10</v>
      </c>
      <c r="D18" s="21" t="s">
        <v>60</v>
      </c>
      <c r="E18" s="23" t="s">
        <v>80</v>
      </c>
    </row>
    <row r="19" spans="1:5" ht="30" customHeight="1" x14ac:dyDescent="0.3">
      <c r="A19" s="8">
        <f ca="1">DATE(YEAR(TODAY()),1,12)</f>
        <v>43112</v>
      </c>
      <c r="B19" s="30" t="s">
        <v>104</v>
      </c>
      <c r="C19" s="22">
        <v>114</v>
      </c>
      <c r="D19" s="21" t="s">
        <v>60</v>
      </c>
      <c r="E19" s="23" t="s">
        <v>81</v>
      </c>
    </row>
    <row r="20" spans="1:5" ht="30" customHeight="1" x14ac:dyDescent="0.3">
      <c r="A20" s="8">
        <f ca="1">DATE(YEAR(TODAY()),1,12)</f>
        <v>43112</v>
      </c>
      <c r="B20" s="30" t="s">
        <v>107</v>
      </c>
      <c r="C20" s="22">
        <v>300</v>
      </c>
      <c r="D20" s="21" t="s">
        <v>82</v>
      </c>
      <c r="E20" s="23" t="s">
        <v>82</v>
      </c>
    </row>
    <row r="21" spans="1:5" ht="30" customHeight="1" x14ac:dyDescent="0.3">
      <c r="A21" s="8">
        <f ca="1">DATE(YEAR(TODAY()),1,12)</f>
        <v>43112</v>
      </c>
      <c r="B21" s="30" t="s">
        <v>107</v>
      </c>
      <c r="C21" s="22">
        <v>220</v>
      </c>
      <c r="D21" s="30" t="s">
        <v>115</v>
      </c>
      <c r="E21" s="23" t="s">
        <v>83</v>
      </c>
    </row>
    <row r="22" spans="1:5" ht="30" customHeight="1" x14ac:dyDescent="0.3">
      <c r="A22" s="8">
        <f ca="1">DATE(YEAR(TODAY()),1,13)</f>
        <v>43113</v>
      </c>
      <c r="B22" s="30" t="s">
        <v>109</v>
      </c>
      <c r="C22" s="22">
        <v>80</v>
      </c>
      <c r="D22" s="25" t="s">
        <v>60</v>
      </c>
      <c r="E22" s="23" t="s">
        <v>84</v>
      </c>
    </row>
    <row r="23" spans="1:5" ht="30" customHeight="1" x14ac:dyDescent="0.3">
      <c r="A23" s="8">
        <f ca="1">DATE(YEAR(TODAY()),1,13)</f>
        <v>43113</v>
      </c>
      <c r="B23" s="30" t="s">
        <v>109</v>
      </c>
      <c r="C23" s="22">
        <v>170</v>
      </c>
      <c r="D23" s="25" t="s">
        <v>60</v>
      </c>
      <c r="E23" s="23" t="s">
        <v>85</v>
      </c>
    </row>
    <row r="24" spans="1:5" ht="30" customHeight="1" x14ac:dyDescent="0.3">
      <c r="A24" s="8">
        <f ca="1">DATE(YEAR(TODAY()),1,14)</f>
        <v>43114</v>
      </c>
      <c r="B24" s="30" t="s">
        <v>109</v>
      </c>
      <c r="C24" s="22">
        <v>100</v>
      </c>
      <c r="D24" s="25" t="s">
        <v>135</v>
      </c>
      <c r="E24" s="23" t="s">
        <v>86</v>
      </c>
    </row>
    <row r="25" spans="1:5" ht="30" customHeight="1" x14ac:dyDescent="0.3">
      <c r="A25" s="8">
        <f ca="1">DATE(YEAR(TODAY()),1,14)</f>
        <v>43114</v>
      </c>
      <c r="B25" s="30" t="s">
        <v>107</v>
      </c>
      <c r="C25" s="22">
        <v>750</v>
      </c>
      <c r="D25" s="21" t="s">
        <v>62</v>
      </c>
      <c r="E25" s="23" t="s">
        <v>88</v>
      </c>
    </row>
    <row r="26" spans="1:5" ht="30" customHeight="1" x14ac:dyDescent="0.3">
      <c r="A26" s="8">
        <f ca="1">DATE(YEAR(TODAY()),1,14)</f>
        <v>43114</v>
      </c>
      <c r="B26" s="30" t="s">
        <v>109</v>
      </c>
      <c r="C26" s="22">
        <v>120</v>
      </c>
      <c r="D26" s="21" t="s">
        <v>62</v>
      </c>
      <c r="E26" s="23" t="s">
        <v>87</v>
      </c>
    </row>
    <row r="27" spans="1:5" ht="30" customHeight="1" x14ac:dyDescent="0.3">
      <c r="A27" s="8">
        <f ca="1">DATE(YEAR(TODAY()),1,4)</f>
        <v>43104</v>
      </c>
      <c r="B27" s="30" t="s">
        <v>109</v>
      </c>
      <c r="C27" s="22">
        <v>52</v>
      </c>
      <c r="D27" s="21" t="s">
        <v>64</v>
      </c>
      <c r="E27" s="25"/>
    </row>
    <row r="28" spans="1:5" ht="30" customHeight="1" x14ac:dyDescent="0.3">
      <c r="A28" s="8">
        <f ca="1">DATE(YEAR(TODAY()),1,4)</f>
        <v>43104</v>
      </c>
      <c r="B28" s="30" t="s">
        <v>109</v>
      </c>
      <c r="C28" s="22">
        <v>841</v>
      </c>
      <c r="D28" s="21" t="s">
        <v>61</v>
      </c>
      <c r="E28" s="21"/>
    </row>
    <row r="29" spans="1:5" ht="30" customHeight="1" x14ac:dyDescent="0.3">
      <c r="A29" s="8">
        <f ca="1">DATE(YEAR(TODAY()),1,5)</f>
        <v>43105</v>
      </c>
      <c r="B29" s="30" t="s">
        <v>106</v>
      </c>
      <c r="C29" s="22">
        <v>100</v>
      </c>
      <c r="D29" s="25" t="s">
        <v>64</v>
      </c>
      <c r="E29" s="25" t="s">
        <v>89</v>
      </c>
    </row>
    <row r="30" spans="1:5" ht="30" customHeight="1" x14ac:dyDescent="0.3">
      <c r="A30" s="8">
        <f ca="1">DATE(YEAR(TODAY()),1,6)</f>
        <v>43106</v>
      </c>
      <c r="B30" s="30" t="s">
        <v>109</v>
      </c>
      <c r="C30" s="22">
        <v>15</v>
      </c>
      <c r="D30" s="25" t="s">
        <v>64</v>
      </c>
      <c r="E30" s="25" t="s">
        <v>90</v>
      </c>
    </row>
    <row r="31" spans="1:5" ht="30" customHeight="1" x14ac:dyDescent="0.3">
      <c r="A31" s="8">
        <f ca="1">DATE(YEAR(TODAY()),1,6)</f>
        <v>43106</v>
      </c>
      <c r="B31" s="30" t="s">
        <v>109</v>
      </c>
      <c r="C31" s="22">
        <v>150</v>
      </c>
      <c r="D31" s="25" t="s">
        <v>64</v>
      </c>
      <c r="E31" s="25" t="s">
        <v>91</v>
      </c>
    </row>
    <row r="32" spans="1:5" ht="30" customHeight="1" x14ac:dyDescent="0.3">
      <c r="A32" s="8">
        <f ca="1">DATE(YEAR(TODAY()),1,7)</f>
        <v>43107</v>
      </c>
      <c r="B32" s="30" t="s">
        <v>109</v>
      </c>
      <c r="C32" s="22">
        <v>150</v>
      </c>
      <c r="D32" s="21" t="s">
        <v>60</v>
      </c>
      <c r="E32" s="25" t="s">
        <v>92</v>
      </c>
    </row>
    <row r="33" spans="1:5" ht="30" customHeight="1" x14ac:dyDescent="0.3">
      <c r="A33" s="8">
        <f ca="1">DATE(YEAR(TODAY()),1,7)</f>
        <v>43107</v>
      </c>
      <c r="B33" s="30" t="s">
        <v>109</v>
      </c>
      <c r="C33" s="22">
        <v>1010</v>
      </c>
      <c r="D33" s="25" t="s">
        <v>61</v>
      </c>
      <c r="E33" s="25" t="s">
        <v>93</v>
      </c>
    </row>
    <row r="34" spans="1:5" ht="30" customHeight="1" x14ac:dyDescent="0.3">
      <c r="A34" s="8">
        <f ca="1">DATE(YEAR(TODAY()),1,8)</f>
        <v>43108</v>
      </c>
      <c r="B34" s="30" t="s">
        <v>109</v>
      </c>
      <c r="C34" s="22">
        <v>82</v>
      </c>
      <c r="D34" s="25" t="s">
        <v>64</v>
      </c>
      <c r="E34" s="21"/>
    </row>
    <row r="35" spans="1:5" ht="30" customHeight="1" x14ac:dyDescent="0.3">
      <c r="A35" s="26">
        <f ca="1">DATE(YEAR(TODAY()),1,9)</f>
        <v>43109</v>
      </c>
      <c r="B35" s="30" t="s">
        <v>109</v>
      </c>
      <c r="C35" s="22">
        <v>56</v>
      </c>
      <c r="D35" s="21" t="s">
        <v>94</v>
      </c>
      <c r="E35" s="25" t="s">
        <v>95</v>
      </c>
    </row>
    <row r="36" spans="1:5" ht="30" customHeight="1" x14ac:dyDescent="0.3">
      <c r="A36" s="26">
        <f ca="1">DATE(YEAR(TODAY()),1,10)</f>
        <v>43110</v>
      </c>
      <c r="B36" s="30" t="s">
        <v>109</v>
      </c>
      <c r="C36" s="22">
        <v>36</v>
      </c>
      <c r="D36" s="27" t="s">
        <v>94</v>
      </c>
      <c r="E36" s="25" t="s">
        <v>96</v>
      </c>
    </row>
    <row r="37" spans="1:5" ht="30" customHeight="1" x14ac:dyDescent="0.3">
      <c r="A37" s="26">
        <f ca="1">DATE(YEAR(TODAY()),1,10)</f>
        <v>43110</v>
      </c>
      <c r="B37" s="30" t="s">
        <v>106</v>
      </c>
      <c r="C37" s="28">
        <v>280</v>
      </c>
      <c r="D37" s="30" t="s">
        <v>128</v>
      </c>
      <c r="E37" s="30" t="s">
        <v>129</v>
      </c>
    </row>
    <row r="38" spans="1:5" ht="30" customHeight="1" x14ac:dyDescent="0.3">
      <c r="A38" s="26">
        <f ca="1">DATE(YEAR(TODAY()),1,13)</f>
        <v>43113</v>
      </c>
      <c r="B38" s="30" t="s">
        <v>109</v>
      </c>
      <c r="C38" s="22">
        <v>36</v>
      </c>
      <c r="D38" s="27" t="s">
        <v>94</v>
      </c>
      <c r="E38" s="30" t="s">
        <v>96</v>
      </c>
    </row>
    <row r="39" spans="1:5" ht="30" customHeight="1" x14ac:dyDescent="0.3">
      <c r="A39" s="26">
        <f ca="1">DATE(YEAR(TODAY()),1,13)</f>
        <v>43113</v>
      </c>
      <c r="B39" s="30" t="s">
        <v>109</v>
      </c>
      <c r="C39" s="22">
        <v>40</v>
      </c>
      <c r="D39" s="21" t="s">
        <v>97</v>
      </c>
      <c r="E39" s="25" t="s">
        <v>98</v>
      </c>
    </row>
    <row r="40" spans="1:5" ht="30" customHeight="1" x14ac:dyDescent="0.3">
      <c r="A40" s="26">
        <f ca="1">DATE(YEAR(TODAY()),1,13)</f>
        <v>43113</v>
      </c>
      <c r="B40" s="30" t="s">
        <v>104</v>
      </c>
      <c r="C40" s="22">
        <v>728</v>
      </c>
      <c r="D40" s="25" t="s">
        <v>61</v>
      </c>
      <c r="E40" s="25" t="s">
        <v>99</v>
      </c>
    </row>
    <row r="41" spans="1:5" ht="30" customHeight="1" x14ac:dyDescent="0.3">
      <c r="A41" s="26">
        <f ca="1">DATE(YEAR(TODAY()),1,14)</f>
        <v>43114</v>
      </c>
      <c r="B41" s="30" t="s">
        <v>109</v>
      </c>
      <c r="C41" s="22">
        <v>500</v>
      </c>
      <c r="D41" s="25" t="s">
        <v>61</v>
      </c>
      <c r="E41" s="25" t="s">
        <v>100</v>
      </c>
    </row>
    <row r="42" spans="1:5" ht="30" customHeight="1" x14ac:dyDescent="0.3">
      <c r="A42" s="26">
        <f ca="1">DATE(YEAR(TODAY()),1,14)</f>
        <v>43114</v>
      </c>
      <c r="B42" s="30" t="s">
        <v>109</v>
      </c>
      <c r="C42" s="22">
        <v>127</v>
      </c>
      <c r="D42" s="25" t="s">
        <v>64</v>
      </c>
      <c r="E42" s="25" t="s">
        <v>101</v>
      </c>
    </row>
    <row r="43" spans="1:5" ht="30" customHeight="1" x14ac:dyDescent="0.3">
      <c r="A43" s="26">
        <f ca="1">DATE(YEAR(TODAY()),1,14)</f>
        <v>43114</v>
      </c>
      <c r="B43" s="30" t="s">
        <v>109</v>
      </c>
      <c r="C43" s="22">
        <v>36</v>
      </c>
      <c r="D43" s="25" t="s">
        <v>94</v>
      </c>
      <c r="E43" s="25" t="s">
        <v>96</v>
      </c>
    </row>
    <row r="44" spans="1:5" ht="30" customHeight="1" x14ac:dyDescent="0.3">
      <c r="A44" s="26">
        <f ca="1">DATE(YEAR(TODAY()),1,15)</f>
        <v>43115</v>
      </c>
      <c r="B44" s="30" t="s">
        <v>109</v>
      </c>
      <c r="C44" s="22">
        <v>500</v>
      </c>
      <c r="D44" s="25" t="s">
        <v>61</v>
      </c>
      <c r="E44" s="25" t="s">
        <v>103</v>
      </c>
    </row>
    <row r="45" spans="1:5" ht="30" customHeight="1" x14ac:dyDescent="0.3">
      <c r="A45" s="26">
        <f ca="1">DATE(YEAR(TODAY()),1,15)</f>
        <v>43115</v>
      </c>
      <c r="B45" s="30" t="s">
        <v>106</v>
      </c>
      <c r="C45" s="28">
        <v>300</v>
      </c>
      <c r="D45" s="30" t="s">
        <v>128</v>
      </c>
      <c r="E45" s="30" t="s">
        <v>129</v>
      </c>
    </row>
    <row r="46" spans="1:5" ht="30" customHeight="1" x14ac:dyDescent="0.3">
      <c r="A46" s="26">
        <f ca="1">DATE(YEAR(TODAY()),1,15)</f>
        <v>43115</v>
      </c>
      <c r="B46" s="30" t="s">
        <v>106</v>
      </c>
      <c r="C46" s="22">
        <v>68</v>
      </c>
      <c r="D46" s="25" t="s">
        <v>64</v>
      </c>
      <c r="E46" s="25" t="s">
        <v>64</v>
      </c>
    </row>
    <row r="47" spans="1:5" ht="30" customHeight="1" x14ac:dyDescent="0.3">
      <c r="A47" s="26">
        <f ca="1">DATE(YEAR(TODAY()),1,17)</f>
        <v>43117</v>
      </c>
      <c r="B47" s="30" t="s">
        <v>104</v>
      </c>
      <c r="C47" s="22">
        <v>160</v>
      </c>
      <c r="D47" s="30" t="s">
        <v>60</v>
      </c>
      <c r="E47" s="30" t="s">
        <v>105</v>
      </c>
    </row>
    <row r="48" spans="1:5" ht="30" customHeight="1" x14ac:dyDescent="0.3">
      <c r="A48" s="26">
        <f ca="1">DATE(YEAR(TODAY()),1,17)</f>
        <v>43117</v>
      </c>
      <c r="B48" s="30" t="s">
        <v>104</v>
      </c>
      <c r="C48" s="22">
        <v>34</v>
      </c>
      <c r="D48" s="30" t="s">
        <v>60</v>
      </c>
      <c r="E48" s="30" t="s">
        <v>108</v>
      </c>
    </row>
    <row r="49" spans="1:5" ht="30" customHeight="1" x14ac:dyDescent="0.3">
      <c r="A49" s="26">
        <f ca="1">DATE(YEAR(TODAY()),1,18)</f>
        <v>43118</v>
      </c>
      <c r="B49" s="30" t="s">
        <v>109</v>
      </c>
      <c r="C49" s="22">
        <v>58</v>
      </c>
      <c r="D49" s="21" t="s">
        <v>94</v>
      </c>
      <c r="E49" s="30" t="s">
        <v>110</v>
      </c>
    </row>
    <row r="50" spans="1:5" ht="30" customHeight="1" x14ac:dyDescent="0.3">
      <c r="A50" s="26">
        <f ca="1">DATE(YEAR(TODAY()),1,1)</f>
        <v>43101</v>
      </c>
      <c r="B50" s="30" t="s">
        <v>109</v>
      </c>
      <c r="C50" s="22">
        <v>1000</v>
      </c>
      <c r="D50" s="21" t="s">
        <v>63</v>
      </c>
      <c r="E50" s="30" t="s">
        <v>111</v>
      </c>
    </row>
    <row r="51" spans="1:5" ht="30" customHeight="1" x14ac:dyDescent="0.3">
      <c r="A51" s="26">
        <f ca="1">DATE(YEAR(TODAY()),1,18)</f>
        <v>43118</v>
      </c>
      <c r="B51" s="30" t="s">
        <v>107</v>
      </c>
      <c r="C51" s="22">
        <v>371.8</v>
      </c>
      <c r="D51" s="30" t="s">
        <v>63</v>
      </c>
      <c r="E51" s="30" t="s">
        <v>112</v>
      </c>
    </row>
    <row r="52" spans="1:5" ht="30" customHeight="1" x14ac:dyDescent="0.3">
      <c r="A52" s="26">
        <f ca="1">DATE(YEAR(TODAY()),1,18)</f>
        <v>43118</v>
      </c>
      <c r="B52" s="30" t="s">
        <v>109</v>
      </c>
      <c r="C52" s="22">
        <v>0</v>
      </c>
      <c r="D52" s="30" t="s">
        <v>63</v>
      </c>
      <c r="E52" s="30" t="s">
        <v>113</v>
      </c>
    </row>
    <row r="53" spans="1:5" ht="30" customHeight="1" x14ac:dyDescent="0.3">
      <c r="A53" s="26">
        <f ca="1">DATE(YEAR(TODAY()),1,18)</f>
        <v>43118</v>
      </c>
      <c r="B53" s="30" t="s">
        <v>114</v>
      </c>
      <c r="C53" s="28">
        <v>1010</v>
      </c>
      <c r="D53" s="30" t="s">
        <v>114</v>
      </c>
      <c r="E53" s="27"/>
    </row>
    <row r="54" spans="1:5" ht="30" customHeight="1" x14ac:dyDescent="0.3">
      <c r="A54" s="26">
        <f ca="1">DATE(YEAR(TODAY()),1,18)</f>
        <v>43118</v>
      </c>
      <c r="B54" s="30" t="s">
        <v>104</v>
      </c>
      <c r="C54" s="28">
        <f>104+34</f>
        <v>138</v>
      </c>
      <c r="D54" s="27" t="s">
        <v>60</v>
      </c>
      <c r="E54" s="30" t="s">
        <v>81</v>
      </c>
    </row>
    <row r="55" spans="1:5" ht="30" customHeight="1" x14ac:dyDescent="0.3">
      <c r="A55" s="26">
        <f ca="1">DATE(YEAR(TODAY()),1,18)</f>
        <v>43118</v>
      </c>
      <c r="B55" s="30" t="s">
        <v>109</v>
      </c>
      <c r="C55" s="28">
        <v>100</v>
      </c>
      <c r="D55" s="27" t="s">
        <v>60</v>
      </c>
      <c r="E55" s="30" t="s">
        <v>116</v>
      </c>
    </row>
    <row r="56" spans="1:5" ht="30" customHeight="1" x14ac:dyDescent="0.3">
      <c r="A56" s="26">
        <f ca="1">DATE(YEAR(TODAY()),1,19)</f>
        <v>43119</v>
      </c>
      <c r="B56" s="30" t="s">
        <v>109</v>
      </c>
      <c r="C56" s="28">
        <v>30</v>
      </c>
      <c r="D56" s="27" t="s">
        <v>60</v>
      </c>
      <c r="E56" s="30" t="s">
        <v>117</v>
      </c>
    </row>
    <row r="57" spans="1:5" ht="30" customHeight="1" x14ac:dyDescent="0.3">
      <c r="A57" s="26">
        <f ca="1">DATE(YEAR(TODAY()),1,19)</f>
        <v>43119</v>
      </c>
      <c r="B57" s="30" t="s">
        <v>104</v>
      </c>
      <c r="C57" s="28">
        <v>486</v>
      </c>
      <c r="D57" s="30" t="s">
        <v>61</v>
      </c>
      <c r="E57" s="30" t="s">
        <v>130</v>
      </c>
    </row>
    <row r="58" spans="1:5" ht="30" customHeight="1" x14ac:dyDescent="0.3">
      <c r="A58" s="26">
        <f ca="1">DATE(YEAR(TODAY()),1,19)</f>
        <v>43119</v>
      </c>
      <c r="B58" s="30" t="s">
        <v>109</v>
      </c>
      <c r="C58" s="28">
        <v>18</v>
      </c>
      <c r="D58" s="30" t="s">
        <v>94</v>
      </c>
      <c r="E58" s="30" t="s">
        <v>94</v>
      </c>
    </row>
    <row r="59" spans="1:5" ht="30" customHeight="1" x14ac:dyDescent="0.3">
      <c r="A59" s="26">
        <f ca="1">DATE(YEAR(TODAY()),1,20)</f>
        <v>43120</v>
      </c>
      <c r="B59" s="30" t="s">
        <v>118</v>
      </c>
      <c r="C59" s="28">
        <v>313</v>
      </c>
      <c r="D59" s="30" t="s">
        <v>61</v>
      </c>
      <c r="E59" s="30" t="s">
        <v>127</v>
      </c>
    </row>
    <row r="60" spans="1:5" ht="30" customHeight="1" x14ac:dyDescent="0.3">
      <c r="A60" s="26">
        <f t="shared" ref="A60" ca="1" si="0">DATE(YEAR(TODAY()),1,20)</f>
        <v>43120</v>
      </c>
      <c r="B60" s="30" t="s">
        <v>118</v>
      </c>
      <c r="C60" s="28">
        <v>340</v>
      </c>
      <c r="D60" s="30" t="s">
        <v>60</v>
      </c>
      <c r="E60" s="30" t="s">
        <v>119</v>
      </c>
    </row>
    <row r="61" spans="1:5" ht="30" customHeight="1" x14ac:dyDescent="0.3">
      <c r="A61" s="26">
        <f ca="1">DATE(YEAR(TODAY()),1,21)</f>
        <v>43121</v>
      </c>
      <c r="B61" s="30" t="s">
        <v>109</v>
      </c>
      <c r="C61" s="28">
        <v>57</v>
      </c>
      <c r="D61" s="30" t="s">
        <v>94</v>
      </c>
      <c r="E61" s="30" t="s">
        <v>120</v>
      </c>
    </row>
    <row r="62" spans="1:5" ht="30" customHeight="1" x14ac:dyDescent="0.3">
      <c r="A62" s="26">
        <f ca="1">DATE(YEAR(TODAY()),1,21)</f>
        <v>43121</v>
      </c>
      <c r="B62" s="30" t="s">
        <v>109</v>
      </c>
      <c r="C62" s="28">
        <v>450</v>
      </c>
      <c r="D62" s="27" t="s">
        <v>121</v>
      </c>
      <c r="E62" s="30" t="s">
        <v>122</v>
      </c>
    </row>
    <row r="63" spans="1:5" ht="30" customHeight="1" x14ac:dyDescent="0.3">
      <c r="A63" s="26">
        <f t="shared" ref="A63:A67" ca="1" si="1">DATE(YEAR(TODAY()),1,21)</f>
        <v>43121</v>
      </c>
      <c r="B63" s="30" t="s">
        <v>109</v>
      </c>
      <c r="C63" s="28">
        <v>100</v>
      </c>
      <c r="D63" s="30" t="s">
        <v>61</v>
      </c>
      <c r="E63" s="30" t="s">
        <v>123</v>
      </c>
    </row>
    <row r="64" spans="1:5" ht="30" customHeight="1" x14ac:dyDescent="0.3">
      <c r="A64" s="26">
        <f t="shared" ca="1" si="1"/>
        <v>43121</v>
      </c>
      <c r="B64" s="30" t="s">
        <v>107</v>
      </c>
      <c r="C64" s="28">
        <v>297</v>
      </c>
      <c r="D64" s="30" t="s">
        <v>64</v>
      </c>
      <c r="E64" s="27"/>
    </row>
    <row r="65" spans="1:5" ht="30" customHeight="1" x14ac:dyDescent="0.3">
      <c r="A65" s="26">
        <f t="shared" ca="1" si="1"/>
        <v>43121</v>
      </c>
      <c r="B65" s="30" t="s">
        <v>106</v>
      </c>
      <c r="C65" s="28">
        <v>550</v>
      </c>
      <c r="D65" s="27" t="s">
        <v>62</v>
      </c>
      <c r="E65" s="30" t="s">
        <v>124</v>
      </c>
    </row>
    <row r="66" spans="1:5" ht="30" customHeight="1" x14ac:dyDescent="0.3">
      <c r="A66" s="26">
        <f t="shared" ca="1" si="1"/>
        <v>43121</v>
      </c>
      <c r="B66" s="30" t="s">
        <v>109</v>
      </c>
      <c r="C66" s="28">
        <v>500</v>
      </c>
      <c r="D66" s="27" t="s">
        <v>62</v>
      </c>
      <c r="E66" s="30" t="s">
        <v>125</v>
      </c>
    </row>
    <row r="67" spans="1:5" ht="30" customHeight="1" x14ac:dyDescent="0.3">
      <c r="A67" s="26">
        <f t="shared" ca="1" si="1"/>
        <v>43121</v>
      </c>
      <c r="B67" s="30" t="s">
        <v>107</v>
      </c>
      <c r="C67" s="28">
        <v>223</v>
      </c>
      <c r="D67" s="27" t="s">
        <v>126</v>
      </c>
      <c r="E67" s="27"/>
    </row>
    <row r="68" spans="1:5" ht="30" customHeight="1" x14ac:dyDescent="0.3">
      <c r="A68" s="26">
        <f ca="1">DATE(YEAR(TODAY()),1,22)</f>
        <v>43122</v>
      </c>
      <c r="B68" s="30" t="s">
        <v>106</v>
      </c>
      <c r="C68" s="28">
        <v>300</v>
      </c>
      <c r="D68" s="27" t="s">
        <v>128</v>
      </c>
      <c r="E68" s="30" t="s">
        <v>129</v>
      </c>
    </row>
    <row r="69" spans="1:5" ht="30" customHeight="1" x14ac:dyDescent="0.3">
      <c r="A69" s="26">
        <f ca="1">DATE(YEAR(TODAY()),1,22)</f>
        <v>43122</v>
      </c>
      <c r="B69" s="30" t="s">
        <v>104</v>
      </c>
      <c r="C69" s="28">
        <v>160</v>
      </c>
      <c r="D69" s="27" t="s">
        <v>60</v>
      </c>
      <c r="E69" s="30" t="s">
        <v>105</v>
      </c>
    </row>
    <row r="70" spans="1:5" ht="30" customHeight="1" x14ac:dyDescent="0.3">
      <c r="A70" s="26">
        <f ca="1">DATE(YEAR(TODAY()),1,22)</f>
        <v>43122</v>
      </c>
      <c r="B70" s="30" t="s">
        <v>104</v>
      </c>
      <c r="C70" s="28">
        <v>15</v>
      </c>
      <c r="D70" s="27" t="s">
        <v>60</v>
      </c>
      <c r="E70" s="30" t="s">
        <v>108</v>
      </c>
    </row>
    <row r="71" spans="1:5" ht="30" customHeight="1" x14ac:dyDescent="0.3">
      <c r="A71" s="26">
        <f ca="1">DATE(YEAR(TODAY()),1,22)</f>
        <v>43122</v>
      </c>
      <c r="B71" s="30" t="s">
        <v>106</v>
      </c>
      <c r="C71" s="28">
        <v>106</v>
      </c>
      <c r="D71" s="30" t="s">
        <v>64</v>
      </c>
      <c r="E71" s="30" t="s">
        <v>64</v>
      </c>
    </row>
    <row r="72" spans="1:5" ht="30" customHeight="1" x14ac:dyDescent="0.3">
      <c r="A72" s="26">
        <f ca="1">DATE(YEAR(TODAY()),1,22)</f>
        <v>43122</v>
      </c>
      <c r="B72" s="30" t="s">
        <v>109</v>
      </c>
      <c r="C72" s="28">
        <v>10</v>
      </c>
      <c r="D72" s="30" t="s">
        <v>61</v>
      </c>
      <c r="E72" s="30" t="s">
        <v>131</v>
      </c>
    </row>
    <row r="73" spans="1:5" ht="30" customHeight="1" x14ac:dyDescent="0.3">
      <c r="A73" s="26">
        <f ca="1">DATE(YEAR(TODAY()),1,23)</f>
        <v>43123</v>
      </c>
      <c r="B73" s="30" t="s">
        <v>109</v>
      </c>
      <c r="C73" s="28">
        <v>67</v>
      </c>
      <c r="D73" s="30" t="s">
        <v>94</v>
      </c>
      <c r="E73" s="30" t="s">
        <v>120</v>
      </c>
    </row>
    <row r="74" spans="1:5" ht="30" customHeight="1" x14ac:dyDescent="0.3">
      <c r="A74" s="26">
        <f ca="1">DATE(YEAR(TODAY()),1,23)</f>
        <v>43123</v>
      </c>
      <c r="B74" s="30" t="s">
        <v>106</v>
      </c>
      <c r="C74" s="28">
        <v>52</v>
      </c>
      <c r="D74" s="30" t="s">
        <v>60</v>
      </c>
      <c r="E74" s="30" t="s">
        <v>108</v>
      </c>
    </row>
    <row r="75" spans="1:5" ht="30" customHeight="1" x14ac:dyDescent="0.3">
      <c r="A75" s="26">
        <f ca="1">DATE(YEAR(TODAY()),1,23)</f>
        <v>43123</v>
      </c>
      <c r="B75" s="30" t="s">
        <v>106</v>
      </c>
      <c r="C75" s="28">
        <v>230</v>
      </c>
      <c r="D75" s="27" t="s">
        <v>135</v>
      </c>
      <c r="E75" s="30" t="s">
        <v>132</v>
      </c>
    </row>
    <row r="76" spans="1:5" ht="30" customHeight="1" x14ac:dyDescent="0.3">
      <c r="A76" s="26">
        <f ca="1">DATE(YEAR(TODAY()),1,24)</f>
        <v>43124</v>
      </c>
      <c r="B76" s="30" t="s">
        <v>109</v>
      </c>
      <c r="C76" s="28">
        <v>150</v>
      </c>
      <c r="D76" s="30" t="s">
        <v>121</v>
      </c>
      <c r="E76" s="30" t="s">
        <v>133</v>
      </c>
    </row>
    <row r="77" spans="1:5" ht="30" customHeight="1" x14ac:dyDescent="0.3">
      <c r="A77" s="26">
        <f ca="1">DATE(YEAR(TODAY()),1,24)</f>
        <v>43124</v>
      </c>
      <c r="B77" s="30" t="s">
        <v>106</v>
      </c>
      <c r="C77" s="28">
        <v>30</v>
      </c>
      <c r="D77" s="30" t="s">
        <v>60</v>
      </c>
      <c r="E77" s="30" t="s">
        <v>108</v>
      </c>
    </row>
    <row r="78" spans="1:5" ht="30" customHeight="1" x14ac:dyDescent="0.3">
      <c r="A78" s="26">
        <f ca="1">DATE(YEAR(TODAY()),1,25)</f>
        <v>43125</v>
      </c>
      <c r="B78" s="30" t="s">
        <v>109</v>
      </c>
      <c r="C78" s="28">
        <v>57</v>
      </c>
      <c r="D78" s="30" t="s">
        <v>94</v>
      </c>
      <c r="E78" s="30" t="s">
        <v>120</v>
      </c>
    </row>
    <row r="79" spans="1:5" ht="30" customHeight="1" x14ac:dyDescent="0.3">
      <c r="A79" s="26">
        <f ca="1">DATE(YEAR(TODAY()),1,25)</f>
        <v>43125</v>
      </c>
      <c r="B79" s="30" t="s">
        <v>109</v>
      </c>
      <c r="C79" s="28">
        <v>15</v>
      </c>
      <c r="D79" s="30" t="s">
        <v>61</v>
      </c>
      <c r="E79" s="30" t="s">
        <v>134</v>
      </c>
    </row>
    <row r="80" spans="1:5" ht="30" customHeight="1" x14ac:dyDescent="0.3">
      <c r="A80" s="26">
        <f ca="1">DATE(YEAR(TODAY()),1,25)</f>
        <v>43125</v>
      </c>
      <c r="B80" s="30" t="s">
        <v>104</v>
      </c>
      <c r="C80" s="28">
        <v>206</v>
      </c>
      <c r="D80" s="30" t="s">
        <v>135</v>
      </c>
      <c r="E80" s="30" t="s">
        <v>136</v>
      </c>
    </row>
    <row r="81" spans="1:5" ht="30" customHeight="1" x14ac:dyDescent="0.3">
      <c r="A81" s="26">
        <f ca="1">DATE(YEAR(TODAY()),1,26)</f>
        <v>43126</v>
      </c>
      <c r="B81" s="30" t="s">
        <v>109</v>
      </c>
      <c r="C81" s="28">
        <v>200</v>
      </c>
      <c r="D81" s="30" t="s">
        <v>115</v>
      </c>
      <c r="E81" s="30" t="s">
        <v>83</v>
      </c>
    </row>
    <row r="82" spans="1:5" ht="30" customHeight="1" x14ac:dyDescent="0.3">
      <c r="A82" s="26">
        <f ca="1">DATE(YEAR(TODAY()),1,26)</f>
        <v>43126</v>
      </c>
      <c r="B82" s="30" t="s">
        <v>109</v>
      </c>
      <c r="C82" s="28">
        <v>140</v>
      </c>
      <c r="D82" s="27" t="s">
        <v>135</v>
      </c>
      <c r="E82" s="30" t="s">
        <v>137</v>
      </c>
    </row>
    <row r="83" spans="1:5" ht="30" customHeight="1" x14ac:dyDescent="0.3">
      <c r="A83" s="26">
        <f ca="1">DATE(YEAR(TODAY()),1,27)</f>
        <v>43127</v>
      </c>
      <c r="B83" s="30" t="s">
        <v>109</v>
      </c>
      <c r="C83" s="28">
        <v>165</v>
      </c>
      <c r="D83" s="27" t="s">
        <v>135</v>
      </c>
      <c r="E83" s="30" t="s">
        <v>137</v>
      </c>
    </row>
    <row r="84" spans="1:5" ht="30" customHeight="1" x14ac:dyDescent="0.3">
      <c r="A84" s="26">
        <f ca="1">DATE(YEAR(TODAY()),1,27)</f>
        <v>43127</v>
      </c>
      <c r="B84" s="30" t="s">
        <v>109</v>
      </c>
      <c r="C84" s="28">
        <v>36</v>
      </c>
      <c r="D84" s="30" t="s">
        <v>94</v>
      </c>
      <c r="E84" s="30" t="s">
        <v>94</v>
      </c>
    </row>
    <row r="85" spans="1:5" ht="30" customHeight="1" x14ac:dyDescent="0.3">
      <c r="A85" s="26">
        <f ca="1">DATE(YEAR(TODAY()),1,27)</f>
        <v>43127</v>
      </c>
      <c r="B85" s="30" t="s">
        <v>106</v>
      </c>
      <c r="C85" s="28">
        <v>300</v>
      </c>
      <c r="D85" s="30" t="s">
        <v>128</v>
      </c>
      <c r="E85" s="30" t="s">
        <v>129</v>
      </c>
    </row>
    <row r="86" spans="1:5" ht="30" customHeight="1" x14ac:dyDescent="0.3">
      <c r="A86" s="26">
        <f ca="1">DATE(YEAR(TODAY()),1,28)</f>
        <v>43128</v>
      </c>
      <c r="B86" s="30" t="s">
        <v>109</v>
      </c>
      <c r="C86" s="28">
        <v>150</v>
      </c>
      <c r="D86" s="30" t="s">
        <v>121</v>
      </c>
      <c r="E86" s="30" t="s">
        <v>138</v>
      </c>
    </row>
    <row r="87" spans="1:5" ht="30" customHeight="1" x14ac:dyDescent="0.3">
      <c r="A87" s="26">
        <f ca="1">DATE(YEAR(TODAY()),1,28)</f>
        <v>43128</v>
      </c>
      <c r="B87" s="30" t="s">
        <v>109</v>
      </c>
      <c r="C87" s="28">
        <v>90</v>
      </c>
      <c r="D87" s="30" t="s">
        <v>64</v>
      </c>
      <c r="E87" s="27"/>
    </row>
    <row r="88" spans="1:5" ht="30" customHeight="1" x14ac:dyDescent="0.3">
      <c r="A88" s="26">
        <f ca="1">DATE(YEAR(TODAY()),1,28)</f>
        <v>43128</v>
      </c>
      <c r="B88" s="30" t="s">
        <v>109</v>
      </c>
      <c r="C88" s="28">
        <v>10</v>
      </c>
      <c r="D88" s="30" t="s">
        <v>60</v>
      </c>
      <c r="E88" s="30" t="s">
        <v>92</v>
      </c>
    </row>
    <row r="89" spans="1:5" ht="30" customHeight="1" x14ac:dyDescent="0.3">
      <c r="A89" s="26">
        <f ca="1">DATE(YEAR(TODAY()),1,28)</f>
        <v>43128</v>
      </c>
      <c r="B89" s="30" t="s">
        <v>109</v>
      </c>
      <c r="C89" s="28">
        <v>250</v>
      </c>
      <c r="D89" s="27" t="s">
        <v>141</v>
      </c>
      <c r="E89" s="30" t="s">
        <v>143</v>
      </c>
    </row>
    <row r="90" spans="1:5" ht="30" customHeight="1" x14ac:dyDescent="0.3">
      <c r="A90" s="26">
        <f ca="1">DATE(YEAR(TODAY()),1,28)</f>
        <v>43128</v>
      </c>
      <c r="B90" s="30" t="s">
        <v>109</v>
      </c>
      <c r="C90" s="28">
        <v>500</v>
      </c>
      <c r="D90" s="30" t="s">
        <v>140</v>
      </c>
      <c r="E90" s="30" t="s">
        <v>142</v>
      </c>
    </row>
    <row r="91" spans="1:5" ht="30" customHeight="1" x14ac:dyDescent="0.3">
      <c r="A91" s="26">
        <f ca="1">DATE(YEAR(TODAY()),1,29)</f>
        <v>43129</v>
      </c>
      <c r="B91" s="30" t="s">
        <v>106</v>
      </c>
      <c r="C91" s="28">
        <v>24</v>
      </c>
      <c r="D91" s="30" t="s">
        <v>60</v>
      </c>
      <c r="E91" s="30" t="s">
        <v>108</v>
      </c>
    </row>
    <row r="92" spans="1:5" ht="30" customHeight="1" x14ac:dyDescent="0.3">
      <c r="A92" s="26">
        <f ca="1">DATE(YEAR(TODAY()),1,29)</f>
        <v>43129</v>
      </c>
      <c r="B92" s="30" t="s">
        <v>106</v>
      </c>
      <c r="C92" s="28">
        <v>100</v>
      </c>
      <c r="D92" s="30" t="s">
        <v>60</v>
      </c>
      <c r="E92" s="30" t="s">
        <v>116</v>
      </c>
    </row>
    <row r="93" spans="1:5" ht="30" customHeight="1" x14ac:dyDescent="0.3">
      <c r="A93" s="26">
        <f ca="1">DATE(YEAR(TODAY()),1,29)</f>
        <v>43129</v>
      </c>
      <c r="B93" s="30" t="s">
        <v>109</v>
      </c>
      <c r="C93" s="28">
        <v>18</v>
      </c>
      <c r="D93" s="30" t="s">
        <v>94</v>
      </c>
      <c r="E93" s="30" t="s">
        <v>94</v>
      </c>
    </row>
    <row r="94" spans="1:5" ht="30" customHeight="1" x14ac:dyDescent="0.3">
      <c r="A94" s="26">
        <f ca="1">DATE(YEAR(TODAY()),1,30)</f>
        <v>43130</v>
      </c>
      <c r="B94" s="30" t="s">
        <v>109</v>
      </c>
      <c r="C94" s="28">
        <v>36</v>
      </c>
      <c r="D94" s="30" t="s">
        <v>94</v>
      </c>
      <c r="E94" s="30" t="s">
        <v>94</v>
      </c>
    </row>
    <row r="95" spans="1:5" ht="30" customHeight="1" x14ac:dyDescent="0.3">
      <c r="A95" s="26">
        <f ca="1">DATE(YEAR(TODAY()),1,30)</f>
        <v>43130</v>
      </c>
      <c r="B95" s="30" t="s">
        <v>109</v>
      </c>
      <c r="C95" s="28">
        <v>50</v>
      </c>
      <c r="D95" s="30" t="s">
        <v>97</v>
      </c>
      <c r="E95" s="30" t="s">
        <v>139</v>
      </c>
    </row>
    <row r="96" spans="1:5" ht="30" customHeight="1" x14ac:dyDescent="0.3">
      <c r="A96" s="26">
        <f ca="1">DATE(YEAR(TODAY()),1,30)</f>
        <v>43130</v>
      </c>
      <c r="B96" s="30" t="s">
        <v>106</v>
      </c>
      <c r="C96" s="28">
        <v>38</v>
      </c>
      <c r="D96" s="30" t="s">
        <v>60</v>
      </c>
      <c r="E96" s="30" t="s">
        <v>108</v>
      </c>
    </row>
    <row r="97" spans="1:5" ht="30" customHeight="1" x14ac:dyDescent="0.3">
      <c r="A97" s="26">
        <f ca="1">DATE(YEAR(TODAY()),1,31)</f>
        <v>43131</v>
      </c>
      <c r="B97" s="30" t="s">
        <v>109</v>
      </c>
      <c r="C97" s="28">
        <v>25</v>
      </c>
      <c r="D97" s="30" t="s">
        <v>60</v>
      </c>
      <c r="E97" s="30" t="s">
        <v>146</v>
      </c>
    </row>
    <row r="98" spans="1:5" ht="30" customHeight="1" x14ac:dyDescent="0.3">
      <c r="A98" s="26">
        <f ca="1">DATE(YEAR(TODAY()),1,31)</f>
        <v>43131</v>
      </c>
      <c r="B98" s="30" t="s">
        <v>109</v>
      </c>
      <c r="C98" s="28">
        <v>110</v>
      </c>
      <c r="D98" s="30" t="s">
        <v>60</v>
      </c>
      <c r="E98" s="30" t="s">
        <v>108</v>
      </c>
    </row>
    <row r="99" spans="1:5" ht="30" customHeight="1" x14ac:dyDescent="0.3">
      <c r="A99" s="20"/>
      <c r="B99" s="27"/>
      <c r="C99" s="28"/>
      <c r="D99" s="27"/>
      <c r="E99" s="27"/>
    </row>
    <row r="100" spans="1:5" ht="30" customHeight="1" x14ac:dyDescent="0.3">
      <c r="A100" s="31" t="s">
        <v>7</v>
      </c>
      <c r="B100" s="31"/>
      <c r="C100" s="32">
        <f>SUBTOTAL(109,ExpJan[Amount])</f>
        <v>97052.800000000003</v>
      </c>
      <c r="D100" s="31"/>
      <c r="E100" s="31"/>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99">
      <formula1>ExpenseCategories</formula1>
    </dataValidation>
    <dataValidation type="custom" errorStyle="warning" allowBlank="1" showInputMessage="1" showErrorMessage="1" errorTitle="Amount Validation" error="Amount should be a number." sqref="C3:C99">
      <formula1>ISNUMBER($C3)</formula1>
    </dataValidation>
    <dataValidation type="custom" errorStyle="warning" allowBlank="1" showInputMessage="1" showErrorMessage="1" error="A date in January needs be entered in order for this expense to be added to the Summary sheet" sqref="A3:A99">
      <formula1>MONTH($A3)=1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84"/>
  <sheetViews>
    <sheetView showGridLines="0" tabSelected="1" topLeftCell="A38" workbookViewId="0">
      <selection activeCell="D41" sqref="D41"/>
    </sheetView>
  </sheetViews>
  <sheetFormatPr defaultRowHeight="30" customHeight="1" x14ac:dyDescent="0.3"/>
  <cols>
    <col min="1" max="3" width="15.5546875" customWidth="1"/>
    <col min="4" max="5" width="30.5546875" customWidth="1"/>
  </cols>
  <sheetData>
    <row r="1" spans="1:5" ht="35.1" customHeight="1" x14ac:dyDescent="0.45">
      <c r="A1" s="34" t="s">
        <v>25</v>
      </c>
      <c r="B1" s="34"/>
      <c r="C1" s="34"/>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DATE(YEAR(TODAY()),2,1)</f>
        <v>43132</v>
      </c>
      <c r="B3" s="23" t="s">
        <v>144</v>
      </c>
      <c r="C3" s="3">
        <v>37619</v>
      </c>
      <c r="D3" s="23" t="s">
        <v>52</v>
      </c>
      <c r="E3" s="23" t="s">
        <v>145</v>
      </c>
    </row>
    <row r="4" spans="1:5" ht="30" customHeight="1" x14ac:dyDescent="0.3">
      <c r="A4" s="26">
        <f ca="1">DATE(YEAR(TODAY()),2,1)</f>
        <v>43132</v>
      </c>
      <c r="B4" s="23" t="s">
        <v>144</v>
      </c>
      <c r="C4" s="3">
        <v>18226</v>
      </c>
      <c r="D4" s="2" t="s">
        <v>55</v>
      </c>
      <c r="E4" s="2"/>
    </row>
    <row r="5" spans="1:5" ht="30" customHeight="1" x14ac:dyDescent="0.3">
      <c r="A5" s="26">
        <f ca="1">DATE(YEAR(TODAY()),2,1)</f>
        <v>43132</v>
      </c>
      <c r="B5" s="23" t="s">
        <v>109</v>
      </c>
      <c r="C5" s="3">
        <v>36</v>
      </c>
      <c r="D5" s="23" t="s">
        <v>147</v>
      </c>
      <c r="E5" s="23" t="s">
        <v>94</v>
      </c>
    </row>
    <row r="6" spans="1:5" ht="30" customHeight="1" x14ac:dyDescent="0.3">
      <c r="A6" s="26">
        <f ca="1">DATE(YEAR(TODAY()),2,1)</f>
        <v>43132</v>
      </c>
      <c r="B6" s="23" t="s">
        <v>106</v>
      </c>
      <c r="C6" s="3">
        <v>118</v>
      </c>
      <c r="D6" s="2" t="s">
        <v>60</v>
      </c>
      <c r="E6" s="23" t="s">
        <v>148</v>
      </c>
    </row>
    <row r="7" spans="1:5" ht="30" customHeight="1" x14ac:dyDescent="0.3">
      <c r="A7" s="26">
        <f ca="1">DATE(YEAR(TODAY()),2,2)</f>
        <v>43133</v>
      </c>
      <c r="B7" s="23" t="s">
        <v>106</v>
      </c>
      <c r="C7" s="3">
        <v>50</v>
      </c>
      <c r="D7" s="2" t="s">
        <v>60</v>
      </c>
      <c r="E7" s="23" t="s">
        <v>116</v>
      </c>
    </row>
    <row r="8" spans="1:5" ht="30" customHeight="1" x14ac:dyDescent="0.3">
      <c r="A8" s="26">
        <f ca="1">DATE(YEAR(TODAY()),2,2)</f>
        <v>43133</v>
      </c>
      <c r="B8" s="23" t="s">
        <v>106</v>
      </c>
      <c r="C8" s="3">
        <v>68</v>
      </c>
      <c r="D8" s="2" t="s">
        <v>60</v>
      </c>
      <c r="E8" s="23" t="s">
        <v>148</v>
      </c>
    </row>
    <row r="9" spans="1:5" ht="30" customHeight="1" x14ac:dyDescent="0.3">
      <c r="A9" s="26">
        <f ca="1">DATE(YEAR(TODAY()),2,2)</f>
        <v>43133</v>
      </c>
      <c r="B9" s="30" t="s">
        <v>160</v>
      </c>
      <c r="C9" s="28">
        <v>3741</v>
      </c>
      <c r="D9" s="27" t="s">
        <v>58</v>
      </c>
      <c r="E9" s="30" t="s">
        <v>159</v>
      </c>
    </row>
    <row r="10" spans="1:5" ht="30" customHeight="1" x14ac:dyDescent="0.3">
      <c r="A10" s="26">
        <f ca="1">DATE(YEAR(TODAY()),2,3)</f>
        <v>43134</v>
      </c>
      <c r="B10" s="30" t="s">
        <v>118</v>
      </c>
      <c r="C10" s="28">
        <v>2000</v>
      </c>
      <c r="D10" s="30" t="s">
        <v>128</v>
      </c>
      <c r="E10" s="30" t="s">
        <v>158</v>
      </c>
    </row>
    <row r="11" spans="1:5" ht="30" customHeight="1" x14ac:dyDescent="0.3">
      <c r="A11" s="26">
        <f ca="1">DATE(YEAR(TODAY()),2,3)</f>
        <v>43134</v>
      </c>
      <c r="B11" s="30" t="s">
        <v>109</v>
      </c>
      <c r="C11" s="28">
        <v>150</v>
      </c>
      <c r="D11" s="30" t="s">
        <v>135</v>
      </c>
      <c r="E11" s="30" t="s">
        <v>162</v>
      </c>
    </row>
    <row r="12" spans="1:5" ht="30" customHeight="1" x14ac:dyDescent="0.3">
      <c r="A12" s="26">
        <f ca="1">DATE(YEAR(TODAY()),2,3)</f>
        <v>43134</v>
      </c>
      <c r="B12" s="30" t="s">
        <v>109</v>
      </c>
      <c r="C12" s="28">
        <v>100</v>
      </c>
      <c r="D12" s="30" t="s">
        <v>135</v>
      </c>
      <c r="E12" s="30" t="s">
        <v>163</v>
      </c>
    </row>
    <row r="13" spans="1:5" ht="30" customHeight="1" x14ac:dyDescent="0.3">
      <c r="A13" s="26">
        <f ca="1">DATE(YEAR(TODAY()),2,4)</f>
        <v>43135</v>
      </c>
      <c r="B13" s="30" t="s">
        <v>109</v>
      </c>
      <c r="C13" s="28">
        <v>250</v>
      </c>
      <c r="D13" s="30" t="s">
        <v>135</v>
      </c>
      <c r="E13" s="30" t="s">
        <v>164</v>
      </c>
    </row>
    <row r="14" spans="1:5" ht="30" customHeight="1" x14ac:dyDescent="0.3">
      <c r="A14" s="26">
        <f ca="1">DATE(YEAR(TODAY()),2,5)</f>
        <v>43136</v>
      </c>
      <c r="B14" s="30" t="s">
        <v>118</v>
      </c>
      <c r="C14" s="28">
        <v>567</v>
      </c>
      <c r="D14" s="27" t="s">
        <v>61</v>
      </c>
      <c r="E14" s="30" t="s">
        <v>165</v>
      </c>
    </row>
    <row r="15" spans="1:5" ht="30" customHeight="1" x14ac:dyDescent="0.3">
      <c r="A15" s="26">
        <f ca="1">DATE(YEAR(TODAY()),2,5)</f>
        <v>43136</v>
      </c>
      <c r="B15" s="30" t="s">
        <v>144</v>
      </c>
      <c r="C15" s="28">
        <v>15216</v>
      </c>
      <c r="D15" s="27" t="s">
        <v>48</v>
      </c>
      <c r="E15" s="27"/>
    </row>
    <row r="16" spans="1:5" ht="30" customHeight="1" x14ac:dyDescent="0.3">
      <c r="A16" s="26">
        <f ca="1">DATE(YEAR(TODAY()),2,5)</f>
        <v>43136</v>
      </c>
      <c r="B16" s="30" t="s">
        <v>109</v>
      </c>
      <c r="C16" s="28">
        <v>100</v>
      </c>
      <c r="D16" s="30" t="s">
        <v>135</v>
      </c>
      <c r="E16" s="30" t="s">
        <v>166</v>
      </c>
    </row>
    <row r="17" spans="1:5" ht="30" customHeight="1" x14ac:dyDescent="0.3">
      <c r="A17" s="26">
        <f ca="1">DATE(YEAR(TODAY()),2,5)</f>
        <v>43136</v>
      </c>
      <c r="B17" s="30" t="s">
        <v>144</v>
      </c>
      <c r="C17" s="28">
        <v>357</v>
      </c>
      <c r="D17" s="27" t="s">
        <v>114</v>
      </c>
      <c r="E17" s="27"/>
    </row>
    <row r="18" spans="1:5" ht="30" customHeight="1" x14ac:dyDescent="0.3">
      <c r="A18" s="26">
        <f ca="1">DATE(YEAR(TODAY()),2,6)</f>
        <v>43137</v>
      </c>
      <c r="B18" s="30" t="s">
        <v>118</v>
      </c>
      <c r="C18" s="28">
        <v>2000</v>
      </c>
      <c r="D18" s="30" t="s">
        <v>128</v>
      </c>
      <c r="E18" s="30" t="s">
        <v>167</v>
      </c>
    </row>
    <row r="19" spans="1:5" ht="30" customHeight="1" x14ac:dyDescent="0.3">
      <c r="A19" s="26">
        <f ca="1">DATE(YEAR(TODAY()),2,6)</f>
        <v>43137</v>
      </c>
      <c r="B19" s="30" t="s">
        <v>118</v>
      </c>
      <c r="C19" s="28">
        <v>2900</v>
      </c>
      <c r="D19" s="27" t="s">
        <v>62</v>
      </c>
      <c r="E19" s="30" t="s">
        <v>168</v>
      </c>
    </row>
    <row r="20" spans="1:5" ht="30" customHeight="1" x14ac:dyDescent="0.3">
      <c r="A20" s="26">
        <f ca="1">DATE(YEAR(TODAY()),2,6)</f>
        <v>43137</v>
      </c>
      <c r="B20" s="30" t="s">
        <v>144</v>
      </c>
      <c r="C20" s="28">
        <v>8700</v>
      </c>
      <c r="D20" s="27" t="s">
        <v>176</v>
      </c>
      <c r="E20" s="27"/>
    </row>
    <row r="21" spans="1:5" ht="30" customHeight="1" x14ac:dyDescent="0.3">
      <c r="A21" s="26">
        <f ca="1">DATE(YEAR(TODAY()),2,7)</f>
        <v>43138</v>
      </c>
      <c r="B21" s="30" t="s">
        <v>118</v>
      </c>
      <c r="C21" s="28">
        <v>200</v>
      </c>
      <c r="D21" s="30" t="s">
        <v>135</v>
      </c>
      <c r="E21" s="30" t="s">
        <v>161</v>
      </c>
    </row>
    <row r="22" spans="1:5" ht="30" customHeight="1" x14ac:dyDescent="0.3">
      <c r="A22" s="26">
        <f ca="1">DATE(YEAR(TODAY()),2,7)</f>
        <v>43138</v>
      </c>
      <c r="B22" s="30" t="s">
        <v>150</v>
      </c>
      <c r="C22" s="22">
        <v>529</v>
      </c>
      <c r="D22" s="2" t="s">
        <v>61</v>
      </c>
      <c r="E22" s="30" t="s">
        <v>151</v>
      </c>
    </row>
    <row r="23" spans="1:5" ht="30" customHeight="1" x14ac:dyDescent="0.3">
      <c r="A23" s="26">
        <f t="shared" ref="A23:A29" ca="1" si="0">DATE(YEAR(TODAY()),2,10)</f>
        <v>43141</v>
      </c>
      <c r="B23" s="30" t="s">
        <v>150</v>
      </c>
      <c r="C23" s="28">
        <v>668</v>
      </c>
      <c r="D23" s="2" t="s">
        <v>61</v>
      </c>
      <c r="E23" s="30" t="s">
        <v>149</v>
      </c>
    </row>
    <row r="24" spans="1:5" ht="30" customHeight="1" x14ac:dyDescent="0.3">
      <c r="A24" s="26">
        <f t="shared" ca="1" si="0"/>
        <v>43141</v>
      </c>
      <c r="B24" s="30" t="s">
        <v>109</v>
      </c>
      <c r="C24" s="22">
        <v>120</v>
      </c>
      <c r="D24" s="2" t="s">
        <v>121</v>
      </c>
      <c r="E24" s="30" t="s">
        <v>152</v>
      </c>
    </row>
    <row r="25" spans="1:5" ht="30" customHeight="1" x14ac:dyDescent="0.3">
      <c r="A25" s="26">
        <f t="shared" ca="1" si="0"/>
        <v>43141</v>
      </c>
      <c r="B25" s="30" t="s">
        <v>109</v>
      </c>
      <c r="C25" s="28">
        <v>48</v>
      </c>
      <c r="D25" s="2" t="s">
        <v>121</v>
      </c>
      <c r="E25" s="30" t="s">
        <v>153</v>
      </c>
    </row>
    <row r="26" spans="1:5" ht="30" customHeight="1" x14ac:dyDescent="0.3">
      <c r="A26" s="26">
        <f t="shared" ca="1" si="0"/>
        <v>43141</v>
      </c>
      <c r="B26" s="30" t="s">
        <v>109</v>
      </c>
      <c r="C26" s="28">
        <v>60</v>
      </c>
      <c r="D26" s="27" t="s">
        <v>135</v>
      </c>
      <c r="E26" s="30" t="s">
        <v>154</v>
      </c>
    </row>
    <row r="27" spans="1:5" ht="30" customHeight="1" x14ac:dyDescent="0.3">
      <c r="A27" s="26">
        <f t="shared" ca="1" si="0"/>
        <v>43141</v>
      </c>
      <c r="B27" s="30" t="s">
        <v>109</v>
      </c>
      <c r="C27" s="28">
        <v>162</v>
      </c>
      <c r="D27" s="30" t="s">
        <v>61</v>
      </c>
      <c r="E27" s="30" t="s">
        <v>155</v>
      </c>
    </row>
    <row r="28" spans="1:5" ht="30" customHeight="1" x14ac:dyDescent="0.3">
      <c r="A28" s="26">
        <f t="shared" ca="1" si="0"/>
        <v>43141</v>
      </c>
      <c r="B28" s="30" t="s">
        <v>109</v>
      </c>
      <c r="C28" s="28">
        <v>500</v>
      </c>
      <c r="D28" s="27" t="s">
        <v>156</v>
      </c>
      <c r="E28" s="30" t="s">
        <v>157</v>
      </c>
    </row>
    <row r="29" spans="1:5" ht="30" customHeight="1" x14ac:dyDescent="0.3">
      <c r="A29" s="26">
        <f t="shared" ca="1" si="0"/>
        <v>43141</v>
      </c>
      <c r="B29" s="30" t="s">
        <v>144</v>
      </c>
      <c r="C29" s="28">
        <v>29892</v>
      </c>
      <c r="D29" s="27" t="s">
        <v>47</v>
      </c>
      <c r="E29" s="27"/>
    </row>
    <row r="30" spans="1:5" ht="30" customHeight="1" x14ac:dyDescent="0.3">
      <c r="A30" s="26">
        <f ca="1">DATE(YEAR(TODAY()),2,15)</f>
        <v>43146</v>
      </c>
      <c r="B30" s="30" t="s">
        <v>106</v>
      </c>
      <c r="C30" s="28">
        <v>300</v>
      </c>
      <c r="D30" s="30" t="s">
        <v>128</v>
      </c>
      <c r="E30" s="30" t="s">
        <v>128</v>
      </c>
    </row>
    <row r="31" spans="1:5" ht="30" customHeight="1" x14ac:dyDescent="0.3">
      <c r="A31" s="26">
        <f ca="1">DATE(YEAR(TODAY()),2,16)</f>
        <v>43147</v>
      </c>
      <c r="B31" s="30" t="s">
        <v>106</v>
      </c>
      <c r="C31" s="28">
        <v>34</v>
      </c>
      <c r="D31" s="30" t="s">
        <v>135</v>
      </c>
      <c r="E31" s="30" t="s">
        <v>148</v>
      </c>
    </row>
    <row r="32" spans="1:5" ht="30" customHeight="1" x14ac:dyDescent="0.3">
      <c r="A32" s="26">
        <f ca="1">DATE(YEAR(TODAY()),2,16)</f>
        <v>43147</v>
      </c>
      <c r="B32" s="30" t="s">
        <v>109</v>
      </c>
      <c r="C32" s="28">
        <v>20</v>
      </c>
      <c r="D32" s="30" t="s">
        <v>147</v>
      </c>
      <c r="E32" s="30" t="s">
        <v>94</v>
      </c>
    </row>
    <row r="33" spans="1:5" ht="30" customHeight="1" x14ac:dyDescent="0.3">
      <c r="A33" s="26">
        <f ca="1">DATE(YEAR(TODAY()),2,16)</f>
        <v>43147</v>
      </c>
      <c r="B33" s="30" t="s">
        <v>109</v>
      </c>
      <c r="C33" s="28">
        <f>200+60+30+20</f>
        <v>310</v>
      </c>
      <c r="D33" s="27" t="s">
        <v>115</v>
      </c>
      <c r="E33" s="30" t="s">
        <v>169</v>
      </c>
    </row>
    <row r="34" spans="1:5" ht="30" customHeight="1" x14ac:dyDescent="0.3">
      <c r="A34" s="26">
        <f ca="1">DATE(YEAR(TODAY()),2,16)</f>
        <v>43147</v>
      </c>
      <c r="B34" s="30" t="s">
        <v>144</v>
      </c>
      <c r="C34" s="28">
        <v>1065</v>
      </c>
      <c r="D34" s="27" t="s">
        <v>54</v>
      </c>
      <c r="E34" s="27"/>
    </row>
    <row r="35" spans="1:5" ht="30" customHeight="1" x14ac:dyDescent="0.3">
      <c r="A35" s="26">
        <f ca="1">DATE(YEAR(TODAY()),2,16)</f>
        <v>43147</v>
      </c>
      <c r="B35" s="30" t="s">
        <v>109</v>
      </c>
      <c r="C35" s="28">
        <v>50</v>
      </c>
      <c r="D35" s="27" t="s">
        <v>135</v>
      </c>
      <c r="E35" s="30" t="s">
        <v>169</v>
      </c>
    </row>
    <row r="36" spans="1:5" ht="30" customHeight="1" x14ac:dyDescent="0.3">
      <c r="A36" s="26">
        <f ca="1">DATE(YEAR(TODAY()),2,17)</f>
        <v>43148</v>
      </c>
      <c r="B36" s="30" t="s">
        <v>109</v>
      </c>
      <c r="C36" s="28">
        <v>36</v>
      </c>
      <c r="D36" s="27" t="s">
        <v>94</v>
      </c>
      <c r="E36" s="30" t="s">
        <v>95</v>
      </c>
    </row>
    <row r="37" spans="1:5" ht="30" customHeight="1" x14ac:dyDescent="0.3">
      <c r="A37" s="26">
        <f ca="1">DATE(YEAR(TODAY()),2,17)</f>
        <v>43148</v>
      </c>
      <c r="B37" s="30" t="s">
        <v>109</v>
      </c>
      <c r="C37" s="28">
        <v>160</v>
      </c>
      <c r="D37" s="30" t="s">
        <v>135</v>
      </c>
      <c r="E37" s="30" t="s">
        <v>170</v>
      </c>
    </row>
    <row r="38" spans="1:5" ht="30" customHeight="1" x14ac:dyDescent="0.3">
      <c r="A38" s="26">
        <f ca="1">DATE(YEAR(TODAY()),2,17)</f>
        <v>43148</v>
      </c>
      <c r="B38" s="30" t="s">
        <v>118</v>
      </c>
      <c r="C38" s="28">
        <v>331</v>
      </c>
      <c r="D38" s="30" t="s">
        <v>62</v>
      </c>
      <c r="E38" s="30" t="s">
        <v>171</v>
      </c>
    </row>
    <row r="39" spans="1:5" ht="30" customHeight="1" x14ac:dyDescent="0.3">
      <c r="A39" s="26">
        <f ca="1">DATE(YEAR(TODAY()),2,18)</f>
        <v>43149</v>
      </c>
      <c r="B39" s="30" t="s">
        <v>118</v>
      </c>
      <c r="C39" s="28">
        <v>395</v>
      </c>
      <c r="D39" s="30" t="s">
        <v>135</v>
      </c>
      <c r="E39" s="30" t="s">
        <v>173</v>
      </c>
    </row>
    <row r="40" spans="1:5" ht="30" customHeight="1" x14ac:dyDescent="0.3">
      <c r="A40" s="26">
        <f ca="1">DATE(YEAR(TODAY()),2,18)</f>
        <v>43149</v>
      </c>
      <c r="B40" s="30" t="s">
        <v>109</v>
      </c>
      <c r="C40" s="28">
        <v>180</v>
      </c>
      <c r="D40" s="27" t="s">
        <v>135</v>
      </c>
      <c r="E40" s="30" t="s">
        <v>172</v>
      </c>
    </row>
    <row r="41" spans="1:5" ht="30" customHeight="1" x14ac:dyDescent="0.3">
      <c r="A41" s="26">
        <f ca="1">DATE(YEAR(TODAY()),2,18)</f>
        <v>43149</v>
      </c>
      <c r="B41" s="30" t="s">
        <v>109</v>
      </c>
      <c r="C41" s="28">
        <v>22</v>
      </c>
      <c r="D41" s="27" t="s">
        <v>94</v>
      </c>
      <c r="E41" s="27"/>
    </row>
    <row r="42" spans="1:5" ht="30" customHeight="1" x14ac:dyDescent="0.3">
      <c r="A42" s="26">
        <f ca="1">DATE(YEAR(TODAY()),2,19)</f>
        <v>43150</v>
      </c>
      <c r="B42" s="30" t="s">
        <v>109</v>
      </c>
      <c r="C42" s="28">
        <v>36</v>
      </c>
      <c r="D42" s="30" t="s">
        <v>94</v>
      </c>
      <c r="E42" s="30" t="s">
        <v>174</v>
      </c>
    </row>
    <row r="43" spans="1:5" ht="30" customHeight="1" x14ac:dyDescent="0.3">
      <c r="A43" s="26">
        <f ca="1">DATE(YEAR(TODAY()),2,19)</f>
        <v>43150</v>
      </c>
      <c r="B43" s="30" t="s">
        <v>175</v>
      </c>
      <c r="C43" s="28">
        <v>589</v>
      </c>
      <c r="D43" s="27" t="s">
        <v>51</v>
      </c>
      <c r="E43" s="27"/>
    </row>
    <row r="44" spans="1:5" ht="30" customHeight="1" x14ac:dyDescent="0.3">
      <c r="A44" s="26">
        <f ca="1">DATE(YEAR(TODAY()),2,19)</f>
        <v>43150</v>
      </c>
      <c r="B44" s="30" t="s">
        <v>106</v>
      </c>
      <c r="C44" s="28">
        <v>612</v>
      </c>
      <c r="D44" s="27" t="s">
        <v>49</v>
      </c>
      <c r="E44" s="27"/>
    </row>
    <row r="45" spans="1:5" ht="30" customHeight="1" x14ac:dyDescent="0.3">
      <c r="A45" s="26">
        <f ca="1">DATE(YEAR(TODAY()),2,20)</f>
        <v>43151</v>
      </c>
      <c r="B45" s="30" t="s">
        <v>106</v>
      </c>
      <c r="C45" s="28">
        <v>16</v>
      </c>
      <c r="D45" s="30" t="s">
        <v>135</v>
      </c>
      <c r="E45" s="30" t="s">
        <v>183</v>
      </c>
    </row>
    <row r="46" spans="1:5" ht="30" customHeight="1" x14ac:dyDescent="0.3">
      <c r="A46" s="26">
        <f ca="1">DATE(YEAR(TODAY()),2,21)</f>
        <v>43152</v>
      </c>
      <c r="B46" s="30" t="s">
        <v>109</v>
      </c>
      <c r="C46" s="28">
        <v>200</v>
      </c>
      <c r="D46" s="27" t="s">
        <v>184</v>
      </c>
      <c r="E46" s="30" t="s">
        <v>185</v>
      </c>
    </row>
    <row r="47" spans="1:5" ht="30" customHeight="1" x14ac:dyDescent="0.3">
      <c r="A47" s="26">
        <f ca="1">DATE(YEAR(TODAY()),2,21)</f>
        <v>43152</v>
      </c>
      <c r="B47" s="30" t="s">
        <v>109</v>
      </c>
      <c r="C47" s="28">
        <v>18</v>
      </c>
      <c r="D47" s="30" t="s">
        <v>147</v>
      </c>
      <c r="E47" s="30" t="s">
        <v>94</v>
      </c>
    </row>
    <row r="48" spans="1:5" ht="30" customHeight="1" x14ac:dyDescent="0.3">
      <c r="A48" s="26">
        <f ca="1">DATE(YEAR(TODAY()),2,21)</f>
        <v>43152</v>
      </c>
      <c r="B48" s="30" t="s">
        <v>109</v>
      </c>
      <c r="C48" s="28">
        <v>80</v>
      </c>
      <c r="D48" s="27" t="s">
        <v>135</v>
      </c>
      <c r="E48" s="30" t="s">
        <v>182</v>
      </c>
    </row>
    <row r="49" spans="1:5" ht="30" customHeight="1" x14ac:dyDescent="0.3">
      <c r="A49" s="26">
        <f ca="1">DATE(YEAR(TODAY()),2,22)</f>
        <v>43153</v>
      </c>
      <c r="B49" s="30" t="s">
        <v>109</v>
      </c>
      <c r="C49" s="28">
        <v>55</v>
      </c>
      <c r="D49" s="27" t="s">
        <v>62</v>
      </c>
      <c r="E49" s="30" t="s">
        <v>181</v>
      </c>
    </row>
    <row r="50" spans="1:5" ht="30" customHeight="1" x14ac:dyDescent="0.3">
      <c r="A50" s="26">
        <f ca="1">DATE(YEAR(TODAY()),2,22)</f>
        <v>43153</v>
      </c>
      <c r="B50" s="30" t="s">
        <v>109</v>
      </c>
      <c r="C50" s="28">
        <v>18</v>
      </c>
      <c r="D50" s="30" t="s">
        <v>94</v>
      </c>
      <c r="E50" s="30" t="s">
        <v>94</v>
      </c>
    </row>
    <row r="51" spans="1:5" ht="30" customHeight="1" x14ac:dyDescent="0.3">
      <c r="A51" s="26">
        <f ca="1">DATE(YEAR(TODAY()),2,22)</f>
        <v>43153</v>
      </c>
      <c r="B51" s="30" t="s">
        <v>109</v>
      </c>
      <c r="C51" s="28">
        <v>80</v>
      </c>
      <c r="D51" s="27" t="s">
        <v>135</v>
      </c>
      <c r="E51" s="30" t="s">
        <v>179</v>
      </c>
    </row>
    <row r="52" spans="1:5" ht="30" customHeight="1" x14ac:dyDescent="0.3">
      <c r="A52" s="26">
        <f ca="1">DATE(YEAR(TODAY()),2,22)</f>
        <v>43153</v>
      </c>
      <c r="B52" s="30" t="s">
        <v>109</v>
      </c>
      <c r="C52" s="28">
        <v>200</v>
      </c>
      <c r="D52" s="27" t="s">
        <v>62</v>
      </c>
      <c r="E52" s="30" t="s">
        <v>171</v>
      </c>
    </row>
    <row r="53" spans="1:5" ht="30" customHeight="1" x14ac:dyDescent="0.3">
      <c r="A53" s="26">
        <f ca="1">DATE(YEAR(TODAY()),2,23)</f>
        <v>43154</v>
      </c>
      <c r="B53" s="30" t="s">
        <v>177</v>
      </c>
      <c r="C53" s="28">
        <v>300</v>
      </c>
      <c r="D53" s="30" t="s">
        <v>128</v>
      </c>
      <c r="E53" s="30" t="s">
        <v>178</v>
      </c>
    </row>
    <row r="54" spans="1:5" ht="30" customHeight="1" x14ac:dyDescent="0.3">
      <c r="A54" s="26">
        <f ca="1">DATE(YEAR(TODAY()),2,23)</f>
        <v>43154</v>
      </c>
      <c r="B54" s="30" t="s">
        <v>109</v>
      </c>
      <c r="C54" s="28">
        <v>18</v>
      </c>
      <c r="D54" s="30" t="s">
        <v>94</v>
      </c>
      <c r="E54" s="30" t="s">
        <v>94</v>
      </c>
    </row>
    <row r="55" spans="1:5" ht="30" customHeight="1" x14ac:dyDescent="0.3">
      <c r="A55" s="26">
        <f ca="1">DATE(YEAR(TODAY()),2,23)</f>
        <v>43154</v>
      </c>
      <c r="B55" s="30" t="s">
        <v>144</v>
      </c>
      <c r="C55" s="28">
        <v>40</v>
      </c>
      <c r="D55" s="30" t="s">
        <v>60</v>
      </c>
      <c r="E55" s="30" t="s">
        <v>180</v>
      </c>
    </row>
    <row r="56" spans="1:5" ht="30" customHeight="1" x14ac:dyDescent="0.3">
      <c r="A56" s="20"/>
      <c r="B56" s="27"/>
      <c r="C56" s="28"/>
      <c r="D56" s="27"/>
      <c r="E56" s="27"/>
    </row>
    <row r="57" spans="1:5" ht="30" customHeight="1" x14ac:dyDescent="0.3">
      <c r="A57" s="20"/>
      <c r="B57" s="27"/>
      <c r="C57" s="28"/>
      <c r="D57" s="27"/>
      <c r="E57" s="27"/>
    </row>
    <row r="58" spans="1:5" ht="30" customHeight="1" x14ac:dyDescent="0.3">
      <c r="A58" s="20"/>
      <c r="B58" s="27"/>
      <c r="C58" s="28"/>
      <c r="D58" s="27"/>
      <c r="E58" s="27"/>
    </row>
    <row r="59" spans="1:5" ht="30" customHeight="1" x14ac:dyDescent="0.3">
      <c r="A59" s="20"/>
      <c r="B59" s="27"/>
      <c r="C59" s="28"/>
      <c r="D59" s="27"/>
      <c r="E59" s="27"/>
    </row>
    <row r="60" spans="1:5" ht="30" customHeight="1" x14ac:dyDescent="0.3">
      <c r="A60" s="20"/>
      <c r="B60" s="27"/>
      <c r="C60" s="28"/>
      <c r="D60" s="27"/>
      <c r="E60" s="27"/>
    </row>
    <row r="61" spans="1:5" ht="30" customHeight="1" x14ac:dyDescent="0.3">
      <c r="A61" s="20"/>
      <c r="B61" s="27"/>
      <c r="C61" s="28"/>
      <c r="D61" s="27"/>
      <c r="E61" s="27"/>
    </row>
    <row r="62" spans="1:5" ht="30" customHeight="1" x14ac:dyDescent="0.3">
      <c r="A62" s="20"/>
      <c r="B62" s="27"/>
      <c r="C62" s="28"/>
      <c r="D62" s="27"/>
      <c r="E62" s="27"/>
    </row>
    <row r="63" spans="1:5" ht="30" customHeight="1" x14ac:dyDescent="0.3">
      <c r="A63" s="20"/>
      <c r="B63" s="27"/>
      <c r="C63" s="28"/>
      <c r="D63" s="27"/>
      <c r="E63" s="27"/>
    </row>
    <row r="64" spans="1:5" ht="30" customHeight="1" x14ac:dyDescent="0.3">
      <c r="A64" s="20"/>
      <c r="B64" s="27"/>
      <c r="C64" s="28"/>
      <c r="D64" s="27"/>
      <c r="E64" s="27"/>
    </row>
    <row r="65" spans="1:5" ht="30" customHeight="1" x14ac:dyDescent="0.3">
      <c r="A65" s="20"/>
      <c r="B65" s="27"/>
      <c r="C65" s="28"/>
      <c r="D65" s="27"/>
      <c r="E65" s="27"/>
    </row>
    <row r="66" spans="1:5" ht="30" customHeight="1" x14ac:dyDescent="0.3">
      <c r="A66" s="20"/>
      <c r="B66" s="27"/>
      <c r="C66" s="28"/>
      <c r="D66" s="27"/>
      <c r="E66" s="27"/>
    </row>
    <row r="67" spans="1:5" ht="30" customHeight="1" x14ac:dyDescent="0.3">
      <c r="A67" s="20"/>
      <c r="B67" s="27"/>
      <c r="C67" s="28"/>
      <c r="D67" s="27"/>
      <c r="E67" s="27"/>
    </row>
    <row r="68" spans="1:5" ht="30" customHeight="1" x14ac:dyDescent="0.3">
      <c r="A68" s="20"/>
      <c r="B68" s="27"/>
      <c r="C68" s="28"/>
      <c r="D68" s="27"/>
      <c r="E68" s="27"/>
    </row>
    <row r="69" spans="1:5" ht="30" customHeight="1" x14ac:dyDescent="0.3">
      <c r="A69" s="20"/>
      <c r="B69" s="27"/>
      <c r="C69" s="28"/>
      <c r="D69" s="27"/>
      <c r="E69" s="27"/>
    </row>
    <row r="70" spans="1:5" ht="30" customHeight="1" x14ac:dyDescent="0.3">
      <c r="A70" s="20"/>
      <c r="B70" s="27"/>
      <c r="C70" s="28"/>
      <c r="D70" s="27"/>
      <c r="E70" s="27"/>
    </row>
    <row r="71" spans="1:5" ht="30" customHeight="1" x14ac:dyDescent="0.3">
      <c r="A71" s="20"/>
      <c r="B71" s="27"/>
      <c r="C71" s="28"/>
      <c r="D71" s="27"/>
      <c r="E71" s="27"/>
    </row>
    <row r="72" spans="1:5" ht="30" customHeight="1" x14ac:dyDescent="0.3">
      <c r="A72" s="20"/>
      <c r="B72" s="27"/>
      <c r="C72" s="28"/>
      <c r="D72" s="27"/>
      <c r="E72" s="27"/>
    </row>
    <row r="73" spans="1:5" ht="30" customHeight="1" x14ac:dyDescent="0.3">
      <c r="A73" s="20"/>
      <c r="B73" s="27"/>
      <c r="C73" s="28"/>
      <c r="D73" s="27"/>
      <c r="E73" s="27"/>
    </row>
    <row r="74" spans="1:5" ht="30" customHeight="1" x14ac:dyDescent="0.3">
      <c r="A74" s="20"/>
      <c r="B74" s="27"/>
      <c r="C74" s="28"/>
      <c r="D74" s="27"/>
      <c r="E74" s="27"/>
    </row>
    <row r="75" spans="1:5" ht="30" customHeight="1" x14ac:dyDescent="0.3">
      <c r="A75" s="20"/>
      <c r="B75" s="27"/>
      <c r="C75" s="28"/>
      <c r="D75" s="27"/>
      <c r="E75" s="27"/>
    </row>
    <row r="76" spans="1:5" ht="30" customHeight="1" x14ac:dyDescent="0.3">
      <c r="A76" s="20"/>
      <c r="B76" s="27"/>
      <c r="C76" s="28"/>
      <c r="D76" s="27"/>
      <c r="E76" s="27"/>
    </row>
    <row r="77" spans="1:5" ht="30" customHeight="1" x14ac:dyDescent="0.3">
      <c r="A77" s="20"/>
      <c r="B77" s="27"/>
      <c r="C77" s="28"/>
      <c r="D77" s="27"/>
      <c r="E77" s="27"/>
    </row>
    <row r="78" spans="1:5" ht="30" customHeight="1" x14ac:dyDescent="0.3">
      <c r="A78" s="20"/>
      <c r="B78" s="27"/>
      <c r="C78" s="28"/>
      <c r="D78" s="27"/>
      <c r="E78" s="27"/>
    </row>
    <row r="79" spans="1:5" ht="30" customHeight="1" x14ac:dyDescent="0.3">
      <c r="A79" s="20"/>
      <c r="B79" s="27"/>
      <c r="C79" s="28"/>
      <c r="D79" s="27"/>
      <c r="E79" s="27"/>
    </row>
    <row r="80" spans="1:5" ht="30" customHeight="1" x14ac:dyDescent="0.3">
      <c r="A80" s="20"/>
      <c r="B80" s="27"/>
      <c r="C80" s="28"/>
      <c r="D80" s="27"/>
      <c r="E80" s="27"/>
    </row>
    <row r="81" spans="1:5" ht="30" customHeight="1" x14ac:dyDescent="0.3">
      <c r="A81" s="20"/>
      <c r="B81" s="27"/>
      <c r="C81" s="28"/>
      <c r="D81" s="27"/>
      <c r="E81" s="27"/>
    </row>
    <row r="82" spans="1:5" ht="30" customHeight="1" x14ac:dyDescent="0.3">
      <c r="A82" s="20"/>
      <c r="B82" s="27"/>
      <c r="C82" s="28"/>
      <c r="D82" s="27"/>
      <c r="E82" s="27"/>
    </row>
    <row r="83" spans="1:5" ht="30" customHeight="1" x14ac:dyDescent="0.3">
      <c r="A83" s="20"/>
      <c r="B83" s="27"/>
      <c r="C83" s="28"/>
      <c r="D83" s="27"/>
      <c r="E83" s="27"/>
    </row>
    <row r="84" spans="1:5" ht="30" customHeight="1" x14ac:dyDescent="0.3">
      <c r="A84" s="36" t="s">
        <v>7</v>
      </c>
      <c r="B84" s="31"/>
      <c r="C84" s="32">
        <f>SUBTOTAL(109,ExpFeb[Amount])</f>
        <v>129542</v>
      </c>
      <c r="D84" s="31"/>
      <c r="E84" s="31"/>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83">
      <formula1>ExpenseCategories</formula1>
    </dataValidation>
    <dataValidation type="custom" errorStyle="warning" allowBlank="1" showInputMessage="1" showErrorMessage="1" errorTitle="Amount Validation" error="Amount should be a number." sqref="C3:C83">
      <formula1>ISNUMBER($C3)</formula1>
    </dataValidation>
    <dataValidation type="custom" errorStyle="warning" allowBlank="1" showInputMessage="1" showErrorMessage="1" error="A date in February needs be entered in order for this expense to be added to the Summary sheet" sqref="A3:A83">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12"/>
  <sheetViews>
    <sheetView showGridLines="0" workbookViewId="0">
      <selection activeCell="C9" sqref="C9"/>
    </sheetView>
  </sheetViews>
  <sheetFormatPr defaultRowHeight="30" customHeight="1" x14ac:dyDescent="0.3"/>
  <cols>
    <col min="1" max="3" width="15.5546875" customWidth="1"/>
    <col min="4" max="5" width="30.5546875" customWidth="1"/>
  </cols>
  <sheetData>
    <row r="1" spans="1:5" ht="35.1" customHeight="1" x14ac:dyDescent="0.45">
      <c r="A1" s="34" t="s">
        <v>26</v>
      </c>
      <c r="B1" s="34"/>
      <c r="C1" s="34"/>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DATE(YEAR(TODAY()),3,5)</f>
        <v>43164</v>
      </c>
      <c r="B3" s="2" t="s">
        <v>6</v>
      </c>
      <c r="C3" s="3">
        <v>0</v>
      </c>
      <c r="D3" s="23" t="s">
        <v>47</v>
      </c>
      <c r="E3" s="2" t="s">
        <v>38</v>
      </c>
    </row>
    <row r="4" spans="1:5" ht="30" customHeight="1" x14ac:dyDescent="0.3">
      <c r="A4" s="8">
        <f ca="1">DATE(YEAR(TODAY()),3,6)</f>
        <v>43165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7" t="s">
        <v>7</v>
      </c>
      <c r="B12" s="7"/>
      <c r="C12" s="16">
        <f>SUBTOTAL(109,ExpMar[Amount])</f>
        <v>0</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rch needs be entered in order for this expense to be added to the Summary sheet" sqref="A3:A11">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12"/>
  <sheetViews>
    <sheetView showGridLines="0" workbookViewId="0">
      <selection activeCell="C4" sqref="C3:C7"/>
    </sheetView>
  </sheetViews>
  <sheetFormatPr defaultRowHeight="30" customHeight="1" x14ac:dyDescent="0.3"/>
  <cols>
    <col min="1" max="3" width="15.5546875" customWidth="1"/>
    <col min="4" max="5" width="30.5546875" customWidth="1"/>
  </cols>
  <sheetData>
    <row r="1" spans="1:5" ht="35.1" customHeight="1" x14ac:dyDescent="0.45">
      <c r="A1" s="34" t="s">
        <v>27</v>
      </c>
      <c r="B1" s="34"/>
      <c r="C1" s="35"/>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DATE(YEAR(TODAY()),4,4)</f>
        <v>43194</v>
      </c>
      <c r="B3" s="2" t="s">
        <v>6</v>
      </c>
      <c r="C3" s="3">
        <v>0</v>
      </c>
      <c r="D3" s="23" t="s">
        <v>47</v>
      </c>
      <c r="E3" s="2" t="s">
        <v>38</v>
      </c>
    </row>
    <row r="4" spans="1:5" ht="30" customHeight="1" x14ac:dyDescent="0.3">
      <c r="A4" s="8">
        <f ca="1">DATE(YEAR(TODAY()),4,8)</f>
        <v>43198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SUBTOTAL(109,ExpApr[Amount])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pril needs be entered  in order for this expense to be added to the Summary sheet" sqref="A3:A11">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28</v>
      </c>
      <c r="B1" s="34"/>
      <c r="C1" s="35"/>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DATE(YEAR(TODAY()),5,3)</f>
        <v>43223</v>
      </c>
      <c r="B3" s="2" t="s">
        <v>6</v>
      </c>
      <c r="C3" s="3">
        <v>0</v>
      </c>
      <c r="D3" s="23" t="s">
        <v>47</v>
      </c>
      <c r="E3" s="2" t="s">
        <v>38</v>
      </c>
    </row>
    <row r="4" spans="1:5" ht="30" customHeight="1" x14ac:dyDescent="0.3">
      <c r="A4" s="8">
        <f ca="1">DATE(YEAR(TODAY()),5,8)</f>
        <v>43228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SUBTOTAL(109,ExpMay[Amount])</f>
        <v>0</v>
      </c>
      <c r="D12" s="31"/>
      <c r="E12" s="31"/>
    </row>
  </sheetData>
  <mergeCells count="1">
    <mergeCell ref="A1:C1"/>
  </mergeCells>
  <dataValidations disablePrompts="1"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y needs be entered  in order for this expense to be added to the Summary sheet" sqref="A3:A11">
      <formula1>MONTH($A3)=5</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29</v>
      </c>
      <c r="B1" s="34"/>
      <c r="C1" s="35"/>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DATE(YEAR(TODAY()),6,7)</f>
        <v>43258</v>
      </c>
      <c r="B3" s="2" t="s">
        <v>6</v>
      </c>
      <c r="C3" s="3">
        <v>0</v>
      </c>
      <c r="D3" s="23" t="s">
        <v>47</v>
      </c>
      <c r="E3" s="2" t="s">
        <v>38</v>
      </c>
    </row>
    <row r="4" spans="1:5" ht="30" customHeight="1" x14ac:dyDescent="0.3">
      <c r="A4" s="8">
        <f ca="1">DATE(YEAR(TODAY()),6,8)</f>
        <v>43259</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SUBTOTAL(109,ExpJun[Amount])</f>
        <v>0</v>
      </c>
      <c r="D12" s="31"/>
      <c r="E12" s="31"/>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ne needs be entered  in order for this expense to be added to the Summary sheet" sqref="A3:A11">
      <formula1>MONTH($A3)=6</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12"/>
  <sheetViews>
    <sheetView showGridLines="0" zoomScaleNormal="100" workbookViewId="0">
      <selection activeCell="A17" sqref="A17"/>
    </sheetView>
  </sheetViews>
  <sheetFormatPr defaultRowHeight="30" customHeight="1" x14ac:dyDescent="0.3"/>
  <cols>
    <col min="1" max="3" width="15.5546875" customWidth="1"/>
    <col min="4" max="5" width="30.5546875" customWidth="1"/>
  </cols>
  <sheetData>
    <row r="1" spans="1:5" ht="35.1" customHeight="1" x14ac:dyDescent="0.45">
      <c r="A1" s="34" t="s">
        <v>30</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DATE(YEAR(TODAY()),7,9)</f>
        <v>43290</v>
      </c>
      <c r="B3" s="2" t="s">
        <v>6</v>
      </c>
      <c r="C3" s="3">
        <v>0</v>
      </c>
      <c r="D3" s="23" t="s">
        <v>47</v>
      </c>
      <c r="E3" s="2" t="s">
        <v>38</v>
      </c>
    </row>
    <row r="4" spans="1:5" ht="30" customHeight="1" x14ac:dyDescent="0.3">
      <c r="A4" s="8">
        <f ca="1">DATE(YEAR(TODAY()),7,14)</f>
        <v>43295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SUBTOTAL(109,ExpJul[Amount])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ly needs be entered  in order for this expense to be added to the Summary sheet" sqref="A3:A11">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Ramkumar M</cp:lastModifiedBy>
  <cp:lastPrinted>2018-01-16T10:36:40Z</cp:lastPrinted>
  <dcterms:created xsi:type="dcterms:W3CDTF">2016-09-19T01:00:44Z</dcterms:created>
  <dcterms:modified xsi:type="dcterms:W3CDTF">2018-02-23T11:33:24Z</dcterms:modified>
</cp:coreProperties>
</file>