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3"/>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B36" i="2" l="1"/>
  <c r="C36" i="2"/>
  <c r="D36" i="2"/>
  <c r="E36" i="2"/>
  <c r="F36" i="2"/>
  <c r="G36" i="2"/>
  <c r="H36" i="2"/>
  <c r="I36" i="2"/>
  <c r="J36" i="2"/>
  <c r="K36" i="2"/>
  <c r="L36" i="2"/>
  <c r="M36" i="2"/>
  <c r="A20" i="4"/>
  <c r="A17" i="4"/>
  <c r="A32" i="4"/>
  <c r="A15" i="4"/>
  <c r="A29" i="4"/>
  <c r="A42" i="4"/>
  <c r="A41" i="4"/>
  <c r="A40" i="4"/>
  <c r="N36" i="2" l="1"/>
  <c r="A33" i="4"/>
  <c r="A31" i="4"/>
  <c r="A30" i="4"/>
  <c r="A39" i="4"/>
  <c r="A36" i="4"/>
  <c r="A35" i="4"/>
  <c r="A34" i="4"/>
  <c r="A38" i="4"/>
  <c r="A37" i="4"/>
  <c r="C31" i="4"/>
  <c r="A19" i="4" l="1"/>
  <c r="A18" i="4"/>
  <c r="A16" i="4"/>
  <c r="A14" i="4"/>
  <c r="A13" i="4"/>
  <c r="A12" i="4"/>
  <c r="A21" i="4"/>
  <c r="A9" i="4"/>
  <c r="A11" i="4"/>
  <c r="A10" i="4"/>
  <c r="B35" i="2"/>
  <c r="C35" i="2"/>
  <c r="D35" i="2"/>
  <c r="E35" i="2"/>
  <c r="F35" i="2"/>
  <c r="G35" i="2"/>
  <c r="H35" i="2"/>
  <c r="I35" i="2"/>
  <c r="J35" i="2"/>
  <c r="K35" i="2"/>
  <c r="L35" i="2"/>
  <c r="M35" i="2"/>
  <c r="A28" i="4"/>
  <c r="A27" i="4"/>
  <c r="A26" i="4"/>
  <c r="A25" i="4"/>
  <c r="A24" i="4"/>
  <c r="A22" i="4"/>
  <c r="A23" i="4"/>
  <c r="N35" i="2" l="1"/>
  <c r="A8" i="4"/>
  <c r="A7" i="4"/>
  <c r="A6" i="4"/>
  <c r="A98" i="3" l="1"/>
  <c r="A5" i="4"/>
  <c r="A97" i="3"/>
  <c r="A4" i="4"/>
  <c r="A3" i="4"/>
  <c r="A90" i="3" l="1"/>
  <c r="B33" i="2"/>
  <c r="C33" i="2"/>
  <c r="D33" i="2"/>
  <c r="E33" i="2"/>
  <c r="F33" i="2"/>
  <c r="G33" i="2"/>
  <c r="H33" i="2"/>
  <c r="I33" i="2"/>
  <c r="J33" i="2"/>
  <c r="K33" i="2"/>
  <c r="L33" i="2"/>
  <c r="M33" i="2"/>
  <c r="B34" i="2"/>
  <c r="C34" i="2"/>
  <c r="D34" i="2"/>
  <c r="E34" i="2"/>
  <c r="F34" i="2"/>
  <c r="G34" i="2"/>
  <c r="H34" i="2"/>
  <c r="I34" i="2"/>
  <c r="J34" i="2"/>
  <c r="K34" i="2"/>
  <c r="L34" i="2"/>
  <c r="M34" i="2"/>
  <c r="A89" i="3"/>
  <c r="A96" i="3"/>
  <c r="A95" i="3"/>
  <c r="A94" i="3"/>
  <c r="A93" i="3"/>
  <c r="A92" i="3"/>
  <c r="A91" i="3"/>
  <c r="N33" i="2" l="1"/>
  <c r="N34" i="2"/>
  <c r="A85" i="3"/>
  <c r="A88" i="3"/>
  <c r="A87" i="3"/>
  <c r="A86" i="3"/>
  <c r="A84" i="3"/>
  <c r="A83" i="3"/>
  <c r="A82" i="3"/>
  <c r="A81" i="3"/>
  <c r="B32" i="2"/>
  <c r="C32" i="2"/>
  <c r="D32" i="2"/>
  <c r="E32" i="2"/>
  <c r="F32" i="2"/>
  <c r="G32" i="2"/>
  <c r="H32" i="2"/>
  <c r="I32" i="2"/>
  <c r="J32" i="2"/>
  <c r="K32" i="2"/>
  <c r="L32" i="2"/>
  <c r="M32" i="2"/>
  <c r="A80" i="3"/>
  <c r="A79" i="3"/>
  <c r="A78" i="3"/>
  <c r="A77" i="3"/>
  <c r="A76" i="3"/>
  <c r="A75" i="3"/>
  <c r="A74" i="3"/>
  <c r="N32" i="2" l="1"/>
  <c r="A73" i="3"/>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C12" i="14"/>
  <c r="C12" i="13"/>
  <c r="C12" i="12"/>
  <c r="C12" i="11"/>
  <c r="C12" i="10"/>
  <c r="C12" i="9"/>
  <c r="C12" i="8"/>
  <c r="C12" i="7"/>
  <c r="C12" i="6"/>
  <c r="C100" i="3"/>
  <c r="C43"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7" i="2" l="1"/>
  <c r="E37" i="2"/>
  <c r="C37" i="2"/>
  <c r="H37" i="2"/>
  <c r="D37" i="2"/>
  <c r="I37" i="2"/>
  <c r="L37" i="2"/>
  <c r="K37" i="2"/>
  <c r="J37" i="2"/>
  <c r="G37" i="2"/>
  <c r="F37" i="2"/>
  <c r="N6" i="2"/>
  <c r="N7" i="2"/>
  <c r="N8" i="2"/>
  <c r="B37" i="2"/>
  <c r="N9" i="2"/>
  <c r="N5" i="2"/>
  <c r="N37" i="2" l="1"/>
</calcChain>
</file>

<file path=xl/sharedStrings.xml><?xml version="1.0" encoding="utf-8"?>
<sst xmlns="http://schemas.openxmlformats.org/spreadsheetml/2006/main" count="691" uniqueCount="177">
  <si>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</si>
  <si>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</si>
  <si>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</si>
  <si>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</si>
  <si>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</si>
  <si>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</si>
  <si>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</si>
  <si>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</si>
  <si>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</si>
  <si>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</si>
  <si>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</si>
  <si>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</si>
  <si>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</si>
  <si>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</si>
  <si>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</si>
  <si>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</si>
  <si>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</si>
  <si>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</si>
  <si>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</si>
  <si>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</si>
  <si>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</si>
  <si>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</si>
  <si>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</si>
  <si>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</si>
  <si>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</si>
  <si>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</si>
  <si>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</si>
  <si>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</si>
  <si>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</si>
  <si>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</si>
  <si>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</si>
  <si>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</si>
  <si>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</si>
  <si>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</si>
  <si>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</si>
  <si>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</si>
  <si>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</si>
  <si>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</si>
  <si>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</si>
  <si>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</si>
  <si>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</si>
  <si>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</si>
  <si>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</si>
  <si>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</si>
  <si>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</si>
  <si>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</si>
  <si>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</si>
  <si>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</si>
  <si>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</si>
  <si>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</si>
  <si>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</si>
  <si>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</si>
  <si>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</si>
  <si>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</si>
  <si>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</si>
  <si>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</si>
  <si>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</si>
  <si>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</si>
  <si>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</si>
  <si>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</si>
  <si>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</si>
  <si>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</si>
  <si>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</si>
  <si>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</si>
  <si>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</si>
  <si>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</si>
  <si>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</si>
  <si>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</si>
  <si>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</si>
  <si>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</si>
  <si>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</si>
  <si>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</si>
  <si>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</si>
  <si>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</si>
  <si>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</si>
  <si>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</si>
  <si>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</si>
  <si>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</si>
  <si>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</si>
  <si>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</si>
  <si>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</si>
  <si>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</si>
  <si>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</si>
  <si>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</si>
  <si>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</si>
  <si>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</si>
  <si>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</si>
  <si>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</si>
  <si>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</si>
  <si>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</si>
  <si>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</si>
  <si>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</si>
  <si>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</si>
  <si>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</si>
  <si>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</si>
  <si>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</si>
  <si>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</si>
  <si>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</si>
  <si>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</si>
  <si>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</si>
  <si>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</si>
  <si>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</si>
  <si>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</si>
  <si>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</si>
  <si>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</si>
  <si>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</si>
  <si>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</si>
  <si>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</si>
  <si>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</si>
  <si>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</si>
  <si>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</si>
  <si>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</si>
  <si>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</si>
  <si>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</si>
  <si>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</si>
  <si>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</si>
  <si>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</si>
  <si>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</si>
  <si>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</si>
  <si>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</si>
  <si>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</si>
  <si>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</si>
  <si>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</si>
  <si>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</si>
  <si>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</si>
  <si>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</si>
  <si>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</si>
  <si>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</si>
  <si>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</si>
  <si>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</si>
  <si>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</si>
  <si>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</si>
  <si>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</si>
  <si>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</si>
  <si>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</si>
  <si>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</si>
  <si>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</si>
  <si>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</si>
  <si>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</si>
  <si>
    <t>Notebooks</t>
  </si>
  <si>
    <t>Outing</t>
  </si>
  <si>
    <t>Travelling Expenses</t>
  </si>
  <si>
    <t>Lalbagh outing</t>
  </si>
  <si>
    <t>Lalbagh Train</t>
  </si>
  <si>
    <t>ICICI</t>
  </si>
  <si>
    <t>CC Amount</t>
  </si>
  <si>
    <t>Breakfast</t>
  </si>
  <si>
    <t>milk</t>
  </si>
  <si>
    <t>Tea and snacks</t>
  </si>
  <si>
    <t>Oil items</t>
  </si>
  <si>
    <t>cash</t>
  </si>
  <si>
    <t>dhal items</t>
  </si>
  <si>
    <t>chicken meat</t>
  </si>
  <si>
    <t>Eggs 12 nos</t>
  </si>
  <si>
    <t>Pokada</t>
  </si>
  <si>
    <t>Rice, shikai</t>
  </si>
  <si>
    <t>Apparel</t>
  </si>
  <si>
    <t>Shoe for wife</t>
  </si>
  <si>
    <t>Fuel for going to chennai</t>
  </si>
  <si>
    <t>year subscription</t>
  </si>
  <si>
    <t>HDFC</t>
  </si>
  <si>
    <t>in ambur</t>
  </si>
  <si>
    <t>In Chittor</t>
  </si>
  <si>
    <t>In Chittor - Juice</t>
  </si>
  <si>
    <t>In Cinema theatre -snakcs</t>
  </si>
  <si>
    <t>Adtya Hyper Market - kanchi</t>
  </si>
  <si>
    <t>In Kanchi</t>
  </si>
  <si>
    <t>Return from Chennai</t>
  </si>
  <si>
    <t>For kanchi</t>
  </si>
  <si>
    <t>myself</t>
  </si>
  <si>
    <t>Snacks for family</t>
  </si>
  <si>
    <t>Cyclinder</t>
  </si>
  <si>
    <t>Fruits and snaks</t>
  </si>
  <si>
    <t>Family</t>
  </si>
  <si>
    <t>2 milk</t>
  </si>
  <si>
    <t>Kotak through paytm</t>
  </si>
  <si>
    <t>Repair(Car/Bike)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</si>
</sst>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1"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0" fontId="3" fillId="0" borderId="0" xfId="1"/>
    <xf numFmtId="0" fontId="3" fillId="0" borderId="1" xfId="1" applyBorder="1"/>
    <xf numFmtId="4" fontId="0" fillId="0" borderId="0" xfId="0" applyNumberFormat="1" applyFont="1" applyFill="1" applyBorder="1" applyAlignment="1">
      <alignment horizontal="left" indent="1"/>
    </xf>
    <xf numFmtId="0" fontId="8" fillId="0" borderId="0" xfId="0" applyFont="1" applyFill="1" applyBorder="1" applyAlignment="1">
      <alignment horizontal="left" indent="1"/>
    </xf>
    <xf numFmtId="4" fontId="8" fillId="0" borderId="0" xfId="0" applyNumberFormat="1" applyFont="1" applyFill="1" applyBorder="1" applyAlignment="1">
      <alignment horizontal="right" indent="1"/>
    </xf>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29892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15216</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612</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589</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357</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37619</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1065</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18226</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3741</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3231</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3034</c:v>
                </c:pt>
                <c:pt idx="1">
                  <c:v>236</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1926</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511</c:v>
                </c:pt>
                <c:pt idx="1">
                  <c:v>150</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90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310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544631696"/>
        <c:axId val="544621504"/>
      </c:barChart>
      <c:catAx>
        <c:axId val="5446316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21504"/>
        <c:crosses val="autoZero"/>
        <c:auto val="1"/>
        <c:lblAlgn val="ctr"/>
        <c:lblOffset val="100"/>
        <c:noMultiLvlLbl val="0"/>
      </c:catAx>
      <c:valAx>
        <c:axId val="5446215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4631696"/>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7" totalsRowCount="1" headerRowCellStyle="Heading 2">
  <autoFilter ref="A4:O36"/>
  <tableColumns count="15">
    <tableColumn id="1" name="Expenses" totalsRowLabel="Total" totalsRowDxfId="18" dataCellStyle="Table details"/>
    <tableColumn id="2" name="Jan" totalsRowFunction="sum" totalsRowDxfId="17" dataCellStyle="Table numbers">
      <calculatedColumnFormula>SUMIFS(ExpJan[Amount],ExpJan[Category],ExpenseSummary[[#This Row],[Expenses]])</calculatedColumnFormula>
    </tableColumn>
    <tableColumn id="3" name="Feb" totalsRowFunction="sum" totalsRowDxfId="16" dataCellStyle="Table numbers">
      <calculatedColumnFormula>SUMIFS(ExpFeb[Amount],ExpFeb[Category],ExpenseSummary[[#This Row],[Expenses]])</calculatedColumnFormula>
    </tableColumn>
    <tableColumn id="4" name="Mar" totalsRowFunction="sum" totalsRowDxfId="15" dataCellStyle="Table numbers">
      <calculatedColumnFormula>SUMIFS(ExpMar[Amount],ExpMar[Category],ExpenseSummary[[#This Row],[Expenses]])</calculatedColumnFormula>
    </tableColumn>
    <tableColumn id="5" name="Apr" totalsRowFunction="sum" totalsRowDxfId="14" dataCellStyle="Table numbers">
      <calculatedColumnFormula>SUMIFS(ExpApr[Amount],ExpApr[Category],ExpenseSummary[[#This Row],[Expenses]])</calculatedColumnFormula>
    </tableColumn>
    <tableColumn id="6" name="May" totalsRowFunction="sum" totalsRowDxfId="13" dataCellStyle="Table numbers">
      <calculatedColumnFormula>SUMIFS(ExpMay[Amount],ExpMay[Category],ExpenseSummary[[#This Row],[Expenses]])</calculatedColumnFormula>
    </tableColumn>
    <tableColumn id="7" name="Jun" totalsRowFunction="sum" totalsRowDxfId="12" dataCellStyle="Table numbers">
      <calculatedColumnFormula>SUMIFS(ExpJun[Amount],ExpJun[Category],ExpenseSummary[[#This Row],[Expenses]])</calculatedColumnFormula>
    </tableColumn>
    <tableColumn id="8" name="Jul" totalsRowFunction="sum" totalsRowDxfId="11" dataCellStyle="Table numbers">
      <calculatedColumnFormula>SUMIFS(ExpJul[Amount],ExpJul[Category],ExpenseSummary[[#This Row],[Expenses]])</calculatedColumnFormula>
    </tableColumn>
    <tableColumn id="9" name="Aug" totalsRowFunction="sum" totalsRowDxfId="10" dataCellStyle="Table numbers">
      <calculatedColumnFormula>SUMIFS(ExpAug[Amount],ExpAug[Category],ExpenseSummary[[#This Row],[Expenses]])</calculatedColumnFormula>
    </tableColumn>
    <tableColumn id="10" name="Sep" totalsRowFunction="sum" totalsRowDxfId="9" dataCellStyle="Table numbers">
      <calculatedColumnFormula>SUMIFS(ExpSep[Amount],ExpSep[Category],ExpenseSummary[[#This Row],[Expenses]])</calculatedColumnFormula>
    </tableColumn>
    <tableColumn id="11" name="Oct" totalsRowFunction="sum" totalsRowDxfId="8" dataCellStyle="Table numbers">
      <calculatedColumnFormula>SUMIFS(ExpOct[Amount],ExpOct[Category],ExpenseSummary[[#This Row],[Expenses]])</calculatedColumnFormula>
    </tableColumn>
    <tableColumn id="12" name="Nov" totalsRowFunction="sum" totalsRowDxfId="7" dataCellStyle="Table numbers">
      <calculatedColumnFormula>SUMIFS(ExpNov[Amount],ExpNov[Category],ExpenseSummary[[#This Row],[Expenses]])</calculatedColumnFormula>
    </tableColumn>
    <tableColumn id="13" name="Dec" totalsRowFunction="sum" totalsRowDxfId="6" dataCellStyle="Table numbers">
      <calculatedColumnFormula>SUMIFS(ExpDec[Amount],ExpDec[Category],ExpenseSummary[[#This Row],[Expenses]])</calculatedColumnFormula>
    </tableColumn>
    <tableColumn id="14" name="Total" totalsRowFunction="sum" totalsRowDxfId="5"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42" dataCellStyle="Table date"/>
    <tableColumn id="2" name="PO#" totalsRowDxfId="41" dataCellStyle="Table details"/>
    <tableColumn id="3" name="Amount" totalsRowFunction="sum" totalsRowDxfId="40" dataCellStyle="Table numbers"/>
    <tableColumn id="4" name="Category" dataDxfId="39" totalsRowDxfId="38" dataCellStyle="Table details"/>
    <tableColumn id="5" name="Description" totalsRowDxfId="3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36" dataCellStyle="Table date"/>
    <tableColumn id="2" name="PO#" totalsRowDxfId="35" dataCellStyle="Table details"/>
    <tableColumn id="3" name="Amount" totalsRowFunction="sum" totalsRowDxfId="34" dataCellStyle="Table numbers"/>
    <tableColumn id="4" name="Category" dataDxfId="33" totalsRowDxfId="32" dataCellStyle="Table details"/>
    <tableColumn id="5" name="Description" totalsRowDxfId="3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30" dataCellStyle="Table date"/>
    <tableColumn id="2" name="PO#" totalsRowDxfId="29" dataCellStyle="Table details"/>
    <tableColumn id="3" name="Amount" totalsRowFunction="sum" totalsRowDxfId="28" dataCellStyle="Table numbers"/>
    <tableColumn id="4" name="Category" dataDxfId="27"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dataDxfId="21" totalsRowDxfId="20" dataCellStyle="Table details"/>
    <tableColumn id="5"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100" totalsRowCount="1" headerRowCellStyle="Heading 2">
  <autoFilter ref="A2:E99"/>
  <tableColumns count="5">
    <tableColumn id="1" name="Date" totalsRowLabel="Total" totalsRowDxfId="84" dataCellStyle="Table date"/>
    <tableColumn id="2" name="PO#" totalsRowDxfId="83" dataCellStyle="Table details"/>
    <tableColumn id="3" name="Amount" totalsRowFunction="sum" totalsRowDxfId="82" dataCellStyle="Table numbers"/>
    <tableColumn id="4" name="Category" totalsRowDxfId="81" dataCellStyle="Table details"/>
    <tableColumn id="5" name="Description" totalsRowDxfId="8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43" totalsRowCount="1" headerRowCellStyle="Heading 2">
  <autoFilter ref="A2:E42"/>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dataDxfId="79"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78" dataCellStyle="Table date"/>
    <tableColumn id="2" name="PO#" totalsRowDxfId="77" dataCellStyle="Table details"/>
    <tableColumn id="3" name="Amount" totalsRowFunction="sum" totalsRowDxfId="76" dataCellStyle="Table numbers"/>
    <tableColumn id="4" name="Category" dataDxfId="75" totalsRowDxfId="74" dataCellStyle="Table details"/>
    <tableColumn id="5" name="Description" totalsRowDxfId="7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72" dataCellStyle="Table date"/>
    <tableColumn id="2" name="PO#" totalsRowDxfId="71" dataCellStyle="Table details"/>
    <tableColumn id="3" name="Amount" totalsRowFunction="sum" totalsRowDxfId="70" dataCellStyle="Table numbers"/>
    <tableColumn id="4" name="Category" dataDxfId="69" totalsRowDxfId="68" dataCellStyle="Table details"/>
    <tableColumn id="5" name="Description" totalsRowDxfId="6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66" dataCellStyle="Table date"/>
    <tableColumn id="2" name="PO#" totalsRowDxfId="65" dataCellStyle="Table details"/>
    <tableColumn id="3" name="Amount" totalsRowFunction="sum" totalsRowDxfId="64" dataCellStyle="Table numbers"/>
    <tableColumn id="4" name="Category" dataDxfId="63" totalsRowDxfId="62" dataCellStyle="Table details"/>
    <tableColumn id="5" name="Description" totalsRowDxfId="6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60" dataCellStyle="Table date"/>
    <tableColumn id="2" name="PO#" totalsRowDxfId="59" dataCellStyle="Table details"/>
    <tableColumn id="3" name="Amount" totalsRowFunction="sum" totalsRowDxfId="58" dataCellStyle="Table numbers"/>
    <tableColumn id="4" name="Category" dataDxfId="57" totalsRowDxfId="56" dataCellStyle="Table details"/>
    <tableColumn id="5"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54" dataCellStyle="Table date"/>
    <tableColumn id="2" name="PO#" totalsRowDxfId="53" dataCellStyle="Table details"/>
    <tableColumn id="3" name="Amount" totalsRowFunction="sum" totalsRowDxfId="52" dataCellStyle="Table numbers"/>
    <tableColumn id="4" name="Category" dataDxfId="51" totalsRowDxfId="50" dataCellStyle="Table details"/>
    <tableColumn id="5" name="Description" totalsRowDxfId="4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48" dataCellStyle="Table date"/>
    <tableColumn id="2" name="PO#" totalsRowDxfId="47" dataCellStyle="Table details"/>
    <tableColumn id="3" name="Amount" totalsRowFunction="sum" totalsRowDxfId="46" dataCellStyle="Table numbers"/>
    <tableColumn id="4" name="Category" dataDxfId="45" totalsRowDxfId="44" dataCellStyle="Table details"/>
    <tableColumn id="5" name="Description" totalsRowDxfId="4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9"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9"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31</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DATE(YEAR(TODAY()),8,8)</f>
        <v>43320</v>
      </c>
      <c r="B3" s="2" t="s">
        <v>6</v>
      </c>
      <c r="C3" s="3">
        <v>0</v>
      </c>
      <c r="D3" s="23"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SUBTOTAL(109,ExpAug[Amount])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32</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3"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SUBTOTAL(109,ExpSep[Amount])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33</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DATE(YEAR(TODAY()),10,10)</f>
        <v>43383</v>
      </c>
      <c r="B3" s="2" t="s">
        <v>6</v>
      </c>
      <c r="C3" s="3">
        <v>0</v>
      </c>
      <c r="D3" s="23"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SUBTOTAL(109,ExpOct[Amount])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34</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DATE(YEAR(TODAY()),11,14)</f>
        <v>43418</v>
      </c>
      <c r="B3" s="2" t="s">
        <v>6</v>
      </c>
      <c r="C3" s="3">
        <v>0</v>
      </c>
      <c r="D3" s="23"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SUBTOTAL(109,ExpNov[Amount])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35</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DATE(YEAR(TODAY()),12,2)</f>
        <v>43436</v>
      </c>
      <c r="B3" s="2" t="s">
        <v>6</v>
      </c>
      <c r="C3" s="3">
        <v>0</v>
      </c>
      <c r="D3" s="23"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SUBTOTAL(109,ExpDec[Amount])</f>
        <v>0</v>
      </c>
      <c r="D12" s="31"/>
      <c r="E12" s="33"/>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7"/>
  <sheetViews>
    <sheetView showGridLines="0" topLeftCell="A16" zoomScaleNormal="100" workbookViewId="0">
      <selection activeCell="C19" sqref="C19"/>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8" t="s">
        <v>9</v>
      </c>
      <c r="C2" s="18" t="s">
        <v>10</v>
      </c>
      <c r="D2" s="18" t="s">
        <v>11</v>
      </c>
      <c r="E2" s="18" t="s">
        <v>12</v>
      </c>
      <c r="F2" s="18" t="s">
        <v>13</v>
      </c>
      <c r="G2" s="18" t="s">
        <v>14</v>
      </c>
      <c r="H2" s="18" t="s">
        <v>15</v>
      </c>
      <c r="I2" s="18" t="s">
        <v>16</v>
      </c>
      <c r="J2" s="18" t="s">
        <v>17</v>
      </c>
      <c r="K2" s="18" t="s">
        <v>18</v>
      </c>
      <c r="L2" s="18" t="s">
        <v>19</v>
      </c>
      <c r="M2" s="18" t="s">
        <v>20</v>
      </c>
      <c r="N2" s="18"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3" t="s">
        <v>47</v>
      </c>
      <c r="B5" s="3">
        <f>SUMIFS(ExpJan[Amount],ExpJan[Category],ExpenseSummary[[#This Row],[Expenses]])</f>
        <v>24507</v>
      </c>
      <c r="C5" s="3">
        <f>SUMIFS(ExpFeb[Amount],ExpFeb[Category],ExpenseSummary[[#This Row],[Expenses]])</f>
        <v>29892</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54399</v>
      </c>
    </row>
    <row r="6" spans="1:15" ht="30" customHeight="1" x14ac:dyDescent="0.3">
      <c r="A6" s="23" t="s">
        <v>48</v>
      </c>
      <c r="B6" s="3">
        <f>SUMIFS(ExpJan[Amount],ExpJan[Category],ExpenseSummary[[#This Row],[Expenses]])</f>
        <v>15247</v>
      </c>
      <c r="C6" s="3">
        <f>SUMIFS(ExpFeb[Amount],ExpFeb[Category],ExpenseSummary[[#This Row],[Expenses]])</f>
        <v>15216</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30463</v>
      </c>
    </row>
    <row r="7" spans="1:15" ht="30" customHeight="1" x14ac:dyDescent="0.3">
      <c r="A7" s="23" t="s">
        <v>49</v>
      </c>
      <c r="B7" s="3">
        <f>SUMIFS(ExpJan[Amount],ExpJan[Category],ExpenseSummary[[#This Row],[Expenses]])</f>
        <v>671</v>
      </c>
      <c r="C7" s="3">
        <f>SUMIFS(ExpFeb[Amount],ExpFeb[Category],ExpenseSummary[[#This Row],[Expenses]])</f>
        <v>612</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1283</v>
      </c>
    </row>
    <row r="8" spans="1:15" ht="30" customHeight="1" x14ac:dyDescent="0.3">
      <c r="A8" s="23"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3" t="s">
        <v>51</v>
      </c>
      <c r="B9" s="3">
        <f>SUMIFS(ExpJan[Amount],ExpJan[Category],ExpenseSummary[[#This Row],[Expenses]])</f>
        <v>589</v>
      </c>
      <c r="C9" s="3">
        <f>SUMIFS(ExpFeb[Amount],ExpFeb[Category],ExpenseSummary[[#This Row],[Expenses]])</f>
        <v>589</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1178</v>
      </c>
    </row>
    <row r="10" spans="1:15" ht="30" customHeight="1" x14ac:dyDescent="0.3">
      <c r="A10" s="30" t="s">
        <v>114</v>
      </c>
      <c r="B10" s="28">
        <f>SUMIFS(ExpJan[Amount],ExpJan[Category],ExpenseSummary[[#This Row],[Expenses]])</f>
        <v>1010</v>
      </c>
      <c r="C10" s="28">
        <f>SUMIFS(ExpFeb[Amount],ExpFeb[Category],ExpenseSummary[[#This Row],[Expenses]])</f>
        <v>357</v>
      </c>
      <c r="D10" s="28">
        <f>SUMIFS(ExpMar[Amount],ExpMar[Category],ExpenseSummary[[#This Row],[Expenses]])</f>
        <v>0</v>
      </c>
      <c r="E10" s="28">
        <f>SUMIFS(ExpApr[Amount],ExpApr[Category],ExpenseSummary[[#This Row],[Expenses]])</f>
        <v>0</v>
      </c>
      <c r="F10" s="28">
        <f>SUMIFS(ExpMay[Amount],ExpMay[Category],ExpenseSummary[[#This Row],[Expenses]])</f>
        <v>0</v>
      </c>
      <c r="G10" s="28">
        <f>SUMIFS(ExpJun[Amount],ExpJun[Category],ExpenseSummary[[#This Row],[Expenses]])</f>
        <v>0</v>
      </c>
      <c r="H10" s="28">
        <f>SUMIFS(ExpJul[Amount],ExpJul[Category],ExpenseSummary[[#This Row],[Expenses]])</f>
        <v>0</v>
      </c>
      <c r="I10" s="28">
        <f>SUMIFS(ExpAug[Amount],ExpAug[Category],ExpenseSummary[[#This Row],[Expenses]])</f>
        <v>0</v>
      </c>
      <c r="J10" s="28">
        <f>SUMIFS(ExpSep[Amount],ExpSep[Category],ExpenseSummary[[#This Row],[Expenses]])</f>
        <v>0</v>
      </c>
      <c r="K10" s="28">
        <f>SUMIFS(ExpOct[Amount],ExpOct[Category],ExpenseSummary[[#This Row],[Expenses]])</f>
        <v>0</v>
      </c>
      <c r="L10" s="28">
        <f>SUMIFS(ExpNov[Amount],ExpNov[Category],ExpenseSummary[[#This Row],[Expenses]])</f>
        <v>0</v>
      </c>
      <c r="M10" s="28">
        <f>SUMIFS(ExpDec[Amount],ExpDec[Category],ExpenseSummary[[#This Row],[Expenses]])</f>
        <v>0</v>
      </c>
      <c r="N10" s="28">
        <f>SUM(ExpenseSummary[[#This Row],[Jan]:[Dec]])</f>
        <v>1367</v>
      </c>
      <c r="O10" s="29"/>
    </row>
    <row r="11" spans="1:15" ht="30" customHeight="1" x14ac:dyDescent="0.3">
      <c r="A11" s="25" t="s">
        <v>52</v>
      </c>
      <c r="B11" s="3">
        <f>SUMIFS(ExpJan[Amount],ExpJan[Category],ExpenseSummary[[#This Row],[Expenses]])</f>
        <v>11319</v>
      </c>
      <c r="C11" s="22">
        <f>SUMIFS(ExpFeb[Amount],ExpFeb[Category],ExpenseSummary[[#This Row],[Expenses]])</f>
        <v>37619</v>
      </c>
      <c r="D11" s="22">
        <f>SUMIFS(ExpMar[Amount],ExpMar[Category],ExpenseSummary[[#This Row],[Expenses]])</f>
        <v>0</v>
      </c>
      <c r="E11" s="22">
        <f>SUMIFS(ExpApr[Amount],ExpApr[Category],ExpenseSummary[[#This Row],[Expenses]])</f>
        <v>0</v>
      </c>
      <c r="F11" s="22">
        <f>SUMIFS(ExpMay[Amount],ExpMay[Category],ExpenseSummary[[#This Row],[Expenses]])</f>
        <v>0</v>
      </c>
      <c r="G11" s="22">
        <f>SUMIFS(ExpJun[Amount],ExpJun[Category],ExpenseSummary[[#This Row],[Expenses]])</f>
        <v>0</v>
      </c>
      <c r="H11" s="22">
        <f>SUMIFS(ExpJul[Amount],ExpJul[Category],ExpenseSummary[[#This Row],[Expenses]])</f>
        <v>0</v>
      </c>
      <c r="I11" s="22">
        <f>SUMIFS(ExpAug[Amount],ExpAug[Category],ExpenseSummary[[#This Row],[Expenses]])</f>
        <v>0</v>
      </c>
      <c r="J11" s="22">
        <f>SUMIFS(ExpSep[Amount],ExpSep[Category],ExpenseSummary[[#This Row],[Expenses]])</f>
        <v>0</v>
      </c>
      <c r="K11" s="22">
        <f>SUMIFS(ExpOct[Amount],ExpOct[Category],ExpenseSummary[[#This Row],[Expenses]])</f>
        <v>0</v>
      </c>
      <c r="L11" s="22">
        <f>SUMIFS(ExpNov[Amount],ExpNov[Category],ExpenseSummary[[#This Row],[Expenses]])</f>
        <v>0</v>
      </c>
      <c r="M11" s="22">
        <f>SUMIFS(ExpDec[Amount],ExpDec[Category],ExpenseSummary[[#This Row],[Expenses]])</f>
        <v>0</v>
      </c>
      <c r="N11" s="22">
        <f>SUM(ExpenseSummary[[#This Row],[Jan]:[Dec]])</f>
        <v>48938</v>
      </c>
      <c r="O11" s="24"/>
    </row>
    <row r="12" spans="1:15" ht="30" customHeight="1" x14ac:dyDescent="0.3">
      <c r="A12" s="25" t="s">
        <v>53</v>
      </c>
      <c r="B12" s="3">
        <f>SUMIFS(ExpJan[Amount],ExpJan[Category],ExpenseSummary[[#This Row],[Expenses]])</f>
        <v>0</v>
      </c>
      <c r="C12" s="22">
        <f>SUMIFS(ExpFeb[Amount],ExpFeb[Category],ExpenseSummary[[#This Row],[Expenses]])</f>
        <v>0</v>
      </c>
      <c r="D12" s="22">
        <f>SUMIFS(ExpMar[Amount],ExpMar[Category],ExpenseSummary[[#This Row],[Expenses]])</f>
        <v>0</v>
      </c>
      <c r="E12" s="22">
        <f>SUMIFS(ExpApr[Amount],ExpApr[Category],ExpenseSummary[[#This Row],[Expenses]])</f>
        <v>0</v>
      </c>
      <c r="F12" s="22">
        <f>SUMIFS(ExpMay[Amount],ExpMay[Category],ExpenseSummary[[#This Row],[Expenses]])</f>
        <v>0</v>
      </c>
      <c r="G12" s="22">
        <f>SUMIFS(ExpJun[Amount],ExpJun[Category],ExpenseSummary[[#This Row],[Expenses]])</f>
        <v>0</v>
      </c>
      <c r="H12" s="22">
        <f>SUMIFS(ExpJul[Amount],ExpJul[Category],ExpenseSummary[[#This Row],[Expenses]])</f>
        <v>0</v>
      </c>
      <c r="I12" s="22">
        <f>SUMIFS(ExpAug[Amount],ExpAug[Category],ExpenseSummary[[#This Row],[Expenses]])</f>
        <v>0</v>
      </c>
      <c r="J12" s="22">
        <f>SUMIFS(ExpSep[Amount],ExpSep[Category],ExpenseSummary[[#This Row],[Expenses]])</f>
        <v>0</v>
      </c>
      <c r="K12" s="22">
        <f>SUMIFS(ExpOct[Amount],ExpOct[Category],ExpenseSummary[[#This Row],[Expenses]])</f>
        <v>0</v>
      </c>
      <c r="L12" s="22">
        <f>SUMIFS(ExpNov[Amount],ExpNov[Category],ExpenseSummary[[#This Row],[Expenses]])</f>
        <v>0</v>
      </c>
      <c r="M12" s="22">
        <f>SUMIFS(ExpDec[Amount],ExpDec[Category],ExpenseSummary[[#This Row],[Expenses]])</f>
        <v>0</v>
      </c>
      <c r="N12" s="22">
        <f>SUM(ExpenseSummary[[#This Row],[Jan]:[Dec]])</f>
        <v>0</v>
      </c>
      <c r="O12" s="24"/>
    </row>
    <row r="13" spans="1:15" ht="30" customHeight="1" x14ac:dyDescent="0.3">
      <c r="A13" s="25" t="s">
        <v>54</v>
      </c>
      <c r="B13" s="3">
        <f>SUMIFS(ExpJan[Amount],ExpJan[Category],ExpenseSummary[[#This Row],[Expenses]])</f>
        <v>0</v>
      </c>
      <c r="C13" s="22">
        <f>SUMIFS(ExpFeb[Amount],ExpFeb[Category],ExpenseSummary[[#This Row],[Expenses]])</f>
        <v>1065</v>
      </c>
      <c r="D13" s="22">
        <f>SUMIFS(ExpMar[Amount],ExpMar[Category],ExpenseSummary[[#This Row],[Expenses]])</f>
        <v>0</v>
      </c>
      <c r="E13" s="22">
        <f>SUMIFS(ExpApr[Amount],ExpApr[Category],ExpenseSummary[[#This Row],[Expenses]])</f>
        <v>0</v>
      </c>
      <c r="F13" s="22">
        <f>SUMIFS(ExpMay[Amount],ExpMay[Category],ExpenseSummary[[#This Row],[Expenses]])</f>
        <v>0</v>
      </c>
      <c r="G13" s="22">
        <f>SUMIFS(ExpJun[Amount],ExpJun[Category],ExpenseSummary[[#This Row],[Expenses]])</f>
        <v>0</v>
      </c>
      <c r="H13" s="22">
        <f>SUMIFS(ExpJul[Amount],ExpJul[Category],ExpenseSummary[[#This Row],[Expenses]])</f>
        <v>0</v>
      </c>
      <c r="I13" s="22">
        <f>SUMIFS(ExpAug[Amount],ExpAug[Category],ExpenseSummary[[#This Row],[Expenses]])</f>
        <v>0</v>
      </c>
      <c r="J13" s="22">
        <f>SUMIFS(ExpSep[Amount],ExpSep[Category],ExpenseSummary[[#This Row],[Expenses]])</f>
        <v>0</v>
      </c>
      <c r="K13" s="22">
        <f>SUMIFS(ExpOct[Amount],ExpOct[Category],ExpenseSummary[[#This Row],[Expenses]])</f>
        <v>0</v>
      </c>
      <c r="L13" s="22">
        <f>SUMIFS(ExpNov[Amount],ExpNov[Category],ExpenseSummary[[#This Row],[Expenses]])</f>
        <v>0</v>
      </c>
      <c r="M13" s="22">
        <f>SUMIFS(ExpDec[Amount],ExpDec[Category],ExpenseSummary[[#This Row],[Expenses]])</f>
        <v>0</v>
      </c>
      <c r="N13" s="22">
        <f>SUM(ExpenseSummary[[#This Row],[Jan]:[Dec]])</f>
        <v>1065</v>
      </c>
      <c r="O13" s="24"/>
    </row>
    <row r="14" spans="1:15" ht="30" customHeight="1" x14ac:dyDescent="0.3">
      <c r="A14" s="25" t="s">
        <v>55</v>
      </c>
      <c r="B14" s="3">
        <f>SUMIFS(ExpJan[Amount],ExpJan[Category],ExpenseSummary[[#This Row],[Expenses]])</f>
        <v>25000</v>
      </c>
      <c r="C14" s="22">
        <f>SUMIFS(ExpFeb[Amount],ExpFeb[Category],ExpenseSummary[[#This Row],[Expenses]])</f>
        <v>18226</v>
      </c>
      <c r="D14" s="22">
        <f>SUMIFS(ExpMar[Amount],ExpMar[Category],ExpenseSummary[[#This Row],[Expenses]])</f>
        <v>0</v>
      </c>
      <c r="E14" s="22">
        <f>SUMIFS(ExpApr[Amount],ExpApr[Category],ExpenseSummary[[#This Row],[Expenses]])</f>
        <v>0</v>
      </c>
      <c r="F14" s="22">
        <f>SUMIFS(ExpMay[Amount],ExpMay[Category],ExpenseSummary[[#This Row],[Expenses]])</f>
        <v>0</v>
      </c>
      <c r="G14" s="22">
        <f>SUMIFS(ExpJun[Amount],ExpJun[Category],ExpenseSummary[[#This Row],[Expenses]])</f>
        <v>0</v>
      </c>
      <c r="H14" s="22">
        <f>SUMIFS(ExpJul[Amount],ExpJul[Category],ExpenseSummary[[#This Row],[Expenses]])</f>
        <v>0</v>
      </c>
      <c r="I14" s="22">
        <f>SUMIFS(ExpAug[Amount],ExpAug[Category],ExpenseSummary[[#This Row],[Expenses]])</f>
        <v>0</v>
      </c>
      <c r="J14" s="22">
        <f>SUMIFS(ExpSep[Amount],ExpSep[Category],ExpenseSummary[[#This Row],[Expenses]])</f>
        <v>0</v>
      </c>
      <c r="K14" s="22">
        <f>SUMIFS(ExpOct[Amount],ExpOct[Category],ExpenseSummary[[#This Row],[Expenses]])</f>
        <v>0</v>
      </c>
      <c r="L14" s="22">
        <f>SUMIFS(ExpNov[Amount],ExpNov[Category],ExpenseSummary[[#This Row],[Expenses]])</f>
        <v>0</v>
      </c>
      <c r="M14" s="22">
        <f>SUMIFS(ExpDec[Amount],ExpDec[Category],ExpenseSummary[[#This Row],[Expenses]])</f>
        <v>0</v>
      </c>
      <c r="N14" s="22">
        <f>SUM(ExpenseSummary[[#This Row],[Jan]:[Dec]])</f>
        <v>43226</v>
      </c>
      <c r="O14" s="24"/>
    </row>
    <row r="15" spans="1:15" ht="30" customHeight="1" x14ac:dyDescent="0.3">
      <c r="A15" s="25" t="s">
        <v>56</v>
      </c>
      <c r="B15" s="3">
        <f>SUMIFS(ExpJan[Amount],ExpJan[Category],ExpenseSummary[[#This Row],[Expenses]])</f>
        <v>0</v>
      </c>
      <c r="C15" s="22">
        <f>SUMIFS(ExpFeb[Amount],ExpFeb[Category],ExpenseSummary[[#This Row],[Expenses]])</f>
        <v>0</v>
      </c>
      <c r="D15" s="22">
        <f>SUMIFS(ExpMar[Amount],ExpMar[Category],ExpenseSummary[[#This Row],[Expenses]])</f>
        <v>0</v>
      </c>
      <c r="E15" s="22">
        <f>SUMIFS(ExpApr[Amount],ExpApr[Category],ExpenseSummary[[#This Row],[Expenses]])</f>
        <v>0</v>
      </c>
      <c r="F15" s="22">
        <f>SUMIFS(ExpMay[Amount],ExpMay[Category],ExpenseSummary[[#This Row],[Expenses]])</f>
        <v>0</v>
      </c>
      <c r="G15" s="22">
        <f>SUMIFS(ExpJun[Amount],ExpJun[Category],ExpenseSummary[[#This Row],[Expenses]])</f>
        <v>0</v>
      </c>
      <c r="H15" s="22">
        <f>SUMIFS(ExpJul[Amount],ExpJul[Category],ExpenseSummary[[#This Row],[Expenses]])</f>
        <v>0</v>
      </c>
      <c r="I15" s="22">
        <f>SUMIFS(ExpAug[Amount],ExpAug[Category],ExpenseSummary[[#This Row],[Expenses]])</f>
        <v>0</v>
      </c>
      <c r="J15" s="22">
        <f>SUMIFS(ExpSep[Amount],ExpSep[Category],ExpenseSummary[[#This Row],[Expenses]])</f>
        <v>0</v>
      </c>
      <c r="K15" s="22">
        <f>SUMIFS(ExpOct[Amount],ExpOct[Category],ExpenseSummary[[#This Row],[Expenses]])</f>
        <v>0</v>
      </c>
      <c r="L15" s="22">
        <f>SUMIFS(ExpNov[Amount],ExpNov[Category],ExpenseSummary[[#This Row],[Expenses]])</f>
        <v>0</v>
      </c>
      <c r="M15" s="22">
        <f>SUMIFS(ExpDec[Amount],ExpDec[Category],ExpenseSummary[[#This Row],[Expenses]])</f>
        <v>0</v>
      </c>
      <c r="N15" s="22">
        <f>SUM(ExpenseSummary[[#This Row],[Jan]:[Dec]])</f>
        <v>0</v>
      </c>
      <c r="O15" s="24"/>
    </row>
    <row r="16" spans="1:15" ht="30" customHeight="1" x14ac:dyDescent="0.3">
      <c r="A16" s="25" t="s">
        <v>57</v>
      </c>
      <c r="B16" s="3">
        <f>SUMIFS(ExpJan[Amount],ExpJan[Category],ExpenseSummary[[#This Row],[Expenses]])</f>
        <v>1000</v>
      </c>
      <c r="C16" s="22">
        <f>SUMIFS(ExpFeb[Amount],ExpFeb[Category],ExpenseSummary[[#This Row],[Expenses]])</f>
        <v>0</v>
      </c>
      <c r="D16" s="22">
        <f>SUMIFS(ExpMar[Amount],ExpMar[Category],ExpenseSummary[[#This Row],[Expenses]])</f>
        <v>0</v>
      </c>
      <c r="E16" s="22">
        <f>SUMIFS(ExpApr[Amount],ExpApr[Category],ExpenseSummary[[#This Row],[Expenses]])</f>
        <v>0</v>
      </c>
      <c r="F16" s="22">
        <f>SUMIFS(ExpMay[Amount],ExpMay[Category],ExpenseSummary[[#This Row],[Expenses]])</f>
        <v>0</v>
      </c>
      <c r="G16" s="22">
        <f>SUMIFS(ExpJun[Amount],ExpJun[Category],ExpenseSummary[[#This Row],[Expenses]])</f>
        <v>0</v>
      </c>
      <c r="H16" s="22">
        <f>SUMIFS(ExpJul[Amount],ExpJul[Category],ExpenseSummary[[#This Row],[Expenses]])</f>
        <v>0</v>
      </c>
      <c r="I16" s="22">
        <f>SUMIFS(ExpAug[Amount],ExpAug[Category],ExpenseSummary[[#This Row],[Expenses]])</f>
        <v>0</v>
      </c>
      <c r="J16" s="22">
        <f>SUMIFS(ExpSep[Amount],ExpSep[Category],ExpenseSummary[[#This Row],[Expenses]])</f>
        <v>0</v>
      </c>
      <c r="K16" s="22">
        <f>SUMIFS(ExpOct[Amount],ExpOct[Category],ExpenseSummary[[#This Row],[Expenses]])</f>
        <v>0</v>
      </c>
      <c r="L16" s="22">
        <f>SUMIFS(ExpNov[Amount],ExpNov[Category],ExpenseSummary[[#This Row],[Expenses]])</f>
        <v>0</v>
      </c>
      <c r="M16" s="22">
        <f>SUMIFS(ExpDec[Amount],ExpDec[Category],ExpenseSummary[[#This Row],[Expenses]])</f>
        <v>0</v>
      </c>
      <c r="N16" s="22">
        <f>SUM(ExpenseSummary[[#This Row],[Jan]:[Dec]])</f>
        <v>1000</v>
      </c>
      <c r="O16" s="24"/>
    </row>
    <row r="17" spans="1:15" ht="30" customHeight="1" x14ac:dyDescent="0.3">
      <c r="A17" s="25" t="s">
        <v>58</v>
      </c>
      <c r="B17" s="3">
        <f>SUMIFS(ExpJan[Amount],ExpJan[Category],ExpenseSummary[[#This Row],[Expenses]])</f>
        <v>330</v>
      </c>
      <c r="C17" s="22">
        <f>SUMIFS(ExpFeb[Amount],ExpFeb[Category],ExpenseSummary[[#This Row],[Expenses]])</f>
        <v>3741</v>
      </c>
      <c r="D17" s="22">
        <f>SUMIFS(ExpMar[Amount],ExpMar[Category],ExpenseSummary[[#This Row],[Expenses]])</f>
        <v>0</v>
      </c>
      <c r="E17" s="22">
        <f>SUMIFS(ExpApr[Amount],ExpApr[Category],ExpenseSummary[[#This Row],[Expenses]])</f>
        <v>0</v>
      </c>
      <c r="F17" s="22">
        <f>SUMIFS(ExpMay[Amount],ExpMay[Category],ExpenseSummary[[#This Row],[Expenses]])</f>
        <v>0</v>
      </c>
      <c r="G17" s="22">
        <f>SUMIFS(ExpJun[Amount],ExpJun[Category],ExpenseSummary[[#This Row],[Expenses]])</f>
        <v>0</v>
      </c>
      <c r="H17" s="22">
        <f>SUMIFS(ExpJul[Amount],ExpJul[Category],ExpenseSummary[[#This Row],[Expenses]])</f>
        <v>0</v>
      </c>
      <c r="I17" s="22">
        <f>SUMIFS(ExpAug[Amount],ExpAug[Category],ExpenseSummary[[#This Row],[Expenses]])</f>
        <v>0</v>
      </c>
      <c r="J17" s="22">
        <f>SUMIFS(ExpSep[Amount],ExpSep[Category],ExpenseSummary[[#This Row],[Expenses]])</f>
        <v>0</v>
      </c>
      <c r="K17" s="22">
        <f>SUMIFS(ExpOct[Amount],ExpOct[Category],ExpenseSummary[[#This Row],[Expenses]])</f>
        <v>0</v>
      </c>
      <c r="L17" s="22">
        <f>SUMIFS(ExpNov[Amount],ExpNov[Category],ExpenseSummary[[#This Row],[Expenses]])</f>
        <v>0</v>
      </c>
      <c r="M17" s="22">
        <f>SUMIFS(ExpDec[Amount],ExpDec[Category],ExpenseSummary[[#This Row],[Expenses]])</f>
        <v>0</v>
      </c>
      <c r="N17" s="22">
        <f>SUM(ExpenseSummary[[#This Row],[Jan]:[Dec]])</f>
        <v>4071</v>
      </c>
      <c r="O17" s="24"/>
    </row>
    <row r="18" spans="1:15" ht="30" customHeight="1" x14ac:dyDescent="0.3">
      <c r="A18" s="25" t="s">
        <v>59</v>
      </c>
      <c r="B18" s="3">
        <f>SUMIFS(ExpJan[Amount],ExpJan[Category],ExpenseSummary[[#This Row],[Expenses]])</f>
        <v>0</v>
      </c>
      <c r="C18" s="22">
        <f>SUMIFS(ExpFeb[Amount],ExpFeb[Category],ExpenseSummary[[#This Row],[Expenses]])</f>
        <v>0</v>
      </c>
      <c r="D18" s="22">
        <f>SUMIFS(ExpMar[Amount],ExpMar[Category],ExpenseSummary[[#This Row],[Expenses]])</f>
        <v>0</v>
      </c>
      <c r="E18" s="22">
        <f>SUMIFS(ExpApr[Amount],ExpApr[Category],ExpenseSummary[[#This Row],[Expenses]])</f>
        <v>0</v>
      </c>
      <c r="F18" s="22">
        <f>SUMIFS(ExpMay[Amount],ExpMay[Category],ExpenseSummary[[#This Row],[Expenses]])</f>
        <v>0</v>
      </c>
      <c r="G18" s="22">
        <f>SUMIFS(ExpJun[Amount],ExpJun[Category],ExpenseSummary[[#This Row],[Expenses]])</f>
        <v>0</v>
      </c>
      <c r="H18" s="22">
        <f>SUMIFS(ExpJul[Amount],ExpJul[Category],ExpenseSummary[[#This Row],[Expenses]])</f>
        <v>0</v>
      </c>
      <c r="I18" s="22">
        <f>SUMIFS(ExpAug[Amount],ExpAug[Category],ExpenseSummary[[#This Row],[Expenses]])</f>
        <v>0</v>
      </c>
      <c r="J18" s="22">
        <f>SUMIFS(ExpSep[Amount],ExpSep[Category],ExpenseSummary[[#This Row],[Expenses]])</f>
        <v>0</v>
      </c>
      <c r="K18" s="22">
        <f>SUMIFS(ExpOct[Amount],ExpOct[Category],ExpenseSummary[[#This Row],[Expenses]])</f>
        <v>0</v>
      </c>
      <c r="L18" s="22">
        <f>SUMIFS(ExpNov[Amount],ExpNov[Category],ExpenseSummary[[#This Row],[Expenses]])</f>
        <v>0</v>
      </c>
      <c r="M18" s="22">
        <f>SUMIFS(ExpDec[Amount],ExpDec[Category],ExpenseSummary[[#This Row],[Expenses]])</f>
        <v>0</v>
      </c>
      <c r="N18" s="22">
        <f>SUM(ExpenseSummary[[#This Row],[Jan]:[Dec]])</f>
        <v>0</v>
      </c>
      <c r="O18" s="24"/>
    </row>
    <row r="19" spans="1:15" ht="30" customHeight="1" x14ac:dyDescent="0.3">
      <c r="A19" s="25" t="s">
        <v>62</v>
      </c>
      <c r="B19" s="3">
        <f>SUMIFS(ExpJan[Amount],ExpJan[Category],ExpenseSummary[[#This Row],[Expenses]])</f>
        <v>1920</v>
      </c>
      <c r="C19" s="22">
        <f>SUMIFS(ExpFeb[Amount],ExpFeb[Category],ExpenseSummary[[#This Row],[Expenses]])</f>
        <v>3231</v>
      </c>
      <c r="D19" s="22">
        <f>SUMIFS(ExpMar[Amount],ExpMar[Category],ExpenseSummary[[#This Row],[Expenses]])</f>
        <v>0</v>
      </c>
      <c r="E19" s="22">
        <f>SUMIFS(ExpApr[Amount],ExpApr[Category],ExpenseSummary[[#This Row],[Expenses]])</f>
        <v>0</v>
      </c>
      <c r="F19" s="22">
        <f>SUMIFS(ExpMay[Amount],ExpMay[Category],ExpenseSummary[[#This Row],[Expenses]])</f>
        <v>0</v>
      </c>
      <c r="G19" s="22">
        <f>SUMIFS(ExpJun[Amount],ExpJun[Category],ExpenseSummary[[#This Row],[Expenses]])</f>
        <v>0</v>
      </c>
      <c r="H19" s="22">
        <f>SUMIFS(ExpJul[Amount],ExpJul[Category],ExpenseSummary[[#This Row],[Expenses]])</f>
        <v>0</v>
      </c>
      <c r="I19" s="22">
        <f>SUMIFS(ExpAug[Amount],ExpAug[Category],ExpenseSummary[[#This Row],[Expenses]])</f>
        <v>0</v>
      </c>
      <c r="J19" s="22">
        <f>SUMIFS(ExpSep[Amount],ExpSep[Category],ExpenseSummary[[#This Row],[Expenses]])</f>
        <v>0</v>
      </c>
      <c r="K19" s="22">
        <f>SUMIFS(ExpOct[Amount],ExpOct[Category],ExpenseSummary[[#This Row],[Expenses]])</f>
        <v>0</v>
      </c>
      <c r="L19" s="22">
        <f>SUMIFS(ExpNov[Amount],ExpNov[Category],ExpenseSummary[[#This Row],[Expenses]])</f>
        <v>0</v>
      </c>
      <c r="M19" s="22">
        <f>SUMIFS(ExpDec[Amount],ExpDec[Category],ExpenseSummary[[#This Row],[Expenses]])</f>
        <v>0</v>
      </c>
      <c r="N19" s="22">
        <f>SUM(ExpenseSummary[[#This Row],[Jan]:[Dec]])</f>
        <v>5151</v>
      </c>
      <c r="O19" s="24"/>
    </row>
    <row r="20" spans="1:15" ht="30" customHeight="1" x14ac:dyDescent="0.3">
      <c r="A20" s="25" t="s">
        <v>60</v>
      </c>
      <c r="B20" s="3">
        <f>SUMIFS(ExpJan[Amount],ExpJan[Category],ExpenseSummary[[#This Row],[Expenses]])</f>
        <v>3034</v>
      </c>
      <c r="C20" s="22">
        <f>SUMIFS(ExpFeb[Amount],ExpFeb[Category],ExpenseSummary[[#This Row],[Expenses]])</f>
        <v>236</v>
      </c>
      <c r="D20" s="22">
        <f>SUMIFS(ExpMar[Amount],ExpMar[Category],ExpenseSummary[[#This Row],[Expenses]])</f>
        <v>0</v>
      </c>
      <c r="E20" s="22">
        <f>SUMIFS(ExpApr[Amount],ExpApr[Category],ExpenseSummary[[#This Row],[Expenses]])</f>
        <v>0</v>
      </c>
      <c r="F20" s="22">
        <f>SUMIFS(ExpMay[Amount],ExpMay[Category],ExpenseSummary[[#This Row],[Expenses]])</f>
        <v>0</v>
      </c>
      <c r="G20" s="22">
        <f>SUMIFS(ExpJun[Amount],ExpJun[Category],ExpenseSummary[[#This Row],[Expenses]])</f>
        <v>0</v>
      </c>
      <c r="H20" s="22">
        <f>SUMIFS(ExpJul[Amount],ExpJul[Category],ExpenseSummary[[#This Row],[Expenses]])</f>
        <v>0</v>
      </c>
      <c r="I20" s="22">
        <f>SUMIFS(ExpAug[Amount],ExpAug[Category],ExpenseSummary[[#This Row],[Expenses]])</f>
        <v>0</v>
      </c>
      <c r="J20" s="22">
        <f>SUMIFS(ExpSep[Amount],ExpSep[Category],ExpenseSummary[[#This Row],[Expenses]])</f>
        <v>0</v>
      </c>
      <c r="K20" s="22">
        <f>SUMIFS(ExpOct[Amount],ExpOct[Category],ExpenseSummary[[#This Row],[Expenses]])</f>
        <v>0</v>
      </c>
      <c r="L20" s="22">
        <f>SUMIFS(ExpNov[Amount],ExpNov[Category],ExpenseSummary[[#This Row],[Expenses]])</f>
        <v>0</v>
      </c>
      <c r="M20" s="22">
        <f>SUMIFS(ExpDec[Amount],ExpDec[Category],ExpenseSummary[[#This Row],[Expenses]])</f>
        <v>0</v>
      </c>
      <c r="N20" s="22">
        <f>SUM(ExpenseSummary[[#This Row],[Jan]:[Dec]])</f>
        <v>3270</v>
      </c>
      <c r="O20" s="24"/>
    </row>
    <row r="21" spans="1:15" ht="30" customHeight="1" x14ac:dyDescent="0.3">
      <c r="A21" s="25" t="s">
        <v>63</v>
      </c>
      <c r="B21" s="3">
        <f>SUMIFS(ExpJan[Amount],ExpJan[Category],ExpenseSummary[[#This Row],[Expenses]])</f>
        <v>1371.8</v>
      </c>
      <c r="C21" s="22">
        <f>SUMIFS(ExpFeb[Amount],ExpFeb[Category],ExpenseSummary[[#This Row],[Expenses]])</f>
        <v>0</v>
      </c>
      <c r="D21" s="22">
        <f>SUMIFS(ExpMar[Amount],ExpMar[Category],ExpenseSummary[[#This Row],[Expenses]])</f>
        <v>0</v>
      </c>
      <c r="E21" s="22">
        <f>SUMIFS(ExpApr[Amount],ExpApr[Category],ExpenseSummary[[#This Row],[Expenses]])</f>
        <v>0</v>
      </c>
      <c r="F21" s="22">
        <f>SUMIFS(ExpMay[Amount],ExpMay[Category],ExpenseSummary[[#This Row],[Expenses]])</f>
        <v>0</v>
      </c>
      <c r="G21" s="22">
        <f>SUMIFS(ExpJun[Amount],ExpJun[Category],ExpenseSummary[[#This Row],[Expenses]])</f>
        <v>0</v>
      </c>
      <c r="H21" s="22">
        <f>SUMIFS(ExpJul[Amount],ExpJul[Category],ExpenseSummary[[#This Row],[Expenses]])</f>
        <v>0</v>
      </c>
      <c r="I21" s="22">
        <f>SUMIFS(ExpAug[Amount],ExpAug[Category],ExpenseSummary[[#This Row],[Expenses]])</f>
        <v>0</v>
      </c>
      <c r="J21" s="22">
        <f>SUMIFS(ExpSep[Amount],ExpSep[Category],ExpenseSummary[[#This Row],[Expenses]])</f>
        <v>0</v>
      </c>
      <c r="K21" s="22">
        <f>SUMIFS(ExpOct[Amount],ExpOct[Category],ExpenseSummary[[#This Row],[Expenses]])</f>
        <v>0</v>
      </c>
      <c r="L21" s="22">
        <f>SUMIFS(ExpNov[Amount],ExpNov[Category],ExpenseSummary[[#This Row],[Expenses]])</f>
        <v>0</v>
      </c>
      <c r="M21" s="22">
        <f>SUMIFS(ExpDec[Amount],ExpDec[Category],ExpenseSummary[[#This Row],[Expenses]])</f>
        <v>0</v>
      </c>
      <c r="N21" s="22">
        <f>SUM(ExpenseSummary[[#This Row],[Jan]:[Dec]])</f>
        <v>1371.8</v>
      </c>
      <c r="O21" s="24"/>
    </row>
    <row r="22" spans="1:15" ht="30" customHeight="1" x14ac:dyDescent="0.3">
      <c r="A22" s="25" t="s">
        <v>64</v>
      </c>
      <c r="B22" s="3">
        <f>SUMIFS(ExpJan[Amount],ExpJan[Category],ExpenseSummary[[#This Row],[Expenses]])</f>
        <v>1087</v>
      </c>
      <c r="C22" s="22">
        <f>SUMIFS(ExpFeb[Amount],ExpFeb[Category],ExpenseSummary[[#This Row],[Expenses]])</f>
        <v>0</v>
      </c>
      <c r="D22" s="22">
        <f>SUMIFS(ExpMar[Amount],ExpMar[Category],ExpenseSummary[[#This Row],[Expenses]])</f>
        <v>0</v>
      </c>
      <c r="E22" s="22">
        <f>SUMIFS(ExpApr[Amount],ExpApr[Category],ExpenseSummary[[#This Row],[Expenses]])</f>
        <v>0</v>
      </c>
      <c r="F22" s="22">
        <f>SUMIFS(ExpMay[Amount],ExpMay[Category],ExpenseSummary[[#This Row],[Expenses]])</f>
        <v>0</v>
      </c>
      <c r="G22" s="22">
        <f>SUMIFS(ExpJun[Amount],ExpJun[Category],ExpenseSummary[[#This Row],[Expenses]])</f>
        <v>0</v>
      </c>
      <c r="H22" s="22">
        <f>SUMIFS(ExpJul[Amount],ExpJul[Category],ExpenseSummary[[#This Row],[Expenses]])</f>
        <v>0</v>
      </c>
      <c r="I22" s="22">
        <f>SUMIFS(ExpAug[Amount],ExpAug[Category],ExpenseSummary[[#This Row],[Expenses]])</f>
        <v>0</v>
      </c>
      <c r="J22" s="22">
        <f>SUMIFS(ExpSep[Amount],ExpSep[Category],ExpenseSummary[[#This Row],[Expenses]])</f>
        <v>0</v>
      </c>
      <c r="K22" s="22">
        <f>SUMIFS(ExpOct[Amount],ExpOct[Category],ExpenseSummary[[#This Row],[Expenses]])</f>
        <v>0</v>
      </c>
      <c r="L22" s="22">
        <f>SUMIFS(ExpNov[Amount],ExpNov[Category],ExpenseSummary[[#This Row],[Expenses]])</f>
        <v>0</v>
      </c>
      <c r="M22" s="22">
        <f>SUMIFS(ExpDec[Amount],ExpDec[Category],ExpenseSummary[[#This Row],[Expenses]])</f>
        <v>0</v>
      </c>
      <c r="N22" s="22">
        <f>SUM(ExpenseSummary[[#This Row],[Jan]:[Dec]])</f>
        <v>1087</v>
      </c>
      <c r="O22" s="24"/>
    </row>
    <row r="23" spans="1:15" ht="30" customHeight="1" x14ac:dyDescent="0.3">
      <c r="A23" s="25" t="s">
        <v>61</v>
      </c>
      <c r="B23" s="3">
        <f>SUMIFS(ExpJan[Amount],ExpJan[Category],ExpenseSummary[[#This Row],[Expenses]])</f>
        <v>4503</v>
      </c>
      <c r="C23" s="22">
        <f>SUMIFS(ExpFeb[Amount],ExpFeb[Category],ExpenseSummary[[#This Row],[Expenses]])</f>
        <v>1926</v>
      </c>
      <c r="D23" s="22">
        <f>SUMIFS(ExpMar[Amount],ExpMar[Category],ExpenseSummary[[#This Row],[Expenses]])</f>
        <v>0</v>
      </c>
      <c r="E23" s="22">
        <f>SUMIFS(ExpApr[Amount],ExpApr[Category],ExpenseSummary[[#This Row],[Expenses]])</f>
        <v>0</v>
      </c>
      <c r="F23" s="22">
        <f>SUMIFS(ExpMay[Amount],ExpMay[Category],ExpenseSummary[[#This Row],[Expenses]])</f>
        <v>0</v>
      </c>
      <c r="G23" s="22">
        <f>SUMIFS(ExpJun[Amount],ExpJun[Category],ExpenseSummary[[#This Row],[Expenses]])</f>
        <v>0</v>
      </c>
      <c r="H23" s="22">
        <f>SUMIFS(ExpJul[Amount],ExpJul[Category],ExpenseSummary[[#This Row],[Expenses]])</f>
        <v>0</v>
      </c>
      <c r="I23" s="22">
        <f>SUMIFS(ExpAug[Amount],ExpAug[Category],ExpenseSummary[[#This Row],[Expenses]])</f>
        <v>0</v>
      </c>
      <c r="J23" s="22">
        <f>SUMIFS(ExpSep[Amount],ExpSep[Category],ExpenseSummary[[#This Row],[Expenses]])</f>
        <v>0</v>
      </c>
      <c r="K23" s="22">
        <f>SUMIFS(ExpOct[Amount],ExpOct[Category],ExpenseSummary[[#This Row],[Expenses]])</f>
        <v>0</v>
      </c>
      <c r="L23" s="22">
        <f>SUMIFS(ExpNov[Amount],ExpNov[Category],ExpenseSummary[[#This Row],[Expenses]])</f>
        <v>0</v>
      </c>
      <c r="M23" s="22">
        <f>SUMIFS(ExpDec[Amount],ExpDec[Category],ExpenseSummary[[#This Row],[Expenses]])</f>
        <v>0</v>
      </c>
      <c r="N23" s="22">
        <f>SUM(ExpenseSummary[[#This Row],[Jan]:[Dec]])</f>
        <v>6429</v>
      </c>
      <c r="O23" s="24"/>
    </row>
    <row r="24" spans="1:15" ht="30" customHeight="1" x14ac:dyDescent="0.3">
      <c r="A24" s="25" t="s">
        <v>94</v>
      </c>
      <c r="B24" s="28">
        <f>SUMIFS(ExpJan[Amount],ExpJan[Category],ExpenseSummary[[#This Row],[Expenses]])</f>
        <v>511</v>
      </c>
      <c r="C24" s="28">
        <f>SUMIFS(ExpFeb[Amount],ExpFeb[Category],ExpenseSummary[[#This Row],[Expenses]])</f>
        <v>150</v>
      </c>
      <c r="D24" s="28">
        <f>SUMIFS(ExpMar[Amount],ExpMar[Category],ExpenseSummary[[#This Row],[Expenses]])</f>
        <v>0</v>
      </c>
      <c r="E24" s="28">
        <f>SUMIFS(ExpApr[Amount],ExpApr[Category],ExpenseSummary[[#This Row],[Expenses]])</f>
        <v>0</v>
      </c>
      <c r="F24" s="28">
        <f>SUMIFS(ExpMay[Amount],ExpMay[Category],ExpenseSummary[[#This Row],[Expenses]])</f>
        <v>0</v>
      </c>
      <c r="G24" s="28">
        <f>SUMIFS(ExpJun[Amount],ExpJun[Category],ExpenseSummary[[#This Row],[Expenses]])</f>
        <v>0</v>
      </c>
      <c r="H24" s="28">
        <f>SUMIFS(ExpJul[Amount],ExpJul[Category],ExpenseSummary[[#This Row],[Expenses]])</f>
        <v>0</v>
      </c>
      <c r="I24" s="28">
        <f>SUMIFS(ExpAug[Amount],ExpAug[Category],ExpenseSummary[[#This Row],[Expenses]])</f>
        <v>0</v>
      </c>
      <c r="J24" s="28">
        <f>SUMIFS(ExpSep[Amount],ExpSep[Category],ExpenseSummary[[#This Row],[Expenses]])</f>
        <v>0</v>
      </c>
      <c r="K24" s="28">
        <f>SUMIFS(ExpOct[Amount],ExpOct[Category],ExpenseSummary[[#This Row],[Expenses]])</f>
        <v>0</v>
      </c>
      <c r="L24" s="28">
        <f>SUMIFS(ExpNov[Amount],ExpNov[Category],ExpenseSummary[[#This Row],[Expenses]])</f>
        <v>0</v>
      </c>
      <c r="M24" s="28">
        <f>SUMIFS(ExpDec[Amount],ExpDec[Category],ExpenseSummary[[#This Row],[Expenses]])</f>
        <v>0</v>
      </c>
      <c r="N24" s="28">
        <f>SUM(ExpenseSummary[[#This Row],[Jan]:[Dec]])</f>
        <v>661</v>
      </c>
      <c r="O24" s="29"/>
    </row>
    <row r="25" spans="1:15" ht="30" customHeight="1" x14ac:dyDescent="0.3">
      <c r="A25" s="25" t="s">
        <v>97</v>
      </c>
      <c r="B25" s="28">
        <f>SUMIFS(ExpJan[Amount],ExpJan[Category],ExpenseSummary[[#This Row],[Expenses]])</f>
        <v>90</v>
      </c>
      <c r="C25" s="28">
        <f>SUMIFS(ExpFeb[Amount],ExpFeb[Category],ExpenseSummary[[#This Row],[Expenses]])</f>
        <v>0</v>
      </c>
      <c r="D25" s="28">
        <f>SUMIFS(ExpMar[Amount],ExpMar[Category],ExpenseSummary[[#This Row],[Expenses]])</f>
        <v>0</v>
      </c>
      <c r="E25" s="28">
        <f>SUMIFS(ExpApr[Amount],ExpApr[Category],ExpenseSummary[[#This Row],[Expenses]])</f>
        <v>0</v>
      </c>
      <c r="F25" s="28">
        <f>SUMIFS(ExpMay[Amount],ExpMay[Category],ExpenseSummary[[#This Row],[Expenses]])</f>
        <v>0</v>
      </c>
      <c r="G25" s="28">
        <f>SUMIFS(ExpJun[Amount],ExpJun[Category],ExpenseSummary[[#This Row],[Expenses]])</f>
        <v>0</v>
      </c>
      <c r="H25" s="28">
        <f>SUMIFS(ExpJul[Amount],ExpJul[Category],ExpenseSummary[[#This Row],[Expenses]])</f>
        <v>0</v>
      </c>
      <c r="I25" s="28">
        <f>SUMIFS(ExpAug[Amount],ExpAug[Category],ExpenseSummary[[#This Row],[Expenses]])</f>
        <v>0</v>
      </c>
      <c r="J25" s="28">
        <f>SUMIFS(ExpSep[Amount],ExpSep[Category],ExpenseSummary[[#This Row],[Expenses]])</f>
        <v>0</v>
      </c>
      <c r="K25" s="28">
        <f>SUMIFS(ExpOct[Amount],ExpOct[Category],ExpenseSummary[[#This Row],[Expenses]])</f>
        <v>0</v>
      </c>
      <c r="L25" s="28">
        <f>SUMIFS(ExpNov[Amount],ExpNov[Category],ExpenseSummary[[#This Row],[Expenses]])</f>
        <v>0</v>
      </c>
      <c r="M25" s="28">
        <f>SUMIFS(ExpDec[Amount],ExpDec[Category],ExpenseSummary[[#This Row],[Expenses]])</f>
        <v>0</v>
      </c>
      <c r="N25" s="28">
        <f>SUM(ExpenseSummary[[#This Row],[Jan]:[Dec]])</f>
        <v>90</v>
      </c>
      <c r="O25" s="29"/>
    </row>
    <row r="26" spans="1:15" ht="30" customHeight="1" x14ac:dyDescent="0.3">
      <c r="A26" s="25" t="s">
        <v>102</v>
      </c>
      <c r="B26" s="28">
        <f>SUMIFS(ExpJan[Amount],ExpJan[Category],ExpenseSummary[[#This Row],[Expenses]])</f>
        <v>0</v>
      </c>
      <c r="C26" s="28">
        <f>SUMIFS(ExpFeb[Amount],ExpFeb[Category],ExpenseSummary[[#This Row],[Expenses]])</f>
        <v>0</v>
      </c>
      <c r="D26" s="28">
        <f>SUMIFS(ExpMar[Amount],ExpMar[Category],ExpenseSummary[[#This Row],[Expenses]])</f>
        <v>0</v>
      </c>
      <c r="E26" s="28">
        <f>SUMIFS(ExpApr[Amount],ExpApr[Category],ExpenseSummary[[#This Row],[Expenses]])</f>
        <v>0</v>
      </c>
      <c r="F26" s="28">
        <f>SUMIFS(ExpMay[Amount],ExpMay[Category],ExpenseSummary[[#This Row],[Expenses]])</f>
        <v>0</v>
      </c>
      <c r="G26" s="28">
        <f>SUMIFS(ExpJun[Amount],ExpJun[Category],ExpenseSummary[[#This Row],[Expenses]])</f>
        <v>0</v>
      </c>
      <c r="H26" s="28">
        <f>SUMIFS(ExpJul[Amount],ExpJul[Category],ExpenseSummary[[#This Row],[Expenses]])</f>
        <v>0</v>
      </c>
      <c r="I26" s="28">
        <f>SUMIFS(ExpAug[Amount],ExpAug[Category],ExpenseSummary[[#This Row],[Expenses]])</f>
        <v>0</v>
      </c>
      <c r="J26" s="28">
        <f>SUMIFS(ExpSep[Amount],ExpSep[Category],ExpenseSummary[[#This Row],[Expenses]])</f>
        <v>0</v>
      </c>
      <c r="K26" s="28">
        <f>SUMIFS(ExpOct[Amount],ExpOct[Category],ExpenseSummary[[#This Row],[Expenses]])</f>
        <v>0</v>
      </c>
      <c r="L26" s="28">
        <f>SUMIFS(ExpNov[Amount],ExpNov[Category],ExpenseSummary[[#This Row],[Expenses]])</f>
        <v>0</v>
      </c>
      <c r="M26" s="28">
        <f>SUMIFS(ExpDec[Amount],ExpDec[Category],ExpenseSummary[[#This Row],[Expenses]])</f>
        <v>0</v>
      </c>
      <c r="N26" s="28">
        <f>SUM(ExpenseSummary[[#This Row],[Jan]:[Dec]])</f>
        <v>0</v>
      </c>
      <c r="O26" s="29"/>
    </row>
    <row r="27" spans="1:15" ht="30" customHeight="1" x14ac:dyDescent="0.3">
      <c r="A27" s="25" t="s">
        <v>82</v>
      </c>
      <c r="B27" s="28">
        <f>SUMIFS(ExpJan[Amount],ExpJan[Category],ExpenseSummary[[#This Row],[Expenses]])</f>
        <v>300</v>
      </c>
      <c r="C27" s="28">
        <f>SUMIFS(ExpFeb[Amount],ExpFeb[Category],ExpenseSummary[[#This Row],[Expenses]])</f>
        <v>0</v>
      </c>
      <c r="D27" s="28">
        <f>SUMIFS(ExpMar[Amount],ExpMar[Category],ExpenseSummary[[#This Row],[Expenses]])</f>
        <v>0</v>
      </c>
      <c r="E27" s="28">
        <f>SUMIFS(ExpApr[Amount],ExpApr[Category],ExpenseSummary[[#This Row],[Expenses]])</f>
        <v>0</v>
      </c>
      <c r="F27" s="28">
        <f>SUMIFS(ExpMay[Amount],ExpMay[Category],ExpenseSummary[[#This Row],[Expenses]])</f>
        <v>0</v>
      </c>
      <c r="G27" s="28">
        <f>SUMIFS(ExpJun[Amount],ExpJun[Category],ExpenseSummary[[#This Row],[Expenses]])</f>
        <v>0</v>
      </c>
      <c r="H27" s="28">
        <f>SUMIFS(ExpJul[Amount],ExpJul[Category],ExpenseSummary[[#This Row],[Expenses]])</f>
        <v>0</v>
      </c>
      <c r="I27" s="28">
        <f>SUMIFS(ExpAug[Amount],ExpAug[Category],ExpenseSummary[[#This Row],[Expenses]])</f>
        <v>0</v>
      </c>
      <c r="J27" s="28">
        <f>SUMIFS(ExpSep[Amount],ExpSep[Category],ExpenseSummary[[#This Row],[Expenses]])</f>
        <v>0</v>
      </c>
      <c r="K27" s="28">
        <f>SUMIFS(ExpOct[Amount],ExpOct[Category],ExpenseSummary[[#This Row],[Expenses]])</f>
        <v>0</v>
      </c>
      <c r="L27" s="28">
        <f>SUMIFS(ExpNov[Amount],ExpNov[Category],ExpenseSummary[[#This Row],[Expenses]])</f>
        <v>0</v>
      </c>
      <c r="M27" s="28">
        <f>SUMIFS(ExpDec[Amount],ExpDec[Category],ExpenseSummary[[#This Row],[Expenses]])</f>
        <v>0</v>
      </c>
      <c r="N27" s="28">
        <f>SUM(ExpenseSummary[[#This Row],[Jan]:[Dec]])</f>
        <v>300</v>
      </c>
      <c r="O27" s="29"/>
    </row>
    <row r="28" spans="1:15" ht="30" customHeight="1" x14ac:dyDescent="0.3">
      <c r="A28" s="25" t="s">
        <v>115</v>
      </c>
      <c r="B28" s="28">
        <f>SUMIFS(ExpJan[Amount],ExpJan[Category],ExpenseSummary[[#This Row],[Expenses]])</f>
        <v>420</v>
      </c>
      <c r="C28" s="28">
        <f>SUMIFS(ExpFeb[Amount],ExpFeb[Category],ExpenseSummary[[#This Row],[Expenses]])</f>
        <v>310</v>
      </c>
      <c r="D28" s="28">
        <f>SUMIFS(ExpMar[Amount],ExpMar[Category],ExpenseSummary[[#This Row],[Expenses]])</f>
        <v>0</v>
      </c>
      <c r="E28" s="28">
        <f>SUMIFS(ExpApr[Amount],ExpApr[Category],ExpenseSummary[[#This Row],[Expenses]])</f>
        <v>0</v>
      </c>
      <c r="F28" s="28">
        <f>SUMIFS(ExpMay[Amount],ExpMay[Category],ExpenseSummary[[#This Row],[Expenses]])</f>
        <v>0</v>
      </c>
      <c r="G28" s="28">
        <f>SUMIFS(ExpJun[Amount],ExpJun[Category],ExpenseSummary[[#This Row],[Expenses]])</f>
        <v>0</v>
      </c>
      <c r="H28" s="28">
        <f>SUMIFS(ExpJul[Amount],ExpJul[Category],ExpenseSummary[[#This Row],[Expenses]])</f>
        <v>0</v>
      </c>
      <c r="I28" s="28">
        <f>SUMIFS(ExpAug[Amount],ExpAug[Category],ExpenseSummary[[#This Row],[Expenses]])</f>
        <v>0</v>
      </c>
      <c r="J28" s="28">
        <f>SUMIFS(ExpSep[Amount],ExpSep[Category],ExpenseSummary[[#This Row],[Expenses]])</f>
        <v>0</v>
      </c>
      <c r="K28" s="28">
        <f>SUMIFS(ExpOct[Amount],ExpOct[Category],ExpenseSummary[[#This Row],[Expenses]])</f>
        <v>0</v>
      </c>
      <c r="L28" s="28">
        <f>SUMIFS(ExpNov[Amount],ExpNov[Category],ExpenseSummary[[#This Row],[Expenses]])</f>
        <v>0</v>
      </c>
      <c r="M28" s="28">
        <f>SUMIFS(ExpDec[Amount],ExpDec[Category],ExpenseSummary[[#This Row],[Expenses]])</f>
        <v>0</v>
      </c>
      <c r="N28" s="28">
        <f>SUM(ExpenseSummary[[#This Row],[Jan]:[Dec]])</f>
        <v>730</v>
      </c>
      <c r="O28" s="29"/>
    </row>
    <row r="29" spans="1:15" ht="30" customHeight="1" x14ac:dyDescent="0.3">
      <c r="A29" s="30" t="s">
        <v>121</v>
      </c>
      <c r="B29" s="28">
        <f>SUMIFS(ExpJan[Amount],ExpJan[Category],ExpenseSummary[[#This Row],[Expenses]])</f>
        <v>750</v>
      </c>
      <c r="C29" s="28">
        <f>SUMIFS(ExpFeb[Amount],ExpFeb[Category],ExpenseSummary[[#This Row],[Expenses]])</f>
        <v>168</v>
      </c>
      <c r="D29" s="28">
        <f>SUMIFS(ExpMar[Amount],ExpMar[Category],ExpenseSummary[[#This Row],[Expenses]])</f>
        <v>0</v>
      </c>
      <c r="E29" s="28">
        <f>SUMIFS(ExpApr[Amount],ExpApr[Category],ExpenseSummary[[#This Row],[Expenses]])</f>
        <v>0</v>
      </c>
      <c r="F29" s="28">
        <f>SUMIFS(ExpMay[Amount],ExpMay[Category],ExpenseSummary[[#This Row],[Expenses]])</f>
        <v>0</v>
      </c>
      <c r="G29" s="28">
        <f>SUMIFS(ExpJun[Amount],ExpJun[Category],ExpenseSummary[[#This Row],[Expenses]])</f>
        <v>0</v>
      </c>
      <c r="H29" s="28">
        <f>SUMIFS(ExpJul[Amount],ExpJul[Category],ExpenseSummary[[#This Row],[Expenses]])</f>
        <v>0</v>
      </c>
      <c r="I29" s="28">
        <f>SUMIFS(ExpAug[Amount],ExpAug[Category],ExpenseSummary[[#This Row],[Expenses]])</f>
        <v>0</v>
      </c>
      <c r="J29" s="28">
        <f>SUMIFS(ExpSep[Amount],ExpSep[Category],ExpenseSummary[[#This Row],[Expenses]])</f>
        <v>0</v>
      </c>
      <c r="K29" s="28">
        <f>SUMIFS(ExpOct[Amount],ExpOct[Category],ExpenseSummary[[#This Row],[Expenses]])</f>
        <v>0</v>
      </c>
      <c r="L29" s="28">
        <f>SUMIFS(ExpNov[Amount],ExpNov[Category],ExpenseSummary[[#This Row],[Expenses]])</f>
        <v>0</v>
      </c>
      <c r="M29" s="28">
        <f>SUMIFS(ExpDec[Amount],ExpDec[Category],ExpenseSummary[[#This Row],[Expenses]])</f>
        <v>0</v>
      </c>
      <c r="N29" s="28">
        <f>SUM(ExpenseSummary[[#This Row],[Jan]:[Dec]])</f>
        <v>918</v>
      </c>
      <c r="O29" s="29"/>
    </row>
    <row r="30" spans="1:15" ht="30" customHeight="1" x14ac:dyDescent="0.3">
      <c r="A30" s="30" t="s">
        <v>126</v>
      </c>
      <c r="B30" s="28">
        <f>SUMIFS(ExpJan[Amount],ExpJan[Category],ExpenseSummary[[#This Row],[Expenses]])</f>
        <v>223</v>
      </c>
      <c r="C30" s="28">
        <f>SUMIFS(ExpFeb[Amount],ExpFeb[Category],ExpenseSummary[[#This Row],[Expenses]])</f>
        <v>0</v>
      </c>
      <c r="D30" s="28">
        <f>SUMIFS(ExpMar[Amount],ExpMar[Category],ExpenseSummary[[#This Row],[Expenses]])</f>
        <v>0</v>
      </c>
      <c r="E30" s="28">
        <f>SUMIFS(ExpApr[Amount],ExpApr[Category],ExpenseSummary[[#This Row],[Expenses]])</f>
        <v>0</v>
      </c>
      <c r="F30" s="28">
        <f>SUMIFS(ExpMay[Amount],ExpMay[Category],ExpenseSummary[[#This Row],[Expenses]])</f>
        <v>0</v>
      </c>
      <c r="G30" s="28">
        <f>SUMIFS(ExpJun[Amount],ExpJun[Category],ExpenseSummary[[#This Row],[Expenses]])</f>
        <v>0</v>
      </c>
      <c r="H30" s="28">
        <f>SUMIFS(ExpJul[Amount],ExpJul[Category],ExpenseSummary[[#This Row],[Expenses]])</f>
        <v>0</v>
      </c>
      <c r="I30" s="28">
        <f>SUMIFS(ExpAug[Amount],ExpAug[Category],ExpenseSummary[[#This Row],[Expenses]])</f>
        <v>0</v>
      </c>
      <c r="J30" s="28">
        <f>SUMIFS(ExpSep[Amount],ExpSep[Category],ExpenseSummary[[#This Row],[Expenses]])</f>
        <v>0</v>
      </c>
      <c r="K30" s="28">
        <f>SUMIFS(ExpOct[Amount],ExpOct[Category],ExpenseSummary[[#This Row],[Expenses]])</f>
        <v>0</v>
      </c>
      <c r="L30" s="28">
        <f>SUMIFS(ExpNov[Amount],ExpNov[Category],ExpenseSummary[[#This Row],[Expenses]])</f>
        <v>0</v>
      </c>
      <c r="M30" s="28">
        <f>SUMIFS(ExpDec[Amount],ExpDec[Category],ExpenseSummary[[#This Row],[Expenses]])</f>
        <v>0</v>
      </c>
      <c r="N30" s="28">
        <f>SUM(ExpenseSummary[[#This Row],[Jan]:[Dec]])</f>
        <v>223</v>
      </c>
      <c r="O30" s="29"/>
    </row>
    <row r="31" spans="1:15" ht="30" customHeight="1" x14ac:dyDescent="0.3">
      <c r="A31" s="30" t="s">
        <v>128</v>
      </c>
      <c r="B31" s="28">
        <f>SUMIFS(ExpJan[Amount],ExpJan[Category],ExpenseSummary[[#This Row],[Expenses]])</f>
        <v>1180</v>
      </c>
      <c r="C31" s="28">
        <f>SUMIFS(ExpFeb[Amount],ExpFeb[Category],ExpenseSummary[[#This Row],[Expenses]])</f>
        <v>4000</v>
      </c>
      <c r="D31" s="28">
        <f>SUMIFS(ExpMar[Amount],ExpMar[Category],ExpenseSummary[[#This Row],[Expenses]])</f>
        <v>0</v>
      </c>
      <c r="E31" s="28">
        <f>SUMIFS(ExpApr[Amount],ExpApr[Category],ExpenseSummary[[#This Row],[Expenses]])</f>
        <v>0</v>
      </c>
      <c r="F31" s="28">
        <f>SUMIFS(ExpMay[Amount],ExpMay[Category],ExpenseSummary[[#This Row],[Expenses]])</f>
        <v>0</v>
      </c>
      <c r="G31" s="28">
        <f>SUMIFS(ExpJun[Amount],ExpJun[Category],ExpenseSummary[[#This Row],[Expenses]])</f>
        <v>0</v>
      </c>
      <c r="H31" s="28">
        <f>SUMIFS(ExpJul[Amount],ExpJul[Category],ExpenseSummary[[#This Row],[Expenses]])</f>
        <v>0</v>
      </c>
      <c r="I31" s="28">
        <f>SUMIFS(ExpAug[Amount],ExpAug[Category],ExpenseSummary[[#This Row],[Expenses]])</f>
        <v>0</v>
      </c>
      <c r="J31" s="28">
        <f>SUMIFS(ExpSep[Amount],ExpSep[Category],ExpenseSummary[[#This Row],[Expenses]])</f>
        <v>0</v>
      </c>
      <c r="K31" s="28">
        <f>SUMIFS(ExpOct[Amount],ExpOct[Category],ExpenseSummary[[#This Row],[Expenses]])</f>
        <v>0</v>
      </c>
      <c r="L31" s="28">
        <f>SUMIFS(ExpNov[Amount],ExpNov[Category],ExpenseSummary[[#This Row],[Expenses]])</f>
        <v>0</v>
      </c>
      <c r="M31" s="28">
        <f>SUMIFS(ExpDec[Amount],ExpDec[Category],ExpenseSummary[[#This Row],[Expenses]])</f>
        <v>0</v>
      </c>
      <c r="N31" s="28">
        <f>SUM(ExpenseSummary[[#This Row],[Jan]:[Dec]])</f>
        <v>5180</v>
      </c>
      <c r="O31" s="29"/>
    </row>
    <row r="32" spans="1:15" ht="30" customHeight="1" x14ac:dyDescent="0.3">
      <c r="A32" s="30" t="s">
        <v>135</v>
      </c>
      <c r="B32" s="28">
        <f>SUMIFS(ExpJan[Amount],ExpJan[Category],ExpenseSummary[[#This Row],[Expenses]])</f>
        <v>841</v>
      </c>
      <c r="C32" s="28">
        <f>SUMIFS(ExpFeb[Amount],ExpFeb[Category],ExpenseSummary[[#This Row],[Expenses]])</f>
        <v>1645</v>
      </c>
      <c r="D32" s="28">
        <f>SUMIFS(ExpMar[Amount],ExpMar[Category],ExpenseSummary[[#This Row],[Expenses]])</f>
        <v>0</v>
      </c>
      <c r="E32" s="28">
        <f>SUMIFS(ExpApr[Amount],ExpApr[Category],ExpenseSummary[[#This Row],[Expenses]])</f>
        <v>0</v>
      </c>
      <c r="F32" s="28">
        <f>SUMIFS(ExpMay[Amount],ExpMay[Category],ExpenseSummary[[#This Row],[Expenses]])</f>
        <v>0</v>
      </c>
      <c r="G32" s="28">
        <f>SUMIFS(ExpJun[Amount],ExpJun[Category],ExpenseSummary[[#This Row],[Expenses]])</f>
        <v>0</v>
      </c>
      <c r="H32" s="28">
        <f>SUMIFS(ExpJul[Amount],ExpJul[Category],ExpenseSummary[[#This Row],[Expenses]])</f>
        <v>0</v>
      </c>
      <c r="I32" s="28">
        <f>SUMIFS(ExpAug[Amount],ExpAug[Category],ExpenseSummary[[#This Row],[Expenses]])</f>
        <v>0</v>
      </c>
      <c r="J32" s="28">
        <f>SUMIFS(ExpSep[Amount],ExpSep[Category],ExpenseSummary[[#This Row],[Expenses]])</f>
        <v>0</v>
      </c>
      <c r="K32" s="28">
        <f>SUMIFS(ExpOct[Amount],ExpOct[Category],ExpenseSummary[[#This Row],[Expenses]])</f>
        <v>0</v>
      </c>
      <c r="L32" s="28">
        <f>SUMIFS(ExpNov[Amount],ExpNov[Category],ExpenseSummary[[#This Row],[Expenses]])</f>
        <v>0</v>
      </c>
      <c r="M32" s="28">
        <f>SUMIFS(ExpDec[Amount],ExpDec[Category],ExpenseSummary[[#This Row],[Expenses]])</f>
        <v>0</v>
      </c>
      <c r="N32" s="28">
        <f>SUM(ExpenseSummary[[#This Row],[Jan]:[Dec]])</f>
        <v>2486</v>
      </c>
      <c r="O32" s="29"/>
    </row>
    <row r="33" spans="1:15" ht="30" customHeight="1" x14ac:dyDescent="0.3">
      <c r="A33" s="30" t="s">
        <v>141</v>
      </c>
      <c r="B33" s="28">
        <f>SUMIFS(ExpJan[Amount],ExpJan[Category],ExpenseSummary[[#This Row],[Expenses]])</f>
        <v>250</v>
      </c>
      <c r="C33" s="28">
        <f>SUMIFS(ExpFeb[Amount],ExpFeb[Category],ExpenseSummary[[#This Row],[Expenses]])</f>
        <v>0</v>
      </c>
      <c r="D33" s="28">
        <f>SUMIFS(ExpMar[Amount],ExpMar[Category],ExpenseSummary[[#This Row],[Expenses]])</f>
        <v>0</v>
      </c>
      <c r="E33" s="28">
        <f>SUMIFS(ExpApr[Amount],ExpApr[Category],ExpenseSummary[[#This Row],[Expenses]])</f>
        <v>0</v>
      </c>
      <c r="F33" s="28">
        <f>SUMIFS(ExpMay[Amount],ExpMay[Category],ExpenseSummary[[#This Row],[Expenses]])</f>
        <v>0</v>
      </c>
      <c r="G33" s="28">
        <f>SUMIFS(ExpJun[Amount],ExpJun[Category],ExpenseSummary[[#This Row],[Expenses]])</f>
        <v>0</v>
      </c>
      <c r="H33" s="28">
        <f>SUMIFS(ExpJul[Amount],ExpJul[Category],ExpenseSummary[[#This Row],[Expenses]])</f>
        <v>0</v>
      </c>
      <c r="I33" s="28">
        <f>SUMIFS(ExpAug[Amount],ExpAug[Category],ExpenseSummary[[#This Row],[Expenses]])</f>
        <v>0</v>
      </c>
      <c r="J33" s="28">
        <f>SUMIFS(ExpSep[Amount],ExpSep[Category],ExpenseSummary[[#This Row],[Expenses]])</f>
        <v>0</v>
      </c>
      <c r="K33" s="28">
        <f>SUMIFS(ExpOct[Amount],ExpOct[Category],ExpenseSummary[[#This Row],[Expenses]])</f>
        <v>0</v>
      </c>
      <c r="L33" s="28">
        <f>SUMIFS(ExpNov[Amount],ExpNov[Category],ExpenseSummary[[#This Row],[Expenses]])</f>
        <v>0</v>
      </c>
      <c r="M33" s="28">
        <f>SUMIFS(ExpDec[Amount],ExpDec[Category],ExpenseSummary[[#This Row],[Expenses]])</f>
        <v>0</v>
      </c>
      <c r="N33" s="28">
        <f>SUM(ExpenseSummary[[#This Row],[Jan]:[Dec]])</f>
        <v>250</v>
      </c>
      <c r="O33" s="29"/>
    </row>
    <row r="34" spans="1:15" ht="30" customHeight="1" x14ac:dyDescent="0.3">
      <c r="A34" s="30" t="s">
        <v>140</v>
      </c>
      <c r="B34" s="28">
        <f>SUMIFS(ExpJan[Amount],ExpJan[Category],ExpenseSummary[[#This Row],[Expenses]])</f>
        <v>500</v>
      </c>
      <c r="C34" s="28">
        <f>SUMIFS(ExpFeb[Amount],ExpFeb[Category],ExpenseSummary[[#This Row],[Expenses]])</f>
        <v>0</v>
      </c>
      <c r="D34" s="28">
        <f>SUMIFS(ExpMar[Amount],ExpMar[Category],ExpenseSummary[[#This Row],[Expenses]])</f>
        <v>0</v>
      </c>
      <c r="E34" s="28">
        <f>SUMIFS(ExpApr[Amount],ExpApr[Category],ExpenseSummary[[#This Row],[Expenses]])</f>
        <v>0</v>
      </c>
      <c r="F34" s="28">
        <f>SUMIFS(ExpMay[Amount],ExpMay[Category],ExpenseSummary[[#This Row],[Expenses]])</f>
        <v>0</v>
      </c>
      <c r="G34" s="28">
        <f>SUMIFS(ExpJun[Amount],ExpJun[Category],ExpenseSummary[[#This Row],[Expenses]])</f>
        <v>0</v>
      </c>
      <c r="H34" s="28">
        <f>SUMIFS(ExpJul[Amount],ExpJul[Category],ExpenseSummary[[#This Row],[Expenses]])</f>
        <v>0</v>
      </c>
      <c r="I34" s="28">
        <f>SUMIFS(ExpAug[Amount],ExpAug[Category],ExpenseSummary[[#This Row],[Expenses]])</f>
        <v>0</v>
      </c>
      <c r="J34" s="28">
        <f>SUMIFS(ExpSep[Amount],ExpSep[Category],ExpenseSummary[[#This Row],[Expenses]])</f>
        <v>0</v>
      </c>
      <c r="K34" s="28">
        <f>SUMIFS(ExpOct[Amount],ExpOct[Category],ExpenseSummary[[#This Row],[Expenses]])</f>
        <v>0</v>
      </c>
      <c r="L34" s="28">
        <f>SUMIFS(ExpNov[Amount],ExpNov[Category],ExpenseSummary[[#This Row],[Expenses]])</f>
        <v>0</v>
      </c>
      <c r="M34" s="28">
        <f>SUMIFS(ExpDec[Amount],ExpDec[Category],ExpenseSummary[[#This Row],[Expenses]])</f>
        <v>0</v>
      </c>
      <c r="N34" s="28">
        <f>SUM(ExpenseSummary[[#This Row],[Jan]:[Dec]])</f>
        <v>500</v>
      </c>
      <c r="O34" s="29"/>
    </row>
    <row r="35" spans="1:15" ht="30" customHeight="1" x14ac:dyDescent="0.3">
      <c r="A35" s="30" t="s">
        <v>156</v>
      </c>
      <c r="B35" s="28">
        <f>SUMIFS(ExpJan[Amount],ExpJan[Category],ExpenseSummary[[#This Row],[Expenses]])</f>
        <v>0</v>
      </c>
      <c r="C35" s="28">
        <f>SUMIFS(ExpFeb[Amount],ExpFeb[Category],ExpenseSummary[[#This Row],[Expenses]])</f>
        <v>500</v>
      </c>
      <c r="D35" s="28">
        <f>SUMIFS(ExpMar[Amount],ExpMar[Category],ExpenseSummary[[#This Row],[Expenses]])</f>
        <v>0</v>
      </c>
      <c r="E35" s="28">
        <f>SUMIFS(ExpApr[Amount],ExpApr[Category],ExpenseSummary[[#This Row],[Expenses]])</f>
        <v>0</v>
      </c>
      <c r="F35" s="28">
        <f>SUMIFS(ExpMay[Amount],ExpMay[Category],ExpenseSummary[[#This Row],[Expenses]])</f>
        <v>0</v>
      </c>
      <c r="G35" s="28">
        <f>SUMIFS(ExpJun[Amount],ExpJun[Category],ExpenseSummary[[#This Row],[Expenses]])</f>
        <v>0</v>
      </c>
      <c r="H35" s="28">
        <f>SUMIFS(ExpJul[Amount],ExpJul[Category],ExpenseSummary[[#This Row],[Expenses]])</f>
        <v>0</v>
      </c>
      <c r="I35" s="28">
        <f>SUMIFS(ExpAug[Amount],ExpAug[Category],ExpenseSummary[[#This Row],[Expenses]])</f>
        <v>0</v>
      </c>
      <c r="J35" s="28">
        <f>SUMIFS(ExpSep[Amount],ExpSep[Category],ExpenseSummary[[#This Row],[Expenses]])</f>
        <v>0</v>
      </c>
      <c r="K35" s="28">
        <f>SUMIFS(ExpOct[Amount],ExpOct[Category],ExpenseSummary[[#This Row],[Expenses]])</f>
        <v>0</v>
      </c>
      <c r="L35" s="28">
        <f>SUMIFS(ExpNov[Amount],ExpNov[Category],ExpenseSummary[[#This Row],[Expenses]])</f>
        <v>0</v>
      </c>
      <c r="M35" s="28">
        <f>SUMIFS(ExpDec[Amount],ExpDec[Category],ExpenseSummary[[#This Row],[Expenses]])</f>
        <v>0</v>
      </c>
      <c r="N35" s="28">
        <f>SUM(ExpenseSummary[[#This Row],[Jan]:[Dec]])</f>
        <v>500</v>
      </c>
      <c r="O35" s="29"/>
    </row>
    <row r="36" spans="1:15" ht="30" customHeight="1" x14ac:dyDescent="0.3">
      <c r="A36" s="30" t="s">
        <v>176</v>
      </c>
      <c r="B36" s="28">
        <f>SUMIFS(ExpJan[Amount],ExpJan[Category],ExpenseSummary[[#This Row],[Expenses]])</f>
        <v>0</v>
      </c>
      <c r="C36" s="28">
        <f>SUMIFS(ExpFeb[Amount],ExpFeb[Category],ExpenseSummary[[#This Row],[Expenses]])</f>
        <v>8700</v>
      </c>
      <c r="D36" s="28">
        <f>SUMIFS(ExpMar[Amount],ExpMar[Category],ExpenseSummary[[#This Row],[Expenses]])</f>
        <v>0</v>
      </c>
      <c r="E36" s="28">
        <f>SUMIFS(ExpApr[Amount],ExpApr[Category],ExpenseSummary[[#This Row],[Expenses]])</f>
        <v>0</v>
      </c>
      <c r="F36" s="28">
        <f>SUMIFS(ExpMay[Amount],ExpMay[Category],ExpenseSummary[[#This Row],[Expenses]])</f>
        <v>0</v>
      </c>
      <c r="G36" s="28">
        <f>SUMIFS(ExpJun[Amount],ExpJun[Category],ExpenseSummary[[#This Row],[Expenses]])</f>
        <v>0</v>
      </c>
      <c r="H36" s="28">
        <f>SUMIFS(ExpJul[Amount],ExpJul[Category],ExpenseSummary[[#This Row],[Expenses]])</f>
        <v>0</v>
      </c>
      <c r="I36" s="28">
        <f>SUMIFS(ExpAug[Amount],ExpAug[Category],ExpenseSummary[[#This Row],[Expenses]])</f>
        <v>0</v>
      </c>
      <c r="J36" s="28">
        <f>SUMIFS(ExpSep[Amount],ExpSep[Category],ExpenseSummary[[#This Row],[Expenses]])</f>
        <v>0</v>
      </c>
      <c r="K36" s="28">
        <f>SUMIFS(ExpOct[Amount],ExpOct[Category],ExpenseSummary[[#This Row],[Expenses]])</f>
        <v>0</v>
      </c>
      <c r="L36" s="28">
        <f>SUMIFS(ExpNov[Amount],ExpNov[Category],ExpenseSummary[[#This Row],[Expenses]])</f>
        <v>0</v>
      </c>
      <c r="M36" s="28">
        <f>SUMIFS(ExpDec[Amount],ExpDec[Category],ExpenseSummary[[#This Row],[Expenses]])</f>
        <v>0</v>
      </c>
      <c r="N36" s="28">
        <f>SUM(ExpenseSummary[[#This Row],[Jan]:[Dec]])</f>
        <v>8700</v>
      </c>
      <c r="O36" s="29"/>
    </row>
    <row r="37" spans="1:15" ht="30" customHeight="1" x14ac:dyDescent="0.3">
      <c r="A37" s="37" t="s">
        <v>7</v>
      </c>
      <c r="B37" s="38">
        <f>SUBTOTAL(109,ExpenseSummary[Jan])</f>
        <v>97052.800000000003</v>
      </c>
      <c r="C37" s="38">
        <f>SUBTOTAL(109,ExpenseSummary[Feb])</f>
        <v>128183</v>
      </c>
      <c r="D37" s="38">
        <f>SUBTOTAL(109,ExpenseSummary[Mar])</f>
        <v>0</v>
      </c>
      <c r="E37" s="38">
        <f>SUBTOTAL(109,ExpenseSummary[Apr])</f>
        <v>0</v>
      </c>
      <c r="F37" s="38">
        <f>SUBTOTAL(109,ExpenseSummary[May])</f>
        <v>0</v>
      </c>
      <c r="G37" s="38">
        <f>SUBTOTAL(109,ExpenseSummary[Jun])</f>
        <v>0</v>
      </c>
      <c r="H37" s="38">
        <f>SUBTOTAL(109,ExpenseSummary[Jul])</f>
        <v>0</v>
      </c>
      <c r="I37" s="38">
        <f>SUBTOTAL(109,ExpenseSummary[Aug])</f>
        <v>0</v>
      </c>
      <c r="J37" s="38">
        <f>SUBTOTAL(109,ExpenseSummary[Sep])</f>
        <v>0</v>
      </c>
      <c r="K37" s="38">
        <f>SUBTOTAL(109,ExpenseSummary[Oct])</f>
        <v>0</v>
      </c>
      <c r="L37" s="38">
        <f>SUBTOTAL(109,ExpenseSummary[Nov])</f>
        <v>0</v>
      </c>
      <c r="M37" s="38">
        <f>SUBTOTAL(109,ExpenseSummary[Dec])</f>
        <v>0</v>
      </c>
      <c r="N37" s="38">
        <f>SUBTOTAL(109,ExpenseSummary[Total])</f>
        <v>225235.8</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summary!B37:M37</xm:f>
              <xm:sqref>O37</xm:sqref>
            </x14:sparkline>
          </x14:sparklines>
        </x14:sparklineGroup>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
              <xm:f>summary!B33:M33</xm:f>
              <xm:sqref>O33</xm:sqref>
            </x14:sparkline>
            <x14:sparkline>
              <xm:f>summary!B34:M34</xm:f>
              <xm:sqref>O34</xm:sqref>
            </x14:sparkline>
            <x14:sparkline>
              <xm:f>summary!B35:M35</xm:f>
              <xm:sqref>O35</xm:sqref>
            </x14:sparkline>
            <x14:sparkline>
              <xm:f>summary!B36:M36</xm:f>
              <xm:sqref>O36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100"/>
  <sheetViews>
    <sheetView showGridLines="0" topLeftCell="A88" zoomScaleNormal="100" workbookViewId="0">
      <selection activeCell="B99" sqref="B99"/>
    </sheetView>
  </sheetViews>
  <sheetFormatPr defaultRowHeight="30" customHeight="1" x14ac:dyDescent="0.3"/>
  <cols>
    <col min="1" max="3" width="15.5546875" customWidth="1"/>
    <col min="4" max="5" width="30.5546875" customWidth="1"/>
  </cols>
  <sheetData>
    <row r="1" spans="1:5" ht="35.1" customHeight="1" x14ac:dyDescent="0.45">
      <c r="A1" s="34" t="s">
        <v>24</v>
      </c>
      <c r="B1" s="34"/>
      <c r="C1" s="34"/>
      <c r="D1" s="18" t="s">
        <v>40</v>
      </c>
      <c r="E1" s="18" t="s">
        <v>39</v>
      </c>
    </row>
    <row r="2" spans="1:5" ht="17.100000000000001" customHeight="1" x14ac:dyDescent="0.3">
      <c r="A2" s="17" t="s">
        <v>1</v>
      </c>
      <c r="B2" s="17" t="s">
        <v>2</v>
      </c>
      <c r="C2" s="17" t="s">
        <v>3</v>
      </c>
      <c r="D2" s="17" t="s">
        <v>5</v>
      </c>
      <c r="E2" s="17" t="s">
        <v>4</v>
      </c>
    </row>
    <row r="3" spans="1:5" ht="30" customHeight="1" x14ac:dyDescent="0.3">
      <c r="A3" s="8">
        <f ca="1">DATE(YEAR(TODAY()),1,10)</f>
        <v>43110</v>
      </c>
      <c r="B3" s="23" t="s">
        <v>107</v>
      </c>
      <c r="C3" s="3">
        <v>24507</v>
      </c>
      <c r="D3" s="23" t="s">
        <v>47</v>
      </c>
      <c r="E3" s="23" t="s">
        <v>65</v>
      </c>
    </row>
    <row r="4" spans="1:5" ht="30" customHeight="1" x14ac:dyDescent="0.3">
      <c r="A4" s="8">
        <f ca="1">DATE(YEAR(TODAY()),1,5)</f>
        <v>43105</v>
      </c>
      <c r="B4" s="23" t="s">
        <v>107</v>
      </c>
      <c r="C4" s="3">
        <v>15247</v>
      </c>
      <c r="D4" s="2" t="s">
        <v>48</v>
      </c>
      <c r="E4" s="23" t="s">
        <v>66</v>
      </c>
    </row>
    <row r="5" spans="1:5" ht="30" customHeight="1" x14ac:dyDescent="0.3">
      <c r="A5" s="8">
        <f ca="1">DATE(YEAR(TODAY()),1,15)</f>
        <v>43115</v>
      </c>
      <c r="B5" s="23" t="s">
        <v>52</v>
      </c>
      <c r="C5" s="3">
        <v>671</v>
      </c>
      <c r="D5" s="2" t="s">
        <v>49</v>
      </c>
      <c r="E5" s="23" t="s">
        <v>67</v>
      </c>
    </row>
    <row r="6" spans="1:5" ht="30" customHeight="1" x14ac:dyDescent="0.3">
      <c r="A6" s="8">
        <f ca="1">DATE(YEAR(TODAY()),1,16)</f>
        <v>43116</v>
      </c>
      <c r="B6" s="23" t="s">
        <v>52</v>
      </c>
      <c r="C6" s="3">
        <v>399</v>
      </c>
      <c r="D6" s="2" t="s">
        <v>50</v>
      </c>
      <c r="E6" s="23" t="s">
        <v>68</v>
      </c>
    </row>
    <row r="7" spans="1:5" ht="30" customHeight="1" x14ac:dyDescent="0.3">
      <c r="A7" s="8">
        <f ca="1">DATE(YEAR(TODAY()),1,15)</f>
        <v>43115</v>
      </c>
      <c r="B7" s="23" t="s">
        <v>106</v>
      </c>
      <c r="C7" s="3">
        <v>589</v>
      </c>
      <c r="D7" s="2" t="s">
        <v>51</v>
      </c>
      <c r="E7" s="23" t="s">
        <v>69</v>
      </c>
    </row>
    <row r="8" spans="1:5" ht="30" customHeight="1" x14ac:dyDescent="0.3">
      <c r="A8" s="8">
        <f ca="1">DATE(YEAR(TODAY()),1,7)</f>
        <v>43107</v>
      </c>
      <c r="B8" s="23" t="s">
        <v>107</v>
      </c>
      <c r="C8" s="3">
        <v>11319</v>
      </c>
      <c r="D8" s="2" t="s">
        <v>52</v>
      </c>
      <c r="E8" s="23" t="s">
        <v>70</v>
      </c>
    </row>
    <row r="9" spans="1:5" ht="30" customHeight="1" x14ac:dyDescent="0.3">
      <c r="A9" s="8">
        <f ca="1">DATE(YEAR(TODAY()),1,2)</f>
        <v>43102</v>
      </c>
      <c r="B9" s="30" t="s">
        <v>107</v>
      </c>
      <c r="C9" s="22">
        <v>25000</v>
      </c>
      <c r="D9" s="21" t="s">
        <v>55</v>
      </c>
      <c r="E9" s="23" t="s">
        <v>71</v>
      </c>
    </row>
    <row r="10" spans="1:5" ht="30" customHeight="1" x14ac:dyDescent="0.3">
      <c r="A10" s="8">
        <f ca="1">DATE(YEAR(TODAY()),1,12)</f>
        <v>43112</v>
      </c>
      <c r="B10" s="30" t="s">
        <v>106</v>
      </c>
      <c r="C10" s="22">
        <v>1000</v>
      </c>
      <c r="D10" s="21" t="s">
        <v>57</v>
      </c>
      <c r="E10" s="23" t="s">
        <v>72</v>
      </c>
    </row>
    <row r="11" spans="1:5" ht="30" customHeight="1" x14ac:dyDescent="0.3">
      <c r="A11" s="8">
        <f ca="1">DATE(YEAR(TODAY()),1,1)</f>
        <v>43101</v>
      </c>
      <c r="B11" s="30" t="s">
        <v>52</v>
      </c>
      <c r="C11" s="22">
        <v>330</v>
      </c>
      <c r="D11" s="21" t="s">
        <v>58</v>
      </c>
      <c r="E11" s="23" t="s">
        <v>73</v>
      </c>
    </row>
    <row r="12" spans="1:5" ht="30" customHeight="1" x14ac:dyDescent="0.3">
      <c r="A12" s="8">
        <f ca="1">DATE(YEAR(TODAY()),1,5)</f>
        <v>43105</v>
      </c>
      <c r="B12" s="30" t="s">
        <v>104</v>
      </c>
      <c r="C12" s="22">
        <v>46</v>
      </c>
      <c r="D12" s="21" t="s">
        <v>60</v>
      </c>
      <c r="E12" s="23" t="s">
        <v>74</v>
      </c>
    </row>
    <row r="13" spans="1:5" ht="30" customHeight="1" x14ac:dyDescent="0.3">
      <c r="A13" s="8">
        <f ca="1">DATE(YEAR(TODAY()),1,6)</f>
        <v>43106</v>
      </c>
      <c r="B13" s="30" t="s">
        <v>109</v>
      </c>
      <c r="C13" s="22">
        <v>150</v>
      </c>
      <c r="D13" s="21" t="s">
        <v>60</v>
      </c>
      <c r="E13" s="23" t="s">
        <v>75</v>
      </c>
    </row>
    <row r="14" spans="1:5" ht="30" customHeight="1" x14ac:dyDescent="0.3">
      <c r="A14" s="8">
        <f ca="1">DATE(YEAR(TODAY()),1,7)</f>
        <v>43107</v>
      </c>
      <c r="B14" s="30" t="s">
        <v>109</v>
      </c>
      <c r="C14" s="22">
        <v>310</v>
      </c>
      <c r="D14" s="21" t="s">
        <v>60</v>
      </c>
      <c r="E14" s="23" t="s">
        <v>76</v>
      </c>
    </row>
    <row r="15" spans="1:5" ht="30" customHeight="1" x14ac:dyDescent="0.3">
      <c r="A15" s="8">
        <f ca="1">DATE(YEAR(TODAY()),1,8)</f>
        <v>43108</v>
      </c>
      <c r="B15" s="30" t="s">
        <v>109</v>
      </c>
      <c r="C15" s="22">
        <f>92+16</f>
        <v>108</v>
      </c>
      <c r="D15" s="21" t="s">
        <v>60</v>
      </c>
      <c r="E15" s="23" t="s">
        <v>77</v>
      </c>
    </row>
    <row r="16" spans="1:5" ht="30" customHeight="1" x14ac:dyDescent="0.3">
      <c r="A16" s="8">
        <f ca="1">DATE(YEAR(TODAY()),1,9)</f>
        <v>43109</v>
      </c>
      <c r="B16" s="30" t="s">
        <v>109</v>
      </c>
      <c r="C16" s="22">
        <v>190</v>
      </c>
      <c r="D16" s="21" t="s">
        <v>60</v>
      </c>
      <c r="E16" s="23" t="s">
        <v>78</v>
      </c>
    </row>
    <row r="17" spans="1:5" ht="30" customHeight="1" x14ac:dyDescent="0.3">
      <c r="A17" s="8">
        <f ca="1">DATE(YEAR(TODAY()),1,10)</f>
        <v>43110</v>
      </c>
      <c r="B17" s="30" t="s">
        <v>109</v>
      </c>
      <c r="C17" s="22">
        <v>340</v>
      </c>
      <c r="D17" s="21" t="s">
        <v>60</v>
      </c>
      <c r="E17" s="23" t="s">
        <v>79</v>
      </c>
    </row>
    <row r="18" spans="1:5" ht="30" customHeight="1" x14ac:dyDescent="0.3">
      <c r="A18" s="8">
        <f ca="1">DATE(YEAR(TODAY()),1,10)</f>
        <v>43110</v>
      </c>
      <c r="B18" s="30" t="s">
        <v>109</v>
      </c>
      <c r="C18" s="22">
        <v>10</v>
      </c>
      <c r="D18" s="21" t="s">
        <v>60</v>
      </c>
      <c r="E18" s="23" t="s">
        <v>80</v>
      </c>
    </row>
    <row r="19" spans="1:5" ht="30" customHeight="1" x14ac:dyDescent="0.3">
      <c r="A19" s="8">
        <f ca="1">DATE(YEAR(TODAY()),1,12)</f>
        <v>43112</v>
      </c>
      <c r="B19" s="30" t="s">
        <v>104</v>
      </c>
      <c r="C19" s="22">
        <v>114</v>
      </c>
      <c r="D19" s="21" t="s">
        <v>60</v>
      </c>
      <c r="E19" s="23" t="s">
        <v>81</v>
      </c>
    </row>
    <row r="20" spans="1:5" ht="30" customHeight="1" x14ac:dyDescent="0.3">
      <c r="A20" s="8">
        <f ca="1">DATE(YEAR(TODAY()),1,12)</f>
        <v>43112</v>
      </c>
      <c r="B20" s="30" t="s">
        <v>107</v>
      </c>
      <c r="C20" s="22">
        <v>300</v>
      </c>
      <c r="D20" s="21" t="s">
        <v>82</v>
      </c>
      <c r="E20" s="23" t="s">
        <v>82</v>
      </c>
    </row>
    <row r="21" spans="1:5" ht="30" customHeight="1" x14ac:dyDescent="0.3">
      <c r="A21" s="8">
        <f ca="1">DATE(YEAR(TODAY()),1,12)</f>
        <v>43112</v>
      </c>
      <c r="B21" s="30" t="s">
        <v>107</v>
      </c>
      <c r="C21" s="22">
        <v>220</v>
      </c>
      <c r="D21" s="30" t="s">
        <v>115</v>
      </c>
      <c r="E21" s="23" t="s">
        <v>83</v>
      </c>
    </row>
    <row r="22" spans="1:5" ht="30" customHeight="1" x14ac:dyDescent="0.3">
      <c r="A22" s="8">
        <f ca="1">DATE(YEAR(TODAY()),1,13)</f>
        <v>43113</v>
      </c>
      <c r="B22" s="30" t="s">
        <v>109</v>
      </c>
      <c r="C22" s="22">
        <v>80</v>
      </c>
      <c r="D22" s="25" t="s">
        <v>60</v>
      </c>
      <c r="E22" s="23" t="s">
        <v>84</v>
      </c>
    </row>
    <row r="23" spans="1:5" ht="30" customHeight="1" x14ac:dyDescent="0.3">
      <c r="A23" s="8">
        <f ca="1">DATE(YEAR(TODAY()),1,13)</f>
        <v>43113</v>
      </c>
      <c r="B23" s="30" t="s">
        <v>109</v>
      </c>
      <c r="C23" s="22">
        <v>170</v>
      </c>
      <c r="D23" s="25" t="s">
        <v>60</v>
      </c>
      <c r="E23" s="23" t="s">
        <v>85</v>
      </c>
    </row>
    <row r="24" spans="1:5" ht="30" customHeight="1" x14ac:dyDescent="0.3">
      <c r="A24" s="8">
        <f ca="1">DATE(YEAR(TODAY()),1,14)</f>
        <v>43114</v>
      </c>
      <c r="B24" s="30" t="s">
        <v>109</v>
      </c>
      <c r="C24" s="22">
        <v>100</v>
      </c>
      <c r="D24" s="25" t="s">
        <v>135</v>
      </c>
      <c r="E24" s="23" t="s">
        <v>86</v>
      </c>
    </row>
    <row r="25" spans="1:5" ht="30" customHeight="1" x14ac:dyDescent="0.3">
      <c r="A25" s="8">
        <f ca="1">DATE(YEAR(TODAY()),1,14)</f>
        <v>43114</v>
      </c>
      <c r="B25" s="30" t="s">
        <v>107</v>
      </c>
      <c r="C25" s="22">
        <v>750</v>
      </c>
      <c r="D25" s="21" t="s">
        <v>62</v>
      </c>
      <c r="E25" s="23" t="s">
        <v>88</v>
      </c>
    </row>
    <row r="26" spans="1:5" ht="30" customHeight="1" x14ac:dyDescent="0.3">
      <c r="A26" s="8">
        <f ca="1">DATE(YEAR(TODAY()),1,14)</f>
        <v>43114</v>
      </c>
      <c r="B26" s="30" t="s">
        <v>109</v>
      </c>
      <c r="C26" s="22">
        <v>120</v>
      </c>
      <c r="D26" s="21" t="s">
        <v>62</v>
      </c>
      <c r="E26" s="23" t="s">
        <v>87</v>
      </c>
    </row>
    <row r="27" spans="1:5" ht="30" customHeight="1" x14ac:dyDescent="0.3">
      <c r="A27" s="8">
        <f ca="1">DATE(YEAR(TODAY()),1,4)</f>
        <v>43104</v>
      </c>
      <c r="B27" s="30" t="s">
        <v>109</v>
      </c>
      <c r="C27" s="22">
        <v>52</v>
      </c>
      <c r="D27" s="21" t="s">
        <v>64</v>
      </c>
      <c r="E27" s="25"/>
    </row>
    <row r="28" spans="1:5" ht="30" customHeight="1" x14ac:dyDescent="0.3">
      <c r="A28" s="8">
        <f ca="1">DATE(YEAR(TODAY()),1,4)</f>
        <v>43104</v>
      </c>
      <c r="B28" s="30" t="s">
        <v>109</v>
      </c>
      <c r="C28" s="22">
        <v>841</v>
      </c>
      <c r="D28" s="21" t="s">
        <v>61</v>
      </c>
      <c r="E28" s="21"/>
    </row>
    <row r="29" spans="1:5" ht="30" customHeight="1" x14ac:dyDescent="0.3">
      <c r="A29" s="8">
        <f ca="1">DATE(YEAR(TODAY()),1,5)</f>
        <v>43105</v>
      </c>
      <c r="B29" s="30" t="s">
        <v>106</v>
      </c>
      <c r="C29" s="22">
        <v>100</v>
      </c>
      <c r="D29" s="25" t="s">
        <v>64</v>
      </c>
      <c r="E29" s="25" t="s">
        <v>89</v>
      </c>
    </row>
    <row r="30" spans="1:5" ht="30" customHeight="1" x14ac:dyDescent="0.3">
      <c r="A30" s="8">
        <f ca="1">DATE(YEAR(TODAY()),1,6)</f>
        <v>43106</v>
      </c>
      <c r="B30" s="30" t="s">
        <v>109</v>
      </c>
      <c r="C30" s="22">
        <v>15</v>
      </c>
      <c r="D30" s="25" t="s">
        <v>64</v>
      </c>
      <c r="E30" s="25" t="s">
        <v>90</v>
      </c>
    </row>
    <row r="31" spans="1:5" ht="30" customHeight="1" x14ac:dyDescent="0.3">
      <c r="A31" s="8">
        <f ca="1">DATE(YEAR(TODAY()),1,6)</f>
        <v>43106</v>
      </c>
      <c r="B31" s="30" t="s">
        <v>109</v>
      </c>
      <c r="C31" s="22">
        <v>150</v>
      </c>
      <c r="D31" s="25" t="s">
        <v>64</v>
      </c>
      <c r="E31" s="25" t="s">
        <v>91</v>
      </c>
    </row>
    <row r="32" spans="1:5" ht="30" customHeight="1" x14ac:dyDescent="0.3">
      <c r="A32" s="8">
        <f ca="1">DATE(YEAR(TODAY()),1,7)</f>
        <v>43107</v>
      </c>
      <c r="B32" s="30" t="s">
        <v>109</v>
      </c>
      <c r="C32" s="22">
        <v>150</v>
      </c>
      <c r="D32" s="21" t="s">
        <v>60</v>
      </c>
      <c r="E32" s="25" t="s">
        <v>92</v>
      </c>
    </row>
    <row r="33" spans="1:5" ht="30" customHeight="1" x14ac:dyDescent="0.3">
      <c r="A33" s="8">
        <f ca="1">DATE(YEAR(TODAY()),1,7)</f>
        <v>43107</v>
      </c>
      <c r="B33" s="30" t="s">
        <v>109</v>
      </c>
      <c r="C33" s="22">
        <v>1010</v>
      </c>
      <c r="D33" s="25" t="s">
        <v>61</v>
      </c>
      <c r="E33" s="25" t="s">
        <v>93</v>
      </c>
    </row>
    <row r="34" spans="1:5" ht="30" customHeight="1" x14ac:dyDescent="0.3">
      <c r="A34" s="8">
        <f ca="1">DATE(YEAR(TODAY()),1,8)</f>
        <v>43108</v>
      </c>
      <c r="B34" s="30" t="s">
        <v>109</v>
      </c>
      <c r="C34" s="22">
        <v>82</v>
      </c>
      <c r="D34" s="25" t="s">
        <v>64</v>
      </c>
      <c r="E34" s="21"/>
    </row>
    <row r="35" spans="1:5" ht="30" customHeight="1" x14ac:dyDescent="0.3">
      <c r="A35" s="26">
        <f ca="1">DATE(YEAR(TODAY()),1,9)</f>
        <v>43109</v>
      </c>
      <c r="B35" s="30" t="s">
        <v>109</v>
      </c>
      <c r="C35" s="22">
        <v>56</v>
      </c>
      <c r="D35" s="21" t="s">
        <v>94</v>
      </c>
      <c r="E35" s="25" t="s">
        <v>95</v>
      </c>
    </row>
    <row r="36" spans="1:5" ht="30" customHeight="1" x14ac:dyDescent="0.3">
      <c r="A36" s="26">
        <f ca="1">DATE(YEAR(TODAY()),1,10)</f>
        <v>43110</v>
      </c>
      <c r="B36" s="30" t="s">
        <v>109</v>
      </c>
      <c r="C36" s="22">
        <v>36</v>
      </c>
      <c r="D36" s="27" t="s">
        <v>94</v>
      </c>
      <c r="E36" s="25" t="s">
        <v>96</v>
      </c>
    </row>
    <row r="37" spans="1:5" ht="30" customHeight="1" x14ac:dyDescent="0.3">
      <c r="A37" s="26">
        <f ca="1">DATE(YEAR(TODAY()),1,10)</f>
        <v>43110</v>
      </c>
      <c r="B37" s="30" t="s">
        <v>106</v>
      </c>
      <c r="C37" s="28">
        <v>280</v>
      </c>
      <c r="D37" s="30" t="s">
        <v>128</v>
      </c>
      <c r="E37" s="30" t="s">
        <v>129</v>
      </c>
    </row>
    <row r="38" spans="1:5" ht="30" customHeight="1" x14ac:dyDescent="0.3">
      <c r="A38" s="26">
        <f ca="1">DATE(YEAR(TODAY()),1,13)</f>
        <v>43113</v>
      </c>
      <c r="B38" s="30" t="s">
        <v>109</v>
      </c>
      <c r="C38" s="22">
        <v>36</v>
      </c>
      <c r="D38" s="27" t="s">
        <v>94</v>
      </c>
      <c r="E38" s="30" t="s">
        <v>96</v>
      </c>
    </row>
    <row r="39" spans="1:5" ht="30" customHeight="1" x14ac:dyDescent="0.3">
      <c r="A39" s="26">
        <f ca="1">DATE(YEAR(TODAY()),1,13)</f>
        <v>43113</v>
      </c>
      <c r="B39" s="30" t="s">
        <v>109</v>
      </c>
      <c r="C39" s="22">
        <v>40</v>
      </c>
      <c r="D39" s="21" t="s">
        <v>97</v>
      </c>
      <c r="E39" s="25" t="s">
        <v>98</v>
      </c>
    </row>
    <row r="40" spans="1:5" ht="30" customHeight="1" x14ac:dyDescent="0.3">
      <c r="A40" s="26">
        <f ca="1">DATE(YEAR(TODAY()),1,13)</f>
        <v>43113</v>
      </c>
      <c r="B40" s="30" t="s">
        <v>104</v>
      </c>
      <c r="C40" s="22">
        <v>728</v>
      </c>
      <c r="D40" s="25" t="s">
        <v>61</v>
      </c>
      <c r="E40" s="25" t="s">
        <v>99</v>
      </c>
    </row>
    <row r="41" spans="1:5" ht="30" customHeight="1" x14ac:dyDescent="0.3">
      <c r="A41" s="26">
        <f ca="1">DATE(YEAR(TODAY()),1,14)</f>
        <v>43114</v>
      </c>
      <c r="B41" s="30" t="s">
        <v>109</v>
      </c>
      <c r="C41" s="22">
        <v>500</v>
      </c>
      <c r="D41" s="25" t="s">
        <v>61</v>
      </c>
      <c r="E41" s="25" t="s">
        <v>100</v>
      </c>
    </row>
    <row r="42" spans="1:5" ht="30" customHeight="1" x14ac:dyDescent="0.3">
      <c r="A42" s="26">
        <f ca="1">DATE(YEAR(TODAY()),1,14)</f>
        <v>43114</v>
      </c>
      <c r="B42" s="30" t="s">
        <v>109</v>
      </c>
      <c r="C42" s="22">
        <v>127</v>
      </c>
      <c r="D42" s="25" t="s">
        <v>64</v>
      </c>
      <c r="E42" s="25" t="s">
        <v>101</v>
      </c>
    </row>
    <row r="43" spans="1:5" ht="30" customHeight="1" x14ac:dyDescent="0.3">
      <c r="A43" s="26">
        <f ca="1">DATE(YEAR(TODAY()),1,14)</f>
        <v>43114</v>
      </c>
      <c r="B43" s="30" t="s">
        <v>109</v>
      </c>
      <c r="C43" s="22">
        <v>36</v>
      </c>
      <c r="D43" s="25" t="s">
        <v>94</v>
      </c>
      <c r="E43" s="25" t="s">
        <v>96</v>
      </c>
    </row>
    <row r="44" spans="1:5" ht="30" customHeight="1" x14ac:dyDescent="0.3">
      <c r="A44" s="26">
        <f ca="1">DATE(YEAR(TODAY()),1,15)</f>
        <v>43115</v>
      </c>
      <c r="B44" s="30" t="s">
        <v>109</v>
      </c>
      <c r="C44" s="22">
        <v>500</v>
      </c>
      <c r="D44" s="25" t="s">
        <v>61</v>
      </c>
      <c r="E44" s="25" t="s">
        <v>103</v>
      </c>
    </row>
    <row r="45" spans="1:5" ht="30" customHeight="1" x14ac:dyDescent="0.3">
      <c r="A45" s="26">
        <f ca="1">DATE(YEAR(TODAY()),1,15)</f>
        <v>43115</v>
      </c>
      <c r="B45" s="30" t="s">
        <v>106</v>
      </c>
      <c r="C45" s="28">
        <v>300</v>
      </c>
      <c r="D45" s="30" t="s">
        <v>128</v>
      </c>
      <c r="E45" s="30" t="s">
        <v>129</v>
      </c>
    </row>
    <row r="46" spans="1:5" ht="30" customHeight="1" x14ac:dyDescent="0.3">
      <c r="A46" s="26">
        <f ca="1">DATE(YEAR(TODAY()),1,15)</f>
        <v>43115</v>
      </c>
      <c r="B46" s="30" t="s">
        <v>106</v>
      </c>
      <c r="C46" s="22">
        <v>68</v>
      </c>
      <c r="D46" s="25" t="s">
        <v>64</v>
      </c>
      <c r="E46" s="25" t="s">
        <v>64</v>
      </c>
    </row>
    <row r="47" spans="1:5" ht="30" customHeight="1" x14ac:dyDescent="0.3">
      <c r="A47" s="26">
        <f ca="1">DATE(YEAR(TODAY()),1,17)</f>
        <v>43117</v>
      </c>
      <c r="B47" s="30" t="s">
        <v>104</v>
      </c>
      <c r="C47" s="22">
        <v>160</v>
      </c>
      <c r="D47" s="30" t="s">
        <v>60</v>
      </c>
      <c r="E47" s="30" t="s">
        <v>105</v>
      </c>
    </row>
    <row r="48" spans="1:5" ht="30" customHeight="1" x14ac:dyDescent="0.3">
      <c r="A48" s="26">
        <f ca="1">DATE(YEAR(TODAY()),1,17)</f>
        <v>43117</v>
      </c>
      <c r="B48" s="30" t="s">
        <v>104</v>
      </c>
      <c r="C48" s="22">
        <v>34</v>
      </c>
      <c r="D48" s="30" t="s">
        <v>60</v>
      </c>
      <c r="E48" s="30" t="s">
        <v>108</v>
      </c>
    </row>
    <row r="49" spans="1:5" ht="30" customHeight="1" x14ac:dyDescent="0.3">
      <c r="A49" s="26">
        <f ca="1">DATE(YEAR(TODAY()),1,18)</f>
        <v>43118</v>
      </c>
      <c r="B49" s="30" t="s">
        <v>109</v>
      </c>
      <c r="C49" s="22">
        <v>58</v>
      </c>
      <c r="D49" s="21" t="s">
        <v>94</v>
      </c>
      <c r="E49" s="30" t="s">
        <v>110</v>
      </c>
    </row>
    <row r="50" spans="1:5" ht="30" customHeight="1" x14ac:dyDescent="0.3">
      <c r="A50" s="26">
        <f ca="1">DATE(YEAR(TODAY()),1,1)</f>
        <v>43101</v>
      </c>
      <c r="B50" s="30" t="s">
        <v>109</v>
      </c>
      <c r="C50" s="22">
        <v>1000</v>
      </c>
      <c r="D50" s="21" t="s">
        <v>63</v>
      </c>
      <c r="E50" s="30" t="s">
        <v>111</v>
      </c>
    </row>
    <row r="51" spans="1:5" ht="30" customHeight="1" x14ac:dyDescent="0.3">
      <c r="A51" s="26">
        <f ca="1">DATE(YEAR(TODAY()),1,18)</f>
        <v>43118</v>
      </c>
      <c r="B51" s="30" t="s">
        <v>107</v>
      </c>
      <c r="C51" s="22">
        <v>371.8</v>
      </c>
      <c r="D51" s="30" t="s">
        <v>63</v>
      </c>
      <c r="E51" s="30" t="s">
        <v>112</v>
      </c>
    </row>
    <row r="52" spans="1:5" ht="30" customHeight="1" x14ac:dyDescent="0.3">
      <c r="A52" s="26">
        <f ca="1">DATE(YEAR(TODAY()),1,18)</f>
        <v>43118</v>
      </c>
      <c r="B52" s="30" t="s">
        <v>109</v>
      </c>
      <c r="C52" s="22">
        <v>0</v>
      </c>
      <c r="D52" s="30" t="s">
        <v>63</v>
      </c>
      <c r="E52" s="30" t="s">
        <v>113</v>
      </c>
    </row>
    <row r="53" spans="1:5" ht="30" customHeight="1" x14ac:dyDescent="0.3">
      <c r="A53" s="26">
        <f ca="1">DATE(YEAR(TODAY()),1,18)</f>
        <v>43118</v>
      </c>
      <c r="B53" s="30" t="s">
        <v>114</v>
      </c>
      <c r="C53" s="28">
        <v>1010</v>
      </c>
      <c r="D53" s="30" t="s">
        <v>114</v>
      </c>
      <c r="E53" s="27"/>
    </row>
    <row r="54" spans="1:5" ht="30" customHeight="1" x14ac:dyDescent="0.3">
      <c r="A54" s="26">
        <f ca="1">DATE(YEAR(TODAY()),1,18)</f>
        <v>43118</v>
      </c>
      <c r="B54" s="30" t="s">
        <v>104</v>
      </c>
      <c r="C54" s="28">
        <f>104+34</f>
        <v>138</v>
      </c>
      <c r="D54" s="27" t="s">
        <v>60</v>
      </c>
      <c r="E54" s="30" t="s">
        <v>81</v>
      </c>
    </row>
    <row r="55" spans="1:5" ht="30" customHeight="1" x14ac:dyDescent="0.3">
      <c r="A55" s="26">
        <f ca="1">DATE(YEAR(TODAY()),1,18)</f>
        <v>43118</v>
      </c>
      <c r="B55" s="30" t="s">
        <v>109</v>
      </c>
      <c r="C55" s="28">
        <v>100</v>
      </c>
      <c r="D55" s="27" t="s">
        <v>60</v>
      </c>
      <c r="E55" s="30" t="s">
        <v>116</v>
      </c>
    </row>
    <row r="56" spans="1:5" ht="30" customHeight="1" x14ac:dyDescent="0.3">
      <c r="A56" s="26">
        <f ca="1">DATE(YEAR(TODAY()),1,19)</f>
        <v>43119</v>
      </c>
      <c r="B56" s="30" t="s">
        <v>109</v>
      </c>
      <c r="C56" s="28">
        <v>30</v>
      </c>
      <c r="D56" s="27" t="s">
        <v>60</v>
      </c>
      <c r="E56" s="30" t="s">
        <v>117</v>
      </c>
    </row>
    <row r="57" spans="1:5" ht="30" customHeight="1" x14ac:dyDescent="0.3">
      <c r="A57" s="26">
        <f ca="1">DATE(YEAR(TODAY()),1,19)</f>
        <v>43119</v>
      </c>
      <c r="B57" s="30" t="s">
        <v>104</v>
      </c>
      <c r="C57" s="28">
        <v>486</v>
      </c>
      <c r="D57" s="30" t="s">
        <v>61</v>
      </c>
      <c r="E57" s="30" t="s">
        <v>130</v>
      </c>
    </row>
    <row r="58" spans="1:5" ht="30" customHeight="1" x14ac:dyDescent="0.3">
      <c r="A58" s="26">
        <f ca="1">DATE(YEAR(TODAY()),1,19)</f>
        <v>43119</v>
      </c>
      <c r="B58" s="30" t="s">
        <v>109</v>
      </c>
      <c r="C58" s="28">
        <v>18</v>
      </c>
      <c r="D58" s="30" t="s">
        <v>94</v>
      </c>
      <c r="E58" s="30" t="s">
        <v>94</v>
      </c>
    </row>
    <row r="59" spans="1:5" ht="30" customHeight="1" x14ac:dyDescent="0.3">
      <c r="A59" s="26">
        <f ca="1">DATE(YEAR(TODAY()),1,20)</f>
        <v>43120</v>
      </c>
      <c r="B59" s="30" t="s">
        <v>118</v>
      </c>
      <c r="C59" s="28">
        <v>313</v>
      </c>
      <c r="D59" s="30" t="s">
        <v>61</v>
      </c>
      <c r="E59" s="30" t="s">
        <v>127</v>
      </c>
    </row>
    <row r="60" spans="1:5" ht="30" customHeight="1" x14ac:dyDescent="0.3">
      <c r="A60" s="26">
        <f t="shared" ref="A60" ca="1" si="0">DATE(YEAR(TODAY()),1,20)</f>
        <v>43120</v>
      </c>
      <c r="B60" s="30" t="s">
        <v>118</v>
      </c>
      <c r="C60" s="28">
        <v>340</v>
      </c>
      <c r="D60" s="30" t="s">
        <v>60</v>
      </c>
      <c r="E60" s="30" t="s">
        <v>119</v>
      </c>
    </row>
    <row r="61" spans="1:5" ht="30" customHeight="1" x14ac:dyDescent="0.3">
      <c r="A61" s="26">
        <f ca="1">DATE(YEAR(TODAY()),1,21)</f>
        <v>43121</v>
      </c>
      <c r="B61" s="30" t="s">
        <v>109</v>
      </c>
      <c r="C61" s="28">
        <v>57</v>
      </c>
      <c r="D61" s="30" t="s">
        <v>94</v>
      </c>
      <c r="E61" s="30" t="s">
        <v>120</v>
      </c>
    </row>
    <row r="62" spans="1:5" ht="30" customHeight="1" x14ac:dyDescent="0.3">
      <c r="A62" s="26">
        <f ca="1">DATE(YEAR(TODAY()),1,21)</f>
        <v>43121</v>
      </c>
      <c r="B62" s="30" t="s">
        <v>109</v>
      </c>
      <c r="C62" s="28">
        <v>450</v>
      </c>
      <c r="D62" s="27" t="s">
        <v>121</v>
      </c>
      <c r="E62" s="30" t="s">
        <v>122</v>
      </c>
    </row>
    <row r="63" spans="1:5" ht="30" customHeight="1" x14ac:dyDescent="0.3">
      <c r="A63" s="26">
        <f t="shared" ref="A63:A67" ca="1" si="1">DATE(YEAR(TODAY()),1,21)</f>
        <v>43121</v>
      </c>
      <c r="B63" s="30" t="s">
        <v>109</v>
      </c>
      <c r="C63" s="28">
        <v>100</v>
      </c>
      <c r="D63" s="30" t="s">
        <v>61</v>
      </c>
      <c r="E63" s="30" t="s">
        <v>123</v>
      </c>
    </row>
    <row r="64" spans="1:5" ht="30" customHeight="1" x14ac:dyDescent="0.3">
      <c r="A64" s="26">
        <f t="shared" ca="1" si="1"/>
        <v>43121</v>
      </c>
      <c r="B64" s="30" t="s">
        <v>107</v>
      </c>
      <c r="C64" s="28">
        <v>297</v>
      </c>
      <c r="D64" s="30" t="s">
        <v>64</v>
      </c>
      <c r="E64" s="27"/>
    </row>
    <row r="65" spans="1:5" ht="30" customHeight="1" x14ac:dyDescent="0.3">
      <c r="A65" s="26">
        <f t="shared" ca="1" si="1"/>
        <v>43121</v>
      </c>
      <c r="B65" s="30" t="s">
        <v>106</v>
      </c>
      <c r="C65" s="28">
        <v>550</v>
      </c>
      <c r="D65" s="27" t="s">
        <v>62</v>
      </c>
      <c r="E65" s="30" t="s">
        <v>124</v>
      </c>
    </row>
    <row r="66" spans="1:5" ht="30" customHeight="1" x14ac:dyDescent="0.3">
      <c r="A66" s="26">
        <f t="shared" ca="1" si="1"/>
        <v>43121</v>
      </c>
      <c r="B66" s="30" t="s">
        <v>109</v>
      </c>
      <c r="C66" s="28">
        <v>500</v>
      </c>
      <c r="D66" s="27" t="s">
        <v>62</v>
      </c>
      <c r="E66" s="30" t="s">
        <v>125</v>
      </c>
    </row>
    <row r="67" spans="1:5" ht="30" customHeight="1" x14ac:dyDescent="0.3">
      <c r="A67" s="26">
        <f t="shared" ca="1" si="1"/>
        <v>43121</v>
      </c>
      <c r="B67" s="30" t="s">
        <v>107</v>
      </c>
      <c r="C67" s="28">
        <v>223</v>
      </c>
      <c r="D67" s="27" t="s">
        <v>126</v>
      </c>
      <c r="E67" s="27"/>
    </row>
    <row r="68" spans="1:5" ht="30" customHeight="1" x14ac:dyDescent="0.3">
      <c r="A68" s="26">
        <f ca="1">DATE(YEAR(TODAY()),1,22)</f>
        <v>43122</v>
      </c>
      <c r="B68" s="30" t="s">
        <v>106</v>
      </c>
      <c r="C68" s="28">
        <v>300</v>
      </c>
      <c r="D68" s="27" t="s">
        <v>128</v>
      </c>
      <c r="E68" s="30" t="s">
        <v>129</v>
      </c>
    </row>
    <row r="69" spans="1:5" ht="30" customHeight="1" x14ac:dyDescent="0.3">
      <c r="A69" s="26">
        <f ca="1">DATE(YEAR(TODAY()),1,22)</f>
        <v>43122</v>
      </c>
      <c r="B69" s="30" t="s">
        <v>104</v>
      </c>
      <c r="C69" s="28">
        <v>160</v>
      </c>
      <c r="D69" s="27" t="s">
        <v>60</v>
      </c>
      <c r="E69" s="30" t="s">
        <v>105</v>
      </c>
    </row>
    <row r="70" spans="1:5" ht="30" customHeight="1" x14ac:dyDescent="0.3">
      <c r="A70" s="26">
        <f ca="1">DATE(YEAR(TODAY()),1,22)</f>
        <v>43122</v>
      </c>
      <c r="B70" s="30" t="s">
        <v>104</v>
      </c>
      <c r="C70" s="28">
        <v>15</v>
      </c>
      <c r="D70" s="27" t="s">
        <v>60</v>
      </c>
      <c r="E70" s="30" t="s">
        <v>108</v>
      </c>
    </row>
    <row r="71" spans="1:5" ht="30" customHeight="1" x14ac:dyDescent="0.3">
      <c r="A71" s="26">
        <f ca="1">DATE(YEAR(TODAY()),1,22)</f>
        <v>43122</v>
      </c>
      <c r="B71" s="30" t="s">
        <v>106</v>
      </c>
      <c r="C71" s="28">
        <v>106</v>
      </c>
      <c r="D71" s="30" t="s">
        <v>64</v>
      </c>
      <c r="E71" s="30" t="s">
        <v>64</v>
      </c>
    </row>
    <row r="72" spans="1:5" ht="30" customHeight="1" x14ac:dyDescent="0.3">
      <c r="A72" s="26">
        <f ca="1">DATE(YEAR(TODAY()),1,22)</f>
        <v>43122</v>
      </c>
      <c r="B72" s="30" t="s">
        <v>109</v>
      </c>
      <c r="C72" s="28">
        <v>10</v>
      </c>
      <c r="D72" s="30" t="s">
        <v>61</v>
      </c>
      <c r="E72" s="30" t="s">
        <v>131</v>
      </c>
    </row>
    <row r="73" spans="1:5" ht="30" customHeight="1" x14ac:dyDescent="0.3">
      <c r="A73" s="26">
        <f ca="1">DATE(YEAR(TODAY()),1,23)</f>
        <v>43123</v>
      </c>
      <c r="B73" s="30" t="s">
        <v>109</v>
      </c>
      <c r="C73" s="28">
        <v>67</v>
      </c>
      <c r="D73" s="30" t="s">
        <v>94</v>
      </c>
      <c r="E73" s="30" t="s">
        <v>120</v>
      </c>
    </row>
    <row r="74" spans="1:5" ht="30" customHeight="1" x14ac:dyDescent="0.3">
      <c r="A74" s="26">
        <f ca="1">DATE(YEAR(TODAY()),1,23)</f>
        <v>43123</v>
      </c>
      <c r="B74" s="30" t="s">
        <v>106</v>
      </c>
      <c r="C74" s="28">
        <v>52</v>
      </c>
      <c r="D74" s="30" t="s">
        <v>60</v>
      </c>
      <c r="E74" s="30" t="s">
        <v>108</v>
      </c>
    </row>
    <row r="75" spans="1:5" ht="30" customHeight="1" x14ac:dyDescent="0.3">
      <c r="A75" s="26">
        <f ca="1">DATE(YEAR(TODAY()),1,23)</f>
        <v>43123</v>
      </c>
      <c r="B75" s="30" t="s">
        <v>106</v>
      </c>
      <c r="C75" s="28">
        <v>230</v>
      </c>
      <c r="D75" s="27" t="s">
        <v>135</v>
      </c>
      <c r="E75" s="30" t="s">
        <v>132</v>
      </c>
    </row>
    <row r="76" spans="1:5" ht="30" customHeight="1" x14ac:dyDescent="0.3">
      <c r="A76" s="26">
        <f ca="1">DATE(YEAR(TODAY()),1,24)</f>
        <v>43124</v>
      </c>
      <c r="B76" s="30" t="s">
        <v>109</v>
      </c>
      <c r="C76" s="28">
        <v>150</v>
      </c>
      <c r="D76" s="30" t="s">
        <v>121</v>
      </c>
      <c r="E76" s="30" t="s">
        <v>133</v>
      </c>
    </row>
    <row r="77" spans="1:5" ht="30" customHeight="1" x14ac:dyDescent="0.3">
      <c r="A77" s="26">
        <f ca="1">DATE(YEAR(TODAY()),1,24)</f>
        <v>43124</v>
      </c>
      <c r="B77" s="30" t="s">
        <v>106</v>
      </c>
      <c r="C77" s="28">
        <v>30</v>
      </c>
      <c r="D77" s="30" t="s">
        <v>60</v>
      </c>
      <c r="E77" s="30" t="s">
        <v>108</v>
      </c>
    </row>
    <row r="78" spans="1:5" ht="30" customHeight="1" x14ac:dyDescent="0.3">
      <c r="A78" s="26">
        <f ca="1">DATE(YEAR(TODAY()),1,25)</f>
        <v>43125</v>
      </c>
      <c r="B78" s="30" t="s">
        <v>109</v>
      </c>
      <c r="C78" s="28">
        <v>57</v>
      </c>
      <c r="D78" s="30" t="s">
        <v>94</v>
      </c>
      <c r="E78" s="30" t="s">
        <v>120</v>
      </c>
    </row>
    <row r="79" spans="1:5" ht="30" customHeight="1" x14ac:dyDescent="0.3">
      <c r="A79" s="26">
        <f ca="1">DATE(YEAR(TODAY()),1,25)</f>
        <v>43125</v>
      </c>
      <c r="B79" s="30" t="s">
        <v>109</v>
      </c>
      <c r="C79" s="28">
        <v>15</v>
      </c>
      <c r="D79" s="30" t="s">
        <v>61</v>
      </c>
      <c r="E79" s="30" t="s">
        <v>134</v>
      </c>
    </row>
    <row r="80" spans="1:5" ht="30" customHeight="1" x14ac:dyDescent="0.3">
      <c r="A80" s="26">
        <f ca="1">DATE(YEAR(TODAY()),1,25)</f>
        <v>43125</v>
      </c>
      <c r="B80" s="30" t="s">
        <v>104</v>
      </c>
      <c r="C80" s="28">
        <v>206</v>
      </c>
      <c r="D80" s="30" t="s">
        <v>135</v>
      </c>
      <c r="E80" s="30" t="s">
        <v>136</v>
      </c>
    </row>
    <row r="81" spans="1:5" ht="30" customHeight="1" x14ac:dyDescent="0.3">
      <c r="A81" s="26">
        <f ca="1">DATE(YEAR(TODAY()),1,26)</f>
        <v>43126</v>
      </c>
      <c r="B81" s="30" t="s">
        <v>109</v>
      </c>
      <c r="C81" s="28">
        <v>200</v>
      </c>
      <c r="D81" s="30" t="s">
        <v>115</v>
      </c>
      <c r="E81" s="30" t="s">
        <v>83</v>
      </c>
    </row>
    <row r="82" spans="1:5" ht="30" customHeight="1" x14ac:dyDescent="0.3">
      <c r="A82" s="26">
        <f ca="1">DATE(YEAR(TODAY()),1,26)</f>
        <v>43126</v>
      </c>
      <c r="B82" s="30" t="s">
        <v>109</v>
      </c>
      <c r="C82" s="28">
        <v>140</v>
      </c>
      <c r="D82" s="27" t="s">
        <v>135</v>
      </c>
      <c r="E82" s="30" t="s">
        <v>137</v>
      </c>
    </row>
    <row r="83" spans="1:5" ht="30" customHeight="1" x14ac:dyDescent="0.3">
      <c r="A83" s="26">
        <f ca="1">DATE(YEAR(TODAY()),1,27)</f>
        <v>43127</v>
      </c>
      <c r="B83" s="30" t="s">
        <v>109</v>
      </c>
      <c r="C83" s="28">
        <v>165</v>
      </c>
      <c r="D83" s="27" t="s">
        <v>135</v>
      </c>
      <c r="E83" s="30" t="s">
        <v>137</v>
      </c>
    </row>
    <row r="84" spans="1:5" ht="30" customHeight="1" x14ac:dyDescent="0.3">
      <c r="A84" s="26">
        <f ca="1">DATE(YEAR(TODAY()),1,27)</f>
        <v>43127</v>
      </c>
      <c r="B84" s="30" t="s">
        <v>109</v>
      </c>
      <c r="C84" s="28">
        <v>36</v>
      </c>
      <c r="D84" s="30" t="s">
        <v>94</v>
      </c>
      <c r="E84" s="30" t="s">
        <v>94</v>
      </c>
    </row>
    <row r="85" spans="1:5" ht="30" customHeight="1" x14ac:dyDescent="0.3">
      <c r="A85" s="26">
        <f ca="1">DATE(YEAR(TODAY()),1,27)</f>
        <v>43127</v>
      </c>
      <c r="B85" s="30" t="s">
        <v>106</v>
      </c>
      <c r="C85" s="28">
        <v>300</v>
      </c>
      <c r="D85" s="30" t="s">
        <v>128</v>
      </c>
      <c r="E85" s="30" t="s">
        <v>129</v>
      </c>
    </row>
    <row r="86" spans="1:5" ht="30" customHeight="1" x14ac:dyDescent="0.3">
      <c r="A86" s="26">
        <f ca="1">DATE(YEAR(TODAY()),1,28)</f>
        <v>43128</v>
      </c>
      <c r="B86" s="30" t="s">
        <v>109</v>
      </c>
      <c r="C86" s="28">
        <v>150</v>
      </c>
      <c r="D86" s="30" t="s">
        <v>121</v>
      </c>
      <c r="E86" s="30" t="s">
        <v>138</v>
      </c>
    </row>
    <row r="87" spans="1:5" ht="30" customHeight="1" x14ac:dyDescent="0.3">
      <c r="A87" s="26">
        <f ca="1">DATE(YEAR(TODAY()),1,28)</f>
        <v>43128</v>
      </c>
      <c r="B87" s="30" t="s">
        <v>109</v>
      </c>
      <c r="C87" s="28">
        <v>90</v>
      </c>
      <c r="D87" s="30" t="s">
        <v>64</v>
      </c>
      <c r="E87" s="27"/>
    </row>
    <row r="88" spans="1:5" ht="30" customHeight="1" x14ac:dyDescent="0.3">
      <c r="A88" s="26">
        <f ca="1">DATE(YEAR(TODAY()),1,28)</f>
        <v>43128</v>
      </c>
      <c r="B88" s="30" t="s">
        <v>109</v>
      </c>
      <c r="C88" s="28">
        <v>10</v>
      </c>
      <c r="D88" s="30" t="s">
        <v>60</v>
      </c>
      <c r="E88" s="30" t="s">
        <v>92</v>
      </c>
    </row>
    <row r="89" spans="1:5" ht="30" customHeight="1" x14ac:dyDescent="0.3">
      <c r="A89" s="26">
        <f ca="1">DATE(YEAR(TODAY()),1,28)</f>
        <v>43128</v>
      </c>
      <c r="B89" s="30" t="s">
        <v>109</v>
      </c>
      <c r="C89" s="28">
        <v>250</v>
      </c>
      <c r="D89" s="27" t="s">
        <v>141</v>
      </c>
      <c r="E89" s="30" t="s">
        <v>143</v>
      </c>
    </row>
    <row r="90" spans="1:5" ht="30" customHeight="1" x14ac:dyDescent="0.3">
      <c r="A90" s="26">
        <f ca="1">DATE(YEAR(TODAY()),1,28)</f>
        <v>43128</v>
      </c>
      <c r="B90" s="30" t="s">
        <v>109</v>
      </c>
      <c r="C90" s="28">
        <v>500</v>
      </c>
      <c r="D90" s="30" t="s">
        <v>140</v>
      </c>
      <c r="E90" s="30" t="s">
        <v>142</v>
      </c>
    </row>
    <row r="91" spans="1:5" ht="30" customHeight="1" x14ac:dyDescent="0.3">
      <c r="A91" s="26">
        <f ca="1">DATE(YEAR(TODAY()),1,29)</f>
        <v>43129</v>
      </c>
      <c r="B91" s="30" t="s">
        <v>106</v>
      </c>
      <c r="C91" s="28">
        <v>24</v>
      </c>
      <c r="D91" s="30" t="s">
        <v>60</v>
      </c>
      <c r="E91" s="30" t="s">
        <v>108</v>
      </c>
    </row>
    <row r="92" spans="1:5" ht="30" customHeight="1" x14ac:dyDescent="0.3">
      <c r="A92" s="26">
        <f ca="1">DATE(YEAR(TODAY()),1,29)</f>
        <v>43129</v>
      </c>
      <c r="B92" s="30" t="s">
        <v>106</v>
      </c>
      <c r="C92" s="28">
        <v>100</v>
      </c>
      <c r="D92" s="30" t="s">
        <v>60</v>
      </c>
      <c r="E92" s="30" t="s">
        <v>116</v>
      </c>
    </row>
    <row r="93" spans="1:5" ht="30" customHeight="1" x14ac:dyDescent="0.3">
      <c r="A93" s="26">
        <f ca="1">DATE(YEAR(TODAY()),1,29)</f>
        <v>43129</v>
      </c>
      <c r="B93" s="30" t="s">
        <v>109</v>
      </c>
      <c r="C93" s="28">
        <v>18</v>
      </c>
      <c r="D93" s="30" t="s">
        <v>94</v>
      </c>
      <c r="E93" s="30" t="s">
        <v>94</v>
      </c>
    </row>
    <row r="94" spans="1:5" ht="30" customHeight="1" x14ac:dyDescent="0.3">
      <c r="A94" s="26">
        <f ca="1">DATE(YEAR(TODAY()),1,30)</f>
        <v>43130</v>
      </c>
      <c r="B94" s="30" t="s">
        <v>109</v>
      </c>
      <c r="C94" s="28">
        <v>36</v>
      </c>
      <c r="D94" s="30" t="s">
        <v>94</v>
      </c>
      <c r="E94" s="30" t="s">
        <v>94</v>
      </c>
    </row>
    <row r="95" spans="1:5" ht="30" customHeight="1" x14ac:dyDescent="0.3">
      <c r="A95" s="26">
        <f ca="1">DATE(YEAR(TODAY()),1,30)</f>
        <v>43130</v>
      </c>
      <c r="B95" s="30" t="s">
        <v>109</v>
      </c>
      <c r="C95" s="28">
        <v>50</v>
      </c>
      <c r="D95" s="30" t="s">
        <v>97</v>
      </c>
      <c r="E95" s="30" t="s">
        <v>139</v>
      </c>
    </row>
    <row r="96" spans="1:5" ht="30" customHeight="1" x14ac:dyDescent="0.3">
      <c r="A96" s="26">
        <f ca="1">DATE(YEAR(TODAY()),1,30)</f>
        <v>43130</v>
      </c>
      <c r="B96" s="30" t="s">
        <v>106</v>
      </c>
      <c r="C96" s="28">
        <v>38</v>
      </c>
      <c r="D96" s="30" t="s">
        <v>60</v>
      </c>
      <c r="E96" s="30" t="s">
        <v>108</v>
      </c>
    </row>
    <row r="97" spans="1:5" ht="30" customHeight="1" x14ac:dyDescent="0.3">
      <c r="A97" s="26">
        <f ca="1">DATE(YEAR(TODAY()),1,31)</f>
        <v>43131</v>
      </c>
      <c r="B97" s="30" t="s">
        <v>109</v>
      </c>
      <c r="C97" s="28">
        <v>25</v>
      </c>
      <c r="D97" s="30" t="s">
        <v>60</v>
      </c>
      <c r="E97" s="30" t="s">
        <v>146</v>
      </c>
    </row>
    <row r="98" spans="1:5" ht="30" customHeight="1" x14ac:dyDescent="0.3">
      <c r="A98" s="26">
        <f ca="1">DATE(YEAR(TODAY()),1,31)</f>
        <v>43131</v>
      </c>
      <c r="B98" s="30" t="s">
        <v>109</v>
      </c>
      <c r="C98" s="28">
        <v>110</v>
      </c>
      <c r="D98" s="30" t="s">
        <v>60</v>
      </c>
      <c r="E98" s="30" t="s">
        <v>108</v>
      </c>
    </row>
    <row r="99" spans="1:5" ht="30" customHeight="1" x14ac:dyDescent="0.3">
      <c r="A99" s="20"/>
      <c r="B99" s="27"/>
      <c r="C99" s="28"/>
      <c r="D99" s="27"/>
      <c r="E99" s="27"/>
    </row>
    <row r="100" spans="1:5" ht="30" customHeight="1" x14ac:dyDescent="0.3">
      <c r="A100" s="31" t="s">
        <v>7</v>
      </c>
      <c r="B100" s="31"/>
      <c r="C100" s="32">
        <f>SUBTOTAL(109,ExpJan[Amount])</f>
        <v>97052.800000000003</v>
      </c>
      <c r="D100" s="31"/>
      <c r="E100"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9">
      <formula1>ExpenseCategories</formula1>
    </dataValidation>
    <dataValidation type="custom" errorStyle="warning" allowBlank="1" showInputMessage="1" showErrorMessage="1" errorTitle="Amount Validation" error="Amount should be a number." sqref="C3:C99">
      <formula1>ISNUMBER($C3)</formula1>
    </dataValidation>
    <dataValidation type="custom" errorStyle="warning" allowBlank="1" showInputMessage="1" showErrorMessage="1" error="A date in January needs be entered in order for this expense to be added to the Summary sheet" sqref="A3:A99">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43"/>
  <sheetViews>
    <sheetView showGridLines="0" tabSelected="1" topLeftCell="A31" workbookViewId="0">
      <selection activeCell="D4" sqref="D4"/>
    </sheetView>
  </sheetViews>
  <sheetFormatPr defaultRowHeight="30" customHeight="1" x14ac:dyDescent="0.3"/>
  <cols>
    <col min="1" max="3" width="15.5546875" customWidth="1"/>
    <col min="4" max="5" width="30.5546875" customWidth="1"/>
  </cols>
  <sheetData>
    <row r="1" spans="1:5" ht="35.1" customHeight="1" x14ac:dyDescent="0.45">
      <c r="A1" s="34" t="s">
        <v>25</v>
      </c>
      <c r="B1" s="34"/>
      <c r="C1" s="34"/>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DATE(YEAR(TODAY()),2,1)</f>
        <v>43132</v>
      </c>
      <c r="B3" s="23" t="s">
        <v>144</v>
      </c>
      <c r="C3" s="3">
        <v>37619</v>
      </c>
      <c r="D3" s="23" t="s">
        <v>52</v>
      </c>
      <c r="E3" s="23" t="s">
        <v>145</v>
      </c>
    </row>
    <row r="4" spans="1:5" ht="30" customHeight="1" x14ac:dyDescent="0.3">
      <c r="A4" s="26">
        <f ca="1">DATE(YEAR(TODAY()),2,1)</f>
        <v>43132</v>
      </c>
      <c r="B4" s="23" t="s">
        <v>144</v>
      </c>
      <c r="C4" s="3">
        <v>18226</v>
      </c>
      <c r="D4" s="2" t="s">
        <v>55</v>
      </c>
      <c r="E4" s="2"/>
    </row>
    <row r="5" spans="1:5" ht="30" customHeight="1" x14ac:dyDescent="0.3">
      <c r="A5" s="26">
        <f ca="1">DATE(YEAR(TODAY()),2,1)</f>
        <v>43132</v>
      </c>
      <c r="B5" s="23" t="s">
        <v>109</v>
      </c>
      <c r="C5" s="3">
        <v>36</v>
      </c>
      <c r="D5" s="23" t="s">
        <v>147</v>
      </c>
      <c r="E5" s="23" t="s">
        <v>94</v>
      </c>
    </row>
    <row r="6" spans="1:5" ht="30" customHeight="1" x14ac:dyDescent="0.3">
      <c r="A6" s="26">
        <f ca="1">DATE(YEAR(TODAY()),2,1)</f>
        <v>43132</v>
      </c>
      <c r="B6" s="23" t="s">
        <v>106</v>
      </c>
      <c r="C6" s="3">
        <v>118</v>
      </c>
      <c r="D6" s="2" t="s">
        <v>60</v>
      </c>
      <c r="E6" s="23" t="s">
        <v>148</v>
      </c>
    </row>
    <row r="7" spans="1:5" ht="30" customHeight="1" x14ac:dyDescent="0.3">
      <c r="A7" s="26">
        <f ca="1">DATE(YEAR(TODAY()),2,2)</f>
        <v>43133</v>
      </c>
      <c r="B7" s="23" t="s">
        <v>106</v>
      </c>
      <c r="C7" s="3">
        <v>50</v>
      </c>
      <c r="D7" s="2" t="s">
        <v>60</v>
      </c>
      <c r="E7" s="23" t="s">
        <v>116</v>
      </c>
    </row>
    <row r="8" spans="1:5" ht="30" customHeight="1" x14ac:dyDescent="0.3">
      <c r="A8" s="26">
        <f ca="1">DATE(YEAR(TODAY()),2,2)</f>
        <v>43133</v>
      </c>
      <c r="B8" s="23" t="s">
        <v>106</v>
      </c>
      <c r="C8" s="3">
        <v>68</v>
      </c>
      <c r="D8" s="2" t="s">
        <v>60</v>
      </c>
      <c r="E8" s="23" t="s">
        <v>148</v>
      </c>
    </row>
    <row r="9" spans="1:5" ht="30" customHeight="1" x14ac:dyDescent="0.3">
      <c r="A9" s="26">
        <f ca="1">DATE(YEAR(TODAY()),2,2)</f>
        <v>43133</v>
      </c>
      <c r="B9" s="30" t="s">
        <v>160</v>
      </c>
      <c r="C9" s="28">
        <v>3741</v>
      </c>
      <c r="D9" s="27" t="s">
        <v>58</v>
      </c>
      <c r="E9" s="30" t="s">
        <v>159</v>
      </c>
    </row>
    <row r="10" spans="1:5" ht="30" customHeight="1" x14ac:dyDescent="0.3">
      <c r="A10" s="26">
        <f ca="1">DATE(YEAR(TODAY()),2,3)</f>
        <v>43134</v>
      </c>
      <c r="B10" s="30" t="s">
        <v>118</v>
      </c>
      <c r="C10" s="28">
        <v>2000</v>
      </c>
      <c r="D10" s="30" t="s">
        <v>128</v>
      </c>
      <c r="E10" s="30" t="s">
        <v>158</v>
      </c>
    </row>
    <row r="11" spans="1:5" ht="30" customHeight="1" x14ac:dyDescent="0.3">
      <c r="A11" s="26">
        <f ca="1">DATE(YEAR(TODAY()),2,3)</f>
        <v>43134</v>
      </c>
      <c r="B11" s="30" t="s">
        <v>109</v>
      </c>
      <c r="C11" s="28">
        <v>150</v>
      </c>
      <c r="D11" s="30" t="s">
        <v>135</v>
      </c>
      <c r="E11" s="30" t="s">
        <v>162</v>
      </c>
    </row>
    <row r="12" spans="1:5" ht="30" customHeight="1" x14ac:dyDescent="0.3">
      <c r="A12" s="26">
        <f ca="1">DATE(YEAR(TODAY()),2,3)</f>
        <v>43134</v>
      </c>
      <c r="B12" s="30" t="s">
        <v>109</v>
      </c>
      <c r="C12" s="28">
        <v>100</v>
      </c>
      <c r="D12" s="30" t="s">
        <v>135</v>
      </c>
      <c r="E12" s="30" t="s">
        <v>163</v>
      </c>
    </row>
    <row r="13" spans="1:5" ht="30" customHeight="1" x14ac:dyDescent="0.3">
      <c r="A13" s="26">
        <f ca="1">DATE(YEAR(TODAY()),2,4)</f>
        <v>43135</v>
      </c>
      <c r="B13" s="30" t="s">
        <v>109</v>
      </c>
      <c r="C13" s="28">
        <v>250</v>
      </c>
      <c r="D13" s="30" t="s">
        <v>135</v>
      </c>
      <c r="E13" s="30" t="s">
        <v>164</v>
      </c>
    </row>
    <row r="14" spans="1:5" ht="30" customHeight="1" x14ac:dyDescent="0.3">
      <c r="A14" s="26">
        <f ca="1">DATE(YEAR(TODAY()),2,5)</f>
        <v>43136</v>
      </c>
      <c r="B14" s="30" t="s">
        <v>118</v>
      </c>
      <c r="C14" s="28">
        <v>567</v>
      </c>
      <c r="D14" s="27" t="s">
        <v>61</v>
      </c>
      <c r="E14" s="30" t="s">
        <v>165</v>
      </c>
    </row>
    <row r="15" spans="1:5" ht="30" customHeight="1" x14ac:dyDescent="0.3">
      <c r="A15" s="26">
        <f ca="1">DATE(YEAR(TODAY()),2,5)</f>
        <v>43136</v>
      </c>
      <c r="B15" s="30" t="s">
        <v>144</v>
      </c>
      <c r="C15" s="28">
        <v>15216</v>
      </c>
      <c r="D15" s="27" t="s">
        <v>48</v>
      </c>
      <c r="E15" s="27"/>
    </row>
    <row r="16" spans="1:5" ht="30" customHeight="1" x14ac:dyDescent="0.3">
      <c r="A16" s="26">
        <f ca="1">DATE(YEAR(TODAY()),2,5)</f>
        <v>43136</v>
      </c>
      <c r="B16" s="30" t="s">
        <v>109</v>
      </c>
      <c r="C16" s="28">
        <v>100</v>
      </c>
      <c r="D16" s="30" t="s">
        <v>135</v>
      </c>
      <c r="E16" s="30" t="s">
        <v>166</v>
      </c>
    </row>
    <row r="17" spans="1:5" ht="30" customHeight="1" x14ac:dyDescent="0.3">
      <c r="A17" s="26">
        <f ca="1">DATE(YEAR(TODAY()),2,5)</f>
        <v>43136</v>
      </c>
      <c r="B17" s="30" t="s">
        <v>144</v>
      </c>
      <c r="C17" s="28">
        <v>357</v>
      </c>
      <c r="D17" s="27" t="s">
        <v>114</v>
      </c>
      <c r="E17" s="27"/>
    </row>
    <row r="18" spans="1:5" ht="30" customHeight="1" x14ac:dyDescent="0.3">
      <c r="A18" s="26">
        <f ca="1">DATE(YEAR(TODAY()),2,6)</f>
        <v>43137</v>
      </c>
      <c r="B18" s="30" t="s">
        <v>118</v>
      </c>
      <c r="C18" s="28">
        <v>2000</v>
      </c>
      <c r="D18" s="30" t="s">
        <v>128</v>
      </c>
      <c r="E18" s="30" t="s">
        <v>167</v>
      </c>
    </row>
    <row r="19" spans="1:5" ht="30" customHeight="1" x14ac:dyDescent="0.3">
      <c r="A19" s="26">
        <f ca="1">DATE(YEAR(TODAY()),2,6)</f>
        <v>43137</v>
      </c>
      <c r="B19" s="30" t="s">
        <v>118</v>
      </c>
      <c r="C19" s="28">
        <v>2900</v>
      </c>
      <c r="D19" s="27" t="s">
        <v>62</v>
      </c>
      <c r="E19" s="30" t="s">
        <v>168</v>
      </c>
    </row>
    <row r="20" spans="1:5" ht="30" customHeight="1" x14ac:dyDescent="0.3">
      <c r="A20" s="26">
        <f ca="1">DATE(YEAR(TODAY()),2,6)</f>
        <v>43137</v>
      </c>
      <c r="B20" s="30" t="s">
        <v>144</v>
      </c>
      <c r="C20" s="28">
        <v>8700</v>
      </c>
      <c r="D20" s="27" t="s">
        <v>176</v>
      </c>
      <c r="E20" s="27"/>
    </row>
    <row r="21" spans="1:5" ht="30" customHeight="1" x14ac:dyDescent="0.3">
      <c r="A21" s="26">
        <f ca="1">DATE(YEAR(TODAY()),2,7)</f>
        <v>43138</v>
      </c>
      <c r="B21" s="30" t="s">
        <v>118</v>
      </c>
      <c r="C21" s="28">
        <v>200</v>
      </c>
      <c r="D21" s="30" t="s">
        <v>135</v>
      </c>
      <c r="E21" s="30" t="s">
        <v>161</v>
      </c>
    </row>
    <row r="22" spans="1:5" ht="30" customHeight="1" x14ac:dyDescent="0.3">
      <c r="A22" s="26">
        <f ca="1">DATE(YEAR(TODAY()),2,7)</f>
        <v>43138</v>
      </c>
      <c r="B22" s="30" t="s">
        <v>150</v>
      </c>
      <c r="C22" s="22">
        <v>529</v>
      </c>
      <c r="D22" s="2" t="s">
        <v>61</v>
      </c>
      <c r="E22" s="30" t="s">
        <v>151</v>
      </c>
    </row>
    <row r="23" spans="1:5" ht="30" customHeight="1" x14ac:dyDescent="0.3">
      <c r="A23" s="26">
        <f t="shared" ref="A23:A29" ca="1" si="0">DATE(YEAR(TODAY()),2,10)</f>
        <v>43141</v>
      </c>
      <c r="B23" s="30" t="s">
        <v>150</v>
      </c>
      <c r="C23" s="28">
        <v>668</v>
      </c>
      <c r="D23" s="2" t="s">
        <v>61</v>
      </c>
      <c r="E23" s="30" t="s">
        <v>149</v>
      </c>
    </row>
    <row r="24" spans="1:5" ht="30" customHeight="1" x14ac:dyDescent="0.3">
      <c r="A24" s="26">
        <f t="shared" ca="1" si="0"/>
        <v>43141</v>
      </c>
      <c r="B24" s="30" t="s">
        <v>109</v>
      </c>
      <c r="C24" s="22">
        <v>120</v>
      </c>
      <c r="D24" s="2" t="s">
        <v>121</v>
      </c>
      <c r="E24" s="30" t="s">
        <v>152</v>
      </c>
    </row>
    <row r="25" spans="1:5" ht="30" customHeight="1" x14ac:dyDescent="0.3">
      <c r="A25" s="26">
        <f t="shared" ca="1" si="0"/>
        <v>43141</v>
      </c>
      <c r="B25" s="30" t="s">
        <v>109</v>
      </c>
      <c r="C25" s="28">
        <v>48</v>
      </c>
      <c r="D25" s="2" t="s">
        <v>121</v>
      </c>
      <c r="E25" s="30" t="s">
        <v>153</v>
      </c>
    </row>
    <row r="26" spans="1:5" ht="30" customHeight="1" x14ac:dyDescent="0.3">
      <c r="A26" s="26">
        <f t="shared" ca="1" si="0"/>
        <v>43141</v>
      </c>
      <c r="B26" s="30" t="s">
        <v>109</v>
      </c>
      <c r="C26" s="28">
        <v>60</v>
      </c>
      <c r="D26" s="27" t="s">
        <v>135</v>
      </c>
      <c r="E26" s="30" t="s">
        <v>154</v>
      </c>
    </row>
    <row r="27" spans="1:5" ht="30" customHeight="1" x14ac:dyDescent="0.3">
      <c r="A27" s="26">
        <f t="shared" ca="1" si="0"/>
        <v>43141</v>
      </c>
      <c r="B27" s="30" t="s">
        <v>109</v>
      </c>
      <c r="C27" s="28">
        <v>162</v>
      </c>
      <c r="D27" s="30" t="s">
        <v>61</v>
      </c>
      <c r="E27" s="30" t="s">
        <v>155</v>
      </c>
    </row>
    <row r="28" spans="1:5" ht="30" customHeight="1" x14ac:dyDescent="0.3">
      <c r="A28" s="26">
        <f t="shared" ca="1" si="0"/>
        <v>43141</v>
      </c>
      <c r="B28" s="30" t="s">
        <v>109</v>
      </c>
      <c r="C28" s="28">
        <v>500</v>
      </c>
      <c r="D28" s="27" t="s">
        <v>156</v>
      </c>
      <c r="E28" s="30" t="s">
        <v>157</v>
      </c>
    </row>
    <row r="29" spans="1:5" ht="30" customHeight="1" x14ac:dyDescent="0.3">
      <c r="A29" s="26">
        <f t="shared" ca="1" si="0"/>
        <v>43141</v>
      </c>
      <c r="B29" s="30" t="s">
        <v>144</v>
      </c>
      <c r="C29" s="28">
        <v>29892</v>
      </c>
      <c r="D29" s="27" t="s">
        <v>47</v>
      </c>
      <c r="E29" s="27"/>
    </row>
    <row r="30" spans="1:5" ht="30" customHeight="1" x14ac:dyDescent="0.3">
      <c r="A30" s="26">
        <f ca="1">DATE(YEAR(TODAY()),2,16)</f>
        <v>43147</v>
      </c>
      <c r="B30" s="30" t="s">
        <v>109</v>
      </c>
      <c r="C30" s="28">
        <v>20</v>
      </c>
      <c r="D30" s="30" t="s">
        <v>147</v>
      </c>
      <c r="E30" s="30" t="s">
        <v>94</v>
      </c>
    </row>
    <row r="31" spans="1:5" ht="30" customHeight="1" x14ac:dyDescent="0.3">
      <c r="A31" s="26">
        <f ca="1">DATE(YEAR(TODAY()),2,16)</f>
        <v>43147</v>
      </c>
      <c r="B31" s="30" t="s">
        <v>109</v>
      </c>
      <c r="C31" s="28">
        <f>200+60+30+20</f>
        <v>310</v>
      </c>
      <c r="D31" s="27" t="s">
        <v>115</v>
      </c>
      <c r="E31" s="30" t="s">
        <v>169</v>
      </c>
    </row>
    <row r="32" spans="1:5" ht="30" customHeight="1" x14ac:dyDescent="0.3">
      <c r="A32" s="26">
        <f ca="1">DATE(YEAR(TODAY()),2,16)</f>
        <v>43147</v>
      </c>
      <c r="B32" s="30" t="s">
        <v>144</v>
      </c>
      <c r="C32" s="28">
        <v>1065</v>
      </c>
      <c r="D32" s="27" t="s">
        <v>54</v>
      </c>
      <c r="E32" s="27"/>
    </row>
    <row r="33" spans="1:5" ht="30" customHeight="1" x14ac:dyDescent="0.3">
      <c r="A33" s="26">
        <f ca="1">DATE(YEAR(TODAY()),2,16)</f>
        <v>43147</v>
      </c>
      <c r="B33" s="30" t="s">
        <v>109</v>
      </c>
      <c r="C33" s="28">
        <v>50</v>
      </c>
      <c r="D33" s="27" t="s">
        <v>135</v>
      </c>
      <c r="E33" s="30" t="s">
        <v>169</v>
      </c>
    </row>
    <row r="34" spans="1:5" ht="30" customHeight="1" x14ac:dyDescent="0.3">
      <c r="A34" s="26">
        <f ca="1">DATE(YEAR(TODAY()),2,17)</f>
        <v>43148</v>
      </c>
      <c r="B34" s="30" t="s">
        <v>109</v>
      </c>
      <c r="C34" s="28">
        <v>36</v>
      </c>
      <c r="D34" s="27" t="s">
        <v>94</v>
      </c>
      <c r="E34" s="30" t="s">
        <v>95</v>
      </c>
    </row>
    <row r="35" spans="1:5" ht="30" customHeight="1" x14ac:dyDescent="0.3">
      <c r="A35" s="26">
        <f ca="1">DATE(YEAR(TODAY()),2,17)</f>
        <v>43148</v>
      </c>
      <c r="B35" s="30" t="s">
        <v>109</v>
      </c>
      <c r="C35" s="28">
        <v>160</v>
      </c>
      <c r="D35" s="30" t="s">
        <v>135</v>
      </c>
      <c r="E35" s="30" t="s">
        <v>170</v>
      </c>
    </row>
    <row r="36" spans="1:5" ht="30" customHeight="1" x14ac:dyDescent="0.3">
      <c r="A36" s="26">
        <f ca="1">DATE(YEAR(TODAY()),2,17)</f>
        <v>43148</v>
      </c>
      <c r="B36" s="30" t="s">
        <v>118</v>
      </c>
      <c r="C36" s="28">
        <v>331</v>
      </c>
      <c r="D36" s="30" t="s">
        <v>62</v>
      </c>
      <c r="E36" s="30" t="s">
        <v>171</v>
      </c>
    </row>
    <row r="37" spans="1:5" ht="30" customHeight="1" x14ac:dyDescent="0.3">
      <c r="A37" s="26">
        <f ca="1">DATE(YEAR(TODAY()),2,18)</f>
        <v>43149</v>
      </c>
      <c r="B37" s="30" t="s">
        <v>118</v>
      </c>
      <c r="C37" s="28">
        <v>395</v>
      </c>
      <c r="D37" s="30" t="s">
        <v>135</v>
      </c>
      <c r="E37" s="30" t="s">
        <v>173</v>
      </c>
    </row>
    <row r="38" spans="1:5" ht="30" customHeight="1" x14ac:dyDescent="0.3">
      <c r="A38" s="26">
        <f ca="1">DATE(YEAR(TODAY()),2,18)</f>
        <v>43149</v>
      </c>
      <c r="B38" s="30" t="s">
        <v>109</v>
      </c>
      <c r="C38" s="28">
        <v>180</v>
      </c>
      <c r="D38" s="27" t="s">
        <v>135</v>
      </c>
      <c r="E38" s="30" t="s">
        <v>172</v>
      </c>
    </row>
    <row r="39" spans="1:5" ht="30" customHeight="1" x14ac:dyDescent="0.3">
      <c r="A39" s="26">
        <f ca="1">DATE(YEAR(TODAY()),2,18)</f>
        <v>43149</v>
      </c>
      <c r="B39" s="30" t="s">
        <v>109</v>
      </c>
      <c r="C39" s="28">
        <v>22</v>
      </c>
      <c r="D39" s="27" t="s">
        <v>94</v>
      </c>
      <c r="E39" s="27"/>
    </row>
    <row r="40" spans="1:5" ht="30" customHeight="1" x14ac:dyDescent="0.3">
      <c r="A40" s="26">
        <f ca="1">DATE(YEAR(TODAY()),2,19)</f>
        <v>43150</v>
      </c>
      <c r="B40" s="30" t="s">
        <v>109</v>
      </c>
      <c r="C40" s="28">
        <v>36</v>
      </c>
      <c r="D40" s="30" t="s">
        <v>94</v>
      </c>
      <c r="E40" s="30" t="s">
        <v>174</v>
      </c>
    </row>
    <row r="41" spans="1:5" ht="30" customHeight="1" x14ac:dyDescent="0.3">
      <c r="A41" s="26">
        <f ca="1">DATE(YEAR(TODAY()),2,19)</f>
        <v>43150</v>
      </c>
      <c r="B41" s="30" t="s">
        <v>175</v>
      </c>
      <c r="C41" s="28">
        <v>589</v>
      </c>
      <c r="D41" s="27" t="s">
        <v>51</v>
      </c>
      <c r="E41" s="27"/>
    </row>
    <row r="42" spans="1:5" ht="30" customHeight="1" x14ac:dyDescent="0.3">
      <c r="A42" s="26">
        <f ca="1">DATE(YEAR(TODAY()),2,19)</f>
        <v>43150</v>
      </c>
      <c r="B42" s="30" t="s">
        <v>106</v>
      </c>
      <c r="C42" s="28">
        <v>612</v>
      </c>
      <c r="D42" s="27" t="s">
        <v>49</v>
      </c>
      <c r="E42" s="27"/>
    </row>
    <row r="43" spans="1:5" ht="30" customHeight="1" x14ac:dyDescent="0.3">
      <c r="A43" s="36" t="s">
        <v>7</v>
      </c>
      <c r="B43" s="7"/>
      <c r="C43" s="16">
        <f>SUBTOTAL(109,ExpFeb[Amount])</f>
        <v>128183</v>
      </c>
      <c r="D43" s="7"/>
      <c r="E43" s="7"/>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42">
      <formula1>ExpenseCategories</formula1>
    </dataValidation>
    <dataValidation type="custom" errorStyle="warning" allowBlank="1" showInputMessage="1" showErrorMessage="1" errorTitle="Amount Validation" error="Amount should be a number." sqref="C3:C42">
      <formula1>ISNUMBER($C3)</formula1>
    </dataValidation>
    <dataValidation type="custom" errorStyle="warning" allowBlank="1" showInputMessage="1" showErrorMessage="1" error="A date in February needs be entered in order for this expense to be added to the Summary sheet" sqref="A3:A42">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4" t="s">
        <v>26</v>
      </c>
      <c r="B1" s="34"/>
      <c r="C1" s="34"/>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3"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4" t="s">
        <v>27</v>
      </c>
      <c r="B1" s="34"/>
      <c r="C1" s="35"/>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3"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SUBTOTAL(109,ExpApr[Amount])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28</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3"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SUBTOTAL(109,ExpMay[Amount])</f>
        <v>0</v>
      </c>
      <c r="D12" s="31"/>
      <c r="E12" s="31"/>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4" t="s">
        <v>29</v>
      </c>
      <c r="B1" s="34"/>
      <c r="C1" s="35"/>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3"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SUBTOTAL(109,ExpJun[Amount])</f>
        <v>0</v>
      </c>
      <c r="D12" s="31"/>
      <c r="E12" s="31"/>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4" t="s">
        <v>30</v>
      </c>
      <c r="B1" s="34"/>
      <c r="C1" s="35"/>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DATE(YEAR(TODAY()),7,9)</f>
        <v>43290</v>
      </c>
      <c r="B3" s="2" t="s">
        <v>6</v>
      </c>
      <c r="C3" s="3">
        <v>0</v>
      </c>
      <c r="D3" s="23"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SUBTOTAL(109,ExpJul[Amount])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2018-02-19T09:26:05Z</dcterms:modified>
</cp:coreProperties>
</file>