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projects\Data\Expenses\"/>
    </mc:Choice>
  </mc:AlternateContent>
  <bookViews>
    <workbookView xWindow="0" yWindow="0" windowWidth="20496" windowHeight="7428" tabRatio="784" activeTab="2"/>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B27" i="2" l="1"/>
  <c r="C27" i="2"/>
  <c r="D27" i="2"/>
  <c r="E27" i="2"/>
  <c r="F27" i="2"/>
  <c r="G27" i="2"/>
  <c r="H27" i="2"/>
  <c r="I27" i="2"/>
  <c r="J27" i="2"/>
  <c r="K27" i="2"/>
  <c r="L27" i="2"/>
  <c r="M27" i="2"/>
  <c r="B26" i="2"/>
  <c r="C26" i="2"/>
  <c r="D26" i="2"/>
  <c r="E26" i="2"/>
  <c r="F26" i="2"/>
  <c r="G26" i="2"/>
  <c r="H26" i="2"/>
  <c r="I26" i="2"/>
  <c r="J26" i="2"/>
  <c r="K26" i="2"/>
  <c r="L26" i="2"/>
  <c r="M26" i="2"/>
  <c r="B25" i="2"/>
  <c r="C25" i="2"/>
  <c r="D25" i="2"/>
  <c r="E25" i="2"/>
  <c r="F25" i="2"/>
  <c r="G25" i="2"/>
  <c r="H25" i="2"/>
  <c r="I25" i="2"/>
  <c r="J25" i="2"/>
  <c r="K25" i="2"/>
  <c r="L25" i="2"/>
  <c r="M25" i="2"/>
  <c r="A44" i="3"/>
  <c r="A43" i="3"/>
  <c r="A42" i="3"/>
  <c r="A41" i="3"/>
  <c r="A40" i="3"/>
  <c r="A39" i="3"/>
  <c r="A38" i="3"/>
  <c r="B24" i="2"/>
  <c r="C24" i="2"/>
  <c r="D24" i="2"/>
  <c r="E24" i="2"/>
  <c r="F24" i="2"/>
  <c r="G24" i="2"/>
  <c r="H24" i="2"/>
  <c r="I24" i="2"/>
  <c r="J24" i="2"/>
  <c r="K24" i="2"/>
  <c r="L24" i="2"/>
  <c r="M24" i="2"/>
  <c r="A37" i="3"/>
  <c r="A36" i="3"/>
  <c r="B23" i="2"/>
  <c r="C23" i="2"/>
  <c r="D23" i="2"/>
  <c r="E23" i="2"/>
  <c r="F23" i="2"/>
  <c r="G23" i="2"/>
  <c r="H23" i="2"/>
  <c r="I23" i="2"/>
  <c r="J23" i="2"/>
  <c r="K23" i="2"/>
  <c r="L23" i="2"/>
  <c r="M23" i="2"/>
  <c r="A35" i="3"/>
  <c r="A34" i="3"/>
  <c r="A33" i="3"/>
  <c r="A32" i="3"/>
  <c r="A31" i="3"/>
  <c r="A30" i="3"/>
  <c r="A29" i="3"/>
  <c r="A28" i="3"/>
  <c r="A27" i="3"/>
  <c r="A26" i="3"/>
  <c r="A25" i="3"/>
  <c r="A24" i="3"/>
  <c r="A23" i="3"/>
  <c r="A22" i="3"/>
  <c r="A21" i="3"/>
  <c r="A20" i="3"/>
  <c r="A19" i="3"/>
  <c r="A18" i="3"/>
  <c r="A17" i="3"/>
  <c r="A16" i="3"/>
  <c r="C15" i="3"/>
  <c r="B19" i="2" s="1"/>
  <c r="A15" i="3"/>
  <c r="A14" i="3"/>
  <c r="A13" i="3"/>
  <c r="A12" i="3"/>
  <c r="A11" i="3"/>
  <c r="A10" i="3"/>
  <c r="A9" i="3"/>
  <c r="A8" i="3"/>
  <c r="A7" i="3"/>
  <c r="A6" i="3"/>
  <c r="A5" i="3"/>
  <c r="A3" i="3"/>
  <c r="A4" i="3"/>
  <c r="B6" i="2"/>
  <c r="B7" i="2"/>
  <c r="B8" i="2"/>
  <c r="B9" i="2"/>
  <c r="B10" i="2"/>
  <c r="B11" i="2"/>
  <c r="B12" i="2"/>
  <c r="B13" i="2"/>
  <c r="B14" i="2"/>
  <c r="B15" i="2"/>
  <c r="B16" i="2"/>
  <c r="B17" i="2"/>
  <c r="B18" i="2"/>
  <c r="B20" i="2"/>
  <c r="B21" i="2"/>
  <c r="B22" i="2"/>
  <c r="B5" i="2"/>
  <c r="N27" i="2" l="1"/>
  <c r="N26" i="2"/>
  <c r="N25" i="2"/>
  <c r="N24" i="2"/>
  <c r="N23" i="2"/>
  <c r="C10" i="2"/>
  <c r="C11" i="2"/>
  <c r="C12" i="2"/>
  <c r="C13" i="2"/>
  <c r="C14" i="2"/>
  <c r="C15" i="2"/>
  <c r="C16" i="2"/>
  <c r="C17" i="2"/>
  <c r="C18" i="2"/>
  <c r="C19" i="2"/>
  <c r="C20" i="2"/>
  <c r="C21" i="2"/>
  <c r="C22" i="2"/>
  <c r="D10" i="2"/>
  <c r="D11" i="2"/>
  <c r="D12" i="2"/>
  <c r="D13" i="2"/>
  <c r="D14" i="2"/>
  <c r="D15" i="2"/>
  <c r="D16" i="2"/>
  <c r="D17" i="2"/>
  <c r="D18" i="2"/>
  <c r="D19" i="2"/>
  <c r="D20" i="2"/>
  <c r="D21" i="2"/>
  <c r="D22" i="2"/>
  <c r="E10" i="2"/>
  <c r="E11" i="2"/>
  <c r="E12" i="2"/>
  <c r="E13" i="2"/>
  <c r="E14" i="2"/>
  <c r="E15" i="2"/>
  <c r="E16" i="2"/>
  <c r="E17" i="2"/>
  <c r="E18" i="2"/>
  <c r="E19" i="2"/>
  <c r="E20" i="2"/>
  <c r="E21" i="2"/>
  <c r="E22" i="2"/>
  <c r="F10" i="2"/>
  <c r="F11" i="2"/>
  <c r="F12" i="2"/>
  <c r="F13" i="2"/>
  <c r="F14" i="2"/>
  <c r="F15" i="2"/>
  <c r="F16" i="2"/>
  <c r="F17" i="2"/>
  <c r="F18" i="2"/>
  <c r="F19" i="2"/>
  <c r="F20" i="2"/>
  <c r="F21" i="2"/>
  <c r="F22" i="2"/>
  <c r="G10" i="2"/>
  <c r="G11" i="2"/>
  <c r="G12" i="2"/>
  <c r="G13" i="2"/>
  <c r="G14" i="2"/>
  <c r="G15" i="2"/>
  <c r="G16" i="2"/>
  <c r="G17" i="2"/>
  <c r="G18" i="2"/>
  <c r="G19" i="2"/>
  <c r="G20" i="2"/>
  <c r="G21" i="2"/>
  <c r="G22" i="2"/>
  <c r="H10" i="2"/>
  <c r="H11" i="2"/>
  <c r="H12" i="2"/>
  <c r="H13" i="2"/>
  <c r="H14" i="2"/>
  <c r="H15" i="2"/>
  <c r="H16" i="2"/>
  <c r="H17" i="2"/>
  <c r="H18" i="2"/>
  <c r="H19" i="2"/>
  <c r="H20" i="2"/>
  <c r="H21" i="2"/>
  <c r="H22" i="2"/>
  <c r="I10" i="2"/>
  <c r="I11" i="2"/>
  <c r="I12" i="2"/>
  <c r="I13" i="2"/>
  <c r="I14" i="2"/>
  <c r="I15" i="2"/>
  <c r="I16" i="2"/>
  <c r="I17" i="2"/>
  <c r="I18" i="2"/>
  <c r="I19" i="2"/>
  <c r="I20" i="2"/>
  <c r="I21" i="2"/>
  <c r="I22" i="2"/>
  <c r="J10" i="2"/>
  <c r="J11" i="2"/>
  <c r="J12" i="2"/>
  <c r="J13" i="2"/>
  <c r="J14" i="2"/>
  <c r="J15" i="2"/>
  <c r="J16" i="2"/>
  <c r="J17" i="2"/>
  <c r="J18" i="2"/>
  <c r="J19" i="2"/>
  <c r="J20" i="2"/>
  <c r="J21" i="2"/>
  <c r="J22" i="2"/>
  <c r="K10" i="2"/>
  <c r="K11" i="2"/>
  <c r="K12" i="2"/>
  <c r="K13" i="2"/>
  <c r="K14" i="2"/>
  <c r="K15" i="2"/>
  <c r="K16" i="2"/>
  <c r="K17" i="2"/>
  <c r="K18" i="2"/>
  <c r="K19" i="2"/>
  <c r="K20" i="2"/>
  <c r="K21" i="2"/>
  <c r="K22" i="2"/>
  <c r="L10" i="2"/>
  <c r="L11" i="2"/>
  <c r="L12" i="2"/>
  <c r="L13" i="2"/>
  <c r="L14" i="2"/>
  <c r="L15" i="2"/>
  <c r="L16" i="2"/>
  <c r="L17" i="2"/>
  <c r="L18" i="2"/>
  <c r="L19" i="2"/>
  <c r="L20" i="2"/>
  <c r="L21" i="2"/>
  <c r="L22" i="2"/>
  <c r="M10" i="2"/>
  <c r="M11" i="2"/>
  <c r="M12" i="2"/>
  <c r="M13" i="2"/>
  <c r="M14" i="2"/>
  <c r="M15" i="2"/>
  <c r="M16" i="2"/>
  <c r="M17" i="2"/>
  <c r="M18" i="2"/>
  <c r="M19" i="2"/>
  <c r="M20" i="2"/>
  <c r="M21" i="2"/>
  <c r="M22" i="2"/>
  <c r="N18" i="2" l="1"/>
  <c r="N16" i="2"/>
  <c r="N15" i="2"/>
  <c r="N19" i="2"/>
  <c r="N13" i="2"/>
  <c r="N22" i="2"/>
  <c r="N21" i="2"/>
  <c r="N20" i="2"/>
  <c r="N17" i="2"/>
  <c r="N14" i="2"/>
  <c r="N12" i="2"/>
  <c r="N10" i="2"/>
  <c r="N11" i="2"/>
  <c r="A18" i="16"/>
  <c r="A17" i="16"/>
  <c r="A16" i="16"/>
  <c r="A15" i="16"/>
  <c r="A14" i="16"/>
  <c r="A10" i="16"/>
  <c r="A9" i="16"/>
  <c r="A8" i="16"/>
  <c r="A7" i="16"/>
  <c r="A4" i="14" l="1"/>
  <c r="A3" i="14"/>
  <c r="A4" i="13"/>
  <c r="A3" i="13"/>
  <c r="A4" i="12"/>
  <c r="A3" i="12"/>
  <c r="A4" i="11"/>
  <c r="A3" i="11"/>
  <c r="A4" i="10"/>
  <c r="A3" i="10"/>
  <c r="A4" i="9"/>
  <c r="A3" i="9"/>
  <c r="A4" i="8"/>
  <c r="A3" i="8"/>
  <c r="A4" i="7"/>
  <c r="A3" i="7"/>
  <c r="A4" i="6"/>
  <c r="A3" i="6"/>
  <c r="A4" i="5"/>
  <c r="A3" i="5"/>
  <c r="A4" i="4"/>
  <c r="A3" i="4"/>
  <c r="C12" i="14"/>
  <c r="C12" i="13"/>
  <c r="C12" i="12"/>
  <c r="C12" i="11"/>
  <c r="C12" i="10"/>
  <c r="C12" i="9"/>
  <c r="C12" i="8"/>
  <c r="C12" i="7"/>
  <c r="C12" i="6"/>
  <c r="C51" i="3"/>
  <c r="C12" i="4"/>
  <c r="C12"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28" i="2" l="1"/>
  <c r="E28" i="2"/>
  <c r="C28" i="2"/>
  <c r="H28" i="2"/>
  <c r="D28" i="2"/>
  <c r="I28" i="2"/>
  <c r="L28" i="2"/>
  <c r="K28" i="2"/>
  <c r="J28" i="2"/>
  <c r="G28" i="2"/>
  <c r="F28" i="2"/>
  <c r="N6" i="2"/>
  <c r="N7" i="2"/>
  <c r="N8" i="2"/>
  <c r="B28" i="2"/>
  <c r="N9" i="2"/>
  <c r="N5" i="2"/>
  <c r="N28" i="2" l="1"/>
</calcChain>
</file>

<file path=xl/sharedStrings.xml><?xml version="1.0" encoding="utf-8"?>
<sst xmlns="http://schemas.openxmlformats.org/spreadsheetml/2006/main" count="383" uniqueCount="105">
  <si>
    <t>Expenses</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</si>
  <si>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</si>
  <si>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</si>
  <si>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</si>
  <si>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</si>
  <si>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</si>
  <si>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</si>
  <si>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</si>
  <si>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</si>
  <si>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</si>
  <si>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</si>
  <si>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</si>
  <si>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</si>
  <si>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</si>
  <si>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</si>
  <si>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</si>
  <si>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</si>
  <si>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</si>
  <si>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</si>
  <si>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</si>
  <si>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</si>
  <si>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</si>
  <si>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</si>
  <si>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</si>
  <si>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</si>
  <si>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</si>
  <si>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</si>
  <si>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</si>
  <si>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</si>
  <si>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</si>
  <si>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</si>
  <si>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</si>
  <si>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</si>
  <si>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</si>
  <si>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</si>
  <si>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</si>
  <si>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</si>
  <si>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</si>
  <si>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</si>
  <si>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</si>
  <si>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</si>
  <si>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</si>
  <si>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</si>
  <si>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</si>
  <si>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</si>
  <si>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</si>
  <si>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</si>
  <si>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HousingLoan</t>
  </si>
  <si>
    <t>PersonalLoan</t>
  </si>
  <si>
    <t>Airtel Postpaid</t>
  </si>
  <si>
    <t>Airtel Prepaid</t>
  </si>
  <si>
    <t>BSNL LandLine</t>
  </si>
  <si>
    <t>HDFC CC</t>
  </si>
  <si>
    <t>HSBC CC</t>
  </si>
  <si>
    <t>SBI CC</t>
  </si>
  <si>
    <t>Kotak CC</t>
  </si>
  <si>
    <t>Citi CC</t>
  </si>
  <si>
    <t>Bescom</t>
  </si>
  <si>
    <t>Airtel Digitial</t>
  </si>
  <si>
    <t>ACCTV</t>
  </si>
  <si>
    <t>My Expense</t>
  </si>
  <si>
    <t>Provision</t>
  </si>
  <si>
    <t>Housing Expense</t>
  </si>
  <si>
    <t>Wife Expense</t>
  </si>
  <si>
    <t>Vegetables</t>
  </si>
  <si>
    <t>Housing Loan Deduction</t>
  </si>
  <si>
    <t>Personal Loan Deduction</t>
  </si>
  <si>
    <t>Airtel Postpaid Deduction</t>
  </si>
  <si>
    <t>Airtel Prepaid Deduction</t>
  </si>
  <si>
    <t>BSNL Land LandLine Deduction</t>
  </si>
  <si>
    <t>Deduction</t>
  </si>
  <si>
    <t>Kotak Deduction</t>
  </si>
  <si>
    <t>Bescom Deduction</t>
  </si>
  <si>
    <t>Airtel Digitial Deduction</t>
  </si>
  <si>
    <t>Tea &amp; Break Fast</t>
  </si>
  <si>
    <t>BreakFast,Tea,Lunch,Dinner</t>
  </si>
  <si>
    <t>BreakFast,Snacks,Drinks</t>
  </si>
  <si>
    <t>Break Fast,Tea,Snacks</t>
  </si>
  <si>
    <t>BreakFast,Snacks for BrotherVisit</t>
  </si>
  <si>
    <t>NewPaper</t>
  </si>
  <si>
    <t>Snacks</t>
  </si>
  <si>
    <t>Tea,Snacks</t>
  </si>
  <si>
    <t>Books</t>
  </si>
  <si>
    <t>movie</t>
  </si>
  <si>
    <t>HariCut</t>
  </si>
  <si>
    <t>Breakfast &amp; Lunch</t>
  </si>
  <si>
    <t>Juice and Gopimachirin with family</t>
  </si>
  <si>
    <t>Toilet wash liquid</t>
  </si>
  <si>
    <t>Tank Cleaning</t>
  </si>
  <si>
    <t>Onion</t>
  </si>
  <si>
    <t>Leaves</t>
  </si>
  <si>
    <t>Fish</t>
  </si>
  <si>
    <t>Biscuits</t>
  </si>
  <si>
    <t>Rice,Dal etc…</t>
  </si>
  <si>
    <t>Milk</t>
  </si>
  <si>
    <t>Milk and Curd</t>
  </si>
  <si>
    <t>Milk only</t>
  </si>
  <si>
    <t>Kids Education</t>
  </si>
  <si>
    <t>Shrinkethan Cardboard and items</t>
  </si>
  <si>
    <t>Provision using Sodeox</t>
  </si>
  <si>
    <t>Pooja items</t>
  </si>
  <si>
    <t>Vegetables 50+60+17</t>
  </si>
  <si>
    <t>Brower Amount Return</t>
  </si>
  <si>
    <t>Provision rava, flour, anil semmea</t>
  </si>
  <si>
    <t>Enterment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</si>
</sst>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9">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4" fontId="0" fillId="0" borderId="0" xfId="0" applyNumberFormat="1" applyFont="1" applyFill="1" applyBorder="1" applyAlignment="1">
      <alignment horizontal="left" indent="1"/>
    </xf>
    <xf numFmtId="0" fontId="8" fillId="0" borderId="0" xfId="3">
      <alignment horizontal="left" indent="1"/>
    </xf>
    <xf numFmtId="0" fontId="0" fillId="0" borderId="0" xfId="0" applyFont="1" applyFill="1" applyBorder="1"/>
    <xf numFmtId="0" fontId="5" fillId="3" borderId="2" xfId="6" applyBorder="1" applyAlignment="1">
      <alignment horizontal="center" vertical="center"/>
    </xf>
    <xf numFmtId="0" fontId="0" fillId="0" borderId="0" xfId="11" applyFont="1">
      <alignment horizontal="left" vertical="center" wrapText="1" indent="6"/>
    </xf>
    <xf numFmtId="164" fontId="9" fillId="0" borderId="0" xfId="10" applyFill="1">
      <alignment horizontal="left" indent="1"/>
    </xf>
    <xf numFmtId="0" fontId="9" fillId="0" borderId="0" xfId="8" applyFill="1">
      <alignment horizontal="left" wrapText="1" indent="1"/>
    </xf>
    <xf numFmtId="4" fontId="9" fillId="0" borderId="0" xfId="9" applyFill="1">
      <alignment horizontal="right" indent="1"/>
    </xf>
    <xf numFmtId="0" fontId="0" fillId="0" borderId="0" xfId="8" applyFont="1">
      <alignment horizontal="left" wrapText="1" indent="1"/>
    </xf>
    <xf numFmtId="0" fontId="0" fillId="0" borderId="0" xfId="0" applyFill="1"/>
    <xf numFmtId="0" fontId="0" fillId="0" borderId="0" xfId="8" applyFont="1" applyFill="1">
      <alignment horizontal="left" wrapText="1" indent="1"/>
    </xf>
    <xf numFmtId="0" fontId="0" fillId="0" borderId="0" xfId="0" applyFont="1" applyFill="1" applyBorder="1" applyAlignment="1">
      <alignment horizontal="left" indent="1"/>
    </xf>
    <xf numFmtId="164" fontId="9" fillId="0" borderId="0" xfId="10">
      <alignment horizontal="left" indent="1"/>
    </xf>
    <xf numFmtId="4" fontId="0" fillId="0" borderId="0" xfId="0" applyNumberFormat="1" applyFont="1" applyFill="1" applyBorder="1" applyAlignment="1">
      <alignment horizontal="right" indent="1"/>
    </xf>
    <xf numFmtId="0" fontId="9" fillId="0" borderId="0" xfId="8" applyFill="1">
      <alignment horizontal="left" wrapText="1" indent="1"/>
    </xf>
    <xf numFmtId="4" fontId="9" fillId="0" borderId="0" xfId="9" applyFill="1">
      <alignment horizontal="right" indent="1"/>
    </xf>
    <xf numFmtId="0" fontId="0" fillId="0" borderId="0" xfId="0" applyFill="1"/>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0" fillId="0" borderId="0" xfId="8" applyFont="1" applyFill="1">
      <alignment horizontal="left" wrapText="1" indent="1"/>
    </xf>
    <xf numFmtId="0" fontId="3" fillId="0" borderId="0" xfId="1"/>
    <xf numFmtId="0" fontId="3" fillId="0" borderId="1" xfId="1" applyBorder="1"/>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93">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92"/>
      <tableStyleElement type="headerRow" dxfId="91"/>
    </tableStyle>
    <tableStyle name="Summary Table" pivot="0" count="6">
      <tableStyleElement type="wholeTable" dxfId="90"/>
      <tableStyleElement type="headerRow" dxfId="89"/>
      <tableStyleElement type="totalRow" dxfId="88"/>
      <tableStyleElement type="firstColumn" dxfId="87"/>
      <tableStyleElement type="lastColumn" dxfId="86"/>
      <tableStyleElement type="firstColumnStripe" dxfId="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HousingLoan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24507</c:v>
                </c:pt>
                <c:pt idx="1">
                  <c:v>30000</c:v>
                </c:pt>
                <c:pt idx="2">
                  <c:v>30000</c:v>
                </c:pt>
                <c:pt idx="3">
                  <c:v>30000</c:v>
                </c:pt>
                <c:pt idx="4">
                  <c:v>30000</c:v>
                </c:pt>
                <c:pt idx="5">
                  <c:v>30000</c:v>
                </c:pt>
                <c:pt idx="6">
                  <c:v>30000</c:v>
                </c:pt>
                <c:pt idx="7">
                  <c:v>30000</c:v>
                </c:pt>
                <c:pt idx="8">
                  <c:v>30000</c:v>
                </c:pt>
                <c:pt idx="9">
                  <c:v>30000</c:v>
                </c:pt>
                <c:pt idx="10">
                  <c:v>30000</c:v>
                </c:pt>
                <c:pt idx="11">
                  <c:v>30000</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PersonalLoan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15247</c:v>
                </c:pt>
                <c:pt idx="1">
                  <c:v>15247</c:v>
                </c:pt>
                <c:pt idx="2">
                  <c:v>15247</c:v>
                </c:pt>
                <c:pt idx="3">
                  <c:v>15247</c:v>
                </c:pt>
                <c:pt idx="4">
                  <c:v>15247</c:v>
                </c:pt>
                <c:pt idx="5">
                  <c:v>15247</c:v>
                </c:pt>
                <c:pt idx="6">
                  <c:v>15247</c:v>
                </c:pt>
                <c:pt idx="7">
                  <c:v>15247</c:v>
                </c:pt>
                <c:pt idx="8">
                  <c:v>15247</c:v>
                </c:pt>
                <c:pt idx="9">
                  <c:v>15247</c:v>
                </c:pt>
                <c:pt idx="10">
                  <c:v>15247</c:v>
                </c:pt>
                <c:pt idx="11">
                  <c:v>15247</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Airtel Postpaid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671</c:v>
                </c:pt>
                <c:pt idx="1">
                  <c:v>671</c:v>
                </c:pt>
                <c:pt idx="2">
                  <c:v>671</c:v>
                </c:pt>
                <c:pt idx="3">
                  <c:v>671</c:v>
                </c:pt>
                <c:pt idx="4">
                  <c:v>671</c:v>
                </c:pt>
                <c:pt idx="5">
                  <c:v>671</c:v>
                </c:pt>
                <c:pt idx="6">
                  <c:v>671</c:v>
                </c:pt>
                <c:pt idx="7">
                  <c:v>671</c:v>
                </c:pt>
                <c:pt idx="8">
                  <c:v>671</c:v>
                </c:pt>
                <c:pt idx="9">
                  <c:v>671</c:v>
                </c:pt>
                <c:pt idx="10">
                  <c:v>671</c:v>
                </c:pt>
                <c:pt idx="11">
                  <c:v>671</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Airtel Prepaid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399</c:v>
                </c:pt>
                <c:pt idx="1">
                  <c:v>399</c:v>
                </c:pt>
                <c:pt idx="2">
                  <c:v>399</c:v>
                </c:pt>
                <c:pt idx="3">
                  <c:v>399</c:v>
                </c:pt>
                <c:pt idx="4">
                  <c:v>399</c:v>
                </c:pt>
                <c:pt idx="5">
                  <c:v>399</c:v>
                </c:pt>
                <c:pt idx="6">
                  <c:v>399</c:v>
                </c:pt>
                <c:pt idx="7">
                  <c:v>399</c:v>
                </c:pt>
                <c:pt idx="8">
                  <c:v>399</c:v>
                </c:pt>
                <c:pt idx="9">
                  <c:v>399</c:v>
                </c:pt>
                <c:pt idx="10">
                  <c:v>399</c:v>
                </c:pt>
                <c:pt idx="11">
                  <c:v>399</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BSNL LandLine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589</c:v>
                </c:pt>
                <c:pt idx="1">
                  <c:v>589</c:v>
                </c:pt>
                <c:pt idx="2">
                  <c:v>589</c:v>
                </c:pt>
                <c:pt idx="3">
                  <c:v>589</c:v>
                </c:pt>
                <c:pt idx="4">
                  <c:v>589</c:v>
                </c:pt>
                <c:pt idx="5">
                  <c:v>589</c:v>
                </c:pt>
                <c:pt idx="6">
                  <c:v>589</c:v>
                </c:pt>
                <c:pt idx="7">
                  <c:v>589</c:v>
                </c:pt>
                <c:pt idx="8">
                  <c:v>589</c:v>
                </c:pt>
                <c:pt idx="9">
                  <c:v>589</c:v>
                </c:pt>
                <c:pt idx="10">
                  <c:v>589</c:v>
                </c:pt>
                <c:pt idx="11">
                  <c:v>589</c:v>
                </c:pt>
              </c:numCache>
            </c:numRef>
          </c:val>
          <c:extLst xmlns:c16r2="http://schemas.microsoft.com/office/drawing/2015/06/chart">
            <c:ext xmlns:c16="http://schemas.microsoft.com/office/drawing/2014/chart" uri="{C3380CC4-5D6E-409C-BE32-E72D297353CC}">
              <c16:uniqueId val="{00000004-DFD0-4528-AE8C-51B058EA99EB}"/>
            </c:ext>
          </c:extLst>
        </c:ser>
        <c:ser>
          <c:idx val="5"/>
          <c:order val="5"/>
          <c:tx>
            <c:strRef>
              <c:f>summary!$A$10</c:f>
              <c:strCache>
                <c:ptCount val="1"/>
                <c:pt idx="0">
                  <c:v>HDFC CC</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summary!$B$10:$O$10</c15:sqref>
                  </c15:fullRef>
                </c:ext>
              </c:extLst>
              <c:f>summary!$B$10:$M$10</c:f>
              <c:numCache>
                <c:formatCode>#,##0.00</c:formatCode>
                <c:ptCount val="12"/>
                <c:pt idx="0">
                  <c:v>11319</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summary!$A$11</c:f>
              <c:strCache>
                <c:ptCount val="1"/>
                <c:pt idx="0">
                  <c:v>HSBC CC</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summary!$B$11:$O$11</c15:sqref>
                  </c15:fullRef>
                </c:ext>
              </c:extLst>
              <c:f>summary!$B$11:$M$11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7"/>
          <c:order val="7"/>
          <c:tx>
            <c:strRef>
              <c:f>summary!$A$12</c:f>
              <c:strCache>
                <c:ptCount val="1"/>
                <c:pt idx="0">
                  <c:v>SBI CC</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summary!$B$12:$O$12</c15:sqref>
                  </c15:fullRef>
                </c:ext>
              </c:extLst>
              <c:f>summary!$B$12:$M$12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summary!$A$13</c:f>
              <c:strCache>
                <c:ptCount val="1"/>
                <c:pt idx="0">
                  <c:v>Kotak CC</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summary!$B$13:$O$13</c15:sqref>
                  </c15:fullRef>
                </c:ext>
              </c:extLst>
              <c:f>summary!$B$13:$M$13</c:f>
              <c:numCache>
                <c:formatCode>#,##0.00</c:formatCode>
                <c:ptCount val="12"/>
                <c:pt idx="0">
                  <c:v>25000</c:v>
                </c:pt>
                <c:pt idx="1">
                  <c:v>0</c:v>
                </c:pt>
                <c:pt idx="2">
                  <c:v>0</c:v>
                </c:pt>
                <c:pt idx="3">
                  <c:v>0</c:v>
                </c:pt>
                <c:pt idx="4">
                  <c:v>0</c:v>
                </c:pt>
                <c:pt idx="5">
                  <c:v>0</c:v>
                </c:pt>
                <c:pt idx="6">
                  <c:v>0</c:v>
                </c:pt>
                <c:pt idx="7">
                  <c:v>0</c:v>
                </c:pt>
                <c:pt idx="8">
                  <c:v>0</c:v>
                </c:pt>
                <c:pt idx="9">
                  <c:v>0</c:v>
                </c:pt>
                <c:pt idx="10">
                  <c:v>0</c:v>
                </c:pt>
                <c:pt idx="11">
                  <c:v>0</c:v>
                </c:pt>
              </c:numCache>
            </c:numRef>
          </c:val>
        </c:ser>
        <c:ser>
          <c:idx val="9"/>
          <c:order val="9"/>
          <c:tx>
            <c:strRef>
              <c:f>summary!$A$14</c:f>
              <c:strCache>
                <c:ptCount val="1"/>
                <c:pt idx="0">
                  <c:v>Citi CC</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summary!$B$14:$O$14</c15:sqref>
                  </c15:fullRef>
                </c:ext>
              </c:extLst>
              <c:f>summary!$B$14:$M$14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0"/>
          <c:order val="10"/>
          <c:tx>
            <c:strRef>
              <c:f>summary!$A$15</c:f>
              <c:strCache>
                <c:ptCount val="1"/>
                <c:pt idx="0">
                  <c:v>Bescom</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summary!$B$15:$O$15</c15:sqref>
                  </c15:fullRef>
                </c:ext>
              </c:extLst>
              <c:f>summary!$B$15:$M$15</c:f>
              <c:numCache>
                <c:formatCode>#,##0.00</c:formatCode>
                <c:ptCount val="12"/>
                <c:pt idx="0">
                  <c:v>1000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summary!$A$16</c:f>
              <c:strCache>
                <c:ptCount val="1"/>
                <c:pt idx="0">
                  <c:v>Airtel Digitial</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summary!$B$16:$O$16</c15:sqref>
                  </c15:fullRef>
                </c:ext>
              </c:extLst>
              <c:f>summary!$B$16:$M$16</c:f>
              <c:numCache>
                <c:formatCode>#,##0.00</c:formatCode>
                <c:ptCount val="12"/>
                <c:pt idx="0">
                  <c:v>330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summary!$A$17</c:f>
              <c:strCache>
                <c:ptCount val="1"/>
                <c:pt idx="0">
                  <c:v>ACCTV</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summary!$B$17:$O$17</c15:sqref>
                  </c15:fullRef>
                </c:ext>
              </c:extLst>
              <c:f>summary!$B$17:$M$17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3"/>
          <c:order val="13"/>
          <c:tx>
            <c:strRef>
              <c:f>summary!$A$18</c:f>
              <c:strCache>
                <c:ptCount val="1"/>
                <c:pt idx="0">
                  <c:v>Housing Expense</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summary!$B$18:$O$18</c15:sqref>
                  </c15:fullRef>
                </c:ext>
              </c:extLst>
              <c:f>summary!$B$18:$M$18</c:f>
              <c:numCache>
                <c:formatCode>#,##0.00</c:formatCode>
                <c:ptCount val="12"/>
                <c:pt idx="0">
                  <c:v>870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summary!$A$19</c:f>
              <c:strCache>
                <c:ptCount val="1"/>
                <c:pt idx="0">
                  <c:v>My Expense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summary!$B$19:$O$19</c15:sqref>
                  </c15:fullRef>
                </c:ext>
              </c:extLst>
              <c:f>summary!$B$19:$M$19</c:f>
              <c:numCache>
                <c:formatCode>#,##0.00</c:formatCode>
                <c:ptCount val="12"/>
                <c:pt idx="0">
                  <c:v>1668</c:v>
                </c:pt>
                <c:pt idx="1">
                  <c:v>0</c:v>
                </c:pt>
                <c:pt idx="2">
                  <c:v>0</c:v>
                </c:pt>
                <c:pt idx="3">
                  <c:v>0</c:v>
                </c:pt>
                <c:pt idx="4">
                  <c:v>0</c:v>
                </c:pt>
                <c:pt idx="5">
                  <c:v>0</c:v>
                </c:pt>
                <c:pt idx="6">
                  <c:v>0</c:v>
                </c:pt>
                <c:pt idx="7">
                  <c:v>0</c:v>
                </c:pt>
                <c:pt idx="8">
                  <c:v>0</c:v>
                </c:pt>
                <c:pt idx="9">
                  <c:v>0</c:v>
                </c:pt>
                <c:pt idx="10">
                  <c:v>0</c:v>
                </c:pt>
                <c:pt idx="11">
                  <c:v>0</c:v>
                </c:pt>
              </c:numCache>
            </c:numRef>
          </c:val>
        </c:ser>
        <c:ser>
          <c:idx val="15"/>
          <c:order val="15"/>
          <c:tx>
            <c:strRef>
              <c:f>summary!$A$20</c:f>
              <c:strCache>
                <c:ptCount val="1"/>
                <c:pt idx="0">
                  <c:v>Wife Expense</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summary!$B$20:$O$20</c15:sqref>
                  </c15:fullRef>
                </c:ext>
              </c:extLst>
              <c:f>summary!$B$20:$M$20</c:f>
              <c:numCache>
                <c:formatCode>#,##0.00</c:formatCode>
                <c:ptCount val="12"/>
                <c:pt idx="0">
                  <c:v>100</c:v>
                </c:pt>
                <c:pt idx="1">
                  <c:v>0</c:v>
                </c:pt>
                <c:pt idx="2">
                  <c:v>0</c:v>
                </c:pt>
                <c:pt idx="3">
                  <c:v>0</c:v>
                </c:pt>
                <c:pt idx="4">
                  <c:v>0</c:v>
                </c:pt>
                <c:pt idx="5">
                  <c:v>0</c:v>
                </c:pt>
                <c:pt idx="6">
                  <c:v>0</c:v>
                </c:pt>
                <c:pt idx="7">
                  <c:v>0</c:v>
                </c:pt>
                <c:pt idx="8">
                  <c:v>0</c:v>
                </c:pt>
                <c:pt idx="9">
                  <c:v>0</c:v>
                </c:pt>
                <c:pt idx="10">
                  <c:v>0</c:v>
                </c:pt>
                <c:pt idx="11">
                  <c:v>0</c:v>
                </c:pt>
              </c:numCache>
            </c:numRef>
          </c:val>
        </c:ser>
        <c:ser>
          <c:idx val="16"/>
          <c:order val="16"/>
          <c:tx>
            <c:strRef>
              <c:f>summary!$A$21</c:f>
              <c:strCache>
                <c:ptCount val="1"/>
                <c:pt idx="0">
                  <c:v>Vegetables</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summary!$B$21:$O$21</c15:sqref>
                  </c15:fullRef>
                </c:ext>
              </c:extLst>
              <c:f>summary!$B$21:$M$21</c:f>
              <c:numCache>
                <c:formatCode>#,##0.00</c:formatCode>
                <c:ptCount val="12"/>
                <c:pt idx="0">
                  <c:v>594</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summary!$A$22</c:f>
              <c:strCache>
                <c:ptCount val="1"/>
                <c:pt idx="0">
                  <c:v>Provision</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summary!$B$22:$O$22</c15:sqref>
                  </c15:fullRef>
                </c:ext>
              </c:extLst>
              <c:f>summary!$B$22:$M$22</c:f>
              <c:numCache>
                <c:formatCode>#,##0.00</c:formatCode>
                <c:ptCount val="12"/>
                <c:pt idx="0">
                  <c:v>3579</c:v>
                </c:pt>
                <c:pt idx="1">
                  <c:v>0</c:v>
                </c:pt>
                <c:pt idx="2">
                  <c:v>0</c:v>
                </c:pt>
                <c:pt idx="3">
                  <c:v>0</c:v>
                </c:pt>
                <c:pt idx="4">
                  <c:v>0</c:v>
                </c:pt>
                <c:pt idx="5">
                  <c:v>0</c:v>
                </c:pt>
                <c:pt idx="6">
                  <c:v>0</c:v>
                </c:pt>
                <c:pt idx="7">
                  <c:v>0</c:v>
                </c:pt>
                <c:pt idx="8">
                  <c:v>0</c:v>
                </c:pt>
                <c:pt idx="9">
                  <c:v>0</c:v>
                </c:pt>
                <c:pt idx="10">
                  <c:v>0</c:v>
                </c:pt>
                <c:pt idx="11">
                  <c:v>0</c:v>
                </c:pt>
              </c:numCache>
            </c:numRef>
          </c:val>
        </c:ser>
        <c:ser>
          <c:idx val="18"/>
          <c:order val="18"/>
          <c:tx>
            <c:strRef>
              <c:f>summary!$A$23</c:f>
              <c:strCache>
                <c:ptCount val="1"/>
                <c:pt idx="0">
                  <c:v>Milk</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summary!$B$23:$O$23</c15:sqref>
                  </c15:fullRef>
                </c:ext>
              </c:extLst>
              <c:f>summary!$B$23:$M$23</c:f>
              <c:numCache>
                <c:formatCode>#,##0.00</c:formatCode>
                <c:ptCount val="12"/>
                <c:pt idx="0">
                  <c:v>164</c:v>
                </c:pt>
                <c:pt idx="1">
                  <c:v>0</c:v>
                </c:pt>
                <c:pt idx="2">
                  <c:v>0</c:v>
                </c:pt>
                <c:pt idx="3">
                  <c:v>0</c:v>
                </c:pt>
                <c:pt idx="4">
                  <c:v>0</c:v>
                </c:pt>
                <c:pt idx="5">
                  <c:v>0</c:v>
                </c:pt>
                <c:pt idx="6">
                  <c:v>0</c:v>
                </c:pt>
                <c:pt idx="7">
                  <c:v>0</c:v>
                </c:pt>
                <c:pt idx="8">
                  <c:v>0</c:v>
                </c:pt>
                <c:pt idx="9">
                  <c:v>0</c:v>
                </c:pt>
                <c:pt idx="10">
                  <c:v>0</c:v>
                </c:pt>
                <c:pt idx="11">
                  <c:v>0</c:v>
                </c:pt>
              </c:numCache>
            </c:numRef>
          </c:val>
        </c:ser>
        <c:ser>
          <c:idx val="19"/>
          <c:order val="19"/>
          <c:tx>
            <c:strRef>
              <c:f>summary!$A$24</c:f>
              <c:strCache>
                <c:ptCount val="1"/>
                <c:pt idx="0">
                  <c:v>Kids Education</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summary!$B$24:$O$24</c15:sqref>
                  </c15:fullRef>
                </c:ext>
              </c:extLst>
              <c:f>summary!$B$24:$M$24</c:f>
              <c:numCache>
                <c:formatCode>#,##0.00</c:formatCode>
                <c:ptCount val="12"/>
                <c:pt idx="0">
                  <c:v>40</c:v>
                </c:pt>
                <c:pt idx="1">
                  <c:v>0</c:v>
                </c:pt>
                <c:pt idx="2">
                  <c:v>0</c:v>
                </c:pt>
                <c:pt idx="3">
                  <c:v>0</c:v>
                </c:pt>
                <c:pt idx="4">
                  <c:v>0</c:v>
                </c:pt>
                <c:pt idx="5">
                  <c:v>0</c:v>
                </c:pt>
                <c:pt idx="6">
                  <c:v>0</c:v>
                </c:pt>
                <c:pt idx="7">
                  <c:v>0</c:v>
                </c:pt>
                <c:pt idx="8">
                  <c:v>0</c:v>
                </c:pt>
                <c:pt idx="9">
                  <c:v>0</c:v>
                </c:pt>
                <c:pt idx="10">
                  <c:v>0</c:v>
                </c:pt>
                <c:pt idx="11">
                  <c:v>0</c:v>
                </c:pt>
              </c:numCache>
            </c:numRef>
          </c:val>
        </c:ser>
        <c:ser>
          <c:idx val="20"/>
          <c:order val="20"/>
          <c:tx>
            <c:strRef>
              <c:f>summary!$A$25</c:f>
              <c:strCache>
                <c:ptCount val="1"/>
                <c:pt idx="0">
                  <c:v>Brower Amount Return</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summary!$B$25:$O$25</c15:sqref>
                  </c15:fullRef>
                </c:ext>
              </c:extLst>
              <c:f>summary!$B$25:$M$25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summary!$A$26</c:f>
              <c:strCache>
                <c:ptCount val="1"/>
                <c:pt idx="0">
                  <c:v>Books</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summary!$B$26:$O$26</c15:sqref>
                  </c15:fullRef>
                </c:ext>
              </c:extLst>
              <c:f>summary!$B$26:$M$26</c:f>
              <c:numCache>
                <c:formatCode>#,##0.00</c:formatCode>
                <c:ptCount val="12"/>
                <c:pt idx="0">
                  <c:v>300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summary!$A$27</c:f>
              <c:strCache>
                <c:ptCount val="1"/>
                <c:pt idx="0">
                  <c:v>Enterment</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summary!$B$27:$O$27</c15:sqref>
                  </c15:fullRef>
                </c:ext>
              </c:extLst>
              <c:f>summary!$B$27:$M$27</c:f>
              <c:numCache>
                <c:formatCode>#,##0.00</c:formatCode>
                <c:ptCount val="12"/>
                <c:pt idx="0">
                  <c:v>220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00"/>
        <c:overlap val="-24"/>
        <c:axId val="484560280"/>
        <c:axId val="484562240"/>
      </c:barChart>
      <c:catAx>
        <c:axId val="48456028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562240"/>
        <c:crosses val="autoZero"/>
        <c:auto val="1"/>
        <c:lblAlgn val="ctr"/>
        <c:lblOffset val="100"/>
        <c:noMultiLvlLbl val="0"/>
      </c:catAx>
      <c:valAx>
        <c:axId val="4845622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560280"/>
        <c:crosses val="autoZero"/>
        <c:crossBetween val="between"/>
      </c:valAx>
      <c:spPr>
        <a:noFill/>
        <a:ln>
          <a:noFill/>
        </a:ln>
        <a:effectLst/>
      </c:spPr>
    </c:plotArea>
    <c:legend>
      <c:legendPos val="r"/>
      <c:layout>
        <c:manualLayout>
          <c:xMode val="edge"/>
          <c:yMode val="edge"/>
          <c:x val="0.86207014116939074"/>
          <c:y val="2.2843607107523228E-2"/>
          <c:w val="0.13211787646028919"/>
          <c:h val="0.9771563928924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28" totalsRowCount="1" headerRowCellStyle="Heading 2">
  <autoFilter ref="A4:O27"/>
  <tableColumns count="15">
    <tableColumn id="1" name="Expenses" totalsRowLabel="Total" totalsRowDxfId="84" dataCellStyle="Table details"/>
    <tableColumn id="2" name="Jan" totalsRowFunction="sum" totalsRowDxfId="83" dataCellStyle="Table numbers">
      <calculatedColumnFormula>SUMIFS(ExpJan[Amount],ExpJan[Category],ExpenseSummary[[#This Row],[Expenses]])</calculatedColumnFormula>
    </tableColumn>
    <tableColumn id="3" name="Feb" totalsRowFunction="sum" totalsRowDxfId="82" dataCellStyle="Table numbers">
      <calculatedColumnFormula>SUMIFS(ExpFeb[Amount],ExpFeb[Category],ExpenseSummary[[#This Row],[Expenses]])</calculatedColumnFormula>
    </tableColumn>
    <tableColumn id="4" name="Mar" totalsRowFunction="sum" totalsRowDxfId="81" dataCellStyle="Table numbers">
      <calculatedColumnFormula>SUMIFS(ExpMar[Amount],ExpMar[Category],ExpenseSummary[[#This Row],[Expenses]])</calculatedColumnFormula>
    </tableColumn>
    <tableColumn id="5" name="Apr" totalsRowFunction="sum" totalsRowDxfId="80" dataCellStyle="Table numbers">
      <calculatedColumnFormula>SUMIFS(ExpApr[Amount],ExpApr[Category],ExpenseSummary[[#This Row],[Expenses]])</calculatedColumnFormula>
    </tableColumn>
    <tableColumn id="6" name="May" totalsRowFunction="sum" totalsRowDxfId="79" dataCellStyle="Table numbers">
      <calculatedColumnFormula>SUMIFS(ExpMay[Amount],ExpMay[Category],ExpenseSummary[[#This Row],[Expenses]])</calculatedColumnFormula>
    </tableColumn>
    <tableColumn id="7" name="Jun" totalsRowFunction="sum" totalsRowDxfId="78" dataCellStyle="Table numbers">
      <calculatedColumnFormula>SUMIFS(ExpJun[Amount],ExpJun[Category],ExpenseSummary[[#This Row],[Expenses]])</calculatedColumnFormula>
    </tableColumn>
    <tableColumn id="8" name="Jul" totalsRowFunction="sum" totalsRowDxfId="77" dataCellStyle="Table numbers">
      <calculatedColumnFormula>SUMIFS(ExpJul[Amount],ExpJul[Category],ExpenseSummary[[#This Row],[Expenses]])</calculatedColumnFormula>
    </tableColumn>
    <tableColumn id="9" name="Aug" totalsRowFunction="sum" totalsRowDxfId="76" dataCellStyle="Table numbers">
      <calculatedColumnFormula>SUMIFS(ExpAug[Amount],ExpAug[Category],ExpenseSummary[[#This Row],[Expenses]])</calculatedColumnFormula>
    </tableColumn>
    <tableColumn id="10" name="Sep" totalsRowFunction="sum" totalsRowDxfId="75" dataCellStyle="Table numbers">
      <calculatedColumnFormula>SUMIFS(ExpSep[Amount],ExpSep[Category],ExpenseSummary[[#This Row],[Expenses]])</calculatedColumnFormula>
    </tableColumn>
    <tableColumn id="11" name="Oct" totalsRowFunction="sum" totalsRowDxfId="74" dataCellStyle="Table numbers">
      <calculatedColumnFormula>SUMIFS(ExpOct[Amount],ExpOct[Category],ExpenseSummary[[#This Row],[Expenses]])</calculatedColumnFormula>
    </tableColumn>
    <tableColumn id="12" name="Nov" totalsRowFunction="sum" totalsRowDxfId="73" dataCellStyle="Table numbers">
      <calculatedColumnFormula>SUMIFS(ExpNov[Amount],ExpNov[Category],ExpenseSummary[[#This Row],[Expenses]])</calculatedColumnFormula>
    </tableColumn>
    <tableColumn id="13" name="Dec" totalsRowFunction="sum" totalsRowDxfId="72" dataCellStyle="Table numbers">
      <calculatedColumnFormula>SUMIFS(ExpDec[Amount],ExpDec[Category],ExpenseSummary[[#This Row],[Expenses]])</calculatedColumnFormula>
    </tableColumn>
    <tableColumn id="14" name="Total" totalsRowFunction="sum" totalsRowDxfId="71"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12" totalsRowCount="1" headerRowCellStyle="Heading 2">
  <autoFilter ref="A2:E11"/>
  <tableColumns count="5">
    <tableColumn id="1" name="Date" totalsRowLabel="Total" totalsRowDxfId="23" dataCellStyle="Table date"/>
    <tableColumn id="2" name="PO#" totalsRowDxfId="22" dataCellStyle="Table details"/>
    <tableColumn id="3" name="Amount" totalsRowFunction="sum" totalsRowDxfId="21" dataCellStyle="Table numbers"/>
    <tableColumn id="4" name="Category" dataDxfId="20" totalsRowDxfId="19" dataCellStyle="Table details"/>
    <tableColumn id="5" name="Description" totalsRowDxfId="18"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12" totalsRowCount="1" headerRowCellStyle="Heading 2">
  <autoFilter ref="A2:E11"/>
  <tableColumns count="5">
    <tableColumn id="1" name="Date" totalsRowLabel="Total" totalsRowDxfId="17" dataCellStyle="Table date"/>
    <tableColumn id="2" name="PO#" totalsRowDxfId="16" dataCellStyle="Table details"/>
    <tableColumn id="3" name="Amount" totalsRowFunction="sum" totalsRowDxfId="15" dataCellStyle="Table numbers"/>
    <tableColumn id="4" name="Category" dataDxfId="14" totalsRowDxfId="13" dataCellStyle="Table details"/>
    <tableColumn id="5" name="Description" totalsRowDxfId="12"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12" totalsRowCount="1" headerRowCellStyle="Heading 2">
  <autoFilter ref="A2:E11"/>
  <tableColumns count="5">
    <tableColumn id="1" name="Date" totalsRowLabel="Total" totalsRowDxfId="11" dataCellStyle="Table date"/>
    <tableColumn id="2" name="PO#" totalsRowDxfId="10" dataCellStyle="Table details"/>
    <tableColumn id="3" name="Amount" totalsRowFunction="sum" totalsRowDxfId="9" dataCellStyle="Table numbers"/>
    <tableColumn id="4" name="Category" dataDxfId="8" totalsRowDxfId="7" dataCellStyle="Table details"/>
    <tableColumn id="5" name="Description" totalsRowDxfId="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12" totalsRowCount="1" headerRowCellStyle="Heading 2">
  <autoFilter ref="A2:E11"/>
  <tableColumns count="5">
    <tableColumn id="1" name="Date" totalsRowLabel="Total" totalsRowDxfId="5" dataCellStyle="Table date"/>
    <tableColumn id="2" name="PO#" totalsRowDxfId="4" dataCellStyle="Table details"/>
    <tableColumn id="3" name="Amount" totalsRowFunction="sum" totalsRowDxfId="3" dataCellStyle="Table numbers"/>
    <tableColumn id="4" name="Category" dataDxfId="2"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51" totalsRowCount="1" headerRowCellStyle="Heading 2">
  <autoFilter ref="A2:E50">
    <filterColumn colId="3">
      <filters>
        <filter val="My Expense"/>
      </filters>
    </filterColumn>
  </autoFilter>
  <tableColumns count="5">
    <tableColumn id="1" name="Date" totalsRowLabel="Total" totalsRowDxfId="70" dataCellStyle="Table date"/>
    <tableColumn id="2" name="PO#" totalsRowDxfId="69" dataCellStyle="Table details"/>
    <tableColumn id="3" name="Amount" totalsRowFunction="sum" totalsRowDxfId="68" dataCellStyle="Table numbers"/>
    <tableColumn id="4" name="Category" totalsRowDxfId="67" dataCellStyle="Table details"/>
    <tableColumn id="5" name="Description" totalsRowDxfId="6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12" totalsRowCount="1" headerRowCellStyle="Heading 2">
  <autoFilter ref="A2:E11"/>
  <tableColumns count="5">
    <tableColumn id="1" name="Date" totalsRowLabel="Total" totalsRowDxfId="65" dataCellStyle="Table date"/>
    <tableColumn id="2" name="PO#" totalsRowDxfId="64" dataCellStyle="Table details"/>
    <tableColumn id="3" name="Amount" totalsRowFunction="sum" totalsRowDxfId="63" dataCellStyle="Table numbers"/>
    <tableColumn id="4" name="Category" dataDxfId="62" totalsRowDxfId="61" dataCellStyle="Table details"/>
    <tableColumn id="5" name="Description" totalsRowDxfId="6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12" totalsRowCount="1" headerRowCellStyle="Heading 2">
  <autoFilter ref="A2:E11"/>
  <tableColumns count="5">
    <tableColumn id="1" name="Date" totalsRowLabel="Total" totalsRowDxfId="59" dataCellStyle="Table date"/>
    <tableColumn id="2" name="PO#" totalsRowDxfId="58" dataCellStyle="Table details"/>
    <tableColumn id="3" name="Amount" totalsRowFunction="sum" totalsRowDxfId="57" dataCellStyle="Table numbers"/>
    <tableColumn id="4" name="Category" dataDxfId="56" totalsRowDxfId="55" dataCellStyle="Table details"/>
    <tableColumn id="5" name="Description" totalsRowDxfId="5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12" totalsRowCount="1" headerRowCellStyle="Heading 2">
  <autoFilter ref="A2:E11"/>
  <tableColumns count="5">
    <tableColumn id="1" name="Date" totalsRowLabel="Total" totalsRowDxfId="53" dataCellStyle="Table date"/>
    <tableColumn id="2" name="PO#" totalsRowDxfId="52" dataCellStyle="Table details"/>
    <tableColumn id="3" name="Amount" totalsRowFunction="sum" totalsRowDxfId="51" dataCellStyle="Table numbers"/>
    <tableColumn id="4" name="Category" dataDxfId="50" totalsRowDxfId="49" dataCellStyle="Table details"/>
    <tableColumn id="5" name="Description" totalsRowDxfId="48"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12" totalsRowCount="1" headerRowCellStyle="Heading 2">
  <autoFilter ref="A2:E11"/>
  <tableColumns count="5">
    <tableColumn id="1" name="Date" totalsRowLabel="Total" totalsRowDxfId="47" dataCellStyle="Table date"/>
    <tableColumn id="2" name="PO#" totalsRowDxfId="46" dataCellStyle="Table details"/>
    <tableColumn id="3" name="Amount" totalsRowFunction="sum" totalsRowDxfId="45" dataCellStyle="Table numbers"/>
    <tableColumn id="4" name="Category" dataDxfId="44" totalsRowDxfId="43" dataCellStyle="Table details"/>
    <tableColumn id="5" name="Description" totalsRowDxfId="42"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12" totalsRowCount="1" headerRowCellStyle="Heading 2">
  <autoFilter ref="A2:E11"/>
  <tableColumns count="5">
    <tableColumn id="1" name="Date" totalsRowLabel="Total" totalsRowDxfId="41" dataCellStyle="Table date"/>
    <tableColumn id="2" name="PO#" totalsRowDxfId="40" dataCellStyle="Table details"/>
    <tableColumn id="3" name="Amount" totalsRowFunction="sum" totalsRowDxfId="39" dataCellStyle="Table numbers"/>
    <tableColumn id="4" name="Category" dataDxfId="38" totalsRowDxfId="37" dataCellStyle="Table details"/>
    <tableColumn id="5" name="Description" totalsRowDxfId="3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12" totalsRowCount="1" headerRowCellStyle="Heading 2">
  <autoFilter ref="A2:E11"/>
  <tableColumns count="5">
    <tableColumn id="1" name="Date" totalsRowLabel="Total" totalsRowDxfId="35" dataCellStyle="Table date"/>
    <tableColumn id="2" name="PO#" totalsRowDxfId="34" dataCellStyle="Table details"/>
    <tableColumn id="3" name="Amount" totalsRowFunction="sum" totalsRowDxfId="33" dataCellStyle="Table numbers"/>
    <tableColumn id="4" name="Category" dataDxfId="32" totalsRowDxfId="31" dataCellStyle="Table details"/>
    <tableColumn id="5" name="Description" totalsRowDxfId="3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12" totalsRowCount="1" headerRowCellStyle="Heading 2">
  <autoFilter ref="A2:E11"/>
  <tableColumns count="5">
    <tableColumn id="1" name="Date" totalsRowLabel="Total" totalsRowDxfId="29" dataCellStyle="Table date"/>
    <tableColumn id="2" name="PO#" totalsRowDxfId="28" dataCellStyle="Table details"/>
    <tableColumn id="3" name="Amount" totalsRowFunction="sum" totalsRowDxfId="27" dataCellStyle="Table numbers"/>
    <tableColumn id="4" name="Category" dataDxfId="26" totalsRowDxfId="25" dataCellStyle="Table details"/>
    <tableColumn id="5" name="Description" totalsRowDxfId="2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3"/>
  <cols>
    <col min="1" max="1" width="152.44140625" style="13" customWidth="1"/>
    <col min="2" max="16384" width="9" style="13"/>
  </cols>
  <sheetData>
    <row r="1" spans="1:1" ht="35.1" customHeight="1" x14ac:dyDescent="0.45">
      <c r="A1" s="6" t="s">
        <v>36</v>
      </c>
    </row>
    <row r="2" spans="1:1" ht="30" customHeight="1" x14ac:dyDescent="0.3">
      <c r="A2" s="10" t="s">
        <v>41</v>
      </c>
    </row>
    <row r="3" spans="1:1" ht="30" customHeight="1" x14ac:dyDescent="0.3">
      <c r="A3" s="12" t="s">
        <v>43</v>
      </c>
    </row>
    <row r="4" spans="1:1" ht="30" customHeight="1" x14ac:dyDescent="0.3">
      <c r="A4" s="12" t="s">
        <v>44</v>
      </c>
    </row>
    <row r="5" spans="1:1" ht="30" customHeight="1" x14ac:dyDescent="0.3">
      <c r="A5" s="10" t="s">
        <v>37</v>
      </c>
    </row>
    <row r="6" spans="1:1" ht="30" customHeight="1" x14ac:dyDescent="0.3">
      <c r="A6" s="12" t="s">
        <v>22</v>
      </c>
    </row>
    <row r="7" spans="1:1" ht="30" customHeight="1" x14ac:dyDescent="0.3">
      <c r="A7" s="14"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21"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21"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5"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2" t="s">
        <v>45</v>
      </c>
    </row>
    <row r="12" spans="1:1" ht="30" customHeight="1" x14ac:dyDescent="0.3">
      <c r="A12" s="12" t="s">
        <v>42</v>
      </c>
    </row>
    <row r="13" spans="1:1" ht="30" customHeight="1" x14ac:dyDescent="0.3">
      <c r="A13" s="11" t="s">
        <v>46</v>
      </c>
    </row>
    <row r="14" spans="1:1" ht="30" customHeight="1" x14ac:dyDescent="0.3">
      <c r="A14" s="15"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
      <c r="A15" s="15"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12"/>
  <sheetViews>
    <sheetView showGridLines="0" zoomScaleNormal="10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31</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DATE(YEAR(TODAY()),8,8)</f>
        <v>43320</v>
      </c>
      <c r="B3" s="2" t="s">
        <v>6</v>
      </c>
      <c r="C3" s="3">
        <v>30000</v>
      </c>
      <c r="D3" s="25" t="s">
        <v>47</v>
      </c>
      <c r="E3" s="2" t="s">
        <v>38</v>
      </c>
    </row>
    <row r="4" spans="1:5" ht="30" customHeight="1" x14ac:dyDescent="0.3">
      <c r="A4" s="8">
        <f ca="1">DATE(YEAR(TODAY()),8,9)</f>
        <v>43321</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SUBTOTAL(109,ExpAug[Amount])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ugust needs be entered  in order for this expense to be added to the Summary sheet" sqref="A3:A11">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32</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DATE(YEAR(TODAY()),9,9)</f>
        <v>43352</v>
      </c>
      <c r="B3" s="2" t="s">
        <v>6</v>
      </c>
      <c r="C3" s="3">
        <v>30000</v>
      </c>
      <c r="D3" s="25" t="s">
        <v>47</v>
      </c>
      <c r="E3" s="2" t="s">
        <v>38</v>
      </c>
    </row>
    <row r="4" spans="1:5" ht="30" customHeight="1" x14ac:dyDescent="0.3">
      <c r="A4" s="8">
        <f ca="1">DATE(YEAR(TODAY()),9,15)</f>
        <v>43358</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SUBTOTAL(109,ExpSep[Amount])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September needs be entered  in order for this expense to be added to the Summary sheet" sqref="A3:A11">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33</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DATE(YEAR(TODAY()),10,10)</f>
        <v>43383</v>
      </c>
      <c r="B3" s="2" t="s">
        <v>6</v>
      </c>
      <c r="C3" s="3">
        <v>30000</v>
      </c>
      <c r="D3" s="25" t="s">
        <v>47</v>
      </c>
      <c r="E3" s="2" t="s">
        <v>38</v>
      </c>
    </row>
    <row r="4" spans="1:5" ht="30" customHeight="1" x14ac:dyDescent="0.3">
      <c r="A4" s="8">
        <f ca="1">DATE(YEAR(TODAY()),10,21)</f>
        <v>43394</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SUBTOTAL(109,ExpOct[Amount])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October needs be entered  in order for this expense to be added to the Summary sheet" sqref="A3:A11">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34</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DATE(YEAR(TODAY()),11,14)</f>
        <v>43418</v>
      </c>
      <c r="B3" s="2" t="s">
        <v>6</v>
      </c>
      <c r="C3" s="3">
        <v>30000</v>
      </c>
      <c r="D3" s="25" t="s">
        <v>47</v>
      </c>
      <c r="E3" s="2" t="s">
        <v>38</v>
      </c>
    </row>
    <row r="4" spans="1:5" ht="30" customHeight="1" x14ac:dyDescent="0.3">
      <c r="A4" s="8">
        <f ca="1">DATE(YEAR(TODAY()),11,21)</f>
        <v>43425</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SUBTOTAL(109,ExpNov[Amount])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November needs be entered  in order for this expense to be added to the Summary sheet" sqref="A3:A11">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35</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DATE(YEAR(TODAY()),12,2)</f>
        <v>43436</v>
      </c>
      <c r="B3" s="2" t="s">
        <v>6</v>
      </c>
      <c r="C3" s="3">
        <v>30000</v>
      </c>
      <c r="D3" s="25" t="s">
        <v>47</v>
      </c>
      <c r="E3" s="2" t="s">
        <v>38</v>
      </c>
    </row>
    <row r="4" spans="1:5" ht="30" customHeight="1" x14ac:dyDescent="0.3">
      <c r="A4" s="8">
        <f ca="1">DATE(YEAR(TODAY()),12,24)</f>
        <v>43458</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SUBTOTAL(109,ExpDec[Amount])</f>
        <v>46906</v>
      </c>
      <c r="D12" s="7"/>
      <c r="E12" s="19"/>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December needs be entered  in order for this expense to be added to the Summary sheet" sqref="A3:A11">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28"/>
  <sheetViews>
    <sheetView showGridLines="0" zoomScaleNormal="100" workbookViewId="0">
      <selection activeCell="B2" sqref="B2"/>
    </sheetView>
  </sheetViews>
  <sheetFormatPr defaultRowHeight="30" customHeight="1" x14ac:dyDescent="0.3"/>
  <cols>
    <col min="1" max="1" width="15.88671875" customWidth="1"/>
    <col min="2" max="14" width="12.5546875" customWidth="1"/>
    <col min="15" max="15" width="12.6640625" customWidth="1"/>
    <col min="16" max="16" width="9.109375" customWidth="1"/>
    <col min="17" max="17" width="7.33203125" customWidth="1"/>
  </cols>
  <sheetData>
    <row r="1" spans="1:15" ht="35.1" customHeight="1" x14ac:dyDescent="0.45">
      <c r="A1" s="1" t="s">
        <v>23</v>
      </c>
      <c r="B1" s="1"/>
      <c r="C1" s="1"/>
    </row>
    <row r="2" spans="1:15" ht="17.100000000000001" customHeight="1" x14ac:dyDescent="0.3">
      <c r="B2" s="20" t="s">
        <v>9</v>
      </c>
      <c r="C2" s="20" t="s">
        <v>10</v>
      </c>
      <c r="D2" s="20" t="s">
        <v>11</v>
      </c>
      <c r="E2" s="20" t="s">
        <v>12</v>
      </c>
      <c r="F2" s="20" t="s">
        <v>13</v>
      </c>
      <c r="G2" s="20" t="s">
        <v>14</v>
      </c>
      <c r="H2" s="20" t="s">
        <v>15</v>
      </c>
      <c r="I2" s="20" t="s">
        <v>16</v>
      </c>
      <c r="J2" s="20" t="s">
        <v>17</v>
      </c>
      <c r="K2" s="20" t="s">
        <v>18</v>
      </c>
      <c r="L2" s="20" t="s">
        <v>19</v>
      </c>
      <c r="M2" s="20" t="s">
        <v>20</v>
      </c>
      <c r="N2" s="20" t="s">
        <v>39</v>
      </c>
    </row>
    <row r="3" spans="1:15" ht="224.1" customHeight="1" x14ac:dyDescent="0.3"/>
    <row r="4" spans="1:15" ht="17.100000000000001" customHeight="1" x14ac:dyDescent="0.3">
      <c r="A4" s="4" t="s">
        <v>0</v>
      </c>
      <c r="B4" s="4" t="s">
        <v>9</v>
      </c>
      <c r="C4" s="4" t="s">
        <v>10</v>
      </c>
      <c r="D4" s="4" t="s">
        <v>11</v>
      </c>
      <c r="E4" s="4" t="s">
        <v>12</v>
      </c>
      <c r="F4" s="4" t="s">
        <v>13</v>
      </c>
      <c r="G4" s="4" t="s">
        <v>14</v>
      </c>
      <c r="H4" s="4" t="s">
        <v>15</v>
      </c>
      <c r="I4" s="4" t="s">
        <v>16</v>
      </c>
      <c r="J4" s="4" t="s">
        <v>17</v>
      </c>
      <c r="K4" s="4" t="s">
        <v>18</v>
      </c>
      <c r="L4" s="4" t="s">
        <v>19</v>
      </c>
      <c r="M4" s="4" t="s">
        <v>20</v>
      </c>
      <c r="N4" s="4" t="s">
        <v>7</v>
      </c>
      <c r="O4" s="4" t="s">
        <v>21</v>
      </c>
    </row>
    <row r="5" spans="1:15" ht="30" customHeight="1" x14ac:dyDescent="0.3">
      <c r="A5" s="25" t="s">
        <v>47</v>
      </c>
      <c r="B5" s="3">
        <f>SUMIFS(ExpJan[Amount],ExpJan[Category],ExpenseSummary[[#This Row],[Expenses]])</f>
        <v>24507</v>
      </c>
      <c r="C5" s="3">
        <f>SUMIFS(ExpFeb[Amount],ExpFeb[Category],ExpenseSummary[[#This Row],[Expenses]])</f>
        <v>30000</v>
      </c>
      <c r="D5" s="3">
        <f>SUMIFS(ExpMar[Amount],ExpMar[Category],ExpenseSummary[[#This Row],[Expenses]])</f>
        <v>30000</v>
      </c>
      <c r="E5" s="3">
        <f>SUMIFS(ExpApr[Amount],ExpApr[Category],ExpenseSummary[[#This Row],[Expenses]])</f>
        <v>30000</v>
      </c>
      <c r="F5" s="3">
        <f>SUMIFS(ExpMay[Amount],ExpMay[Category],ExpenseSummary[[#This Row],[Expenses]])</f>
        <v>30000</v>
      </c>
      <c r="G5" s="3">
        <f>SUMIFS(ExpJun[Amount],ExpJun[Category],ExpenseSummary[[#This Row],[Expenses]])</f>
        <v>30000</v>
      </c>
      <c r="H5" s="3">
        <f>SUMIFS(ExpJul[Amount],ExpJul[Category],ExpenseSummary[[#This Row],[Expenses]])</f>
        <v>30000</v>
      </c>
      <c r="I5" s="3">
        <f>SUMIFS(ExpAug[Amount],ExpAug[Category],ExpenseSummary[[#This Row],[Expenses]])</f>
        <v>30000</v>
      </c>
      <c r="J5" s="3">
        <f>SUMIFS(ExpSep[Amount],ExpSep[Category],ExpenseSummary[[#This Row],[Expenses]])</f>
        <v>30000</v>
      </c>
      <c r="K5" s="3">
        <f>SUMIFS(ExpOct[Amount],ExpOct[Category],ExpenseSummary[[#This Row],[Expenses]])</f>
        <v>30000</v>
      </c>
      <c r="L5" s="3">
        <f>SUMIFS(ExpNov[Amount],ExpNov[Category],ExpenseSummary[[#This Row],[Expenses]])</f>
        <v>30000</v>
      </c>
      <c r="M5" s="3">
        <f>SUMIFS(ExpDec[Amount],ExpDec[Category],ExpenseSummary[[#This Row],[Expenses]])</f>
        <v>30000</v>
      </c>
      <c r="N5" s="3">
        <f>SUM(ExpenseSummary[[#This Row],[Jan]:[Dec]])</f>
        <v>354507</v>
      </c>
    </row>
    <row r="6" spans="1:15" ht="30" customHeight="1" x14ac:dyDescent="0.3">
      <c r="A6" s="25" t="s">
        <v>48</v>
      </c>
      <c r="B6" s="3">
        <f>SUMIFS(ExpJan[Amount],ExpJan[Category],ExpenseSummary[[#This Row],[Expenses]])</f>
        <v>15247</v>
      </c>
      <c r="C6" s="3">
        <f>SUMIFS(ExpFeb[Amount],ExpFeb[Category],ExpenseSummary[[#This Row],[Expenses]])</f>
        <v>15247</v>
      </c>
      <c r="D6" s="3">
        <f>SUMIFS(ExpMar[Amount],ExpMar[Category],ExpenseSummary[[#This Row],[Expenses]])</f>
        <v>15247</v>
      </c>
      <c r="E6" s="3">
        <f>SUMIFS(ExpApr[Amount],ExpApr[Category],ExpenseSummary[[#This Row],[Expenses]])</f>
        <v>15247</v>
      </c>
      <c r="F6" s="3">
        <f>SUMIFS(ExpMay[Amount],ExpMay[Category],ExpenseSummary[[#This Row],[Expenses]])</f>
        <v>15247</v>
      </c>
      <c r="G6" s="3">
        <f>SUMIFS(ExpJun[Amount],ExpJun[Category],ExpenseSummary[[#This Row],[Expenses]])</f>
        <v>15247</v>
      </c>
      <c r="H6" s="3">
        <f>SUMIFS(ExpJul[Amount],ExpJul[Category],ExpenseSummary[[#This Row],[Expenses]])</f>
        <v>15247</v>
      </c>
      <c r="I6" s="3">
        <f>SUMIFS(ExpAug[Amount],ExpAug[Category],ExpenseSummary[[#This Row],[Expenses]])</f>
        <v>15247</v>
      </c>
      <c r="J6" s="3">
        <f>SUMIFS(ExpSep[Amount],ExpSep[Category],ExpenseSummary[[#This Row],[Expenses]])</f>
        <v>15247</v>
      </c>
      <c r="K6" s="3">
        <f>SUMIFS(ExpOct[Amount],ExpOct[Category],ExpenseSummary[[#This Row],[Expenses]])</f>
        <v>15247</v>
      </c>
      <c r="L6" s="3">
        <f>SUMIFS(ExpNov[Amount],ExpNov[Category],ExpenseSummary[[#This Row],[Expenses]])</f>
        <v>15247</v>
      </c>
      <c r="M6" s="3">
        <f>SUMIFS(ExpDec[Amount],ExpDec[Category],ExpenseSummary[[#This Row],[Expenses]])</f>
        <v>15247</v>
      </c>
      <c r="N6" s="3">
        <f>SUM(ExpenseSummary[[#This Row],[Jan]:[Dec]])</f>
        <v>182964</v>
      </c>
    </row>
    <row r="7" spans="1:15" ht="30" customHeight="1" x14ac:dyDescent="0.3">
      <c r="A7" s="25" t="s">
        <v>49</v>
      </c>
      <c r="B7" s="3">
        <f>SUMIFS(ExpJan[Amount],ExpJan[Category],ExpenseSummary[[#This Row],[Expenses]])</f>
        <v>671</v>
      </c>
      <c r="C7" s="3">
        <f>SUMIFS(ExpFeb[Amount],ExpFeb[Category],ExpenseSummary[[#This Row],[Expenses]])</f>
        <v>671</v>
      </c>
      <c r="D7" s="3">
        <f>SUMIFS(ExpMar[Amount],ExpMar[Category],ExpenseSummary[[#This Row],[Expenses]])</f>
        <v>671</v>
      </c>
      <c r="E7" s="3">
        <f>SUMIFS(ExpApr[Amount],ExpApr[Category],ExpenseSummary[[#This Row],[Expenses]])</f>
        <v>671</v>
      </c>
      <c r="F7" s="3">
        <f>SUMIFS(ExpMay[Amount],ExpMay[Category],ExpenseSummary[[#This Row],[Expenses]])</f>
        <v>671</v>
      </c>
      <c r="G7" s="3">
        <f>SUMIFS(ExpJun[Amount],ExpJun[Category],ExpenseSummary[[#This Row],[Expenses]])</f>
        <v>671</v>
      </c>
      <c r="H7" s="3">
        <f>SUMIFS(ExpJul[Amount],ExpJul[Category],ExpenseSummary[[#This Row],[Expenses]])</f>
        <v>671</v>
      </c>
      <c r="I7" s="3">
        <f>SUMIFS(ExpAug[Amount],ExpAug[Category],ExpenseSummary[[#This Row],[Expenses]])</f>
        <v>671</v>
      </c>
      <c r="J7" s="3">
        <f>SUMIFS(ExpSep[Amount],ExpSep[Category],ExpenseSummary[[#This Row],[Expenses]])</f>
        <v>671</v>
      </c>
      <c r="K7" s="3">
        <f>SUMIFS(ExpOct[Amount],ExpOct[Category],ExpenseSummary[[#This Row],[Expenses]])</f>
        <v>671</v>
      </c>
      <c r="L7" s="3">
        <f>SUMIFS(ExpNov[Amount],ExpNov[Category],ExpenseSummary[[#This Row],[Expenses]])</f>
        <v>671</v>
      </c>
      <c r="M7" s="3">
        <f>SUMIFS(ExpDec[Amount],ExpDec[Category],ExpenseSummary[[#This Row],[Expenses]])</f>
        <v>671</v>
      </c>
      <c r="N7" s="3">
        <f>SUM(ExpenseSummary[[#This Row],[Jan]:[Dec]])</f>
        <v>8052</v>
      </c>
    </row>
    <row r="8" spans="1:15" ht="30" customHeight="1" x14ac:dyDescent="0.3">
      <c r="A8" s="25" t="s">
        <v>50</v>
      </c>
      <c r="B8" s="3">
        <f>SUMIFS(ExpJan[Amount],ExpJan[Category],ExpenseSummary[[#This Row],[Expenses]])</f>
        <v>399</v>
      </c>
      <c r="C8" s="3">
        <f>SUMIFS(ExpFeb[Amount],ExpFeb[Category],ExpenseSummary[[#This Row],[Expenses]])</f>
        <v>399</v>
      </c>
      <c r="D8" s="3">
        <f>SUMIFS(ExpMar[Amount],ExpMar[Category],ExpenseSummary[[#This Row],[Expenses]])</f>
        <v>399</v>
      </c>
      <c r="E8" s="3">
        <f>SUMIFS(ExpApr[Amount],ExpApr[Category],ExpenseSummary[[#This Row],[Expenses]])</f>
        <v>399</v>
      </c>
      <c r="F8" s="3">
        <f>SUMIFS(ExpMay[Amount],ExpMay[Category],ExpenseSummary[[#This Row],[Expenses]])</f>
        <v>399</v>
      </c>
      <c r="G8" s="3">
        <f>SUMIFS(ExpJun[Amount],ExpJun[Category],ExpenseSummary[[#This Row],[Expenses]])</f>
        <v>399</v>
      </c>
      <c r="H8" s="3">
        <f>SUMIFS(ExpJul[Amount],ExpJul[Category],ExpenseSummary[[#This Row],[Expenses]])</f>
        <v>399</v>
      </c>
      <c r="I8" s="3">
        <f>SUMIFS(ExpAug[Amount],ExpAug[Category],ExpenseSummary[[#This Row],[Expenses]])</f>
        <v>399</v>
      </c>
      <c r="J8" s="3">
        <f>SUMIFS(ExpSep[Amount],ExpSep[Category],ExpenseSummary[[#This Row],[Expenses]])</f>
        <v>399</v>
      </c>
      <c r="K8" s="3">
        <f>SUMIFS(ExpOct[Amount],ExpOct[Category],ExpenseSummary[[#This Row],[Expenses]])</f>
        <v>399</v>
      </c>
      <c r="L8" s="3">
        <f>SUMIFS(ExpNov[Amount],ExpNov[Category],ExpenseSummary[[#This Row],[Expenses]])</f>
        <v>399</v>
      </c>
      <c r="M8" s="3">
        <f>SUMIFS(ExpDec[Amount],ExpDec[Category],ExpenseSummary[[#This Row],[Expenses]])</f>
        <v>399</v>
      </c>
      <c r="N8" s="3">
        <f>SUM(ExpenseSummary[[#This Row],[Jan]:[Dec]])</f>
        <v>4788</v>
      </c>
    </row>
    <row r="9" spans="1:15" ht="30" customHeight="1" x14ac:dyDescent="0.3">
      <c r="A9" s="25" t="s">
        <v>51</v>
      </c>
      <c r="B9" s="3">
        <f>SUMIFS(ExpJan[Amount],ExpJan[Category],ExpenseSummary[[#This Row],[Expenses]])</f>
        <v>589</v>
      </c>
      <c r="C9" s="3">
        <f>SUMIFS(ExpFeb[Amount],ExpFeb[Category],ExpenseSummary[[#This Row],[Expenses]])</f>
        <v>589</v>
      </c>
      <c r="D9" s="3">
        <f>SUMIFS(ExpMar[Amount],ExpMar[Category],ExpenseSummary[[#This Row],[Expenses]])</f>
        <v>589</v>
      </c>
      <c r="E9" s="3">
        <f>SUMIFS(ExpApr[Amount],ExpApr[Category],ExpenseSummary[[#This Row],[Expenses]])</f>
        <v>589</v>
      </c>
      <c r="F9" s="3">
        <f>SUMIFS(ExpMay[Amount],ExpMay[Category],ExpenseSummary[[#This Row],[Expenses]])</f>
        <v>589</v>
      </c>
      <c r="G9" s="3">
        <f>SUMIFS(ExpJun[Amount],ExpJun[Category],ExpenseSummary[[#This Row],[Expenses]])</f>
        <v>589</v>
      </c>
      <c r="H9" s="3">
        <f>SUMIFS(ExpJul[Amount],ExpJul[Category],ExpenseSummary[[#This Row],[Expenses]])</f>
        <v>589</v>
      </c>
      <c r="I9" s="3">
        <f>SUMIFS(ExpAug[Amount],ExpAug[Category],ExpenseSummary[[#This Row],[Expenses]])</f>
        <v>589</v>
      </c>
      <c r="J9" s="3">
        <f>SUMIFS(ExpSep[Amount],ExpSep[Category],ExpenseSummary[[#This Row],[Expenses]])</f>
        <v>589</v>
      </c>
      <c r="K9" s="3">
        <f>SUMIFS(ExpOct[Amount],ExpOct[Category],ExpenseSummary[[#This Row],[Expenses]])</f>
        <v>589</v>
      </c>
      <c r="L9" s="3">
        <f>SUMIFS(ExpNov[Amount],ExpNov[Category],ExpenseSummary[[#This Row],[Expenses]])</f>
        <v>589</v>
      </c>
      <c r="M9" s="3">
        <f>SUMIFS(ExpDec[Amount],ExpDec[Category],ExpenseSummary[[#This Row],[Expenses]])</f>
        <v>589</v>
      </c>
      <c r="N9" s="3">
        <f>SUM(ExpenseSummary[[#This Row],[Jan]:[Dec]])</f>
        <v>7068</v>
      </c>
    </row>
    <row r="10" spans="1:15" ht="30" customHeight="1" x14ac:dyDescent="0.3">
      <c r="A10" s="27" t="s">
        <v>52</v>
      </c>
      <c r="B10" s="3">
        <f>SUMIFS(ExpJan[Amount],ExpJan[Category],ExpenseSummary[[#This Row],[Expenses]])</f>
        <v>11319</v>
      </c>
      <c r="C10" s="24">
        <f>SUMIFS(ExpFeb[Amount],ExpFeb[Category],ExpenseSummary[[#This Row],[Expenses]])</f>
        <v>0</v>
      </c>
      <c r="D10" s="24">
        <f>SUMIFS(ExpMar[Amount],ExpMar[Category],ExpenseSummary[[#This Row],[Expenses]])</f>
        <v>0</v>
      </c>
      <c r="E10" s="24">
        <f>SUMIFS(ExpApr[Amount],ExpApr[Category],ExpenseSummary[[#This Row],[Expenses]])</f>
        <v>0</v>
      </c>
      <c r="F10" s="24">
        <f>SUMIFS(ExpMay[Amount],ExpMay[Category],ExpenseSummary[[#This Row],[Expenses]])</f>
        <v>0</v>
      </c>
      <c r="G10" s="24">
        <f>SUMIFS(ExpJun[Amount],ExpJun[Category],ExpenseSummary[[#This Row],[Expenses]])</f>
        <v>0</v>
      </c>
      <c r="H10" s="24">
        <f>SUMIFS(ExpJul[Amount],ExpJul[Category],ExpenseSummary[[#This Row],[Expenses]])</f>
        <v>0</v>
      </c>
      <c r="I10" s="24">
        <f>SUMIFS(ExpAug[Amount],ExpAug[Category],ExpenseSummary[[#This Row],[Expenses]])</f>
        <v>0</v>
      </c>
      <c r="J10" s="24">
        <f>SUMIFS(ExpSep[Amount],ExpSep[Category],ExpenseSummary[[#This Row],[Expenses]])</f>
        <v>0</v>
      </c>
      <c r="K10" s="24">
        <f>SUMIFS(ExpOct[Amount],ExpOct[Category],ExpenseSummary[[#This Row],[Expenses]])</f>
        <v>0</v>
      </c>
      <c r="L10" s="24">
        <f>SUMIFS(ExpNov[Amount],ExpNov[Category],ExpenseSummary[[#This Row],[Expenses]])</f>
        <v>0</v>
      </c>
      <c r="M10" s="24">
        <f>SUMIFS(ExpDec[Amount],ExpDec[Category],ExpenseSummary[[#This Row],[Expenses]])</f>
        <v>0</v>
      </c>
      <c r="N10" s="24">
        <f>SUM(ExpenseSummary[[#This Row],[Jan]:[Dec]])</f>
        <v>11319</v>
      </c>
      <c r="O10" s="26"/>
    </row>
    <row r="11" spans="1:15" ht="30" customHeight="1" x14ac:dyDescent="0.3">
      <c r="A11" s="27" t="s">
        <v>53</v>
      </c>
      <c r="B11" s="3">
        <f>SUMIFS(ExpJan[Amount],ExpJan[Category],ExpenseSummary[[#This Row],[Expenses]])</f>
        <v>0</v>
      </c>
      <c r="C11" s="24">
        <f>SUMIFS(ExpFeb[Amount],ExpFeb[Category],ExpenseSummary[[#This Row],[Expenses]])</f>
        <v>0</v>
      </c>
      <c r="D11" s="24">
        <f>SUMIFS(ExpMar[Amount],ExpMar[Category],ExpenseSummary[[#This Row],[Expenses]])</f>
        <v>0</v>
      </c>
      <c r="E11" s="24">
        <f>SUMIFS(ExpApr[Amount],ExpApr[Category],ExpenseSummary[[#This Row],[Expenses]])</f>
        <v>0</v>
      </c>
      <c r="F11" s="24">
        <f>SUMIFS(ExpMay[Amount],ExpMay[Category],ExpenseSummary[[#This Row],[Expenses]])</f>
        <v>0</v>
      </c>
      <c r="G11" s="24">
        <f>SUMIFS(ExpJun[Amount],ExpJun[Category],ExpenseSummary[[#This Row],[Expenses]])</f>
        <v>0</v>
      </c>
      <c r="H11" s="24">
        <f>SUMIFS(ExpJul[Amount],ExpJul[Category],ExpenseSummary[[#This Row],[Expenses]])</f>
        <v>0</v>
      </c>
      <c r="I11" s="24">
        <f>SUMIFS(ExpAug[Amount],ExpAug[Category],ExpenseSummary[[#This Row],[Expenses]])</f>
        <v>0</v>
      </c>
      <c r="J11" s="24">
        <f>SUMIFS(ExpSep[Amount],ExpSep[Category],ExpenseSummary[[#This Row],[Expenses]])</f>
        <v>0</v>
      </c>
      <c r="K11" s="24">
        <f>SUMIFS(ExpOct[Amount],ExpOct[Category],ExpenseSummary[[#This Row],[Expenses]])</f>
        <v>0</v>
      </c>
      <c r="L11" s="24">
        <f>SUMIFS(ExpNov[Amount],ExpNov[Category],ExpenseSummary[[#This Row],[Expenses]])</f>
        <v>0</v>
      </c>
      <c r="M11" s="24">
        <f>SUMIFS(ExpDec[Amount],ExpDec[Category],ExpenseSummary[[#This Row],[Expenses]])</f>
        <v>0</v>
      </c>
      <c r="N11" s="24">
        <f>SUM(ExpenseSummary[[#This Row],[Jan]:[Dec]])</f>
        <v>0</v>
      </c>
      <c r="O11" s="26"/>
    </row>
    <row r="12" spans="1:15" ht="30" customHeight="1" x14ac:dyDescent="0.3">
      <c r="A12" s="27" t="s">
        <v>54</v>
      </c>
      <c r="B12" s="3">
        <f>SUMIFS(ExpJan[Amount],ExpJan[Category],ExpenseSummary[[#This Row],[Expenses]])</f>
        <v>0</v>
      </c>
      <c r="C12" s="24">
        <f>SUMIFS(ExpFeb[Amount],ExpFeb[Category],ExpenseSummary[[#This Row],[Expenses]])</f>
        <v>0</v>
      </c>
      <c r="D12" s="24">
        <f>SUMIFS(ExpMar[Amount],ExpMar[Category],ExpenseSummary[[#This Row],[Expenses]])</f>
        <v>0</v>
      </c>
      <c r="E12" s="24">
        <f>SUMIFS(ExpApr[Amount],ExpApr[Category],ExpenseSummary[[#This Row],[Expenses]])</f>
        <v>0</v>
      </c>
      <c r="F12" s="24">
        <f>SUMIFS(ExpMay[Amount],ExpMay[Category],ExpenseSummary[[#This Row],[Expenses]])</f>
        <v>0</v>
      </c>
      <c r="G12" s="24">
        <f>SUMIFS(ExpJun[Amount],ExpJun[Category],ExpenseSummary[[#This Row],[Expenses]])</f>
        <v>0</v>
      </c>
      <c r="H12" s="24">
        <f>SUMIFS(ExpJul[Amount],ExpJul[Category],ExpenseSummary[[#This Row],[Expenses]])</f>
        <v>0</v>
      </c>
      <c r="I12" s="24">
        <f>SUMIFS(ExpAug[Amount],ExpAug[Category],ExpenseSummary[[#This Row],[Expenses]])</f>
        <v>0</v>
      </c>
      <c r="J12" s="24">
        <f>SUMIFS(ExpSep[Amount],ExpSep[Category],ExpenseSummary[[#This Row],[Expenses]])</f>
        <v>0</v>
      </c>
      <c r="K12" s="24">
        <f>SUMIFS(ExpOct[Amount],ExpOct[Category],ExpenseSummary[[#This Row],[Expenses]])</f>
        <v>0</v>
      </c>
      <c r="L12" s="24">
        <f>SUMIFS(ExpNov[Amount],ExpNov[Category],ExpenseSummary[[#This Row],[Expenses]])</f>
        <v>0</v>
      </c>
      <c r="M12" s="24">
        <f>SUMIFS(ExpDec[Amount],ExpDec[Category],ExpenseSummary[[#This Row],[Expenses]])</f>
        <v>0</v>
      </c>
      <c r="N12" s="24">
        <f>SUM(ExpenseSummary[[#This Row],[Jan]:[Dec]])</f>
        <v>0</v>
      </c>
      <c r="O12" s="26"/>
    </row>
    <row r="13" spans="1:15" ht="30" customHeight="1" x14ac:dyDescent="0.3">
      <c r="A13" s="27" t="s">
        <v>55</v>
      </c>
      <c r="B13" s="3">
        <f>SUMIFS(ExpJan[Amount],ExpJan[Category],ExpenseSummary[[#This Row],[Expenses]])</f>
        <v>25000</v>
      </c>
      <c r="C13" s="24">
        <f>SUMIFS(ExpFeb[Amount],ExpFeb[Category],ExpenseSummary[[#This Row],[Expenses]])</f>
        <v>0</v>
      </c>
      <c r="D13" s="24">
        <f>SUMIFS(ExpMar[Amount],ExpMar[Category],ExpenseSummary[[#This Row],[Expenses]])</f>
        <v>0</v>
      </c>
      <c r="E13" s="24">
        <f>SUMIFS(ExpApr[Amount],ExpApr[Category],ExpenseSummary[[#This Row],[Expenses]])</f>
        <v>0</v>
      </c>
      <c r="F13" s="24">
        <f>SUMIFS(ExpMay[Amount],ExpMay[Category],ExpenseSummary[[#This Row],[Expenses]])</f>
        <v>0</v>
      </c>
      <c r="G13" s="24">
        <f>SUMIFS(ExpJun[Amount],ExpJun[Category],ExpenseSummary[[#This Row],[Expenses]])</f>
        <v>0</v>
      </c>
      <c r="H13" s="24">
        <f>SUMIFS(ExpJul[Amount],ExpJul[Category],ExpenseSummary[[#This Row],[Expenses]])</f>
        <v>0</v>
      </c>
      <c r="I13" s="24">
        <f>SUMIFS(ExpAug[Amount],ExpAug[Category],ExpenseSummary[[#This Row],[Expenses]])</f>
        <v>0</v>
      </c>
      <c r="J13" s="24">
        <f>SUMIFS(ExpSep[Amount],ExpSep[Category],ExpenseSummary[[#This Row],[Expenses]])</f>
        <v>0</v>
      </c>
      <c r="K13" s="24">
        <f>SUMIFS(ExpOct[Amount],ExpOct[Category],ExpenseSummary[[#This Row],[Expenses]])</f>
        <v>0</v>
      </c>
      <c r="L13" s="24">
        <f>SUMIFS(ExpNov[Amount],ExpNov[Category],ExpenseSummary[[#This Row],[Expenses]])</f>
        <v>0</v>
      </c>
      <c r="M13" s="24">
        <f>SUMIFS(ExpDec[Amount],ExpDec[Category],ExpenseSummary[[#This Row],[Expenses]])</f>
        <v>0</v>
      </c>
      <c r="N13" s="24">
        <f>SUM(ExpenseSummary[[#This Row],[Jan]:[Dec]])</f>
        <v>25000</v>
      </c>
      <c r="O13" s="26"/>
    </row>
    <row r="14" spans="1:15" ht="30" customHeight="1" x14ac:dyDescent="0.3">
      <c r="A14" s="27" t="s">
        <v>56</v>
      </c>
      <c r="B14" s="3">
        <f>SUMIFS(ExpJan[Amount],ExpJan[Category],ExpenseSummary[[#This Row],[Expenses]])</f>
        <v>0</v>
      </c>
      <c r="C14" s="24">
        <f>SUMIFS(ExpFeb[Amount],ExpFeb[Category],ExpenseSummary[[#This Row],[Expenses]])</f>
        <v>0</v>
      </c>
      <c r="D14" s="24">
        <f>SUMIFS(ExpMar[Amount],ExpMar[Category],ExpenseSummary[[#This Row],[Expenses]])</f>
        <v>0</v>
      </c>
      <c r="E14" s="24">
        <f>SUMIFS(ExpApr[Amount],ExpApr[Category],ExpenseSummary[[#This Row],[Expenses]])</f>
        <v>0</v>
      </c>
      <c r="F14" s="24">
        <f>SUMIFS(ExpMay[Amount],ExpMay[Category],ExpenseSummary[[#This Row],[Expenses]])</f>
        <v>0</v>
      </c>
      <c r="G14" s="24">
        <f>SUMIFS(ExpJun[Amount],ExpJun[Category],ExpenseSummary[[#This Row],[Expenses]])</f>
        <v>0</v>
      </c>
      <c r="H14" s="24">
        <f>SUMIFS(ExpJul[Amount],ExpJul[Category],ExpenseSummary[[#This Row],[Expenses]])</f>
        <v>0</v>
      </c>
      <c r="I14" s="24">
        <f>SUMIFS(ExpAug[Amount],ExpAug[Category],ExpenseSummary[[#This Row],[Expenses]])</f>
        <v>0</v>
      </c>
      <c r="J14" s="24">
        <f>SUMIFS(ExpSep[Amount],ExpSep[Category],ExpenseSummary[[#This Row],[Expenses]])</f>
        <v>0</v>
      </c>
      <c r="K14" s="24">
        <f>SUMIFS(ExpOct[Amount],ExpOct[Category],ExpenseSummary[[#This Row],[Expenses]])</f>
        <v>0</v>
      </c>
      <c r="L14" s="24">
        <f>SUMIFS(ExpNov[Amount],ExpNov[Category],ExpenseSummary[[#This Row],[Expenses]])</f>
        <v>0</v>
      </c>
      <c r="M14" s="24">
        <f>SUMIFS(ExpDec[Amount],ExpDec[Category],ExpenseSummary[[#This Row],[Expenses]])</f>
        <v>0</v>
      </c>
      <c r="N14" s="24">
        <f>SUM(ExpenseSummary[[#This Row],[Jan]:[Dec]])</f>
        <v>0</v>
      </c>
      <c r="O14" s="26"/>
    </row>
    <row r="15" spans="1:15" ht="30" customHeight="1" x14ac:dyDescent="0.3">
      <c r="A15" s="27" t="s">
        <v>57</v>
      </c>
      <c r="B15" s="3">
        <f>SUMIFS(ExpJan[Amount],ExpJan[Category],ExpenseSummary[[#This Row],[Expenses]])</f>
        <v>1000</v>
      </c>
      <c r="C15" s="24">
        <f>SUMIFS(ExpFeb[Amount],ExpFeb[Category],ExpenseSummary[[#This Row],[Expenses]])</f>
        <v>0</v>
      </c>
      <c r="D15" s="24">
        <f>SUMIFS(ExpMar[Amount],ExpMar[Category],ExpenseSummary[[#This Row],[Expenses]])</f>
        <v>0</v>
      </c>
      <c r="E15" s="24">
        <f>SUMIFS(ExpApr[Amount],ExpApr[Category],ExpenseSummary[[#This Row],[Expenses]])</f>
        <v>0</v>
      </c>
      <c r="F15" s="24">
        <f>SUMIFS(ExpMay[Amount],ExpMay[Category],ExpenseSummary[[#This Row],[Expenses]])</f>
        <v>0</v>
      </c>
      <c r="G15" s="24">
        <f>SUMIFS(ExpJun[Amount],ExpJun[Category],ExpenseSummary[[#This Row],[Expenses]])</f>
        <v>0</v>
      </c>
      <c r="H15" s="24">
        <f>SUMIFS(ExpJul[Amount],ExpJul[Category],ExpenseSummary[[#This Row],[Expenses]])</f>
        <v>0</v>
      </c>
      <c r="I15" s="24">
        <f>SUMIFS(ExpAug[Amount],ExpAug[Category],ExpenseSummary[[#This Row],[Expenses]])</f>
        <v>0</v>
      </c>
      <c r="J15" s="24">
        <f>SUMIFS(ExpSep[Amount],ExpSep[Category],ExpenseSummary[[#This Row],[Expenses]])</f>
        <v>0</v>
      </c>
      <c r="K15" s="24">
        <f>SUMIFS(ExpOct[Amount],ExpOct[Category],ExpenseSummary[[#This Row],[Expenses]])</f>
        <v>0</v>
      </c>
      <c r="L15" s="24">
        <f>SUMIFS(ExpNov[Amount],ExpNov[Category],ExpenseSummary[[#This Row],[Expenses]])</f>
        <v>0</v>
      </c>
      <c r="M15" s="24">
        <f>SUMIFS(ExpDec[Amount],ExpDec[Category],ExpenseSummary[[#This Row],[Expenses]])</f>
        <v>0</v>
      </c>
      <c r="N15" s="24">
        <f>SUM(ExpenseSummary[[#This Row],[Jan]:[Dec]])</f>
        <v>1000</v>
      </c>
      <c r="O15" s="26"/>
    </row>
    <row r="16" spans="1:15" ht="30" customHeight="1" x14ac:dyDescent="0.3">
      <c r="A16" s="27" t="s">
        <v>58</v>
      </c>
      <c r="B16" s="3">
        <f>SUMIFS(ExpJan[Amount],ExpJan[Category],ExpenseSummary[[#This Row],[Expenses]])</f>
        <v>330</v>
      </c>
      <c r="C16" s="24">
        <f>SUMIFS(ExpFeb[Amount],ExpFeb[Category],ExpenseSummary[[#This Row],[Expenses]])</f>
        <v>0</v>
      </c>
      <c r="D16" s="24">
        <f>SUMIFS(ExpMar[Amount],ExpMar[Category],ExpenseSummary[[#This Row],[Expenses]])</f>
        <v>0</v>
      </c>
      <c r="E16" s="24">
        <f>SUMIFS(ExpApr[Amount],ExpApr[Category],ExpenseSummary[[#This Row],[Expenses]])</f>
        <v>0</v>
      </c>
      <c r="F16" s="24">
        <f>SUMIFS(ExpMay[Amount],ExpMay[Category],ExpenseSummary[[#This Row],[Expenses]])</f>
        <v>0</v>
      </c>
      <c r="G16" s="24">
        <f>SUMIFS(ExpJun[Amount],ExpJun[Category],ExpenseSummary[[#This Row],[Expenses]])</f>
        <v>0</v>
      </c>
      <c r="H16" s="24">
        <f>SUMIFS(ExpJul[Amount],ExpJul[Category],ExpenseSummary[[#This Row],[Expenses]])</f>
        <v>0</v>
      </c>
      <c r="I16" s="24">
        <f>SUMIFS(ExpAug[Amount],ExpAug[Category],ExpenseSummary[[#This Row],[Expenses]])</f>
        <v>0</v>
      </c>
      <c r="J16" s="24">
        <f>SUMIFS(ExpSep[Amount],ExpSep[Category],ExpenseSummary[[#This Row],[Expenses]])</f>
        <v>0</v>
      </c>
      <c r="K16" s="24">
        <f>SUMIFS(ExpOct[Amount],ExpOct[Category],ExpenseSummary[[#This Row],[Expenses]])</f>
        <v>0</v>
      </c>
      <c r="L16" s="24">
        <f>SUMIFS(ExpNov[Amount],ExpNov[Category],ExpenseSummary[[#This Row],[Expenses]])</f>
        <v>0</v>
      </c>
      <c r="M16" s="24">
        <f>SUMIFS(ExpDec[Amount],ExpDec[Category],ExpenseSummary[[#This Row],[Expenses]])</f>
        <v>0</v>
      </c>
      <c r="N16" s="24">
        <f>SUM(ExpenseSummary[[#This Row],[Jan]:[Dec]])</f>
        <v>330</v>
      </c>
      <c r="O16" s="26"/>
    </row>
    <row r="17" spans="1:15" ht="30" customHeight="1" x14ac:dyDescent="0.3">
      <c r="A17" s="27" t="s">
        <v>59</v>
      </c>
      <c r="B17" s="3">
        <f>SUMIFS(ExpJan[Amount],ExpJan[Category],ExpenseSummary[[#This Row],[Expenses]])</f>
        <v>0</v>
      </c>
      <c r="C17" s="24">
        <f>SUMIFS(ExpFeb[Amount],ExpFeb[Category],ExpenseSummary[[#This Row],[Expenses]])</f>
        <v>0</v>
      </c>
      <c r="D17" s="24">
        <f>SUMIFS(ExpMar[Amount],ExpMar[Category],ExpenseSummary[[#This Row],[Expenses]])</f>
        <v>0</v>
      </c>
      <c r="E17" s="24">
        <f>SUMIFS(ExpApr[Amount],ExpApr[Category],ExpenseSummary[[#This Row],[Expenses]])</f>
        <v>0</v>
      </c>
      <c r="F17" s="24">
        <f>SUMIFS(ExpMay[Amount],ExpMay[Category],ExpenseSummary[[#This Row],[Expenses]])</f>
        <v>0</v>
      </c>
      <c r="G17" s="24">
        <f>SUMIFS(ExpJun[Amount],ExpJun[Category],ExpenseSummary[[#This Row],[Expenses]])</f>
        <v>0</v>
      </c>
      <c r="H17" s="24">
        <f>SUMIFS(ExpJul[Amount],ExpJul[Category],ExpenseSummary[[#This Row],[Expenses]])</f>
        <v>0</v>
      </c>
      <c r="I17" s="24">
        <f>SUMIFS(ExpAug[Amount],ExpAug[Category],ExpenseSummary[[#This Row],[Expenses]])</f>
        <v>0</v>
      </c>
      <c r="J17" s="24">
        <f>SUMIFS(ExpSep[Amount],ExpSep[Category],ExpenseSummary[[#This Row],[Expenses]])</f>
        <v>0</v>
      </c>
      <c r="K17" s="24">
        <f>SUMIFS(ExpOct[Amount],ExpOct[Category],ExpenseSummary[[#This Row],[Expenses]])</f>
        <v>0</v>
      </c>
      <c r="L17" s="24">
        <f>SUMIFS(ExpNov[Amount],ExpNov[Category],ExpenseSummary[[#This Row],[Expenses]])</f>
        <v>0</v>
      </c>
      <c r="M17" s="24">
        <f>SUMIFS(ExpDec[Amount],ExpDec[Category],ExpenseSummary[[#This Row],[Expenses]])</f>
        <v>0</v>
      </c>
      <c r="N17" s="24">
        <f>SUM(ExpenseSummary[[#This Row],[Jan]:[Dec]])</f>
        <v>0</v>
      </c>
      <c r="O17" s="26"/>
    </row>
    <row r="18" spans="1:15" ht="30" customHeight="1" x14ac:dyDescent="0.3">
      <c r="A18" s="27" t="s">
        <v>62</v>
      </c>
      <c r="B18" s="3">
        <f>SUMIFS(ExpJan[Amount],ExpJan[Category],ExpenseSummary[[#This Row],[Expenses]])</f>
        <v>870</v>
      </c>
      <c r="C18" s="24">
        <f>SUMIFS(ExpFeb[Amount],ExpFeb[Category],ExpenseSummary[[#This Row],[Expenses]])</f>
        <v>0</v>
      </c>
      <c r="D18" s="24">
        <f>SUMIFS(ExpMar[Amount],ExpMar[Category],ExpenseSummary[[#This Row],[Expenses]])</f>
        <v>0</v>
      </c>
      <c r="E18" s="24">
        <f>SUMIFS(ExpApr[Amount],ExpApr[Category],ExpenseSummary[[#This Row],[Expenses]])</f>
        <v>0</v>
      </c>
      <c r="F18" s="24">
        <f>SUMIFS(ExpMay[Amount],ExpMay[Category],ExpenseSummary[[#This Row],[Expenses]])</f>
        <v>0</v>
      </c>
      <c r="G18" s="24">
        <f>SUMIFS(ExpJun[Amount],ExpJun[Category],ExpenseSummary[[#This Row],[Expenses]])</f>
        <v>0</v>
      </c>
      <c r="H18" s="24">
        <f>SUMIFS(ExpJul[Amount],ExpJul[Category],ExpenseSummary[[#This Row],[Expenses]])</f>
        <v>0</v>
      </c>
      <c r="I18" s="24">
        <f>SUMIFS(ExpAug[Amount],ExpAug[Category],ExpenseSummary[[#This Row],[Expenses]])</f>
        <v>0</v>
      </c>
      <c r="J18" s="24">
        <f>SUMIFS(ExpSep[Amount],ExpSep[Category],ExpenseSummary[[#This Row],[Expenses]])</f>
        <v>0</v>
      </c>
      <c r="K18" s="24">
        <f>SUMIFS(ExpOct[Amount],ExpOct[Category],ExpenseSummary[[#This Row],[Expenses]])</f>
        <v>0</v>
      </c>
      <c r="L18" s="24">
        <f>SUMIFS(ExpNov[Amount],ExpNov[Category],ExpenseSummary[[#This Row],[Expenses]])</f>
        <v>0</v>
      </c>
      <c r="M18" s="24">
        <f>SUMIFS(ExpDec[Amount],ExpDec[Category],ExpenseSummary[[#This Row],[Expenses]])</f>
        <v>0</v>
      </c>
      <c r="N18" s="24">
        <f>SUM(ExpenseSummary[[#This Row],[Jan]:[Dec]])</f>
        <v>870</v>
      </c>
      <c r="O18" s="26"/>
    </row>
    <row r="19" spans="1:15" ht="30" customHeight="1" x14ac:dyDescent="0.3">
      <c r="A19" s="27" t="s">
        <v>60</v>
      </c>
      <c r="B19" s="3">
        <f>SUMIFS(ExpJan[Amount],ExpJan[Category],ExpenseSummary[[#This Row],[Expenses]])</f>
        <v>1668</v>
      </c>
      <c r="C19" s="24">
        <f>SUMIFS(ExpFeb[Amount],ExpFeb[Category],ExpenseSummary[[#This Row],[Expenses]])</f>
        <v>0</v>
      </c>
      <c r="D19" s="24">
        <f>SUMIFS(ExpMar[Amount],ExpMar[Category],ExpenseSummary[[#This Row],[Expenses]])</f>
        <v>0</v>
      </c>
      <c r="E19" s="24">
        <f>SUMIFS(ExpApr[Amount],ExpApr[Category],ExpenseSummary[[#This Row],[Expenses]])</f>
        <v>0</v>
      </c>
      <c r="F19" s="24">
        <f>SUMIFS(ExpMay[Amount],ExpMay[Category],ExpenseSummary[[#This Row],[Expenses]])</f>
        <v>0</v>
      </c>
      <c r="G19" s="24">
        <f>SUMIFS(ExpJun[Amount],ExpJun[Category],ExpenseSummary[[#This Row],[Expenses]])</f>
        <v>0</v>
      </c>
      <c r="H19" s="24">
        <f>SUMIFS(ExpJul[Amount],ExpJul[Category],ExpenseSummary[[#This Row],[Expenses]])</f>
        <v>0</v>
      </c>
      <c r="I19" s="24">
        <f>SUMIFS(ExpAug[Amount],ExpAug[Category],ExpenseSummary[[#This Row],[Expenses]])</f>
        <v>0</v>
      </c>
      <c r="J19" s="24">
        <f>SUMIFS(ExpSep[Amount],ExpSep[Category],ExpenseSummary[[#This Row],[Expenses]])</f>
        <v>0</v>
      </c>
      <c r="K19" s="24">
        <f>SUMIFS(ExpOct[Amount],ExpOct[Category],ExpenseSummary[[#This Row],[Expenses]])</f>
        <v>0</v>
      </c>
      <c r="L19" s="24">
        <f>SUMIFS(ExpNov[Amount],ExpNov[Category],ExpenseSummary[[#This Row],[Expenses]])</f>
        <v>0</v>
      </c>
      <c r="M19" s="24">
        <f>SUMIFS(ExpDec[Amount],ExpDec[Category],ExpenseSummary[[#This Row],[Expenses]])</f>
        <v>0</v>
      </c>
      <c r="N19" s="24">
        <f>SUM(ExpenseSummary[[#This Row],[Jan]:[Dec]])</f>
        <v>1668</v>
      </c>
      <c r="O19" s="26"/>
    </row>
    <row r="20" spans="1:15" ht="30" customHeight="1" x14ac:dyDescent="0.3">
      <c r="A20" s="27" t="s">
        <v>63</v>
      </c>
      <c r="B20" s="3">
        <f>SUMIFS(ExpJan[Amount],ExpJan[Category],ExpenseSummary[[#This Row],[Expenses]])</f>
        <v>100</v>
      </c>
      <c r="C20" s="24">
        <f>SUMIFS(ExpFeb[Amount],ExpFeb[Category],ExpenseSummary[[#This Row],[Expenses]])</f>
        <v>0</v>
      </c>
      <c r="D20" s="24">
        <f>SUMIFS(ExpMar[Amount],ExpMar[Category],ExpenseSummary[[#This Row],[Expenses]])</f>
        <v>0</v>
      </c>
      <c r="E20" s="24">
        <f>SUMIFS(ExpApr[Amount],ExpApr[Category],ExpenseSummary[[#This Row],[Expenses]])</f>
        <v>0</v>
      </c>
      <c r="F20" s="24">
        <f>SUMIFS(ExpMay[Amount],ExpMay[Category],ExpenseSummary[[#This Row],[Expenses]])</f>
        <v>0</v>
      </c>
      <c r="G20" s="24">
        <f>SUMIFS(ExpJun[Amount],ExpJun[Category],ExpenseSummary[[#This Row],[Expenses]])</f>
        <v>0</v>
      </c>
      <c r="H20" s="24">
        <f>SUMIFS(ExpJul[Amount],ExpJul[Category],ExpenseSummary[[#This Row],[Expenses]])</f>
        <v>0</v>
      </c>
      <c r="I20" s="24">
        <f>SUMIFS(ExpAug[Amount],ExpAug[Category],ExpenseSummary[[#This Row],[Expenses]])</f>
        <v>0</v>
      </c>
      <c r="J20" s="24">
        <f>SUMIFS(ExpSep[Amount],ExpSep[Category],ExpenseSummary[[#This Row],[Expenses]])</f>
        <v>0</v>
      </c>
      <c r="K20" s="24">
        <f>SUMIFS(ExpOct[Amount],ExpOct[Category],ExpenseSummary[[#This Row],[Expenses]])</f>
        <v>0</v>
      </c>
      <c r="L20" s="24">
        <f>SUMIFS(ExpNov[Amount],ExpNov[Category],ExpenseSummary[[#This Row],[Expenses]])</f>
        <v>0</v>
      </c>
      <c r="M20" s="24">
        <f>SUMIFS(ExpDec[Amount],ExpDec[Category],ExpenseSummary[[#This Row],[Expenses]])</f>
        <v>0</v>
      </c>
      <c r="N20" s="24">
        <f>SUM(ExpenseSummary[[#This Row],[Jan]:[Dec]])</f>
        <v>100</v>
      </c>
      <c r="O20" s="26"/>
    </row>
    <row r="21" spans="1:15" ht="30" customHeight="1" x14ac:dyDescent="0.3">
      <c r="A21" s="27" t="s">
        <v>64</v>
      </c>
      <c r="B21" s="3">
        <f>SUMIFS(ExpJan[Amount],ExpJan[Category],ExpenseSummary[[#This Row],[Expenses]])</f>
        <v>594</v>
      </c>
      <c r="C21" s="24">
        <f>SUMIFS(ExpFeb[Amount],ExpFeb[Category],ExpenseSummary[[#This Row],[Expenses]])</f>
        <v>0</v>
      </c>
      <c r="D21" s="24">
        <f>SUMIFS(ExpMar[Amount],ExpMar[Category],ExpenseSummary[[#This Row],[Expenses]])</f>
        <v>0</v>
      </c>
      <c r="E21" s="24">
        <f>SUMIFS(ExpApr[Amount],ExpApr[Category],ExpenseSummary[[#This Row],[Expenses]])</f>
        <v>0</v>
      </c>
      <c r="F21" s="24">
        <f>SUMIFS(ExpMay[Amount],ExpMay[Category],ExpenseSummary[[#This Row],[Expenses]])</f>
        <v>0</v>
      </c>
      <c r="G21" s="24">
        <f>SUMIFS(ExpJun[Amount],ExpJun[Category],ExpenseSummary[[#This Row],[Expenses]])</f>
        <v>0</v>
      </c>
      <c r="H21" s="24">
        <f>SUMIFS(ExpJul[Amount],ExpJul[Category],ExpenseSummary[[#This Row],[Expenses]])</f>
        <v>0</v>
      </c>
      <c r="I21" s="24">
        <f>SUMIFS(ExpAug[Amount],ExpAug[Category],ExpenseSummary[[#This Row],[Expenses]])</f>
        <v>0</v>
      </c>
      <c r="J21" s="24">
        <f>SUMIFS(ExpSep[Amount],ExpSep[Category],ExpenseSummary[[#This Row],[Expenses]])</f>
        <v>0</v>
      </c>
      <c r="K21" s="24">
        <f>SUMIFS(ExpOct[Amount],ExpOct[Category],ExpenseSummary[[#This Row],[Expenses]])</f>
        <v>0</v>
      </c>
      <c r="L21" s="24">
        <f>SUMIFS(ExpNov[Amount],ExpNov[Category],ExpenseSummary[[#This Row],[Expenses]])</f>
        <v>0</v>
      </c>
      <c r="M21" s="24">
        <f>SUMIFS(ExpDec[Amount],ExpDec[Category],ExpenseSummary[[#This Row],[Expenses]])</f>
        <v>0</v>
      </c>
      <c r="N21" s="24">
        <f>SUM(ExpenseSummary[[#This Row],[Jan]:[Dec]])</f>
        <v>594</v>
      </c>
      <c r="O21" s="26"/>
    </row>
    <row r="22" spans="1:15" ht="30" customHeight="1" x14ac:dyDescent="0.3">
      <c r="A22" s="27" t="s">
        <v>61</v>
      </c>
      <c r="B22" s="3">
        <f>SUMIFS(ExpJan[Amount],ExpJan[Category],ExpenseSummary[[#This Row],[Expenses]])</f>
        <v>3579</v>
      </c>
      <c r="C22" s="24">
        <f>SUMIFS(ExpFeb[Amount],ExpFeb[Category],ExpenseSummary[[#This Row],[Expenses]])</f>
        <v>0</v>
      </c>
      <c r="D22" s="24">
        <f>SUMIFS(ExpMar[Amount],ExpMar[Category],ExpenseSummary[[#This Row],[Expenses]])</f>
        <v>0</v>
      </c>
      <c r="E22" s="24">
        <f>SUMIFS(ExpApr[Amount],ExpApr[Category],ExpenseSummary[[#This Row],[Expenses]])</f>
        <v>0</v>
      </c>
      <c r="F22" s="24">
        <f>SUMIFS(ExpMay[Amount],ExpMay[Category],ExpenseSummary[[#This Row],[Expenses]])</f>
        <v>0</v>
      </c>
      <c r="G22" s="24">
        <f>SUMIFS(ExpJun[Amount],ExpJun[Category],ExpenseSummary[[#This Row],[Expenses]])</f>
        <v>0</v>
      </c>
      <c r="H22" s="24">
        <f>SUMIFS(ExpJul[Amount],ExpJul[Category],ExpenseSummary[[#This Row],[Expenses]])</f>
        <v>0</v>
      </c>
      <c r="I22" s="24">
        <f>SUMIFS(ExpAug[Amount],ExpAug[Category],ExpenseSummary[[#This Row],[Expenses]])</f>
        <v>0</v>
      </c>
      <c r="J22" s="24">
        <f>SUMIFS(ExpSep[Amount],ExpSep[Category],ExpenseSummary[[#This Row],[Expenses]])</f>
        <v>0</v>
      </c>
      <c r="K22" s="24">
        <f>SUMIFS(ExpOct[Amount],ExpOct[Category],ExpenseSummary[[#This Row],[Expenses]])</f>
        <v>0</v>
      </c>
      <c r="L22" s="24">
        <f>SUMIFS(ExpNov[Amount],ExpNov[Category],ExpenseSummary[[#This Row],[Expenses]])</f>
        <v>0</v>
      </c>
      <c r="M22" s="24">
        <f>SUMIFS(ExpDec[Amount],ExpDec[Category],ExpenseSummary[[#This Row],[Expenses]])</f>
        <v>0</v>
      </c>
      <c r="N22" s="24">
        <f>SUM(ExpenseSummary[[#This Row],[Jan]:[Dec]])</f>
        <v>3579</v>
      </c>
      <c r="O22" s="26"/>
    </row>
    <row r="23" spans="1:15" ht="30" customHeight="1" x14ac:dyDescent="0.3">
      <c r="A23" s="27" t="s">
        <v>94</v>
      </c>
      <c r="B23" s="32">
        <f>SUMIFS(ExpJan[Amount],ExpJan[Category],ExpenseSummary[[#This Row],[Expenses]])</f>
        <v>164</v>
      </c>
      <c r="C23" s="32">
        <f>SUMIFS(ExpFeb[Amount],ExpFeb[Category],ExpenseSummary[[#This Row],[Expenses]])</f>
        <v>0</v>
      </c>
      <c r="D23" s="32">
        <f>SUMIFS(ExpMar[Amount],ExpMar[Category],ExpenseSummary[[#This Row],[Expenses]])</f>
        <v>0</v>
      </c>
      <c r="E23" s="32">
        <f>SUMIFS(ExpApr[Amount],ExpApr[Category],ExpenseSummary[[#This Row],[Expenses]])</f>
        <v>0</v>
      </c>
      <c r="F23" s="32">
        <f>SUMIFS(ExpMay[Amount],ExpMay[Category],ExpenseSummary[[#This Row],[Expenses]])</f>
        <v>0</v>
      </c>
      <c r="G23" s="32">
        <f>SUMIFS(ExpJun[Amount],ExpJun[Category],ExpenseSummary[[#This Row],[Expenses]])</f>
        <v>0</v>
      </c>
      <c r="H23" s="32">
        <f>SUMIFS(ExpJul[Amount],ExpJul[Category],ExpenseSummary[[#This Row],[Expenses]])</f>
        <v>0</v>
      </c>
      <c r="I23" s="32">
        <f>SUMIFS(ExpAug[Amount],ExpAug[Category],ExpenseSummary[[#This Row],[Expenses]])</f>
        <v>0</v>
      </c>
      <c r="J23" s="32">
        <f>SUMIFS(ExpSep[Amount],ExpSep[Category],ExpenseSummary[[#This Row],[Expenses]])</f>
        <v>0</v>
      </c>
      <c r="K23" s="32">
        <f>SUMIFS(ExpOct[Amount],ExpOct[Category],ExpenseSummary[[#This Row],[Expenses]])</f>
        <v>0</v>
      </c>
      <c r="L23" s="32">
        <f>SUMIFS(ExpNov[Amount],ExpNov[Category],ExpenseSummary[[#This Row],[Expenses]])</f>
        <v>0</v>
      </c>
      <c r="M23" s="32">
        <f>SUMIFS(ExpDec[Amount],ExpDec[Category],ExpenseSummary[[#This Row],[Expenses]])</f>
        <v>0</v>
      </c>
      <c r="N23" s="32">
        <f>SUM(ExpenseSummary[[#This Row],[Jan]:[Dec]])</f>
        <v>164</v>
      </c>
      <c r="O23" s="33"/>
    </row>
    <row r="24" spans="1:15" ht="30" customHeight="1" x14ac:dyDescent="0.3">
      <c r="A24" s="27" t="s">
        <v>97</v>
      </c>
      <c r="B24" s="32">
        <f>SUMIFS(ExpJan[Amount],ExpJan[Category],ExpenseSummary[[#This Row],[Expenses]])</f>
        <v>40</v>
      </c>
      <c r="C24" s="32">
        <f>SUMIFS(ExpFeb[Amount],ExpFeb[Category],ExpenseSummary[[#This Row],[Expenses]])</f>
        <v>0</v>
      </c>
      <c r="D24" s="32">
        <f>SUMIFS(ExpMar[Amount],ExpMar[Category],ExpenseSummary[[#This Row],[Expenses]])</f>
        <v>0</v>
      </c>
      <c r="E24" s="32">
        <f>SUMIFS(ExpApr[Amount],ExpApr[Category],ExpenseSummary[[#This Row],[Expenses]])</f>
        <v>0</v>
      </c>
      <c r="F24" s="32">
        <f>SUMIFS(ExpMay[Amount],ExpMay[Category],ExpenseSummary[[#This Row],[Expenses]])</f>
        <v>0</v>
      </c>
      <c r="G24" s="32">
        <f>SUMIFS(ExpJun[Amount],ExpJun[Category],ExpenseSummary[[#This Row],[Expenses]])</f>
        <v>0</v>
      </c>
      <c r="H24" s="32">
        <f>SUMIFS(ExpJul[Amount],ExpJul[Category],ExpenseSummary[[#This Row],[Expenses]])</f>
        <v>0</v>
      </c>
      <c r="I24" s="32">
        <f>SUMIFS(ExpAug[Amount],ExpAug[Category],ExpenseSummary[[#This Row],[Expenses]])</f>
        <v>0</v>
      </c>
      <c r="J24" s="32">
        <f>SUMIFS(ExpSep[Amount],ExpSep[Category],ExpenseSummary[[#This Row],[Expenses]])</f>
        <v>0</v>
      </c>
      <c r="K24" s="32">
        <f>SUMIFS(ExpOct[Amount],ExpOct[Category],ExpenseSummary[[#This Row],[Expenses]])</f>
        <v>0</v>
      </c>
      <c r="L24" s="32">
        <f>SUMIFS(ExpNov[Amount],ExpNov[Category],ExpenseSummary[[#This Row],[Expenses]])</f>
        <v>0</v>
      </c>
      <c r="M24" s="32">
        <f>SUMIFS(ExpDec[Amount],ExpDec[Category],ExpenseSummary[[#This Row],[Expenses]])</f>
        <v>0</v>
      </c>
      <c r="N24" s="32">
        <f>SUM(ExpenseSummary[[#This Row],[Jan]:[Dec]])</f>
        <v>40</v>
      </c>
      <c r="O24" s="33"/>
    </row>
    <row r="25" spans="1:15" ht="30" customHeight="1" x14ac:dyDescent="0.3">
      <c r="A25" s="27" t="s">
        <v>102</v>
      </c>
      <c r="B25" s="32">
        <f>SUMIFS(ExpJan[Amount],ExpJan[Category],ExpenseSummary[[#This Row],[Expenses]])</f>
        <v>0</v>
      </c>
      <c r="C25" s="32">
        <f>SUMIFS(ExpFeb[Amount],ExpFeb[Category],ExpenseSummary[[#This Row],[Expenses]])</f>
        <v>0</v>
      </c>
      <c r="D25" s="32">
        <f>SUMIFS(ExpMar[Amount],ExpMar[Category],ExpenseSummary[[#This Row],[Expenses]])</f>
        <v>0</v>
      </c>
      <c r="E25" s="32">
        <f>SUMIFS(ExpApr[Amount],ExpApr[Category],ExpenseSummary[[#This Row],[Expenses]])</f>
        <v>0</v>
      </c>
      <c r="F25" s="32">
        <f>SUMIFS(ExpMay[Amount],ExpMay[Category],ExpenseSummary[[#This Row],[Expenses]])</f>
        <v>0</v>
      </c>
      <c r="G25" s="32">
        <f>SUMIFS(ExpJun[Amount],ExpJun[Category],ExpenseSummary[[#This Row],[Expenses]])</f>
        <v>0</v>
      </c>
      <c r="H25" s="32">
        <f>SUMIFS(ExpJul[Amount],ExpJul[Category],ExpenseSummary[[#This Row],[Expenses]])</f>
        <v>0</v>
      </c>
      <c r="I25" s="32">
        <f>SUMIFS(ExpAug[Amount],ExpAug[Category],ExpenseSummary[[#This Row],[Expenses]])</f>
        <v>0</v>
      </c>
      <c r="J25" s="32">
        <f>SUMIFS(ExpSep[Amount],ExpSep[Category],ExpenseSummary[[#This Row],[Expenses]])</f>
        <v>0</v>
      </c>
      <c r="K25" s="32">
        <f>SUMIFS(ExpOct[Amount],ExpOct[Category],ExpenseSummary[[#This Row],[Expenses]])</f>
        <v>0</v>
      </c>
      <c r="L25" s="32">
        <f>SUMIFS(ExpNov[Amount],ExpNov[Category],ExpenseSummary[[#This Row],[Expenses]])</f>
        <v>0</v>
      </c>
      <c r="M25" s="32">
        <f>SUMIFS(ExpDec[Amount],ExpDec[Category],ExpenseSummary[[#This Row],[Expenses]])</f>
        <v>0</v>
      </c>
      <c r="N25" s="32">
        <f>SUM(ExpenseSummary[[#This Row],[Jan]:[Dec]])</f>
        <v>0</v>
      </c>
      <c r="O25" s="33"/>
    </row>
    <row r="26" spans="1:15" ht="30" customHeight="1" x14ac:dyDescent="0.3">
      <c r="A26" s="27" t="s">
        <v>82</v>
      </c>
      <c r="B26" s="32">
        <f>SUMIFS(ExpJan[Amount],ExpJan[Category],ExpenseSummary[[#This Row],[Expenses]])</f>
        <v>300</v>
      </c>
      <c r="C26" s="32">
        <f>SUMIFS(ExpFeb[Amount],ExpFeb[Category],ExpenseSummary[[#This Row],[Expenses]])</f>
        <v>0</v>
      </c>
      <c r="D26" s="32">
        <f>SUMIFS(ExpMar[Amount],ExpMar[Category],ExpenseSummary[[#This Row],[Expenses]])</f>
        <v>0</v>
      </c>
      <c r="E26" s="32">
        <f>SUMIFS(ExpApr[Amount],ExpApr[Category],ExpenseSummary[[#This Row],[Expenses]])</f>
        <v>0</v>
      </c>
      <c r="F26" s="32">
        <f>SUMIFS(ExpMay[Amount],ExpMay[Category],ExpenseSummary[[#This Row],[Expenses]])</f>
        <v>0</v>
      </c>
      <c r="G26" s="32">
        <f>SUMIFS(ExpJun[Amount],ExpJun[Category],ExpenseSummary[[#This Row],[Expenses]])</f>
        <v>0</v>
      </c>
      <c r="H26" s="32">
        <f>SUMIFS(ExpJul[Amount],ExpJul[Category],ExpenseSummary[[#This Row],[Expenses]])</f>
        <v>0</v>
      </c>
      <c r="I26" s="32">
        <f>SUMIFS(ExpAug[Amount],ExpAug[Category],ExpenseSummary[[#This Row],[Expenses]])</f>
        <v>0</v>
      </c>
      <c r="J26" s="32">
        <f>SUMIFS(ExpSep[Amount],ExpSep[Category],ExpenseSummary[[#This Row],[Expenses]])</f>
        <v>0</v>
      </c>
      <c r="K26" s="32">
        <f>SUMIFS(ExpOct[Amount],ExpOct[Category],ExpenseSummary[[#This Row],[Expenses]])</f>
        <v>0</v>
      </c>
      <c r="L26" s="32">
        <f>SUMIFS(ExpNov[Amount],ExpNov[Category],ExpenseSummary[[#This Row],[Expenses]])</f>
        <v>0</v>
      </c>
      <c r="M26" s="32">
        <f>SUMIFS(ExpDec[Amount],ExpDec[Category],ExpenseSummary[[#This Row],[Expenses]])</f>
        <v>0</v>
      </c>
      <c r="N26" s="32">
        <f>SUM(ExpenseSummary[[#This Row],[Jan]:[Dec]])</f>
        <v>300</v>
      </c>
      <c r="O26" s="33"/>
    </row>
    <row r="27" spans="1:15" ht="30" customHeight="1" x14ac:dyDescent="0.3">
      <c r="A27" s="27" t="s">
        <v>104</v>
      </c>
      <c r="B27" s="32">
        <f>SUMIFS(ExpJan[Amount],ExpJan[Category],ExpenseSummary[[#This Row],[Expenses]])</f>
        <v>220</v>
      </c>
      <c r="C27" s="32">
        <f>SUMIFS(ExpFeb[Amount],ExpFeb[Category],ExpenseSummary[[#This Row],[Expenses]])</f>
        <v>0</v>
      </c>
      <c r="D27" s="32">
        <f>SUMIFS(ExpMar[Amount],ExpMar[Category],ExpenseSummary[[#This Row],[Expenses]])</f>
        <v>0</v>
      </c>
      <c r="E27" s="32">
        <f>SUMIFS(ExpApr[Amount],ExpApr[Category],ExpenseSummary[[#This Row],[Expenses]])</f>
        <v>0</v>
      </c>
      <c r="F27" s="32">
        <f>SUMIFS(ExpMay[Amount],ExpMay[Category],ExpenseSummary[[#This Row],[Expenses]])</f>
        <v>0</v>
      </c>
      <c r="G27" s="32">
        <f>SUMIFS(ExpJun[Amount],ExpJun[Category],ExpenseSummary[[#This Row],[Expenses]])</f>
        <v>0</v>
      </c>
      <c r="H27" s="32">
        <f>SUMIFS(ExpJul[Amount],ExpJul[Category],ExpenseSummary[[#This Row],[Expenses]])</f>
        <v>0</v>
      </c>
      <c r="I27" s="32">
        <f>SUMIFS(ExpAug[Amount],ExpAug[Category],ExpenseSummary[[#This Row],[Expenses]])</f>
        <v>0</v>
      </c>
      <c r="J27" s="32">
        <f>SUMIFS(ExpSep[Amount],ExpSep[Category],ExpenseSummary[[#This Row],[Expenses]])</f>
        <v>0</v>
      </c>
      <c r="K27" s="32">
        <f>SUMIFS(ExpOct[Amount],ExpOct[Category],ExpenseSummary[[#This Row],[Expenses]])</f>
        <v>0</v>
      </c>
      <c r="L27" s="32">
        <f>SUMIFS(ExpNov[Amount],ExpNov[Category],ExpenseSummary[[#This Row],[Expenses]])</f>
        <v>0</v>
      </c>
      <c r="M27" s="32">
        <f>SUMIFS(ExpDec[Amount],ExpDec[Category],ExpenseSummary[[#This Row],[Expenses]])</f>
        <v>0</v>
      </c>
      <c r="N27" s="32">
        <f>SUM(ExpenseSummary[[#This Row],[Jan]:[Dec]])</f>
        <v>220</v>
      </c>
      <c r="O27" s="33"/>
    </row>
    <row r="28" spans="1:15" ht="30" customHeight="1" x14ac:dyDescent="0.3">
      <c r="A28" s="34" t="s">
        <v>7</v>
      </c>
      <c r="B28" s="35">
        <f>SUBTOTAL(109,ExpenseSummary[Jan])</f>
        <v>86597</v>
      </c>
      <c r="C28" s="35">
        <f>SUBTOTAL(109,ExpenseSummary[Feb])</f>
        <v>46906</v>
      </c>
      <c r="D28" s="35">
        <f>SUBTOTAL(109,ExpenseSummary[Mar])</f>
        <v>46906</v>
      </c>
      <c r="E28" s="35">
        <f>SUBTOTAL(109,ExpenseSummary[Apr])</f>
        <v>46906</v>
      </c>
      <c r="F28" s="35">
        <f>SUBTOTAL(109,ExpenseSummary[May])</f>
        <v>46906</v>
      </c>
      <c r="G28" s="35">
        <f>SUBTOTAL(109,ExpenseSummary[Jun])</f>
        <v>46906</v>
      </c>
      <c r="H28" s="35">
        <f>SUBTOTAL(109,ExpenseSummary[Jul])</f>
        <v>46906</v>
      </c>
      <c r="I28" s="35">
        <f>SUBTOTAL(109,ExpenseSummary[Aug])</f>
        <v>46906</v>
      </c>
      <c r="J28" s="35">
        <f>SUBTOTAL(109,ExpenseSummary[Sep])</f>
        <v>46906</v>
      </c>
      <c r="K28" s="35">
        <f>SUBTOTAL(109,ExpenseSummary[Oct])</f>
        <v>46906</v>
      </c>
      <c r="L28" s="35">
        <f>SUBTOTAL(109,ExpenseSummary[Nov])</f>
        <v>46906</v>
      </c>
      <c r="M28" s="35">
        <f>SUBTOTAL(109,ExpenseSummary[Dec])</f>
        <v>46906</v>
      </c>
      <c r="N28" s="35">
        <f>SUBTOTAL(109,ExpenseSummary[Total])</f>
        <v>602563</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summary!B28:M28</xm:f>
              <xm:sqref>O28</xm:sqref>
            </x14:sparkline>
          </x14:sparklines>
        </x14:sparklineGroup>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
              <xm:f>summary!B10:M10</xm:f>
              <xm:sqref>O10</xm:sqref>
            </x14:sparkline>
            <x14:sparkline>
              <xm:f>summary!B11:M11</xm:f>
              <xm:sqref>O11</xm:sqref>
            </x14:sparkline>
            <x14:sparkline>
              <xm:f>summary!B12:M12</xm:f>
              <xm:sqref>O12</xm:sqref>
            </x14:sparkline>
            <x14:sparkline>
              <xm:f>summary!B13:M13</xm:f>
              <xm:sqref>O13</xm:sqref>
            </x14:sparkline>
            <x14:sparkline>
              <xm:f>summary!B14:M14</xm:f>
              <xm:sqref>O14</xm:sqref>
            </x14:sparkline>
            <x14:sparkline>
              <xm:f>summary!B15:M15</xm:f>
              <xm:sqref>O15</xm:sqref>
            </x14:sparkline>
            <x14:sparkline>
              <xm:f>summary!B16:M16</xm:f>
              <xm:sqref>O16</xm:sqref>
            </x14:sparkline>
            <x14:sparkline>
              <xm:f>summary!B17:M17</xm:f>
              <xm:sqref>O17</xm:sqref>
            </x14:sparkline>
            <x14:sparkline>
              <xm:f>summary!B18:M18</xm:f>
              <xm:sqref>O18</xm:sqref>
            </x14:sparkline>
            <x14:sparkline>
              <xm:f>summary!B19:M19</xm:f>
              <xm:sqref>O19</xm:sqref>
            </x14:sparkline>
            <x14:sparkline>
              <xm:f>summary!B20:M20</xm:f>
              <xm:sqref>O20</xm:sqref>
            </x14:sparkline>
            <x14:sparkline>
              <xm:f>summary!B21:M21</xm:f>
              <xm:sqref>O21</xm:sqref>
            </x14:sparkline>
            <x14:sparkline>
              <xm:f>summary!B22:M22</xm:f>
              <xm:sqref>O22</xm:sqref>
            </x14:sparkline>
            <x14:sparkline>
              <xm:f>summary!B23:M23</xm:f>
              <xm:sqref>O23</xm:sqref>
            </x14:sparkline>
            <x14:sparkline>
              <xm:f>summary!B24:M24</xm:f>
              <xm:sqref>O24</xm:sqref>
            </x14:sparkline>
            <x14:sparkline>
              <xm:f>summary!B25:M25</xm:f>
              <xm:sqref>O25</xm:sqref>
            </x14:sparkline>
            <x14:sparkline>
              <xm:f>summary!B26:M26</xm:f>
              <xm:sqref>O26</xm:sqref>
            </x14:sparkline>
            <x14:sparkline>
              <xm:f>summary!B27:M27</xm:f>
              <xm:sqref>O27</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51"/>
  <sheetViews>
    <sheetView showGridLines="0" tabSelected="1" topLeftCell="A15" workbookViewId="0">
      <selection sqref="A1:C1"/>
    </sheetView>
  </sheetViews>
  <sheetFormatPr defaultRowHeight="30" customHeight="1" x14ac:dyDescent="0.3"/>
  <cols>
    <col min="1" max="3" width="15.5546875" customWidth="1"/>
    <col min="4" max="5" width="30.5546875" customWidth="1"/>
  </cols>
  <sheetData>
    <row r="1" spans="1:5" ht="35.1" customHeight="1" x14ac:dyDescent="0.45">
      <c r="A1" s="37" t="s">
        <v>24</v>
      </c>
      <c r="B1" s="37"/>
      <c r="C1" s="37"/>
      <c r="D1" s="20" t="s">
        <v>40</v>
      </c>
      <c r="E1" s="20" t="s">
        <v>39</v>
      </c>
    </row>
    <row r="2" spans="1:5" ht="17.100000000000001" customHeight="1" x14ac:dyDescent="0.3">
      <c r="A2" s="18" t="s">
        <v>1</v>
      </c>
      <c r="B2" s="18" t="s">
        <v>2</v>
      </c>
      <c r="C2" s="18" t="s">
        <v>3</v>
      </c>
      <c r="D2" s="18" t="s">
        <v>5</v>
      </c>
      <c r="E2" s="18" t="s">
        <v>4</v>
      </c>
    </row>
    <row r="3" spans="1:5" ht="30" hidden="1" customHeight="1" x14ac:dyDescent="0.3">
      <c r="A3" s="8">
        <f ca="1">DATE(YEAR(TODAY()),1,10)</f>
        <v>43110</v>
      </c>
      <c r="B3" s="25"/>
      <c r="C3" s="3">
        <v>24507</v>
      </c>
      <c r="D3" s="25" t="s">
        <v>47</v>
      </c>
      <c r="E3" s="25" t="s">
        <v>65</v>
      </c>
    </row>
    <row r="4" spans="1:5" ht="30" hidden="1" customHeight="1" x14ac:dyDescent="0.3">
      <c r="A4" s="8">
        <f ca="1">DATE(YEAR(TODAY()),1,5)</f>
        <v>43105</v>
      </c>
      <c r="B4" s="2"/>
      <c r="C4" s="3">
        <v>15247</v>
      </c>
      <c r="D4" s="2" t="s">
        <v>48</v>
      </c>
      <c r="E4" s="25" t="s">
        <v>66</v>
      </c>
    </row>
    <row r="5" spans="1:5" ht="30" hidden="1" customHeight="1" x14ac:dyDescent="0.3">
      <c r="A5" s="8">
        <f ca="1">DATE(YEAR(TODAY()),1,15)</f>
        <v>43115</v>
      </c>
      <c r="B5" s="2"/>
      <c r="C5" s="3">
        <v>671</v>
      </c>
      <c r="D5" s="2" t="s">
        <v>49</v>
      </c>
      <c r="E5" s="25" t="s">
        <v>67</v>
      </c>
    </row>
    <row r="6" spans="1:5" ht="30" hidden="1" customHeight="1" x14ac:dyDescent="0.3">
      <c r="A6" s="8">
        <f ca="1">DATE(YEAR(TODAY()),1,16)</f>
        <v>43116</v>
      </c>
      <c r="B6" s="2"/>
      <c r="C6" s="3">
        <v>399</v>
      </c>
      <c r="D6" s="2" t="s">
        <v>50</v>
      </c>
      <c r="E6" s="25" t="s">
        <v>68</v>
      </c>
    </row>
    <row r="7" spans="1:5" ht="30" hidden="1" customHeight="1" x14ac:dyDescent="0.3">
      <c r="A7" s="8">
        <f ca="1">DATE(YEAR(TODAY()),1,15)</f>
        <v>43115</v>
      </c>
      <c r="B7" s="2"/>
      <c r="C7" s="3">
        <v>589</v>
      </c>
      <c r="D7" s="2" t="s">
        <v>51</v>
      </c>
      <c r="E7" s="25" t="s">
        <v>69</v>
      </c>
    </row>
    <row r="8" spans="1:5" ht="30" hidden="1" customHeight="1" x14ac:dyDescent="0.3">
      <c r="A8" s="8">
        <f ca="1">DATE(YEAR(TODAY()),1,7)</f>
        <v>43107</v>
      </c>
      <c r="B8" s="2"/>
      <c r="C8" s="3">
        <v>11319</v>
      </c>
      <c r="D8" s="2" t="s">
        <v>52</v>
      </c>
      <c r="E8" s="25" t="s">
        <v>70</v>
      </c>
    </row>
    <row r="9" spans="1:5" ht="30" hidden="1" customHeight="1" x14ac:dyDescent="0.3">
      <c r="A9" s="8">
        <f ca="1">DATE(YEAR(TODAY()),1,2)</f>
        <v>43102</v>
      </c>
      <c r="B9" s="23"/>
      <c r="C9" s="24">
        <v>25000</v>
      </c>
      <c r="D9" s="23" t="s">
        <v>55</v>
      </c>
      <c r="E9" s="25" t="s">
        <v>71</v>
      </c>
    </row>
    <row r="10" spans="1:5" ht="30" hidden="1" customHeight="1" x14ac:dyDescent="0.3">
      <c r="A10" s="8">
        <f ca="1">DATE(YEAR(TODAY()),1,12)</f>
        <v>43112</v>
      </c>
      <c r="B10" s="23"/>
      <c r="C10" s="24">
        <v>1000</v>
      </c>
      <c r="D10" s="23" t="s">
        <v>57</v>
      </c>
      <c r="E10" s="25" t="s">
        <v>72</v>
      </c>
    </row>
    <row r="11" spans="1:5" ht="30" hidden="1" customHeight="1" x14ac:dyDescent="0.3">
      <c r="A11" s="8">
        <f ca="1">DATE(YEAR(TODAY()),1,1)</f>
        <v>43101</v>
      </c>
      <c r="B11" s="23"/>
      <c r="C11" s="24">
        <v>330</v>
      </c>
      <c r="D11" s="23" t="s">
        <v>58</v>
      </c>
      <c r="E11" s="25" t="s">
        <v>73</v>
      </c>
    </row>
    <row r="12" spans="1:5" ht="30" customHeight="1" x14ac:dyDescent="0.3">
      <c r="A12" s="8">
        <f ca="1">DATE(YEAR(TODAY()),1,5)</f>
        <v>43105</v>
      </c>
      <c r="B12" s="23"/>
      <c r="C12" s="24">
        <v>46</v>
      </c>
      <c r="D12" s="23" t="s">
        <v>60</v>
      </c>
      <c r="E12" s="25" t="s">
        <v>74</v>
      </c>
    </row>
    <row r="13" spans="1:5" ht="30" customHeight="1" x14ac:dyDescent="0.3">
      <c r="A13" s="8">
        <f ca="1">DATE(YEAR(TODAY()),1,6)</f>
        <v>43106</v>
      </c>
      <c r="B13" s="23"/>
      <c r="C13" s="24">
        <v>150</v>
      </c>
      <c r="D13" s="23" t="s">
        <v>60</v>
      </c>
      <c r="E13" s="25" t="s">
        <v>75</v>
      </c>
    </row>
    <row r="14" spans="1:5" ht="30" customHeight="1" x14ac:dyDescent="0.3">
      <c r="A14" s="8">
        <f ca="1">DATE(YEAR(TODAY()),1,7)</f>
        <v>43107</v>
      </c>
      <c r="B14" s="23"/>
      <c r="C14" s="24">
        <v>310</v>
      </c>
      <c r="D14" s="23" t="s">
        <v>60</v>
      </c>
      <c r="E14" s="25" t="s">
        <v>76</v>
      </c>
    </row>
    <row r="15" spans="1:5" ht="30" customHeight="1" x14ac:dyDescent="0.3">
      <c r="A15" s="8">
        <f ca="1">DATE(YEAR(TODAY()),1,8)</f>
        <v>43108</v>
      </c>
      <c r="B15" s="23"/>
      <c r="C15" s="24">
        <f>92+16</f>
        <v>108</v>
      </c>
      <c r="D15" s="23" t="s">
        <v>60</v>
      </c>
      <c r="E15" s="25" t="s">
        <v>77</v>
      </c>
    </row>
    <row r="16" spans="1:5" ht="30" customHeight="1" x14ac:dyDescent="0.3">
      <c r="A16" s="8">
        <f ca="1">DATE(YEAR(TODAY()),1,9)</f>
        <v>43109</v>
      </c>
      <c r="B16" s="23"/>
      <c r="C16" s="24">
        <v>190</v>
      </c>
      <c r="D16" s="23" t="s">
        <v>60</v>
      </c>
      <c r="E16" s="25" t="s">
        <v>78</v>
      </c>
    </row>
    <row r="17" spans="1:5" ht="30" customHeight="1" x14ac:dyDescent="0.3">
      <c r="A17" s="8">
        <f ca="1">DATE(YEAR(TODAY()),1,10)</f>
        <v>43110</v>
      </c>
      <c r="B17" s="23"/>
      <c r="C17" s="24">
        <v>340</v>
      </c>
      <c r="D17" s="23" t="s">
        <v>60</v>
      </c>
      <c r="E17" s="25" t="s">
        <v>79</v>
      </c>
    </row>
    <row r="18" spans="1:5" ht="30" customHeight="1" x14ac:dyDescent="0.3">
      <c r="A18" s="8">
        <f ca="1">DATE(YEAR(TODAY()),1,10)</f>
        <v>43110</v>
      </c>
      <c r="B18" s="23"/>
      <c r="C18" s="24">
        <v>10</v>
      </c>
      <c r="D18" s="23" t="s">
        <v>60</v>
      </c>
      <c r="E18" s="25" t="s">
        <v>80</v>
      </c>
    </row>
    <row r="19" spans="1:5" ht="30" customHeight="1" x14ac:dyDescent="0.3">
      <c r="A19" s="8">
        <f ca="1">DATE(YEAR(TODAY()),1,12)</f>
        <v>43112</v>
      </c>
      <c r="B19" s="23"/>
      <c r="C19" s="24">
        <v>114</v>
      </c>
      <c r="D19" s="23" t="s">
        <v>60</v>
      </c>
      <c r="E19" s="25" t="s">
        <v>81</v>
      </c>
    </row>
    <row r="20" spans="1:5" ht="30" customHeight="1" x14ac:dyDescent="0.3">
      <c r="A20" s="8">
        <f ca="1">DATE(YEAR(TODAY()),1,12)</f>
        <v>43112</v>
      </c>
      <c r="B20" s="23"/>
      <c r="C20" s="24">
        <v>300</v>
      </c>
      <c r="D20" s="23" t="s">
        <v>82</v>
      </c>
      <c r="E20" s="25" t="s">
        <v>82</v>
      </c>
    </row>
    <row r="21" spans="1:5" ht="30" customHeight="1" x14ac:dyDescent="0.3">
      <c r="A21" s="8">
        <f ca="1">DATE(YEAR(TODAY()),1,12)</f>
        <v>43112</v>
      </c>
      <c r="B21" s="23"/>
      <c r="C21" s="24">
        <v>220</v>
      </c>
      <c r="D21" s="23" t="s">
        <v>104</v>
      </c>
      <c r="E21" s="25" t="s">
        <v>83</v>
      </c>
    </row>
    <row r="22" spans="1:5" ht="30" customHeight="1" x14ac:dyDescent="0.3">
      <c r="A22" s="8">
        <f ca="1">DATE(YEAR(TODAY()),1,13)</f>
        <v>43113</v>
      </c>
      <c r="B22" s="23"/>
      <c r="C22" s="24">
        <v>80</v>
      </c>
      <c r="D22" s="27" t="s">
        <v>60</v>
      </c>
      <c r="E22" s="25" t="s">
        <v>84</v>
      </c>
    </row>
    <row r="23" spans="1:5" ht="30" customHeight="1" x14ac:dyDescent="0.3">
      <c r="A23" s="8">
        <f ca="1">DATE(YEAR(TODAY()),1,13)</f>
        <v>43113</v>
      </c>
      <c r="B23" s="23"/>
      <c r="C23" s="24">
        <v>170</v>
      </c>
      <c r="D23" s="27" t="s">
        <v>60</v>
      </c>
      <c r="E23" s="25" t="s">
        <v>85</v>
      </c>
    </row>
    <row r="24" spans="1:5" ht="30" hidden="1" customHeight="1" x14ac:dyDescent="0.3">
      <c r="A24" s="8">
        <f ca="1">DATE(YEAR(TODAY()),1,14)</f>
        <v>43114</v>
      </c>
      <c r="B24" s="23"/>
      <c r="C24" s="24">
        <v>100</v>
      </c>
      <c r="D24" s="27" t="s">
        <v>63</v>
      </c>
      <c r="E24" s="25" t="s">
        <v>86</v>
      </c>
    </row>
    <row r="25" spans="1:5" ht="30" hidden="1" customHeight="1" x14ac:dyDescent="0.3">
      <c r="A25" s="8">
        <f ca="1">DATE(YEAR(TODAY()),1,14)</f>
        <v>43114</v>
      </c>
      <c r="B25" s="23"/>
      <c r="C25" s="24">
        <v>750</v>
      </c>
      <c r="D25" s="23" t="s">
        <v>62</v>
      </c>
      <c r="E25" s="25" t="s">
        <v>88</v>
      </c>
    </row>
    <row r="26" spans="1:5" ht="30" hidden="1" customHeight="1" x14ac:dyDescent="0.3">
      <c r="A26" s="8">
        <f ca="1">DATE(YEAR(TODAY()),1,14)</f>
        <v>43114</v>
      </c>
      <c r="B26" s="23"/>
      <c r="C26" s="24">
        <v>120</v>
      </c>
      <c r="D26" s="23" t="s">
        <v>62</v>
      </c>
      <c r="E26" s="25" t="s">
        <v>87</v>
      </c>
    </row>
    <row r="27" spans="1:5" ht="30" hidden="1" customHeight="1" x14ac:dyDescent="0.3">
      <c r="A27" s="8">
        <f ca="1">DATE(YEAR(TODAY()),1,4)</f>
        <v>43104</v>
      </c>
      <c r="B27" s="23"/>
      <c r="C27" s="24">
        <v>52</v>
      </c>
      <c r="D27" s="23" t="s">
        <v>64</v>
      </c>
      <c r="E27" s="27"/>
    </row>
    <row r="28" spans="1:5" ht="30" hidden="1" customHeight="1" x14ac:dyDescent="0.3">
      <c r="A28" s="8">
        <f ca="1">DATE(YEAR(TODAY()),1,4)</f>
        <v>43104</v>
      </c>
      <c r="B28" s="23"/>
      <c r="C28" s="24">
        <v>841</v>
      </c>
      <c r="D28" s="23" t="s">
        <v>61</v>
      </c>
      <c r="E28" s="23"/>
    </row>
    <row r="29" spans="1:5" ht="30" hidden="1" customHeight="1" x14ac:dyDescent="0.3">
      <c r="A29" s="8">
        <f ca="1">DATE(YEAR(TODAY()),1,5)</f>
        <v>43105</v>
      </c>
      <c r="B29" s="23"/>
      <c r="C29" s="24">
        <v>100</v>
      </c>
      <c r="D29" s="27" t="s">
        <v>64</v>
      </c>
      <c r="E29" s="27" t="s">
        <v>89</v>
      </c>
    </row>
    <row r="30" spans="1:5" ht="30" hidden="1" customHeight="1" x14ac:dyDescent="0.3">
      <c r="A30" s="8">
        <f ca="1">DATE(YEAR(TODAY()),1,6)</f>
        <v>43106</v>
      </c>
      <c r="B30" s="23"/>
      <c r="C30" s="24">
        <v>15</v>
      </c>
      <c r="D30" s="27" t="s">
        <v>64</v>
      </c>
      <c r="E30" s="27" t="s">
        <v>90</v>
      </c>
    </row>
    <row r="31" spans="1:5" ht="30" hidden="1" customHeight="1" x14ac:dyDescent="0.3">
      <c r="A31" s="8">
        <f ca="1">DATE(YEAR(TODAY()),1,6)</f>
        <v>43106</v>
      </c>
      <c r="B31" s="23"/>
      <c r="C31" s="24">
        <v>150</v>
      </c>
      <c r="D31" s="27" t="s">
        <v>64</v>
      </c>
      <c r="E31" s="27" t="s">
        <v>91</v>
      </c>
    </row>
    <row r="32" spans="1:5" ht="30" customHeight="1" x14ac:dyDescent="0.3">
      <c r="A32" s="8">
        <f ca="1">DATE(YEAR(TODAY()),1,7)</f>
        <v>43107</v>
      </c>
      <c r="B32" s="23"/>
      <c r="C32" s="24">
        <v>150</v>
      </c>
      <c r="D32" s="23" t="s">
        <v>60</v>
      </c>
      <c r="E32" s="27" t="s">
        <v>92</v>
      </c>
    </row>
    <row r="33" spans="1:5" ht="30" hidden="1" customHeight="1" x14ac:dyDescent="0.3">
      <c r="A33" s="8">
        <f ca="1">DATE(YEAR(TODAY()),1,7)</f>
        <v>43107</v>
      </c>
      <c r="B33" s="23"/>
      <c r="C33" s="24">
        <v>1010</v>
      </c>
      <c r="D33" s="27" t="s">
        <v>61</v>
      </c>
      <c r="E33" s="27" t="s">
        <v>93</v>
      </c>
    </row>
    <row r="34" spans="1:5" ht="30" hidden="1" customHeight="1" x14ac:dyDescent="0.3">
      <c r="A34" s="8">
        <f ca="1">DATE(YEAR(TODAY()),1,8)</f>
        <v>43108</v>
      </c>
      <c r="B34" s="23"/>
      <c r="C34" s="24">
        <v>82</v>
      </c>
      <c r="D34" s="27" t="s">
        <v>64</v>
      </c>
      <c r="E34" s="23"/>
    </row>
    <row r="35" spans="1:5" ht="30" hidden="1" customHeight="1" x14ac:dyDescent="0.3">
      <c r="A35" s="29">
        <f ca="1">DATE(YEAR(TODAY()),1,9)</f>
        <v>43109</v>
      </c>
      <c r="B35" s="23"/>
      <c r="C35" s="24">
        <v>56</v>
      </c>
      <c r="D35" s="23" t="s">
        <v>94</v>
      </c>
      <c r="E35" s="27" t="s">
        <v>95</v>
      </c>
    </row>
    <row r="36" spans="1:5" ht="30" hidden="1" customHeight="1" x14ac:dyDescent="0.3">
      <c r="A36" s="29">
        <f ca="1">DATE(YEAR(TODAY()),1,10)</f>
        <v>43110</v>
      </c>
      <c r="B36" s="23"/>
      <c r="C36" s="24">
        <v>36</v>
      </c>
      <c r="D36" s="31" t="s">
        <v>94</v>
      </c>
      <c r="E36" s="27" t="s">
        <v>96</v>
      </c>
    </row>
    <row r="37" spans="1:5" ht="30" hidden="1" customHeight="1" x14ac:dyDescent="0.3">
      <c r="A37" s="29">
        <f ca="1">DATE(YEAR(TODAY()),1,13)</f>
        <v>43113</v>
      </c>
      <c r="B37" s="23"/>
      <c r="C37" s="24">
        <v>36</v>
      </c>
      <c r="D37" s="31" t="s">
        <v>94</v>
      </c>
      <c r="E37" s="36" t="s">
        <v>96</v>
      </c>
    </row>
    <row r="38" spans="1:5" ht="30" hidden="1" customHeight="1" x14ac:dyDescent="0.3">
      <c r="A38" s="29">
        <f ca="1">DATE(YEAR(TODAY()),1,13)</f>
        <v>43113</v>
      </c>
      <c r="B38" s="23"/>
      <c r="C38" s="24">
        <v>40</v>
      </c>
      <c r="D38" s="23" t="s">
        <v>97</v>
      </c>
      <c r="E38" s="27" t="s">
        <v>98</v>
      </c>
    </row>
    <row r="39" spans="1:5" ht="30" hidden="1" customHeight="1" x14ac:dyDescent="0.3">
      <c r="A39" s="29">
        <f ca="1">DATE(YEAR(TODAY()),1,13)</f>
        <v>43113</v>
      </c>
      <c r="B39" s="23"/>
      <c r="C39" s="24">
        <v>728</v>
      </c>
      <c r="D39" s="27" t="s">
        <v>61</v>
      </c>
      <c r="E39" s="27" t="s">
        <v>99</v>
      </c>
    </row>
    <row r="40" spans="1:5" ht="30" hidden="1" customHeight="1" x14ac:dyDescent="0.3">
      <c r="A40" s="29">
        <f ca="1">DATE(YEAR(TODAY()),1,14)</f>
        <v>43114</v>
      </c>
      <c r="B40" s="23"/>
      <c r="C40" s="24">
        <v>500</v>
      </c>
      <c r="D40" s="27" t="s">
        <v>61</v>
      </c>
      <c r="E40" s="27" t="s">
        <v>100</v>
      </c>
    </row>
    <row r="41" spans="1:5" ht="30" hidden="1" customHeight="1" x14ac:dyDescent="0.3">
      <c r="A41" s="29">
        <f ca="1">DATE(YEAR(TODAY()),1,14)</f>
        <v>43114</v>
      </c>
      <c r="B41" s="23"/>
      <c r="C41" s="24">
        <v>127</v>
      </c>
      <c r="D41" s="27" t="s">
        <v>64</v>
      </c>
      <c r="E41" s="27" t="s">
        <v>101</v>
      </c>
    </row>
    <row r="42" spans="1:5" ht="30" hidden="1" customHeight="1" x14ac:dyDescent="0.3">
      <c r="A42" s="29">
        <f ca="1">DATE(YEAR(TODAY()),1,14)</f>
        <v>43114</v>
      </c>
      <c r="B42" s="23"/>
      <c r="C42" s="24">
        <v>36</v>
      </c>
      <c r="D42" s="27" t="s">
        <v>94</v>
      </c>
      <c r="E42" s="27" t="s">
        <v>96</v>
      </c>
    </row>
    <row r="43" spans="1:5" ht="30" hidden="1" customHeight="1" x14ac:dyDescent="0.3">
      <c r="A43" s="29">
        <f ca="1">DATE(YEAR(TODAY()),1,15)</f>
        <v>43115</v>
      </c>
      <c r="B43" s="23"/>
      <c r="C43" s="24">
        <v>500</v>
      </c>
      <c r="D43" s="27" t="s">
        <v>61</v>
      </c>
      <c r="E43" s="27" t="s">
        <v>103</v>
      </c>
    </row>
    <row r="44" spans="1:5" ht="30" hidden="1" customHeight="1" x14ac:dyDescent="0.3">
      <c r="A44" s="29">
        <f ca="1">DATE(YEAR(TODAY()),1,15)</f>
        <v>43115</v>
      </c>
      <c r="B44" s="23"/>
      <c r="C44" s="24">
        <v>68</v>
      </c>
      <c r="D44" s="27" t="s">
        <v>64</v>
      </c>
      <c r="E44" s="27" t="s">
        <v>64</v>
      </c>
    </row>
    <row r="45" spans="1:5" ht="30" hidden="1" customHeight="1" x14ac:dyDescent="0.3">
      <c r="A45" s="22"/>
      <c r="B45" s="23"/>
      <c r="C45" s="24"/>
      <c r="D45" s="23"/>
      <c r="E45" s="23"/>
    </row>
    <row r="46" spans="1:5" ht="30" hidden="1" customHeight="1" x14ac:dyDescent="0.3">
      <c r="A46" s="22"/>
      <c r="B46" s="23"/>
      <c r="C46" s="24"/>
      <c r="D46" s="23"/>
      <c r="E46" s="23"/>
    </row>
    <row r="47" spans="1:5" ht="30" hidden="1" customHeight="1" x14ac:dyDescent="0.3">
      <c r="A47" s="22"/>
      <c r="B47" s="23"/>
      <c r="C47" s="24"/>
      <c r="D47" s="23"/>
      <c r="E47" s="23"/>
    </row>
    <row r="48" spans="1:5" ht="30" hidden="1" customHeight="1" x14ac:dyDescent="0.3">
      <c r="A48" s="22"/>
      <c r="B48" s="23"/>
      <c r="C48" s="24"/>
      <c r="D48" s="23"/>
      <c r="E48" s="23"/>
    </row>
    <row r="49" spans="1:5" ht="30" hidden="1" customHeight="1" x14ac:dyDescent="0.3">
      <c r="A49" s="22"/>
      <c r="B49" s="23"/>
      <c r="C49" s="24"/>
      <c r="D49" s="23"/>
      <c r="E49" s="23"/>
    </row>
    <row r="50" spans="1:5" ht="30" hidden="1" customHeight="1" x14ac:dyDescent="0.3">
      <c r="A50" s="22"/>
      <c r="B50" s="23"/>
      <c r="C50" s="24"/>
      <c r="D50" s="23"/>
      <c r="E50" s="23"/>
    </row>
    <row r="51" spans="1:5" ht="30" customHeight="1" x14ac:dyDescent="0.3">
      <c r="A51" s="28" t="s">
        <v>7</v>
      </c>
      <c r="B51" s="28"/>
      <c r="C51" s="30">
        <f>SUBTOTAL(109,ExpJan[Amount])</f>
        <v>2188</v>
      </c>
      <c r="D51" s="28"/>
      <c r="E51" s="28"/>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50">
      <formula1>ExpenseCategories</formula1>
    </dataValidation>
    <dataValidation type="custom" errorStyle="warning" allowBlank="1" showInputMessage="1" showErrorMessage="1" errorTitle="Amount Validation" error="Amount should be a number." sqref="C3:C50">
      <formula1>ISNUMBER($C3)</formula1>
    </dataValidation>
    <dataValidation type="custom" errorStyle="warning" allowBlank="1" showInputMessage="1" showErrorMessage="1" error="A date in January needs be entered in order for this expense to be added to the Summary sheet" sqref="A3:A50">
      <formula1>MONTH($A3)=1</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12"/>
  <sheetViews>
    <sheetView showGridLines="0" workbookViewId="0">
      <selection sqref="A1:C1"/>
    </sheetView>
  </sheetViews>
  <sheetFormatPr defaultRowHeight="30" customHeight="1" x14ac:dyDescent="0.3"/>
  <cols>
    <col min="1" max="3" width="15.5546875" customWidth="1"/>
    <col min="4" max="5" width="30.5546875" customWidth="1"/>
  </cols>
  <sheetData>
    <row r="1" spans="1:5" ht="35.1" customHeight="1" x14ac:dyDescent="0.45">
      <c r="A1" s="37" t="s">
        <v>25</v>
      </c>
      <c r="B1" s="37"/>
      <c r="C1" s="37"/>
      <c r="D1" s="20" t="s">
        <v>40</v>
      </c>
      <c r="E1" s="20" t="s">
        <v>39</v>
      </c>
    </row>
    <row r="2" spans="1:5" ht="17.100000000000001" customHeight="1" x14ac:dyDescent="0.3">
      <c r="A2" s="4" t="s">
        <v>1</v>
      </c>
      <c r="B2" s="4" t="s">
        <v>2</v>
      </c>
      <c r="C2" s="4" t="s">
        <v>3</v>
      </c>
      <c r="D2" s="4" t="s">
        <v>5</v>
      </c>
      <c r="E2" s="4" t="s">
        <v>4</v>
      </c>
    </row>
    <row r="3" spans="1:5" ht="30" customHeight="1" x14ac:dyDescent="0.3">
      <c r="A3" s="8">
        <f ca="1">DATE(YEAR(TODAY()),2,3)</f>
        <v>43134</v>
      </c>
      <c r="B3" s="2" t="s">
        <v>6</v>
      </c>
      <c r="C3" s="3">
        <v>30000</v>
      </c>
      <c r="D3" s="25" t="s">
        <v>47</v>
      </c>
      <c r="E3" s="2" t="s">
        <v>38</v>
      </c>
    </row>
    <row r="4" spans="1:5" ht="30" customHeight="1" x14ac:dyDescent="0.3">
      <c r="A4" s="8">
        <f ca="1">DATE(YEAR(TODAY()),2,4)</f>
        <v>43135</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17" t="s">
        <v>7</v>
      </c>
      <c r="B12" s="7"/>
      <c r="C12" s="16">
        <f>SUBTOTAL(109,ExpFeb[Amount])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February needs be entered in order for this expense to be added to the Summary sheet" sqref="A3:A11">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26</v>
      </c>
      <c r="B1" s="37"/>
      <c r="C1" s="37"/>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DATE(YEAR(TODAY()),3,5)</f>
        <v>43164</v>
      </c>
      <c r="B3" s="2" t="s">
        <v>6</v>
      </c>
      <c r="C3" s="3">
        <v>30000</v>
      </c>
      <c r="D3" s="25" t="s">
        <v>47</v>
      </c>
      <c r="E3" s="2" t="s">
        <v>38</v>
      </c>
    </row>
    <row r="4" spans="1:5" ht="30" customHeight="1" x14ac:dyDescent="0.3">
      <c r="A4" s="8">
        <f ca="1">DATE(YEAR(TODAY()),3,6)</f>
        <v>43165</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SUBTOTAL(109,ExpMar[Amount])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rch needs be entered in order for this expense to be added to the Summary sheet" sqref="A3:A11">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27</v>
      </c>
      <c r="B1" s="37"/>
      <c r="C1" s="38"/>
      <c r="D1" s="20" t="s">
        <v>40</v>
      </c>
      <c r="E1" s="20" t="s">
        <v>39</v>
      </c>
    </row>
    <row r="2" spans="1:5" ht="17.100000000000001" customHeight="1" x14ac:dyDescent="0.3">
      <c r="A2" s="4" t="s">
        <v>1</v>
      </c>
      <c r="B2" s="4" t="s">
        <v>2</v>
      </c>
      <c r="C2" s="4" t="s">
        <v>3</v>
      </c>
      <c r="D2" s="4" t="s">
        <v>5</v>
      </c>
      <c r="E2" s="4" t="s">
        <v>4</v>
      </c>
    </row>
    <row r="3" spans="1:5" ht="30" customHeight="1" x14ac:dyDescent="0.3">
      <c r="A3" s="8">
        <f ca="1">DATE(YEAR(TODAY()),4,4)</f>
        <v>43194</v>
      </c>
      <c r="B3" s="2" t="s">
        <v>6</v>
      </c>
      <c r="C3" s="3">
        <v>30000</v>
      </c>
      <c r="D3" s="25" t="s">
        <v>47</v>
      </c>
      <c r="E3" s="2" t="s">
        <v>38</v>
      </c>
    </row>
    <row r="4" spans="1:5" ht="30" customHeight="1" x14ac:dyDescent="0.3">
      <c r="A4" s="8">
        <f ca="1">DATE(YEAR(TODAY()),4,8)</f>
        <v>43198</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SUBTOTAL(109,ExpApr[Amount])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pril needs be entered  in order for this expense to be added to the Summary sheet" sqref="A3:A11">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28</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DATE(YEAR(TODAY()),5,3)</f>
        <v>43223</v>
      </c>
      <c r="B3" s="2" t="s">
        <v>6</v>
      </c>
      <c r="C3" s="3">
        <v>30000</v>
      </c>
      <c r="D3" s="25" t="s">
        <v>47</v>
      </c>
      <c r="E3" s="2" t="s">
        <v>38</v>
      </c>
    </row>
    <row r="4" spans="1:5" ht="30" customHeight="1" x14ac:dyDescent="0.3">
      <c r="A4" s="8">
        <f ca="1">DATE(YEAR(TODAY()),5,8)</f>
        <v>43228</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SUBTOTAL(109,ExpMay[Amount])</f>
        <v>46906</v>
      </c>
      <c r="D12" s="7"/>
      <c r="E12" s="7"/>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y needs be entered  in order for this expense to be added to the Summary sheet" sqref="A3:A11">
      <formula1>MONTH($A3)=5</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12"/>
  <sheetViews>
    <sheetView showGridLines="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29</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DATE(YEAR(TODAY()),6,7)</f>
        <v>43258</v>
      </c>
      <c r="B3" s="2" t="s">
        <v>6</v>
      </c>
      <c r="C3" s="3">
        <v>30000</v>
      </c>
      <c r="D3" s="25" t="s">
        <v>47</v>
      </c>
      <c r="E3" s="2" t="s">
        <v>38</v>
      </c>
    </row>
    <row r="4" spans="1:5" ht="30" customHeight="1" x14ac:dyDescent="0.3">
      <c r="A4" s="8">
        <f ca="1">DATE(YEAR(TODAY()),6,8)</f>
        <v>43259</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SUBTOTAL(109,ExpJun[Amount])</f>
        <v>46906</v>
      </c>
      <c r="D12" s="7"/>
      <c r="E12" s="7"/>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ne needs be entered  in order for this expense to be added to the Summary sheet" sqref="A3:A11">
      <formula1>MONTH($A3)=6</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12"/>
  <sheetViews>
    <sheetView showGridLines="0" zoomScaleNormal="100" workbookViewId="0">
      <selection activeCell="C3" sqref="C3"/>
    </sheetView>
  </sheetViews>
  <sheetFormatPr defaultRowHeight="30" customHeight="1" x14ac:dyDescent="0.3"/>
  <cols>
    <col min="1" max="3" width="15.5546875" customWidth="1"/>
    <col min="4" max="5" width="30.5546875" customWidth="1"/>
  </cols>
  <sheetData>
    <row r="1" spans="1:5" ht="35.1" customHeight="1" x14ac:dyDescent="0.45">
      <c r="A1" s="37" t="s">
        <v>30</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DATE(YEAR(TODAY()),7,9)</f>
        <v>43290</v>
      </c>
      <c r="B3" s="2" t="s">
        <v>6</v>
      </c>
      <c r="C3" s="3">
        <v>30000</v>
      </c>
      <c r="D3" s="25" t="s">
        <v>47</v>
      </c>
      <c r="E3" s="2" t="s">
        <v>38</v>
      </c>
    </row>
    <row r="4" spans="1:5" ht="30" customHeight="1" x14ac:dyDescent="0.3">
      <c r="A4" s="8">
        <f ca="1">DATE(YEAR(TODAY()),7,14)</f>
        <v>43295</v>
      </c>
      <c r="B4" s="2" t="s">
        <v>8</v>
      </c>
      <c r="C4" s="3">
        <v>15247</v>
      </c>
      <c r="D4" s="2" t="s">
        <v>48</v>
      </c>
      <c r="E4" s="2"/>
    </row>
    <row r="5" spans="1:5" ht="30" customHeight="1" x14ac:dyDescent="0.3">
      <c r="A5" s="8"/>
      <c r="B5" s="2"/>
      <c r="C5" s="3">
        <v>671</v>
      </c>
      <c r="D5" s="2" t="s">
        <v>49</v>
      </c>
      <c r="E5" s="2"/>
    </row>
    <row r="6" spans="1:5" ht="30" customHeight="1" x14ac:dyDescent="0.3">
      <c r="A6" s="8"/>
      <c r="B6" s="2"/>
      <c r="C6" s="3">
        <v>399</v>
      </c>
      <c r="D6" s="2" t="s">
        <v>50</v>
      </c>
      <c r="E6" s="2"/>
    </row>
    <row r="7" spans="1:5" ht="30" customHeight="1" x14ac:dyDescent="0.3">
      <c r="A7" s="8"/>
      <c r="B7" s="2"/>
      <c r="C7" s="3">
        <v>589</v>
      </c>
      <c r="D7" s="2" t="s">
        <v>51</v>
      </c>
      <c r="E7" s="2"/>
    </row>
    <row r="8" spans="1:5" ht="30" customHeight="1" x14ac:dyDescent="0.3">
      <c r="A8" s="8"/>
      <c r="B8" s="2"/>
      <c r="C8" s="3"/>
      <c r="D8" s="2" t="s">
        <v>52</v>
      </c>
      <c r="E8" s="2"/>
    </row>
    <row r="9" spans="1:5" ht="30" customHeight="1" x14ac:dyDescent="0.3">
      <c r="A9" s="22"/>
      <c r="B9" s="23"/>
      <c r="C9" s="24"/>
      <c r="D9" s="23" t="s">
        <v>55</v>
      </c>
      <c r="E9" s="23"/>
    </row>
    <row r="10" spans="1:5" ht="30" customHeight="1" x14ac:dyDescent="0.3">
      <c r="A10" s="22"/>
      <c r="B10" s="23"/>
      <c r="C10" s="24"/>
      <c r="D10" s="23" t="s">
        <v>57</v>
      </c>
      <c r="E10" s="23"/>
    </row>
    <row r="11" spans="1:5" ht="30" customHeight="1" x14ac:dyDescent="0.3">
      <c r="A11" s="22"/>
      <c r="B11" s="23"/>
      <c r="C11" s="24"/>
      <c r="D11" s="23" t="s">
        <v>58</v>
      </c>
      <c r="E11" s="23"/>
    </row>
    <row r="12" spans="1:5" ht="30" customHeight="1" x14ac:dyDescent="0.3">
      <c r="A12" s="7" t="s">
        <v>7</v>
      </c>
      <c r="B12" s="7"/>
      <c r="C12" s="16">
        <f>SUBTOTAL(109,ExpJul[Amount])</f>
        <v>46906</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ly needs be entered  in order for this expense to be added to the Summary sheet" sqref="A3:A11">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Ramkumar M</cp:lastModifiedBy>
  <dcterms:created xsi:type="dcterms:W3CDTF">2016-09-19T01:00:44Z</dcterms:created>
  <dcterms:modified xsi:type="dcterms:W3CDTF">2018-01-16T07:00:38Z</dcterms:modified>
</cp:coreProperties>
</file>