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C:\Users\joels\Downloads\Financial Analytics - Group 10\"/>
    </mc:Choice>
  </mc:AlternateContent>
  <xr:revisionPtr revIDLastSave="0" documentId="13_ncr:1_{B530BF0C-494A-49AD-888E-7312DAD28B9D}" xr6:coauthVersionLast="47" xr6:coauthVersionMax="47" xr10:uidLastSave="{00000000-0000-0000-0000-000000000000}"/>
  <bookViews>
    <workbookView xWindow="-108" yWindow="-108" windowWidth="23256" windowHeight="12456" firstSheet="3" activeTab="3" xr2:uid="{26DECA69-86BF-46E5-964C-FD1E309C05F6}"/>
  </bookViews>
  <sheets>
    <sheet name="S&amp;P500" sheetId="4" r:id="rId1"/>
    <sheet name="EA" sheetId="5" r:id="rId2"/>
    <sheet name="Income Statement" sheetId="6" r:id="rId3"/>
    <sheet name="Cash Flow" sheetId="8" r:id="rId4"/>
    <sheet name="Balance Sheet" sheetId="7" r:id="rId5"/>
    <sheet name="Ratio and Valuation Analysis" sheetId="1" r:id="rId6"/>
    <sheet name="CAPM" sheetId="2" r:id="rId7"/>
    <sheet name="WACC" sheetId="3" r:id="rId8"/>
    <sheet name="Free Cash Flow" sheetId="9"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5" i="3" l="1"/>
  <c r="F23" i="1"/>
  <c r="C4" i="9"/>
  <c r="D4" i="9"/>
  <c r="B4" i="9"/>
  <c r="F21" i="1"/>
  <c r="F19" i="1"/>
  <c r="B18" i="3"/>
  <c r="B11" i="3"/>
  <c r="F17" i="1"/>
  <c r="F12" i="1"/>
  <c r="F11" i="1"/>
  <c r="F10" i="1"/>
  <c r="B19" i="1"/>
  <c r="F9" i="1" s="1"/>
  <c r="F8" i="1"/>
  <c r="F15" i="1"/>
  <c r="B16" i="1"/>
  <c r="F3" i="1" s="1"/>
  <c r="B12" i="1"/>
  <c r="B9" i="1"/>
  <c r="F5" i="1" s="1"/>
  <c r="F4" i="1" l="1"/>
  <c r="E16" i="3"/>
  <c r="E15" i="3"/>
  <c r="E11" i="3"/>
  <c r="E13" i="3" s="1"/>
  <c r="E6" i="3"/>
  <c r="I4" i="2"/>
  <c r="I16" i="2" l="1"/>
  <c r="J13" i="2" l="1"/>
  <c r="I18" i="2" s="1"/>
  <c r="I19" i="2" s="1"/>
  <c r="E5" i="3" s="1"/>
  <c r="E18" i="3" s="1"/>
  <c r="I13" i="2"/>
  <c r="J12" i="2"/>
  <c r="I12" i="2"/>
  <c r="I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3" i="2"/>
</calcChain>
</file>

<file path=xl/sharedStrings.xml><?xml version="1.0" encoding="utf-8"?>
<sst xmlns="http://schemas.openxmlformats.org/spreadsheetml/2006/main" count="357" uniqueCount="324">
  <si>
    <t>Date</t>
  </si>
  <si>
    <t>Open</t>
  </si>
  <si>
    <t>High</t>
  </si>
  <si>
    <t>Low</t>
  </si>
  <si>
    <t>Close*</t>
  </si>
  <si>
    <t>Adj Close**</t>
  </si>
  <si>
    <t>Volume</t>
  </si>
  <si>
    <t>Mar 01, 2024</t>
  </si>
  <si>
    <t>Feb 01, 2024</t>
  </si>
  <si>
    <t>Jan 01, 2024</t>
  </si>
  <si>
    <t>Dec 01, 2023</t>
  </si>
  <si>
    <t>Nov 01, 2023</t>
  </si>
  <si>
    <t>Oct 01, 2023</t>
  </si>
  <si>
    <t>Sep 01, 2023</t>
  </si>
  <si>
    <t>Aug 01, 2023</t>
  </si>
  <si>
    <t>Jul 01, 2023</t>
  </si>
  <si>
    <t>Jun 01, 2023</t>
  </si>
  <si>
    <t>May 01, 2023</t>
  </si>
  <si>
    <t>Apr 01, 2023</t>
  </si>
  <si>
    <t>Mar 01, 2023</t>
  </si>
  <si>
    <t>Feb 01, 2023</t>
  </si>
  <si>
    <t>Jan 01, 2023</t>
  </si>
  <si>
    <t>Dec 01, 2022</t>
  </si>
  <si>
    <t>Nov 01, 2022</t>
  </si>
  <si>
    <t>Oct 01, 2022</t>
  </si>
  <si>
    <t>Sep 01, 2022</t>
  </si>
  <si>
    <t>Aug 01, 2022</t>
  </si>
  <si>
    <t>Jul 01, 2022</t>
  </si>
  <si>
    <t>Jun 01, 2022</t>
  </si>
  <si>
    <t>May 01, 2022</t>
  </si>
  <si>
    <t>Apr 01, 2022</t>
  </si>
  <si>
    <t>Mar 01, 2022</t>
  </si>
  <si>
    <t>Feb 01, 2022</t>
  </si>
  <si>
    <t>Jan 01, 2022</t>
  </si>
  <si>
    <t>Dec 01, 2021</t>
  </si>
  <si>
    <t>Nov 01, 2021</t>
  </si>
  <si>
    <t>Oct 01, 2021</t>
  </si>
  <si>
    <t>Sep 01, 2021</t>
  </si>
  <si>
    <t>Aug 01, 2021</t>
  </si>
  <si>
    <t>Jul 01, 2021</t>
  </si>
  <si>
    <t>Jun 01, 2021</t>
  </si>
  <si>
    <t>May 01, 2021</t>
  </si>
  <si>
    <t>Apr 01, 2021</t>
  </si>
  <si>
    <t>Mar 01, 2021</t>
  </si>
  <si>
    <t>Feb 01, 2021</t>
  </si>
  <si>
    <t>Jan 01, 2021</t>
  </si>
  <si>
    <t>Dec 01, 2020</t>
  </si>
  <si>
    <t>Nov 01, 2020</t>
  </si>
  <si>
    <t>Oct 01, 2020</t>
  </si>
  <si>
    <t>Sep 01, 2020</t>
  </si>
  <si>
    <t>Aug 01, 2020</t>
  </si>
  <si>
    <t>Jul 01, 2020</t>
  </si>
  <si>
    <t>Jun 01, 2020</t>
  </si>
  <si>
    <t>May 01, 2020</t>
  </si>
  <si>
    <t>Apr 01, 2020</t>
  </si>
  <si>
    <t>Mar 01, 2020</t>
  </si>
  <si>
    <t>Feb 01, 2020</t>
  </si>
  <si>
    <t>Jan 01, 2020</t>
  </si>
  <si>
    <t>Dec 01, 2019</t>
  </si>
  <si>
    <t>Nov 01, 2019</t>
  </si>
  <si>
    <t>Oct 01, 2019</t>
  </si>
  <si>
    <t>Sep 01, 2019</t>
  </si>
  <si>
    <t>Aug 01, 2019</t>
  </si>
  <si>
    <t>Jul 01, 2019</t>
  </si>
  <si>
    <t>Jun 01, 2019</t>
  </si>
  <si>
    <t>May 01, 2019</t>
  </si>
  <si>
    <t>Apr 01, 2019</t>
  </si>
  <si>
    <t>Mar 01, 2019</t>
  </si>
  <si>
    <t>Feb 01, 2019</t>
  </si>
  <si>
    <t>Jan 01, 2019</t>
  </si>
  <si>
    <t>Dec 01, 2018</t>
  </si>
  <si>
    <t>Nov 01, 2018</t>
  </si>
  <si>
    <t>Oct 01, 2018</t>
  </si>
  <si>
    <t>Sep 01, 2018</t>
  </si>
  <si>
    <t>Aug 01, 2018</t>
  </si>
  <si>
    <t>Jul 01, 2018</t>
  </si>
  <si>
    <t>Jun 01, 2018</t>
  </si>
  <si>
    <t>May 01, 2018</t>
  </si>
  <si>
    <t>Apr 01, 2018</t>
  </si>
  <si>
    <t>Mar 01, 2018</t>
  </si>
  <si>
    <t>Feb 01, 2018</t>
  </si>
  <si>
    <t>Jan 01, 2018</t>
  </si>
  <si>
    <t>Dec 01, 2017</t>
  </si>
  <si>
    <t>Nov 01, 2017</t>
  </si>
  <si>
    <t>Oct 01, 2017</t>
  </si>
  <si>
    <t>Sep 01, 2017</t>
  </si>
  <si>
    <t>Aug 01, 2017</t>
  </si>
  <si>
    <t>Jul 01, 2017</t>
  </si>
  <si>
    <t>Jun 01, 2017</t>
  </si>
  <si>
    <t>May 01, 2017</t>
  </si>
  <si>
    <t>Apr 01, 2017</t>
  </si>
  <si>
    <t>Mar 01, 2017</t>
  </si>
  <si>
    <t>Feb 01, 2017</t>
  </si>
  <si>
    <t>Jan 01, 2017</t>
  </si>
  <si>
    <t>Dec 01, 2016</t>
  </si>
  <si>
    <t>Nov 01, 2016</t>
  </si>
  <si>
    <t>Oct 01, 2016</t>
  </si>
  <si>
    <t>Sep 01, 2016</t>
  </si>
  <si>
    <t>Aug 01, 2016</t>
  </si>
  <si>
    <t>Jul 01, 2016</t>
  </si>
  <si>
    <t>Jun 01, 2016</t>
  </si>
  <si>
    <t>May 01, 2016</t>
  </si>
  <si>
    <t>Apr 01, 2016</t>
  </si>
  <si>
    <t>Mar 01, 2016</t>
  </si>
  <si>
    <t>Feb 01, 2016</t>
  </si>
  <si>
    <t>Jan 01, 2016</t>
  </si>
  <si>
    <t>Dec 01, 2015</t>
  </si>
  <si>
    <t>Nov 01, 2015</t>
  </si>
  <si>
    <t>Oct 01, 2015</t>
  </si>
  <si>
    <t>Sep 01, 2015</t>
  </si>
  <si>
    <t>Aug 01, 2015</t>
  </si>
  <si>
    <t>Jul 01, 2015</t>
  </si>
  <si>
    <t>Jun 01, 2015</t>
  </si>
  <si>
    <t>May 01, 2015</t>
  </si>
  <si>
    <t>Apr 01, 2015</t>
  </si>
  <si>
    <t>Mar 01, 2015</t>
  </si>
  <si>
    <t>Feb 01, 2015</t>
  </si>
  <si>
    <t>Jan 01, 2015</t>
  </si>
  <si>
    <t>Dec 01, 2014</t>
  </si>
  <si>
    <t>Nov 01, 2014</t>
  </si>
  <si>
    <t>Oct 01, 2014</t>
  </si>
  <si>
    <t>Sep 01, 2014</t>
  </si>
  <si>
    <t>Aug 01, 2014</t>
  </si>
  <si>
    <t>Jul 01, 2014</t>
  </si>
  <si>
    <t>Jun 01, 2014</t>
  </si>
  <si>
    <t>May 01, 2014</t>
  </si>
  <si>
    <t>Apr 01, 2014</t>
  </si>
  <si>
    <t>Close</t>
  </si>
  <si>
    <t>Adj Close</t>
  </si>
  <si>
    <t xml:space="preserve">EA </t>
  </si>
  <si>
    <t>R EA</t>
  </si>
  <si>
    <t>R Market</t>
  </si>
  <si>
    <t>S&amp;P 500</t>
  </si>
  <si>
    <t>Beta (Slope)</t>
  </si>
  <si>
    <t>Beta (Regression)</t>
  </si>
  <si>
    <t>CAPM</t>
  </si>
  <si>
    <t>Beta</t>
  </si>
  <si>
    <t>Risk Free Return Rate</t>
  </si>
  <si>
    <t>Market Returns</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</si>
  <si>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</si>
  <si>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</si>
  <si>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</si>
  <si>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</si>
  <si>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</si>
  <si>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</si>
  <si>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</si>
  <si>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</si>
  <si>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</si>
  <si>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</si>
  <si>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</si>
  <si>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</si>
  <si>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</si>
  <si>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</si>
  <si>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</si>
  <si>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</si>
  <si>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</si>
  <si>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</si>
  <si>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</si>
  <si>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</si>
  <si>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</si>
  <si>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</si>
  <si>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</si>
  <si>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</si>
  <si>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X Variable 1</t>
  </si>
  <si>
    <t>… as of 31st March 2024</t>
  </si>
  <si>
    <t>WACC</t>
  </si>
  <si>
    <t>Cost of Debt</t>
  </si>
  <si>
    <t>Current Debt</t>
  </si>
  <si>
    <t>Cost of Equity (Re)</t>
  </si>
  <si>
    <t>Shareholders expect a 10% return on Investment</t>
  </si>
  <si>
    <t>Long Term Debt</t>
  </si>
  <si>
    <t>Cost of Debt (Rd)</t>
  </si>
  <si>
    <t>Debtors expect a 3.2% return on Investment</t>
  </si>
  <si>
    <t>Total Debt</t>
  </si>
  <si>
    <t>Shares Outstanding</t>
  </si>
  <si>
    <t>Interest Paid</t>
  </si>
  <si>
    <t>Share Price</t>
  </si>
  <si>
    <t>Market Value of Equity (E )</t>
  </si>
  <si>
    <t>Company has more Equity than Debt</t>
  </si>
  <si>
    <t>Tax Rate</t>
  </si>
  <si>
    <t>Value of Debt (D )</t>
  </si>
  <si>
    <t>Almost 35 Billion in Equity and 2 Billion in Debt</t>
  </si>
  <si>
    <t>Total Value (V )</t>
  </si>
  <si>
    <t>Income before Taxes</t>
  </si>
  <si>
    <t>Weight of Debt</t>
  </si>
  <si>
    <t>Of all the funds received 5% is from Debtors</t>
  </si>
  <si>
    <t>Income Tax Expense</t>
  </si>
  <si>
    <t>Weight of Equity</t>
  </si>
  <si>
    <t>Of all the funds received 95% is from Shareholders</t>
  </si>
  <si>
    <t>Average Tax Rate (T)</t>
  </si>
  <si>
    <t>All numbers are in Thousands</t>
  </si>
  <si>
    <t>Income Statement</t>
  </si>
  <si>
    <t>Breakdown</t>
  </si>
  <si>
    <t>Total Revenue</t>
  </si>
  <si>
    <t>Cost of Revenue</t>
  </si>
  <si>
    <t>Gross Profit</t>
  </si>
  <si>
    <t>Operating Expenses</t>
  </si>
  <si>
    <t>Research Development</t>
  </si>
  <si>
    <t>Total Operating Expenses</t>
  </si>
  <si>
    <t>Operating Income or Loss</t>
  </si>
  <si>
    <t>Interest Expense</t>
  </si>
  <si>
    <t>Total Other Income/Expenses Net</t>
  </si>
  <si>
    <t>Income Before Tax</t>
  </si>
  <si>
    <t>Income from Continuing Operations</t>
  </si>
  <si>
    <t>Net Income</t>
  </si>
  <si>
    <t>Basic EPS</t>
  </si>
  <si>
    <t>Diluted EPS</t>
  </si>
  <si>
    <t>Basic Average Shares</t>
  </si>
  <si>
    <t>Diluted Average Shares</t>
  </si>
  <si>
    <t>Selling General and Administration</t>
  </si>
  <si>
    <t>Balance Sheet</t>
  </si>
  <si>
    <t>EA</t>
  </si>
  <si>
    <t>Assets</t>
  </si>
  <si>
    <t>Current Assets</t>
  </si>
  <si>
    <t>Cash</t>
  </si>
  <si>
    <t>Cash and Cash Equivalents</t>
  </si>
  <si>
    <t>Other Short Term Investments</t>
  </si>
  <si>
    <t>Total Cash</t>
  </si>
  <si>
    <t>Net Receivables</t>
  </si>
  <si>
    <t>Other Current Assets</t>
  </si>
  <si>
    <t>Total Current Assets</t>
  </si>
  <si>
    <t>Non Current Assets</t>
  </si>
  <si>
    <t>Property, Plant and Equipment</t>
  </si>
  <si>
    <t>Gross property, plant and equipment</t>
  </si>
  <si>
    <t>Accumulated Depreciation</t>
  </si>
  <si>
    <t>Net Property, plant and equipment</t>
  </si>
  <si>
    <t>Goodwill</t>
  </si>
  <si>
    <t>Intangible Assets</t>
  </si>
  <si>
    <t>Other Long-term assets</t>
  </si>
  <si>
    <t>Total non-current assets</t>
  </si>
  <si>
    <t>Total Assets</t>
  </si>
  <si>
    <t>Liabilities and Stockholder equity</t>
  </si>
  <si>
    <t>Liabilities</t>
  </si>
  <si>
    <t>Current Liabilities</t>
  </si>
  <si>
    <t>Accounts Payable</t>
  </si>
  <si>
    <t>Accured Liabilities</t>
  </si>
  <si>
    <t>Deferred revenues</t>
  </si>
  <si>
    <t>Total Current Liabilites</t>
  </si>
  <si>
    <t>Non-Current Liabilites</t>
  </si>
  <si>
    <t>Deferred Taxes Liabilities</t>
  </si>
  <si>
    <t>Other Long-term Liabilities</t>
  </si>
  <si>
    <t>Total non-current liabilities</t>
  </si>
  <si>
    <t>Total Liabilities</t>
  </si>
  <si>
    <t>Stockholder Equity</t>
  </si>
  <si>
    <t>Common Stock</t>
  </si>
  <si>
    <t>Retained Earnings</t>
  </si>
  <si>
    <t>Accumulated other comprehensive income</t>
  </si>
  <si>
    <t>Total Stockholders' equity</t>
  </si>
  <si>
    <t>Total Liabilites and stockholders' equity</t>
  </si>
  <si>
    <t>CASH FLOW</t>
  </si>
  <si>
    <t>Cash flows from operating activities</t>
  </si>
  <si>
    <t>Depreciation &amp; amortization</t>
  </si>
  <si>
    <t>Stock based compensation</t>
  </si>
  <si>
    <t>Change in working capital</t>
  </si>
  <si>
    <t>Other working capital</t>
  </si>
  <si>
    <t>Net cash provided by operating activites</t>
  </si>
  <si>
    <t>Cash flows from investing activities </t>
  </si>
  <si>
    <t>Investments in property, plant and equipment</t>
  </si>
  <si>
    <t>Acquisitions, net</t>
  </si>
  <si>
    <t>Purchases of investments</t>
  </si>
  <si>
    <t>Sales/Maturities of investments</t>
  </si>
  <si>
    <t>Net cash used for investing activites</t>
  </si>
  <si>
    <t>Cash flows from financing activities</t>
  </si>
  <si>
    <t>Debt repayment</t>
  </si>
  <si>
    <t>Common stock issued</t>
  </si>
  <si>
    <t>Common stock repurchased</t>
  </si>
  <si>
    <t>Dividends Paid</t>
  </si>
  <si>
    <t>Other financing activites</t>
  </si>
  <si>
    <t>Net cash used privided by (used for) financing activities</t>
  </si>
  <si>
    <t>Net change in cash</t>
  </si>
  <si>
    <t>Cash at beginning of period</t>
  </si>
  <si>
    <t>Cash at end of period</t>
  </si>
  <si>
    <t>Free Cash Flow</t>
  </si>
  <si>
    <t>Operating Cash Flow</t>
  </si>
  <si>
    <t>Capital Expenditure</t>
  </si>
  <si>
    <t>Liquidity Ratios</t>
  </si>
  <si>
    <t>Current Ratio</t>
  </si>
  <si>
    <t>Quick Ratio</t>
  </si>
  <si>
    <t>Cash Ratio</t>
  </si>
  <si>
    <t>Inventory</t>
  </si>
  <si>
    <t>Cash Equivalents</t>
  </si>
  <si>
    <t>Financial Statements</t>
  </si>
  <si>
    <t>Profitability Ratios</t>
  </si>
  <si>
    <t>Gross Profit Margin</t>
  </si>
  <si>
    <t>Operating Profit Margin</t>
  </si>
  <si>
    <t>Return on Assets</t>
  </si>
  <si>
    <t>Return on Equity</t>
  </si>
  <si>
    <t>Return on Sales</t>
  </si>
  <si>
    <t>Return on Investment</t>
  </si>
  <si>
    <t>Operating Earnings</t>
  </si>
  <si>
    <t>Shareholder Equity</t>
  </si>
  <si>
    <t>Debt to Equity Ratio</t>
  </si>
  <si>
    <t>Price Earning Ratio</t>
  </si>
  <si>
    <t>Market Value per Share</t>
  </si>
  <si>
    <t>Earnings per Share (EPS)</t>
  </si>
  <si>
    <t>The Business Has 1.2 Times More Assets than Liabilities</t>
  </si>
  <si>
    <t>Ignoring Inventory the Business Has 1.2 Times More Assets than Liabilities</t>
  </si>
  <si>
    <t>The Business has 0.74 Times Cash and its Equivalents compared to Liabilities</t>
  </si>
  <si>
    <t>The Business has Less Debts Compared to its Equity</t>
  </si>
  <si>
    <t>NA</t>
  </si>
  <si>
    <t>Operating Expense</t>
  </si>
  <si>
    <t>The Business Produces 44% of its Profits from Operations</t>
  </si>
  <si>
    <t>Cant Calculate Due to Lack of Data</t>
  </si>
  <si>
    <t>Every Dollar Earned, brings 76 cents as Gross Profit</t>
  </si>
  <si>
    <t>The Price you must pay per unit earnings</t>
  </si>
  <si>
    <t>Dividends Payout Ratio</t>
  </si>
  <si>
    <t>EA Returns</t>
  </si>
  <si>
    <t>Every Dollar Invested on Assets, Generate 6 cents in Net Income</t>
  </si>
  <si>
    <t>Every Dollar Invested, Generate 11 cents in Net Income</t>
  </si>
  <si>
    <t>Every Dollar Earned, brings 11 Cents in Net Income</t>
  </si>
  <si>
    <t>Dividend Paid</t>
  </si>
  <si>
    <t>percentage of earnings paid to its shareholders.</t>
  </si>
  <si>
    <t>Return Ratio</t>
  </si>
  <si>
    <t>Sustainable growth Rate</t>
  </si>
  <si>
    <t>There's a decreasing trend in free cash flow from 2021 to 2023, indicating that the company's ability to generate excess cash after covering operating expenses and capital expenditures has decreased over the period. This could be a concern as it might limit the company's ability to pursue growth opportunities, repay debt, or return value to shareholders through dividends or share buybacks.</t>
  </si>
  <si>
    <t>https://ir.ea.com/press-releases/press-release-details/2023/Electronic-Arts-Reports-Q4-and-FY23-Results/default.aspx</t>
  </si>
  <si>
    <t>Ref:</t>
  </si>
  <si>
    <t>percentage of earnings retained to reinvest, acquire or develop the company</t>
  </si>
  <si>
    <t>maximum growth rate of sales, using only internal resources of the company (i.e, retained sales)</t>
  </si>
  <si>
    <t>This value might differ from the market price due to:</t>
  </si>
  <si>
    <t>Liquidity and Trading Volume can aslo impact the share price causing discrepencies in actual and calculated values</t>
  </si>
  <si>
    <t>News, Trends, and world events all influence the fluctuations of share price</t>
  </si>
  <si>
    <t>Based on Investor's Expectations about the company, they may or maynot choose to invest</t>
  </si>
  <si>
    <t xml:space="preserve">Calculated Stock Value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</si>
</sst>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1" formatCode="_ * #,##0_ ;_ * \-#,##0_ ;_ * &quot;-&quot;_ ;_ @_ "/>
    <numFmt numFmtId="43" formatCode="_ * #,##0.00_ ;_ * \-#,##0.00_ ;_ * &quot;-&quot;??_ ;_ @_ "/>
    <numFmt numFmtId="164" formatCode="_-&quot;$&quot;* #,##0.00_-;\-&quot;$&quot;* #,##0.00_-;_-&quot;$&quot;* &quot;-&quot;??_-;_-@_-"/>
    <numFmt numFmtId="165" formatCode="0.0%"/>
    <numFmt numFmtId="166" formatCode="_-[$$-1009]* #,##0.00_-;\-[$$-1009]* #,##0.00_-;_-[$$-1009]* &quot;-&quot;??_-;_-@_-"/>
    <numFmt numFmtId="167" formatCode="_-[$$-1009]* #,##0_-;\-[$$-1009]* #,##0_-;_-[$$-1009]* &quot;-&quot;_-;_-@_-"/>
    <numFmt numFmtId="168" formatCode="_-&quot;$&quot;* #,##0_-;\-&quot;$&quot;* #,##0_-;_-&quot;$&quot;* &quot;-&quot;??_-;_-@_-"/>
  </numFmts>
  <fonts count="13" x14ac:knownFonts="1">
    <font>
      <sz val="11"/>
      <color theme="1"/>
      <name val="Aptos Narrow"/>
      <family val="2"/>
      <scheme val="minor"/>
    </font>
    <font>
      <sz val="10"/>
      <color rgb="FF232A31"/>
      <name val="Arial"/>
      <family val="2"/>
    </font>
    <font>
      <sz val="11"/>
      <color theme="1"/>
      <name val="Aptos Narrow"/>
      <family val="2"/>
      <scheme val="minor"/>
    </font>
    <font>
      <i/>
      <sz val="11"/>
      <color theme="1"/>
      <name val="Aptos Narrow"/>
      <family val="2"/>
      <scheme val="minor"/>
    </font>
    <font>
      <b/>
      <sz val="11"/>
      <color theme="1"/>
      <name val="Aptos Narrow"/>
      <family val="2"/>
      <scheme val="minor"/>
    </font>
    <font>
      <i/>
      <sz val="11"/>
      <color theme="2" tint="-0.499984740745262"/>
      <name val="Aptos Narrow"/>
      <family val="2"/>
      <scheme val="minor"/>
    </font>
    <font>
      <i/>
      <sz val="11"/>
      <color theme="2" tint="-0.749992370372631"/>
      <name val="Aptos Narrow"/>
      <family val="2"/>
      <scheme val="minor"/>
    </font>
    <font>
      <b/>
      <sz val="10"/>
      <color rgb="FF232A31"/>
      <name val="Arial"/>
      <family val="2"/>
    </font>
    <font>
      <b/>
      <sz val="16"/>
      <color theme="1"/>
      <name val="Aptos Narrow"/>
      <family val="2"/>
      <scheme val="minor"/>
    </font>
    <font>
      <b/>
      <i/>
      <sz val="11"/>
      <color theme="1"/>
      <name val="Aptos Narrow"/>
      <family val="2"/>
      <scheme val="minor"/>
    </font>
    <font>
      <b/>
      <sz val="11"/>
      <color theme="2" tint="-0.89999084444715716"/>
      <name val="Aptos Narrow"/>
      <family val="2"/>
      <scheme val="minor"/>
    </font>
    <font>
      <sz val="14"/>
      <color theme="1"/>
      <name val="Aptos Narrow"/>
      <family val="2"/>
      <scheme val="minor"/>
    </font>
    <font>
      <u/>
      <sz val="11"/>
      <color theme="10"/>
      <name val="Aptos Narrow"/>
      <family val="2"/>
      <scheme val="minor"/>
    </font>
  </fonts>
  <fills count="12">
    <fill>
      <patternFill patternType="none"/>
    </fill>
    <fill>
      <patternFill patternType="gray125"/>
    </fill>
    <fill>
      <patternFill patternType="solid">
        <fgColor rgb="FFFFFFFF"/>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2"/>
        <bgColor indexed="64"/>
      </patternFill>
    </fill>
    <fill>
      <patternFill patternType="solid">
        <fgColor rgb="FFFFFFCC"/>
        <bgColor indexed="64"/>
      </patternFill>
    </fill>
    <fill>
      <patternFill patternType="solid">
        <fgColor theme="0" tint="-4.9989318521683403E-2"/>
        <bgColor indexed="64"/>
      </patternFill>
    </fill>
    <fill>
      <patternFill patternType="solid">
        <fgColor theme="2" tint="-0.249977111117893"/>
        <bgColor indexed="64"/>
      </patternFill>
    </fill>
  </fills>
  <borders count="71">
    <border>
      <left/>
      <right/>
      <top/>
      <bottom/>
      <diagonal/>
    </border>
    <border>
      <left/>
      <right/>
      <top style="medium">
        <color rgb="FF000000"/>
      </top>
      <bottom/>
      <diagonal/>
    </border>
    <border>
      <left/>
      <right/>
      <top style="medium">
        <color indexed="64"/>
      </top>
      <bottom style="thin">
        <color indexed="64"/>
      </bottom>
      <diagonal/>
    </border>
    <border>
      <left style="medium">
        <color theme="1"/>
      </left>
      <right style="medium">
        <color theme="1"/>
      </right>
      <top style="medium">
        <color theme="1"/>
      </top>
      <bottom style="medium">
        <color theme="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top style="medium">
        <color indexed="64"/>
      </top>
      <bottom style="thin">
        <color indexed="64"/>
      </bottom>
      <diagonal/>
    </border>
    <border>
      <left/>
      <right style="medium">
        <color theme="1"/>
      </right>
      <top style="medium">
        <color indexed="64"/>
      </top>
      <bottom style="thin">
        <color indexed="64"/>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
      <left style="medium">
        <color theme="1"/>
      </left>
      <right/>
      <top style="medium">
        <color theme="1"/>
      </top>
      <bottom style="thin">
        <color indexed="64"/>
      </bottom>
      <diagonal/>
    </border>
    <border>
      <left/>
      <right style="medium">
        <color theme="1"/>
      </right>
      <top style="medium">
        <color theme="1"/>
      </top>
      <bottom style="thin">
        <color indexed="64"/>
      </bottom>
      <diagonal/>
    </border>
    <border>
      <left/>
      <right/>
      <top style="medium">
        <color theme="1"/>
      </top>
      <bottom style="thin">
        <color indexed="64"/>
      </bottom>
      <diagonal/>
    </border>
    <border>
      <left style="thin">
        <color theme="1"/>
      </left>
      <right style="thin">
        <color theme="1"/>
      </right>
      <top style="thin">
        <color theme="1"/>
      </top>
      <bottom style="thin">
        <color theme="1"/>
      </bottom>
      <diagonal/>
    </border>
    <border>
      <left style="medium">
        <color theme="1"/>
      </left>
      <right style="thin">
        <color theme="0" tint="-0.249977111117893"/>
      </right>
      <top style="medium">
        <color theme="1"/>
      </top>
      <bottom style="medium">
        <color theme="1"/>
      </bottom>
      <diagonal/>
    </border>
    <border>
      <left style="thin">
        <color theme="0" tint="-0.249977111117893"/>
      </left>
      <right style="medium">
        <color theme="1"/>
      </right>
      <top style="medium">
        <color theme="1"/>
      </top>
      <bottom style="medium">
        <color theme="1"/>
      </bottom>
      <diagonal/>
    </border>
    <border>
      <left style="medium">
        <color theme="1"/>
      </left>
      <right style="medium">
        <color theme="1"/>
      </right>
      <top style="medium">
        <color theme="1"/>
      </top>
      <bottom/>
      <diagonal/>
    </border>
    <border>
      <left style="medium">
        <color theme="1"/>
      </left>
      <right style="medium">
        <color theme="1"/>
      </right>
      <top/>
      <bottom/>
      <diagonal/>
    </border>
    <border>
      <left style="medium">
        <color theme="1"/>
      </left>
      <right style="medium">
        <color theme="1"/>
      </right>
      <top/>
      <bottom style="medium">
        <color theme="1"/>
      </bottom>
      <diagonal/>
    </border>
    <border>
      <left style="medium">
        <color theme="1"/>
      </left>
      <right style="thin">
        <color theme="1"/>
      </right>
      <top style="medium">
        <color theme="1"/>
      </top>
      <bottom/>
      <diagonal/>
    </border>
    <border>
      <left style="medium">
        <color theme="1"/>
      </left>
      <right style="thin">
        <color theme="1"/>
      </right>
      <top/>
      <bottom/>
      <diagonal/>
    </border>
    <border>
      <left style="medium">
        <color theme="1"/>
      </left>
      <right style="thin">
        <color theme="1"/>
      </right>
      <top/>
      <bottom style="medium">
        <color theme="1"/>
      </bottom>
      <diagonal/>
    </border>
    <border>
      <left/>
      <right style="medium">
        <color theme="1"/>
      </right>
      <top/>
      <bottom style="thin">
        <color theme="0" tint="-0.249977111117893"/>
      </bottom>
      <diagonal/>
    </border>
    <border>
      <left/>
      <right style="medium">
        <color theme="1"/>
      </right>
      <top style="thin">
        <color theme="0" tint="-0.249977111117893"/>
      </top>
      <bottom style="thin">
        <color theme="0" tint="-0.249977111117893"/>
      </bottom>
      <diagonal/>
    </border>
    <border>
      <left/>
      <right style="medium">
        <color theme="1"/>
      </right>
      <top style="thin">
        <color theme="0" tint="-0.249977111117893"/>
      </top>
      <bottom/>
      <diagonal/>
    </border>
    <border>
      <left style="medium">
        <color theme="1"/>
      </left>
      <right style="thin">
        <color theme="1"/>
      </right>
      <top style="medium">
        <color theme="1"/>
      </top>
      <bottom style="thin">
        <color theme="0" tint="-0.249977111117893"/>
      </bottom>
      <diagonal/>
    </border>
    <border>
      <left style="medium">
        <color theme="1"/>
      </left>
      <right style="thin">
        <color theme="1"/>
      </right>
      <top style="thin">
        <color theme="0" tint="-0.249977111117893"/>
      </top>
      <bottom style="thin">
        <color theme="0" tint="-0.249977111117893"/>
      </bottom>
      <diagonal/>
    </border>
    <border>
      <left style="medium">
        <color theme="1"/>
      </left>
      <right style="thin">
        <color theme="1"/>
      </right>
      <top style="thin">
        <color theme="0" tint="-0.249977111117893"/>
      </top>
      <bottom style="medium">
        <color theme="1"/>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style="medium">
        <color theme="1"/>
      </left>
      <right/>
      <top style="thin">
        <color theme="1"/>
      </top>
      <bottom style="medium">
        <color theme="1"/>
      </bottom>
      <diagonal/>
    </border>
    <border>
      <left/>
      <right style="medium">
        <color theme="1"/>
      </right>
      <top style="thin">
        <color theme="1"/>
      </top>
      <bottom style="medium">
        <color theme="1"/>
      </bottom>
      <diagonal/>
    </border>
    <border>
      <left style="medium">
        <color theme="1"/>
      </left>
      <right/>
      <top/>
      <bottom style="thin">
        <color theme="1"/>
      </bottom>
      <diagonal/>
    </border>
    <border>
      <left/>
      <right style="medium">
        <color theme="1"/>
      </right>
      <top/>
      <bottom style="thin">
        <color theme="1"/>
      </bottom>
      <diagonal/>
    </border>
    <border>
      <left style="medium">
        <color theme="1"/>
      </left>
      <right/>
      <top style="medium">
        <color theme="1"/>
      </top>
      <bottom style="thin">
        <color theme="1"/>
      </bottom>
      <diagonal/>
    </border>
    <border>
      <left/>
      <right style="medium">
        <color theme="1"/>
      </right>
      <top style="medium">
        <color theme="1"/>
      </top>
      <bottom style="thin">
        <color theme="1"/>
      </bottom>
      <diagonal/>
    </border>
    <border>
      <left style="medium">
        <color theme="1"/>
      </left>
      <right style="thin">
        <color theme="1"/>
      </right>
      <top style="thin">
        <color theme="1"/>
      </top>
      <bottom/>
      <diagonal/>
    </border>
    <border>
      <left style="medium">
        <color theme="1"/>
      </left>
      <right style="thin">
        <color theme="1"/>
      </right>
      <top/>
      <bottom style="thin">
        <color theme="1"/>
      </bottom>
      <diagonal/>
    </border>
    <border>
      <left/>
      <right/>
      <top style="thin">
        <color theme="1"/>
      </top>
      <bottom style="thin">
        <color theme="1"/>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theme="1"/>
      </right>
      <top style="medium">
        <color indexed="64"/>
      </top>
      <bottom style="thin">
        <color theme="1"/>
      </bottom>
      <diagonal/>
    </border>
    <border>
      <left style="thin">
        <color theme="1"/>
      </left>
      <right style="medium">
        <color indexed="64"/>
      </right>
      <top style="medium">
        <color indexed="64"/>
      </top>
      <bottom style="thin">
        <color theme="1"/>
      </bottom>
      <diagonal/>
    </border>
    <border>
      <left style="medium">
        <color indexed="64"/>
      </left>
      <right style="thin">
        <color theme="1"/>
      </right>
      <top style="thin">
        <color theme="1"/>
      </top>
      <bottom style="medium">
        <color theme="1"/>
      </bottom>
      <diagonal/>
    </border>
    <border>
      <left style="thin">
        <color theme="1"/>
      </left>
      <right style="medium">
        <color indexed="64"/>
      </right>
      <top style="thin">
        <color theme="1"/>
      </top>
      <bottom style="medium">
        <color theme="1"/>
      </bottom>
      <diagonal/>
    </border>
    <border>
      <left style="medium">
        <color indexed="64"/>
      </left>
      <right style="thin">
        <color theme="1"/>
      </right>
      <top style="medium">
        <color theme="1"/>
      </top>
      <bottom style="medium">
        <color theme="1"/>
      </bottom>
      <diagonal/>
    </border>
    <border>
      <left style="thin">
        <color theme="1"/>
      </left>
      <right style="medium">
        <color indexed="64"/>
      </right>
      <top style="medium">
        <color theme="1"/>
      </top>
      <bottom style="medium">
        <color theme="1"/>
      </bottom>
      <diagonal/>
    </border>
    <border>
      <left style="medium">
        <color indexed="64"/>
      </left>
      <right style="thin">
        <color theme="1"/>
      </right>
      <top/>
      <bottom style="thin">
        <color theme="1"/>
      </bottom>
      <diagonal/>
    </border>
    <border>
      <left style="thin">
        <color theme="1"/>
      </left>
      <right style="medium">
        <color indexed="64"/>
      </right>
      <top/>
      <bottom style="thin">
        <color theme="1"/>
      </bottom>
      <diagonal/>
    </border>
    <border>
      <left style="medium">
        <color indexed="64"/>
      </left>
      <right style="thin">
        <color theme="1"/>
      </right>
      <top style="thin">
        <color theme="1"/>
      </top>
      <bottom style="thin">
        <color theme="1"/>
      </bottom>
      <diagonal/>
    </border>
    <border>
      <left style="thin">
        <color theme="1"/>
      </left>
      <right style="medium">
        <color indexed="64"/>
      </right>
      <top style="thin">
        <color theme="1"/>
      </top>
      <bottom style="thin">
        <color theme="1"/>
      </bottom>
      <diagonal/>
    </border>
    <border>
      <left style="medium">
        <color indexed="64"/>
      </left>
      <right/>
      <top style="thin">
        <color theme="1"/>
      </top>
      <bottom style="thin">
        <color theme="1"/>
      </bottom>
      <diagonal/>
    </border>
    <border>
      <left/>
      <right style="medium">
        <color indexed="64"/>
      </right>
      <top style="thin">
        <color theme="1"/>
      </top>
      <bottom style="thin">
        <color theme="1"/>
      </bottom>
      <diagonal/>
    </border>
    <border>
      <left style="medium">
        <color indexed="64"/>
      </left>
      <right style="thin">
        <color theme="1"/>
      </right>
      <top style="thin">
        <color theme="1"/>
      </top>
      <bottom style="thin">
        <color indexed="64"/>
      </bottom>
      <diagonal/>
    </border>
    <border>
      <left style="thin">
        <color theme="1"/>
      </left>
      <right style="medium">
        <color indexed="64"/>
      </right>
      <top style="thin">
        <color theme="1"/>
      </top>
      <bottom style="thin">
        <color indexed="64"/>
      </bottom>
      <diagonal/>
    </border>
  </borders>
  <cellStyleXfs count="4">
    <xf numFmtId="0" fontId="0" fillId="0" borderId="0"/>
    <xf numFmtId="9" fontId="2" fillId="0" borderId="0" applyFont="0" applyFill="0" applyBorder="0" applyAlignment="0" applyProtection="0"/>
    <xf numFmtId="164" fontId="2" fillId="0" borderId="0" applyFont="0" applyFill="0" applyBorder="0" applyAlignment="0" applyProtection="0"/>
    <xf numFmtId="0" fontId="12" fillId="0" borderId="0" applyNumberFormat="0" applyFill="0" applyBorder="0" applyAlignment="0" applyProtection="0"/>
  </cellStyleXfs>
  <cellXfs count="159">
    <xf numFmtId="0" fontId="0" fillId="0" borderId="0" xfId="0"/>
    <xf numFmtId="0" fontId="1" fillId="2" borderId="0" xfId="0" applyFont="1" applyFill="1" applyAlignment="1">
      <alignment horizontal="left" vertical="center" wrapText="1"/>
    </xf>
    <xf numFmtId="0" fontId="1" fillId="2" borderId="0" xfId="0" applyFont="1" applyFill="1" applyAlignment="1">
      <alignment horizontal="center" vertical="center" wrapText="1"/>
    </xf>
    <xf numFmtId="0" fontId="1" fillId="2" borderId="0" xfId="0" applyFont="1" applyFill="1" applyAlignment="1">
      <alignment horizontal="center" vertical="center"/>
    </xf>
    <xf numFmtId="0" fontId="1" fillId="2" borderId="1" xfId="0" applyFont="1" applyFill="1" applyBorder="1" applyAlignment="1">
      <alignment horizontal="left" vertical="center" indent="1"/>
    </xf>
    <xf numFmtId="4" fontId="1" fillId="2" borderId="1" xfId="0" applyNumberFormat="1" applyFont="1" applyFill="1" applyBorder="1" applyAlignment="1">
      <alignment horizontal="right" vertical="center" indent="1"/>
    </xf>
    <xf numFmtId="3" fontId="1" fillId="2" borderId="1" xfId="0" applyNumberFormat="1" applyFont="1" applyFill="1" applyBorder="1" applyAlignment="1">
      <alignment horizontal="right" vertical="center" indent="1"/>
    </xf>
    <xf numFmtId="14" fontId="0" fillId="0" borderId="0" xfId="0" applyNumberFormat="1"/>
    <xf numFmtId="0" fontId="0" fillId="0" borderId="7" xfId="0" applyBorder="1"/>
    <xf numFmtId="0" fontId="0" fillId="0" borderId="8" xfId="0" applyBorder="1"/>
    <xf numFmtId="0" fontId="3" fillId="0" borderId="9" xfId="0" applyFont="1" applyBorder="1" applyAlignment="1">
      <alignment horizontal="center"/>
    </xf>
    <xf numFmtId="0" fontId="0" fillId="0" borderId="11" xfId="0" applyBorder="1"/>
    <xf numFmtId="0" fontId="0" fillId="0" borderId="12" xfId="0" applyBorder="1"/>
    <xf numFmtId="0" fontId="0" fillId="0" borderId="13" xfId="0" applyBorder="1"/>
    <xf numFmtId="0" fontId="3" fillId="0" borderId="17" xfId="0" applyFont="1" applyBorder="1" applyAlignment="1">
      <alignment horizontal="center"/>
    </xf>
    <xf numFmtId="0" fontId="0" fillId="0" borderId="20" xfId="0" applyBorder="1"/>
    <xf numFmtId="0" fontId="0" fillId="3" borderId="20" xfId="0" applyFill="1" applyBorder="1"/>
    <xf numFmtId="0" fontId="0" fillId="3" borderId="12" xfId="0" applyFill="1" applyBorder="1"/>
    <xf numFmtId="0" fontId="0" fillId="5" borderId="20" xfId="0" applyFill="1" applyBorder="1"/>
    <xf numFmtId="165" fontId="0" fillId="5" borderId="20" xfId="1" applyNumberFormat="1" applyFont="1" applyFill="1" applyBorder="1"/>
    <xf numFmtId="14" fontId="0" fillId="0" borderId="7" xfId="0" applyNumberFormat="1" applyBorder="1"/>
    <xf numFmtId="14" fontId="0" fillId="0" borderId="11" xfId="0" applyNumberFormat="1" applyBorder="1"/>
    <xf numFmtId="14" fontId="0" fillId="0" borderId="12" xfId="0" applyNumberFormat="1" applyBorder="1"/>
    <xf numFmtId="0" fontId="0" fillId="0" borderId="14" xfId="0" applyBorder="1"/>
    <xf numFmtId="0" fontId="0" fillId="0" borderId="15" xfId="0" applyBorder="1"/>
    <xf numFmtId="0" fontId="0" fillId="0" borderId="16" xfId="0" applyBorder="1"/>
    <xf numFmtId="166" fontId="0" fillId="0" borderId="0" xfId="0" applyNumberFormat="1"/>
    <xf numFmtId="166" fontId="0" fillId="0" borderId="12" xfId="0" applyNumberFormat="1" applyBorder="1"/>
    <xf numFmtId="166" fontId="0" fillId="0" borderId="8" xfId="0" applyNumberFormat="1" applyBorder="1"/>
    <xf numFmtId="165" fontId="0" fillId="0" borderId="8" xfId="0" applyNumberFormat="1" applyBorder="1"/>
    <xf numFmtId="0" fontId="0" fillId="0" borderId="23" xfId="0" applyBorder="1"/>
    <xf numFmtId="0" fontId="0" fillId="0" borderId="24" xfId="0" applyBorder="1"/>
    <xf numFmtId="0" fontId="0" fillId="0" borderId="25" xfId="0" applyBorder="1"/>
    <xf numFmtId="0" fontId="0" fillId="6" borderId="14" xfId="0" applyFill="1" applyBorder="1"/>
    <xf numFmtId="165" fontId="0" fillId="6" borderId="16" xfId="0" applyNumberFormat="1" applyFill="1" applyBorder="1"/>
    <xf numFmtId="0" fontId="0" fillId="5" borderId="14" xfId="0" applyFill="1" applyBorder="1"/>
    <xf numFmtId="165" fontId="0" fillId="5" borderId="16" xfId="0" applyNumberFormat="1" applyFill="1" applyBorder="1"/>
    <xf numFmtId="0" fontId="0" fillId="3" borderId="14" xfId="0" applyFill="1" applyBorder="1"/>
    <xf numFmtId="165" fontId="0" fillId="3" borderId="16" xfId="0" applyNumberFormat="1" applyFill="1" applyBorder="1"/>
    <xf numFmtId="41" fontId="0" fillId="0" borderId="8" xfId="0" applyNumberFormat="1" applyBorder="1"/>
    <xf numFmtId="0" fontId="0" fillId="0" borderId="26" xfId="0" applyBorder="1"/>
    <xf numFmtId="0" fontId="0" fillId="0" borderId="27" xfId="0" applyBorder="1"/>
    <xf numFmtId="0" fontId="0" fillId="0" borderId="28" xfId="0" applyBorder="1"/>
    <xf numFmtId="0" fontId="0" fillId="3" borderId="29" xfId="0" applyFill="1" applyBorder="1"/>
    <xf numFmtId="10" fontId="0" fillId="4" borderId="30" xfId="0" applyNumberFormat="1" applyFill="1" applyBorder="1"/>
    <xf numFmtId="165" fontId="0" fillId="5" borderId="31" xfId="0" applyNumberFormat="1" applyFill="1" applyBorder="1"/>
    <xf numFmtId="0" fontId="0" fillId="3" borderId="32" xfId="0" applyFill="1" applyBorder="1"/>
    <xf numFmtId="0" fontId="0" fillId="4" borderId="33" xfId="0" applyFill="1" applyBorder="1"/>
    <xf numFmtId="0" fontId="0" fillId="5" borderId="34" xfId="0" applyFill="1" applyBorder="1"/>
    <xf numFmtId="0" fontId="6" fillId="0" borderId="0" xfId="0" applyFont="1"/>
    <xf numFmtId="167" fontId="0" fillId="0" borderId="8" xfId="0" applyNumberFormat="1" applyBorder="1"/>
    <xf numFmtId="167" fontId="0" fillId="0" borderId="13" xfId="0" applyNumberFormat="1" applyBorder="1"/>
    <xf numFmtId="167" fontId="0" fillId="0" borderId="6" xfId="0" applyNumberFormat="1" applyBorder="1"/>
    <xf numFmtId="43" fontId="0" fillId="0" borderId="8" xfId="0" applyNumberFormat="1" applyBorder="1"/>
    <xf numFmtId="41" fontId="0" fillId="0" borderId="13" xfId="0" applyNumberFormat="1" applyBorder="1"/>
    <xf numFmtId="0" fontId="4" fillId="0" borderId="3" xfId="0" applyFont="1" applyBorder="1"/>
    <xf numFmtId="0" fontId="4" fillId="0" borderId="16" xfId="0" applyFont="1" applyBorder="1"/>
    <xf numFmtId="0" fontId="4" fillId="0" borderId="0" xfId="0" applyFont="1"/>
    <xf numFmtId="0" fontId="0" fillId="0" borderId="45" xfId="0" applyBorder="1"/>
    <xf numFmtId="0" fontId="0" fillId="0" borderId="46" xfId="0" applyBorder="1"/>
    <xf numFmtId="0" fontId="0" fillId="0" borderId="37" xfId="0" applyBorder="1"/>
    <xf numFmtId="167" fontId="0" fillId="0" borderId="38" xfId="0" applyNumberFormat="1" applyBorder="1"/>
    <xf numFmtId="0" fontId="0" fillId="0" borderId="39" xfId="0" applyBorder="1"/>
    <xf numFmtId="167" fontId="0" fillId="0" borderId="40" xfId="0" applyNumberFormat="1" applyBorder="1"/>
    <xf numFmtId="0" fontId="7" fillId="0" borderId="11" xfId="0" applyFont="1" applyBorder="1" applyAlignment="1">
      <alignment horizontal="left" vertical="center"/>
    </xf>
    <xf numFmtId="0" fontId="7" fillId="0" borderId="41" xfId="0" applyFont="1" applyBorder="1" applyAlignment="1">
      <alignment horizontal="left" vertical="center"/>
    </xf>
    <xf numFmtId="0" fontId="1" fillId="0" borderId="45" xfId="0" applyFont="1" applyBorder="1" applyAlignment="1">
      <alignment horizontal="left" vertical="center"/>
    </xf>
    <xf numFmtId="0" fontId="1" fillId="0" borderId="27" xfId="0" applyFont="1" applyBorder="1" applyAlignment="1">
      <alignment horizontal="left" vertical="center"/>
    </xf>
    <xf numFmtId="0" fontId="1" fillId="0" borderId="46" xfId="0" applyFont="1" applyBorder="1" applyAlignment="1">
      <alignment horizontal="left" vertical="center"/>
    </xf>
    <xf numFmtId="0" fontId="9" fillId="0" borderId="18" xfId="0" applyFont="1" applyBorder="1" applyAlignment="1">
      <alignment horizontal="center"/>
    </xf>
    <xf numFmtId="0" fontId="9" fillId="0" borderId="19" xfId="0" applyFont="1" applyBorder="1" applyAlignment="1">
      <alignment horizontal="center"/>
    </xf>
    <xf numFmtId="0" fontId="9" fillId="0" borderId="2" xfId="0" applyFont="1" applyBorder="1" applyAlignment="1">
      <alignment horizontal="center"/>
    </xf>
    <xf numFmtId="0" fontId="9" fillId="0" borderId="10" xfId="0" applyFont="1" applyBorder="1" applyAlignment="1">
      <alignment horizontal="center"/>
    </xf>
    <xf numFmtId="0" fontId="3" fillId="0" borderId="20" xfId="0" applyFont="1" applyBorder="1"/>
    <xf numFmtId="0" fontId="4" fillId="8" borderId="20" xfId="0" applyFont="1" applyFill="1" applyBorder="1"/>
    <xf numFmtId="2" fontId="0" fillId="6" borderId="20" xfId="0" applyNumberFormat="1" applyFill="1" applyBorder="1"/>
    <xf numFmtId="165" fontId="0" fillId="6" borderId="20" xfId="1" applyNumberFormat="1" applyFont="1" applyFill="1" applyBorder="1"/>
    <xf numFmtId="0" fontId="10" fillId="3" borderId="20" xfId="0" applyFont="1" applyFill="1" applyBorder="1" applyAlignment="1">
      <alignment horizontal="center"/>
    </xf>
    <xf numFmtId="0" fontId="0" fillId="9" borderId="20" xfId="0" applyFill="1" applyBorder="1"/>
    <xf numFmtId="165" fontId="0" fillId="9" borderId="20" xfId="1" applyNumberFormat="1" applyFont="1" applyFill="1" applyBorder="1"/>
    <xf numFmtId="3" fontId="0" fillId="0" borderId="0" xfId="0" applyNumberFormat="1"/>
    <xf numFmtId="0" fontId="0" fillId="0" borderId="48" xfId="0" applyBorder="1"/>
    <xf numFmtId="165" fontId="0" fillId="6" borderId="48" xfId="1" applyNumberFormat="1" applyFont="1" applyFill="1" applyBorder="1"/>
    <xf numFmtId="3" fontId="0" fillId="0" borderId="48" xfId="0" applyNumberFormat="1" applyBorder="1"/>
    <xf numFmtId="3" fontId="0" fillId="0" borderId="53" xfId="0" applyNumberFormat="1" applyBorder="1"/>
    <xf numFmtId="3" fontId="0" fillId="0" borderId="55" xfId="0" applyNumberFormat="1" applyBorder="1"/>
    <xf numFmtId="3" fontId="0" fillId="0" borderId="56" xfId="0" applyNumberFormat="1" applyBorder="1"/>
    <xf numFmtId="0" fontId="12" fillId="0" borderId="0" xfId="3"/>
    <xf numFmtId="0" fontId="4" fillId="10" borderId="48" xfId="0" applyFont="1" applyFill="1" applyBorder="1"/>
    <xf numFmtId="166" fontId="0" fillId="6" borderId="20" xfId="0" applyNumberFormat="1" applyFill="1" applyBorder="1"/>
    <xf numFmtId="0" fontId="0" fillId="0" borderId="63" xfId="0" applyBorder="1"/>
    <xf numFmtId="167" fontId="0" fillId="0" borderId="64" xfId="0" applyNumberFormat="1" applyBorder="1"/>
    <xf numFmtId="0" fontId="0" fillId="0" borderId="65" xfId="0" applyBorder="1"/>
    <xf numFmtId="167" fontId="0" fillId="0" borderId="66" xfId="0" applyNumberFormat="1" applyBorder="1"/>
    <xf numFmtId="166" fontId="0" fillId="0" borderId="66" xfId="0" applyNumberFormat="1" applyBorder="1"/>
    <xf numFmtId="0" fontId="0" fillId="0" borderId="69" xfId="0" applyBorder="1"/>
    <xf numFmtId="166" fontId="0" fillId="0" borderId="70" xfId="0" applyNumberFormat="1" applyBorder="1"/>
    <xf numFmtId="0" fontId="0" fillId="0" borderId="52" xfId="0" applyBorder="1"/>
    <xf numFmtId="0" fontId="0" fillId="0" borderId="53" xfId="0" applyBorder="1"/>
    <xf numFmtId="0" fontId="0" fillId="0" borderId="54" xfId="0" applyBorder="1"/>
    <xf numFmtId="168" fontId="0" fillId="0" borderId="56" xfId="2" applyNumberFormat="1" applyFont="1" applyBorder="1"/>
    <xf numFmtId="166" fontId="0" fillId="0" borderId="42" xfId="0" applyNumberFormat="1" applyBorder="1"/>
    <xf numFmtId="166" fontId="0" fillId="0" borderId="13" xfId="0" applyNumberFormat="1" applyBorder="1"/>
    <xf numFmtId="0" fontId="0" fillId="11" borderId="49" xfId="0" applyFill="1" applyBorder="1"/>
    <xf numFmtId="14" fontId="0" fillId="11" borderId="50" xfId="0" applyNumberFormat="1" applyFill="1" applyBorder="1"/>
    <xf numFmtId="14" fontId="0" fillId="11" borderId="51" xfId="0" applyNumberFormat="1" applyFill="1" applyBorder="1"/>
    <xf numFmtId="0" fontId="4" fillId="7" borderId="52" xfId="0" applyFont="1" applyFill="1" applyBorder="1"/>
    <xf numFmtId="0" fontId="4" fillId="7" borderId="54" xfId="0" applyFont="1" applyFill="1" applyBorder="1"/>
    <xf numFmtId="3" fontId="0" fillId="9" borderId="55" xfId="0" applyNumberFormat="1" applyFill="1" applyBorder="1"/>
    <xf numFmtId="166" fontId="0" fillId="0" borderId="48" xfId="0" applyNumberFormat="1" applyBorder="1"/>
    <xf numFmtId="0" fontId="4" fillId="0" borderId="14" xfId="0" applyFont="1" applyBorder="1" applyAlignment="1">
      <alignment horizontal="center"/>
    </xf>
    <xf numFmtId="0" fontId="4" fillId="0" borderId="16" xfId="0" applyFont="1" applyBorder="1" applyAlignment="1">
      <alignment horizontal="center"/>
    </xf>
    <xf numFmtId="0" fontId="8" fillId="0" borderId="4" xfId="0" applyFont="1" applyBorder="1" applyAlignment="1">
      <alignment horizontal="center" vertical="center"/>
    </xf>
    <xf numFmtId="0" fontId="8" fillId="0" borderId="6" xfId="0" applyFont="1" applyBorder="1" applyAlignment="1">
      <alignment horizontal="center" vertical="center"/>
    </xf>
    <xf numFmtId="0" fontId="8" fillId="0" borderId="11" xfId="0" applyFont="1" applyBorder="1" applyAlignment="1">
      <alignment horizontal="center" vertical="center"/>
    </xf>
    <xf numFmtId="0" fontId="8" fillId="0" borderId="13" xfId="0" applyFont="1" applyBorder="1" applyAlignment="1">
      <alignment horizontal="center" vertical="center"/>
    </xf>
    <xf numFmtId="0" fontId="1" fillId="0" borderId="41" xfId="0" applyFont="1" applyBorder="1" applyAlignment="1">
      <alignment horizontal="center" vertical="center"/>
    </xf>
    <xf numFmtId="0" fontId="1" fillId="0" borderId="42" xfId="0" applyFont="1" applyBorder="1" applyAlignment="1">
      <alignment horizontal="center" vertical="center"/>
    </xf>
    <xf numFmtId="0" fontId="1" fillId="0" borderId="43" xfId="0" applyFont="1" applyBorder="1" applyAlignment="1">
      <alignment horizontal="center" vertical="center"/>
    </xf>
    <xf numFmtId="0" fontId="1" fillId="0" borderId="44" xfId="0" applyFont="1" applyBorder="1" applyAlignment="1">
      <alignment horizontal="center" vertical="center"/>
    </xf>
    <xf numFmtId="0" fontId="1" fillId="0" borderId="37" xfId="0" applyFont="1" applyBorder="1" applyAlignment="1">
      <alignment horizontal="center" vertical="center"/>
    </xf>
    <xf numFmtId="0" fontId="1" fillId="0" borderId="38" xfId="0" applyFont="1" applyBorder="1" applyAlignment="1">
      <alignment horizontal="center" vertical="center"/>
    </xf>
    <xf numFmtId="0" fontId="4" fillId="0" borderId="37" xfId="0" applyFont="1" applyBorder="1" applyAlignment="1">
      <alignment horizontal="center"/>
    </xf>
    <xf numFmtId="0" fontId="4" fillId="0" borderId="38" xfId="0" applyFont="1" applyBorder="1" applyAlignment="1">
      <alignment horizontal="center"/>
    </xf>
    <xf numFmtId="0" fontId="4" fillId="0" borderId="4" xfId="0" applyFont="1" applyBorder="1" applyAlignment="1">
      <alignment horizontal="center" vertical="center"/>
    </xf>
    <xf numFmtId="0" fontId="4" fillId="0" borderId="6" xfId="0" applyFont="1" applyBorder="1" applyAlignment="1">
      <alignment horizontal="center" vertical="center"/>
    </xf>
    <xf numFmtId="0" fontId="4" fillId="0" borderId="11" xfId="0" applyFont="1" applyBorder="1" applyAlignment="1">
      <alignment horizontal="center" vertical="center"/>
    </xf>
    <xf numFmtId="0" fontId="4" fillId="0" borderId="13" xfId="0" applyFont="1" applyBorder="1" applyAlignment="1">
      <alignment horizontal="center" vertical="center"/>
    </xf>
    <xf numFmtId="0" fontId="4" fillId="0" borderId="4" xfId="0" applyFont="1" applyBorder="1" applyAlignment="1">
      <alignment horizontal="center"/>
    </xf>
    <xf numFmtId="0" fontId="4" fillId="0" borderId="6" xfId="0" applyFont="1" applyBorder="1" applyAlignment="1">
      <alignment horizontal="center"/>
    </xf>
    <xf numFmtId="0" fontId="4" fillId="0" borderId="43" xfId="0" applyFont="1" applyBorder="1" applyAlignment="1">
      <alignment horizontal="center"/>
    </xf>
    <xf numFmtId="0" fontId="4" fillId="0" borderId="44" xfId="0" applyFont="1" applyBorder="1" applyAlignment="1">
      <alignment horizontal="center"/>
    </xf>
    <xf numFmtId="0" fontId="4" fillId="0" borderId="41" xfId="0" applyFont="1" applyBorder="1" applyAlignment="1">
      <alignment horizontal="center"/>
    </xf>
    <xf numFmtId="0" fontId="4" fillId="0" borderId="42" xfId="0" applyFont="1" applyBorder="1" applyAlignment="1">
      <alignment horizontal="center"/>
    </xf>
    <xf numFmtId="0" fontId="0" fillId="0" borderId="67" xfId="0" applyBorder="1" applyAlignment="1">
      <alignment horizontal="center"/>
    </xf>
    <xf numFmtId="0" fontId="0" fillId="0" borderId="68" xfId="0" applyBorder="1" applyAlignment="1">
      <alignment horizontal="center"/>
    </xf>
    <xf numFmtId="0" fontId="11" fillId="7" borderId="57" xfId="0" applyFont="1" applyFill="1" applyBorder="1" applyAlignment="1">
      <alignment horizontal="center" vertical="center"/>
    </xf>
    <xf numFmtId="0" fontId="11" fillId="7" borderId="58" xfId="0" applyFont="1" applyFill="1" applyBorder="1" applyAlignment="1">
      <alignment horizontal="center" vertical="center"/>
    </xf>
    <xf numFmtId="0" fontId="11" fillId="7" borderId="59" xfId="0" applyFont="1" applyFill="1" applyBorder="1" applyAlignment="1">
      <alignment horizontal="center" vertical="center"/>
    </xf>
    <xf numFmtId="0" fontId="11" fillId="7" borderId="60" xfId="0" applyFont="1" applyFill="1" applyBorder="1" applyAlignment="1">
      <alignment horizontal="center" vertical="center"/>
    </xf>
    <xf numFmtId="0" fontId="4" fillId="7" borderId="35" xfId="0" applyFont="1" applyFill="1" applyBorder="1" applyAlignment="1">
      <alignment horizontal="center"/>
    </xf>
    <xf numFmtId="0" fontId="4" fillId="7" borderId="47" xfId="0" applyFont="1" applyFill="1" applyBorder="1" applyAlignment="1">
      <alignment horizontal="center"/>
    </xf>
    <xf numFmtId="0" fontId="4" fillId="7" borderId="36" xfId="0" applyFont="1" applyFill="1" applyBorder="1" applyAlignment="1">
      <alignment horizontal="center"/>
    </xf>
    <xf numFmtId="0" fontId="0" fillId="8" borderId="61" xfId="0" applyFill="1" applyBorder="1" applyAlignment="1">
      <alignment horizontal="center"/>
    </xf>
    <xf numFmtId="0" fontId="0" fillId="8" borderId="62" xfId="0" applyFill="1"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0" fillId="6" borderId="26" xfId="0" applyFill="1" applyBorder="1" applyAlignment="1">
      <alignment horizontal="center" vertical="center"/>
    </xf>
    <xf numFmtId="0" fontId="0" fillId="6" borderId="28" xfId="0" applyFill="1" applyBorder="1" applyAlignment="1">
      <alignment horizontal="center" vertical="center"/>
    </xf>
    <xf numFmtId="165" fontId="0" fillId="6" borderId="6" xfId="0" applyNumberFormat="1" applyFill="1" applyBorder="1" applyAlignment="1">
      <alignment horizontal="center" vertical="center"/>
    </xf>
    <xf numFmtId="165" fontId="0" fillId="6" borderId="13" xfId="0" applyNumberFormat="1" applyFill="1" applyBorder="1" applyAlignment="1">
      <alignment horizontal="center" vertical="center"/>
    </xf>
    <xf numFmtId="0" fontId="4" fillId="0" borderId="15" xfId="0" applyFont="1" applyBorder="1" applyAlignment="1">
      <alignment horizontal="center"/>
    </xf>
    <xf numFmtId="0" fontId="9" fillId="0" borderId="17" xfId="0" applyFont="1" applyBorder="1" applyAlignment="1">
      <alignment horizontal="center"/>
    </xf>
    <xf numFmtId="0" fontId="9" fillId="0" borderId="18" xfId="0" applyFont="1" applyBorder="1" applyAlignment="1">
      <alignment horizontal="center"/>
    </xf>
    <xf numFmtId="0" fontId="4" fillId="0" borderId="5" xfId="0" applyFont="1" applyBorder="1" applyAlignment="1">
      <alignment horizontal="center"/>
    </xf>
    <xf numFmtId="0" fontId="5" fillId="0" borderId="11" xfId="0" applyFont="1" applyBorder="1" applyAlignment="1">
      <alignment horizontal="center"/>
    </xf>
    <xf numFmtId="0" fontId="5" fillId="0" borderId="12" xfId="0" applyFont="1" applyBorder="1" applyAlignment="1">
      <alignment horizontal="center"/>
    </xf>
    <xf numFmtId="0" fontId="5" fillId="0" borderId="13" xfId="0" applyFont="1" applyBorder="1" applyAlignment="1">
      <alignment horizontal="center"/>
    </xf>
    <xf numFmtId="0" fontId="0" fillId="9" borderId="0" xfId="0" applyFill="1" applyAlignment="1">
      <alignment horizontal="center" wrapText="1"/>
    </xf>
  </cellXfs>
  <cellStyles count="4">
    <cellStyle name="Currency" xfId="2" builtinId="4"/>
    <cellStyle name="Hyperlink" xfId="3" builtinId="8"/>
    <cellStyle name="Normal" xfId="0" builtinId="0"/>
    <cellStyle name="Percent" xfId="1" builtinId="5"/>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600075</xdr:colOff>
      <xdr:row>21</xdr:row>
      <xdr:rowOff>9526</xdr:rowOff>
    </xdr:from>
    <xdr:to>
      <xdr:col>10</xdr:col>
      <xdr:colOff>0</xdr:colOff>
      <xdr:row>24</xdr:row>
      <xdr:rowOff>9526</xdr:rowOff>
    </xdr:to>
    <xdr:sp macro="" textlink="">
      <xdr:nvSpPr>
        <xdr:cNvPr id="2" name="TextBox 1">
          <a:extLst>
            <a:ext uri="{FF2B5EF4-FFF2-40B4-BE49-F238E27FC236}">
              <a16:creationId xmlns:a16="http://schemas.microsoft.com/office/drawing/2014/main" id="{C459C155-9F23-CA2B-0436-807BC2C6E96C}"/>
            </a:ext>
          </a:extLst>
        </xdr:cNvPr>
        <xdr:cNvSpPr txBox="1"/>
      </xdr:nvSpPr>
      <xdr:spPr>
        <a:xfrm>
          <a:off x="4848225" y="4124326"/>
          <a:ext cx="3105150" cy="571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i="1">
              <a:solidFill>
                <a:sysClr val="windowText" lastClr="000000"/>
              </a:solidFill>
            </a:rPr>
            <a:t>Investors can expect a ROI of 10%</a:t>
          </a:r>
          <a:r>
            <a:rPr lang="en-US" sz="1400" i="1" baseline="0">
              <a:solidFill>
                <a:sysClr val="windowText" lastClr="000000"/>
              </a:solidFill>
            </a:rPr>
            <a:t> </a:t>
          </a:r>
          <a:r>
            <a:rPr lang="en-US" sz="1400" i="1">
              <a:solidFill>
                <a:sysClr val="windowText" lastClr="000000"/>
              </a:solidFill>
            </a:rPr>
            <a:t>with consideration to overall market risk</a:t>
          </a:r>
        </a:p>
      </xdr:txBody>
    </xdr:sp>
    <xdr:clientData/>
  </xdr:twoCellAnchor>
  <xdr:twoCellAnchor>
    <xdr:from>
      <xdr:col>7</xdr:col>
      <xdr:colOff>9525</xdr:colOff>
      <xdr:row>6</xdr:row>
      <xdr:rowOff>9524</xdr:rowOff>
    </xdr:from>
    <xdr:to>
      <xdr:col>9</xdr:col>
      <xdr:colOff>971550</xdr:colOff>
      <xdr:row>9</xdr:row>
      <xdr:rowOff>200024</xdr:rowOff>
    </xdr:to>
    <xdr:sp macro="" textlink="">
      <xdr:nvSpPr>
        <xdr:cNvPr id="3" name="TextBox 2">
          <a:extLst>
            <a:ext uri="{FF2B5EF4-FFF2-40B4-BE49-F238E27FC236}">
              <a16:creationId xmlns:a16="http://schemas.microsoft.com/office/drawing/2014/main" id="{E55165EC-EB7A-E41B-AE3B-5D8AFBD02E1D}"/>
            </a:ext>
          </a:extLst>
        </xdr:cNvPr>
        <xdr:cNvSpPr txBox="1"/>
      </xdr:nvSpPr>
      <xdr:spPr>
        <a:xfrm>
          <a:off x="4867275" y="1181099"/>
          <a:ext cx="3076575" cy="771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i="1"/>
            <a:t>The Beta values indicates that this stock has slightly lower potential returns</a:t>
          </a:r>
          <a:r>
            <a:rPr lang="en-US" sz="1400" i="1" baseline="0"/>
            <a:t> than the market, but at a lower risk</a:t>
          </a:r>
          <a:endParaRPr lang="en-US" sz="1400" i="1"/>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8</xdr:col>
      <xdr:colOff>133350</xdr:colOff>
      <xdr:row>6</xdr:row>
      <xdr:rowOff>28575</xdr:rowOff>
    </xdr:from>
    <xdr:ext cx="184731" cy="264560"/>
    <xdr:sp macro="" textlink="">
      <xdr:nvSpPr>
        <xdr:cNvPr id="2" name="TextBox 1">
          <a:extLst>
            <a:ext uri="{FF2B5EF4-FFF2-40B4-BE49-F238E27FC236}">
              <a16:creationId xmlns:a16="http://schemas.microsoft.com/office/drawing/2014/main" id="{4B300457-87DB-6C14-7144-7262F36D5469}"/>
            </a:ext>
          </a:extLst>
        </xdr:cNvPr>
        <xdr:cNvSpPr txBox="1"/>
      </xdr:nvSpPr>
      <xdr:spPr>
        <a:xfrm>
          <a:off x="13011150" y="1190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3</xdr:col>
      <xdr:colOff>1</xdr:colOff>
      <xdr:row>18</xdr:row>
      <xdr:rowOff>171451</xdr:rowOff>
    </xdr:from>
    <xdr:to>
      <xdr:col>4</xdr:col>
      <xdr:colOff>1047751</xdr:colOff>
      <xdr:row>23</xdr:row>
      <xdr:rowOff>1</xdr:rowOff>
    </xdr:to>
    <xdr:sp macro="" textlink="">
      <xdr:nvSpPr>
        <xdr:cNvPr id="3" name="TextBox 2">
          <a:extLst>
            <a:ext uri="{FF2B5EF4-FFF2-40B4-BE49-F238E27FC236}">
              <a16:creationId xmlns:a16="http://schemas.microsoft.com/office/drawing/2014/main" id="{E42EBD39-D2E2-7F1A-3C55-02D2F369D3ED}"/>
            </a:ext>
          </a:extLst>
        </xdr:cNvPr>
        <xdr:cNvSpPr txBox="1"/>
      </xdr:nvSpPr>
      <xdr:spPr>
        <a:xfrm>
          <a:off x="3419476" y="3667126"/>
          <a:ext cx="2647950" cy="781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i="1" u="none" strike="noStrike">
              <a:solidFill>
                <a:schemeClr val="dk1"/>
              </a:solidFill>
              <a:effectLst/>
              <a:latin typeface="+mn-lt"/>
              <a:ea typeface="+mn-ea"/>
              <a:cs typeface="+mn-cs"/>
            </a:rPr>
            <a:t>Company is expected to generate returns of 9.6% or higher on average to satisfy the investors</a:t>
          </a:r>
          <a:r>
            <a:rPr lang="en-US" sz="1400"/>
            <a:t> </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15</xdr:col>
      <xdr:colOff>22860</xdr:colOff>
      <xdr:row>1</xdr:row>
      <xdr:rowOff>167640</xdr:rowOff>
    </xdr:from>
    <xdr:to>
      <xdr:col>27</xdr:col>
      <xdr:colOff>404256</xdr:colOff>
      <xdr:row>9</xdr:row>
      <xdr:rowOff>12168</xdr:rowOff>
    </xdr:to>
    <xdr:pic>
      <xdr:nvPicPr>
        <xdr:cNvPr id="2" name="Picture 1">
          <a:extLst>
            <a:ext uri="{FF2B5EF4-FFF2-40B4-BE49-F238E27FC236}">
              <a16:creationId xmlns:a16="http://schemas.microsoft.com/office/drawing/2014/main" id="{A1A05A52-D36C-8430-7F75-F7FA6FC9A8BD}"/>
            </a:ext>
          </a:extLst>
        </xdr:cNvPr>
        <xdr:cNvPicPr>
          <a:picLocks noChangeAspect="1"/>
        </xdr:cNvPicPr>
      </xdr:nvPicPr>
      <xdr:blipFill>
        <a:blip xmlns:r="http://schemas.openxmlformats.org/officeDocument/2006/relationships" r:embed="rId1"/>
        <a:stretch>
          <a:fillRect/>
        </a:stretch>
      </xdr:blipFill>
      <xdr:spPr>
        <a:xfrm>
          <a:off x="10119360" y="358140"/>
          <a:ext cx="7696596" cy="2084808"/>
        </a:xfrm>
        <a:prstGeom prst="rect">
          <a:avLst/>
        </a:prstGeom>
      </xdr:spPr>
    </xdr:pic>
    <xdr:clientData/>
  </xdr:twoCellAnchor>
  <xdr:twoCellAnchor editAs="oneCell">
    <xdr:from>
      <xdr:col>15</xdr:col>
      <xdr:colOff>114300</xdr:colOff>
      <xdr:row>10</xdr:row>
      <xdr:rowOff>0</xdr:rowOff>
    </xdr:from>
    <xdr:to>
      <xdr:col>24</xdr:col>
      <xdr:colOff>423843</xdr:colOff>
      <xdr:row>33</xdr:row>
      <xdr:rowOff>80228</xdr:rowOff>
    </xdr:to>
    <xdr:pic>
      <xdr:nvPicPr>
        <xdr:cNvPr id="3" name="Picture 2">
          <a:extLst>
            <a:ext uri="{FF2B5EF4-FFF2-40B4-BE49-F238E27FC236}">
              <a16:creationId xmlns:a16="http://schemas.microsoft.com/office/drawing/2014/main" id="{53A3BAF9-39DE-27E0-D117-7A4358AB12EE}"/>
            </a:ext>
          </a:extLst>
        </xdr:cNvPr>
        <xdr:cNvPicPr>
          <a:picLocks noChangeAspect="1"/>
        </xdr:cNvPicPr>
      </xdr:nvPicPr>
      <xdr:blipFill>
        <a:blip xmlns:r="http://schemas.openxmlformats.org/officeDocument/2006/relationships" r:embed="rId2"/>
        <a:stretch>
          <a:fillRect/>
        </a:stretch>
      </xdr:blipFill>
      <xdr:spPr>
        <a:xfrm>
          <a:off x="10210800" y="2621280"/>
          <a:ext cx="5795943" cy="446172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ir.ea.com/press-releases/press-release-details/2023/Electronic-Arts-Reports-Q4-and-FY23-Results/default.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53F1AB-0BB7-4CA3-B193-57D28A02B9E8}">
  <dimension ref="A1:H121"/>
  <sheetViews>
    <sheetView workbookViewId="0">
      <selection activeCell="J11" sqref="J11"/>
    </sheetView>
  </sheetViews>
  <sheetFormatPr defaultRowHeight="14.4" x14ac:dyDescent="0.3"/>
  <cols>
    <col min="1" max="1" width="13.6640625" bestFit="1" customWidth="1"/>
    <col min="2" max="5" width="9.44140625" bestFit="1" customWidth="1"/>
    <col min="6" max="6" width="10.44140625" bestFit="1" customWidth="1"/>
    <col min="7" max="7" width="17.44140625" bestFit="1" customWidth="1"/>
    <col min="8" max="8" width="10.44140625" bestFit="1" customWidth="1"/>
  </cols>
  <sheetData>
    <row r="1" spans="1:8" ht="15" thickBot="1" x14ac:dyDescent="0.35">
      <c r="A1" s="1" t="s">
        <v>0</v>
      </c>
      <c r="B1" s="2" t="s">
        <v>1</v>
      </c>
      <c r="C1" s="2" t="s">
        <v>2</v>
      </c>
      <c r="D1" s="2" t="s">
        <v>3</v>
      </c>
      <c r="E1" s="2" t="s">
        <v>4</v>
      </c>
      <c r="F1" s="3" t="s">
        <v>5</v>
      </c>
      <c r="G1" s="2" t="s">
        <v>6</v>
      </c>
    </row>
    <row r="2" spans="1:8" ht="15" thickBot="1" x14ac:dyDescent="0.35">
      <c r="A2" s="4" t="s">
        <v>7</v>
      </c>
      <c r="B2" s="5">
        <v>5098.51</v>
      </c>
      <c r="C2" s="5">
        <v>5264.85</v>
      </c>
      <c r="D2" s="5">
        <v>5056.82</v>
      </c>
      <c r="E2" s="5">
        <v>5254.35</v>
      </c>
      <c r="F2" s="5">
        <v>5254.35</v>
      </c>
      <c r="G2" s="6">
        <v>86299510000</v>
      </c>
      <c r="H2" s="7"/>
    </row>
    <row r="3" spans="1:8" ht="15" thickBot="1" x14ac:dyDescent="0.35">
      <c r="A3" s="4" t="s">
        <v>8</v>
      </c>
      <c r="B3" s="5">
        <v>4861.1099999999997</v>
      </c>
      <c r="C3" s="5">
        <v>5111.0600000000004</v>
      </c>
      <c r="D3" s="5">
        <v>4853.5200000000004</v>
      </c>
      <c r="E3" s="5">
        <v>5096.2700000000004</v>
      </c>
      <c r="F3" s="5">
        <v>5096.2700000000004</v>
      </c>
      <c r="G3" s="6">
        <v>82066930000</v>
      </c>
      <c r="H3" s="7"/>
    </row>
    <row r="4" spans="1:8" ht="15" thickBot="1" x14ac:dyDescent="0.35">
      <c r="A4" s="4" t="s">
        <v>9</v>
      </c>
      <c r="B4" s="5">
        <v>4745.2</v>
      </c>
      <c r="C4" s="5">
        <v>4931.09</v>
      </c>
      <c r="D4" s="5">
        <v>4682.1099999999997</v>
      </c>
      <c r="E4" s="5">
        <v>4845.6499999999996</v>
      </c>
      <c r="F4" s="5">
        <v>4845.6499999999996</v>
      </c>
      <c r="G4" s="6">
        <v>81737880000</v>
      </c>
      <c r="H4" s="7"/>
    </row>
    <row r="5" spans="1:8" ht="15" thickBot="1" x14ac:dyDescent="0.35">
      <c r="A5" s="4" t="s">
        <v>10</v>
      </c>
      <c r="B5" s="5">
        <v>4559.43</v>
      </c>
      <c r="C5" s="5">
        <v>4793.3</v>
      </c>
      <c r="D5" s="5">
        <v>4546.5</v>
      </c>
      <c r="E5" s="5">
        <v>4769.83</v>
      </c>
      <c r="F5" s="5">
        <v>4769.83</v>
      </c>
      <c r="G5" s="6">
        <v>81530670000</v>
      </c>
      <c r="H5" s="7"/>
    </row>
    <row r="6" spans="1:8" ht="15" thickBot="1" x14ac:dyDescent="0.35">
      <c r="A6" s="4" t="s">
        <v>11</v>
      </c>
      <c r="B6" s="5">
        <v>4201.2700000000004</v>
      </c>
      <c r="C6" s="5">
        <v>4587.6400000000003</v>
      </c>
      <c r="D6" s="5">
        <v>4197.74</v>
      </c>
      <c r="E6" s="5">
        <v>4567.8</v>
      </c>
      <c r="F6" s="5">
        <v>4567.8</v>
      </c>
      <c r="G6" s="6">
        <v>80970570000</v>
      </c>
      <c r="H6" s="7"/>
    </row>
    <row r="7" spans="1:8" ht="15" thickBot="1" x14ac:dyDescent="0.35">
      <c r="A7" s="4" t="s">
        <v>12</v>
      </c>
      <c r="B7" s="5">
        <v>4284.5200000000004</v>
      </c>
      <c r="C7" s="5">
        <v>4393.57</v>
      </c>
      <c r="D7" s="5">
        <v>4103.78</v>
      </c>
      <c r="E7" s="5">
        <v>4193.8</v>
      </c>
      <c r="F7" s="5">
        <v>4193.8</v>
      </c>
      <c r="G7" s="6">
        <v>83519460000</v>
      </c>
      <c r="H7" s="7"/>
    </row>
    <row r="8" spans="1:8" ht="15" thickBot="1" x14ac:dyDescent="0.35">
      <c r="A8" s="4" t="s">
        <v>13</v>
      </c>
      <c r="B8" s="5">
        <v>4530.6000000000004</v>
      </c>
      <c r="C8" s="5">
        <v>4541.25</v>
      </c>
      <c r="D8" s="5">
        <v>4238.63</v>
      </c>
      <c r="E8" s="5">
        <v>4288.05</v>
      </c>
      <c r="F8" s="5">
        <v>4288.05</v>
      </c>
      <c r="G8" s="6">
        <v>73482980000</v>
      </c>
      <c r="H8" s="7"/>
    </row>
    <row r="9" spans="1:8" ht="15" thickBot="1" x14ac:dyDescent="0.35">
      <c r="A9" s="4" t="s">
        <v>14</v>
      </c>
      <c r="B9" s="5">
        <v>4578.83</v>
      </c>
      <c r="C9" s="5">
        <v>4584.62</v>
      </c>
      <c r="D9" s="5">
        <v>4335.3100000000004</v>
      </c>
      <c r="E9" s="5">
        <v>4507.66</v>
      </c>
      <c r="F9" s="5">
        <v>4507.66</v>
      </c>
      <c r="G9" s="6">
        <v>86840820000</v>
      </c>
      <c r="H9" s="7"/>
    </row>
    <row r="10" spans="1:8" ht="15" thickBot="1" x14ac:dyDescent="0.35">
      <c r="A10" s="4" t="s">
        <v>15</v>
      </c>
      <c r="B10" s="5">
        <v>4450.4799999999996</v>
      </c>
      <c r="C10" s="5">
        <v>4607.07</v>
      </c>
      <c r="D10" s="5">
        <v>4385.05</v>
      </c>
      <c r="E10" s="5">
        <v>4588.96</v>
      </c>
      <c r="F10" s="5">
        <v>4588.96</v>
      </c>
      <c r="G10" s="6">
        <v>75063200000</v>
      </c>
      <c r="H10" s="7"/>
    </row>
    <row r="11" spans="1:8" ht="15" thickBot="1" x14ac:dyDescent="0.35">
      <c r="A11" s="4" t="s">
        <v>16</v>
      </c>
      <c r="B11" s="5">
        <v>4183.03</v>
      </c>
      <c r="C11" s="5">
        <v>4458.4799999999996</v>
      </c>
      <c r="D11" s="5">
        <v>4171.6400000000003</v>
      </c>
      <c r="E11" s="5">
        <v>4450.38</v>
      </c>
      <c r="F11" s="5">
        <v>4450.38</v>
      </c>
      <c r="G11" s="6">
        <v>87983140000</v>
      </c>
      <c r="H11" s="7"/>
    </row>
    <row r="12" spans="1:8" ht="15" thickBot="1" x14ac:dyDescent="0.35">
      <c r="A12" s="4" t="s">
        <v>17</v>
      </c>
      <c r="B12" s="5">
        <v>4166.79</v>
      </c>
      <c r="C12" s="5">
        <v>4231.1000000000004</v>
      </c>
      <c r="D12" s="5">
        <v>4048.28</v>
      </c>
      <c r="E12" s="5">
        <v>4179.83</v>
      </c>
      <c r="F12" s="5">
        <v>4179.83</v>
      </c>
      <c r="G12" s="6">
        <v>88929200000</v>
      </c>
      <c r="H12" s="7"/>
    </row>
    <row r="13" spans="1:8" ht="15" thickBot="1" x14ac:dyDescent="0.35">
      <c r="A13" s="4" t="s">
        <v>18</v>
      </c>
      <c r="B13" s="5">
        <v>4102.2</v>
      </c>
      <c r="C13" s="5">
        <v>4170.0600000000004</v>
      </c>
      <c r="D13" s="5">
        <v>4049.35</v>
      </c>
      <c r="E13" s="5">
        <v>4169.4799999999996</v>
      </c>
      <c r="F13" s="5">
        <v>4169.4799999999996</v>
      </c>
      <c r="G13" s="6">
        <v>70861260000</v>
      </c>
      <c r="H13" s="7"/>
    </row>
    <row r="14" spans="1:8" ht="15" thickBot="1" x14ac:dyDescent="0.35">
      <c r="A14" s="4" t="s">
        <v>19</v>
      </c>
      <c r="B14" s="5">
        <v>3963.34</v>
      </c>
      <c r="C14" s="5">
        <v>4110.75</v>
      </c>
      <c r="D14" s="5">
        <v>3808.86</v>
      </c>
      <c r="E14" s="5">
        <v>4109.3100000000004</v>
      </c>
      <c r="F14" s="5">
        <v>4109.3100000000004</v>
      </c>
      <c r="G14" s="6">
        <v>113094800000</v>
      </c>
      <c r="H14" s="7"/>
    </row>
    <row r="15" spans="1:8" ht="15" thickBot="1" x14ac:dyDescent="0.35">
      <c r="A15" s="4" t="s">
        <v>20</v>
      </c>
      <c r="B15" s="5">
        <v>4070.07</v>
      </c>
      <c r="C15" s="5">
        <v>4195.4399999999996</v>
      </c>
      <c r="D15" s="5">
        <v>3943.08</v>
      </c>
      <c r="E15" s="5">
        <v>3970.15</v>
      </c>
      <c r="F15" s="5">
        <v>3970.15</v>
      </c>
      <c r="G15" s="6">
        <v>80392280000</v>
      </c>
      <c r="H15" s="7"/>
    </row>
    <row r="16" spans="1:8" ht="15" thickBot="1" x14ac:dyDescent="0.35">
      <c r="A16" s="4" t="s">
        <v>21</v>
      </c>
      <c r="B16" s="5">
        <v>3853.29</v>
      </c>
      <c r="C16" s="5">
        <v>4094.21</v>
      </c>
      <c r="D16" s="5">
        <v>3794.33</v>
      </c>
      <c r="E16" s="5">
        <v>4076.6</v>
      </c>
      <c r="F16" s="5">
        <v>4076.6</v>
      </c>
      <c r="G16" s="6">
        <v>80763810000</v>
      </c>
      <c r="H16" s="7"/>
    </row>
    <row r="17" spans="1:8" ht="15" thickBot="1" x14ac:dyDescent="0.35">
      <c r="A17" s="4" t="s">
        <v>22</v>
      </c>
      <c r="B17" s="5">
        <v>4087.14</v>
      </c>
      <c r="C17" s="5">
        <v>4100.96</v>
      </c>
      <c r="D17" s="5">
        <v>3764.49</v>
      </c>
      <c r="E17" s="5">
        <v>3839.5</v>
      </c>
      <c r="F17" s="5">
        <v>3839.5</v>
      </c>
      <c r="G17" s="6">
        <v>85249330000</v>
      </c>
      <c r="H17" s="7"/>
    </row>
    <row r="18" spans="1:8" ht="15" thickBot="1" x14ac:dyDescent="0.35">
      <c r="A18" s="4" t="s">
        <v>23</v>
      </c>
      <c r="B18" s="5">
        <v>3901.79</v>
      </c>
      <c r="C18" s="5">
        <v>4080.11</v>
      </c>
      <c r="D18" s="5">
        <v>3698.15</v>
      </c>
      <c r="E18" s="5">
        <v>4080.11</v>
      </c>
      <c r="F18" s="5">
        <v>4080.11</v>
      </c>
      <c r="G18" s="6">
        <v>92671910000</v>
      </c>
      <c r="H18" s="7"/>
    </row>
    <row r="19" spans="1:8" ht="15" thickBot="1" x14ac:dyDescent="0.35">
      <c r="A19" s="4" t="s">
        <v>24</v>
      </c>
      <c r="B19" s="5">
        <v>3609.78</v>
      </c>
      <c r="C19" s="5">
        <v>3905.42</v>
      </c>
      <c r="D19" s="5">
        <v>3491.58</v>
      </c>
      <c r="E19" s="5">
        <v>3871.98</v>
      </c>
      <c r="F19" s="5">
        <v>3871.98</v>
      </c>
      <c r="G19" s="6">
        <v>95823760000</v>
      </c>
      <c r="H19" s="7"/>
    </row>
    <row r="20" spans="1:8" ht="15" thickBot="1" x14ac:dyDescent="0.35">
      <c r="A20" s="4" t="s">
        <v>25</v>
      </c>
      <c r="B20" s="5">
        <v>3936.73</v>
      </c>
      <c r="C20" s="5">
        <v>4119.28</v>
      </c>
      <c r="D20" s="5">
        <v>3584.13</v>
      </c>
      <c r="E20" s="5">
        <v>3585.62</v>
      </c>
      <c r="F20" s="5">
        <v>3585.62</v>
      </c>
      <c r="G20" s="6">
        <v>94241020000</v>
      </c>
      <c r="H20" s="7"/>
    </row>
    <row r="21" spans="1:8" ht="15" thickBot="1" x14ac:dyDescent="0.35">
      <c r="A21" s="4" t="s">
        <v>26</v>
      </c>
      <c r="B21" s="5">
        <v>4112.38</v>
      </c>
      <c r="C21" s="5">
        <v>4325.28</v>
      </c>
      <c r="D21" s="5">
        <v>3954.53</v>
      </c>
      <c r="E21" s="5">
        <v>3955</v>
      </c>
      <c r="F21" s="5">
        <v>3955</v>
      </c>
      <c r="G21" s="6">
        <v>92252350000</v>
      </c>
      <c r="H21" s="7"/>
    </row>
    <row r="22" spans="1:8" ht="15" thickBot="1" x14ac:dyDescent="0.35">
      <c r="A22" s="4" t="s">
        <v>27</v>
      </c>
      <c r="B22" s="5">
        <v>3781</v>
      </c>
      <c r="C22" s="5">
        <v>4140.1499999999996</v>
      </c>
      <c r="D22" s="5">
        <v>3721.56</v>
      </c>
      <c r="E22" s="5">
        <v>4130.29</v>
      </c>
      <c r="F22" s="5">
        <v>4130.29</v>
      </c>
      <c r="G22" s="6">
        <v>81688320000</v>
      </c>
      <c r="H22" s="7"/>
    </row>
    <row r="23" spans="1:8" ht="15" thickBot="1" x14ac:dyDescent="0.35">
      <c r="A23" s="4" t="s">
        <v>28</v>
      </c>
      <c r="B23" s="5">
        <v>4149.78</v>
      </c>
      <c r="C23" s="5">
        <v>4177.51</v>
      </c>
      <c r="D23" s="5">
        <v>3636.87</v>
      </c>
      <c r="E23" s="5">
        <v>3785.38</v>
      </c>
      <c r="F23" s="5">
        <v>3785.38</v>
      </c>
      <c r="G23" s="6">
        <v>106116710000</v>
      </c>
      <c r="H23" s="7"/>
    </row>
    <row r="24" spans="1:8" ht="15" thickBot="1" x14ac:dyDescent="0.35">
      <c r="A24" s="4" t="s">
        <v>29</v>
      </c>
      <c r="B24" s="5">
        <v>4130.6099999999997</v>
      </c>
      <c r="C24" s="5">
        <v>4307.66</v>
      </c>
      <c r="D24" s="5">
        <v>3810.32</v>
      </c>
      <c r="E24" s="5">
        <v>4132.1499999999996</v>
      </c>
      <c r="F24" s="5">
        <v>4132.1499999999996</v>
      </c>
      <c r="G24" s="6">
        <v>108860390000</v>
      </c>
      <c r="H24" s="7"/>
    </row>
    <row r="25" spans="1:8" ht="15" thickBot="1" x14ac:dyDescent="0.35">
      <c r="A25" s="4" t="s">
        <v>30</v>
      </c>
      <c r="B25" s="5">
        <v>4540.32</v>
      </c>
      <c r="C25" s="5">
        <v>4593.45</v>
      </c>
      <c r="D25" s="5">
        <v>4124.28</v>
      </c>
      <c r="E25" s="5">
        <v>4131.93</v>
      </c>
      <c r="F25" s="5">
        <v>4131.93</v>
      </c>
      <c r="G25" s="6">
        <v>90367840000</v>
      </c>
      <c r="H25" s="7"/>
    </row>
    <row r="26" spans="1:8" ht="15" thickBot="1" x14ac:dyDescent="0.35">
      <c r="A26" s="4" t="s">
        <v>31</v>
      </c>
      <c r="B26" s="5">
        <v>4363.1400000000003</v>
      </c>
      <c r="C26" s="5">
        <v>4637.3</v>
      </c>
      <c r="D26" s="5">
        <v>4157.87</v>
      </c>
      <c r="E26" s="5">
        <v>4530.41</v>
      </c>
      <c r="F26" s="5">
        <v>4530.41</v>
      </c>
      <c r="G26" s="6">
        <v>123546260000</v>
      </c>
      <c r="H26" s="7"/>
    </row>
    <row r="27" spans="1:8" ht="15" thickBot="1" x14ac:dyDescent="0.35">
      <c r="A27" s="4" t="s">
        <v>32</v>
      </c>
      <c r="B27" s="5">
        <v>4519.57</v>
      </c>
      <c r="C27" s="5">
        <v>4595.3100000000004</v>
      </c>
      <c r="D27" s="5">
        <v>4114.6499999999996</v>
      </c>
      <c r="E27" s="5">
        <v>4373.9399999999996</v>
      </c>
      <c r="F27" s="5">
        <v>4373.9399999999996</v>
      </c>
      <c r="G27" s="6">
        <v>92667710000</v>
      </c>
      <c r="H27" s="7"/>
    </row>
    <row r="28" spans="1:8" ht="15" thickBot="1" x14ac:dyDescent="0.35">
      <c r="A28" s="4" t="s">
        <v>33</v>
      </c>
      <c r="B28" s="5">
        <v>4778.1400000000003</v>
      </c>
      <c r="C28" s="5">
        <v>4818.62</v>
      </c>
      <c r="D28" s="5">
        <v>4222.62</v>
      </c>
      <c r="E28" s="5">
        <v>4515.55</v>
      </c>
      <c r="F28" s="5">
        <v>4515.55</v>
      </c>
      <c r="G28" s="6">
        <v>95562890000</v>
      </c>
      <c r="H28" s="7"/>
    </row>
    <row r="29" spans="1:8" ht="15" thickBot="1" x14ac:dyDescent="0.35">
      <c r="A29" s="4" t="s">
        <v>34</v>
      </c>
      <c r="B29" s="5">
        <v>4602.82</v>
      </c>
      <c r="C29" s="5">
        <v>4808.93</v>
      </c>
      <c r="D29" s="5">
        <v>4495.12</v>
      </c>
      <c r="E29" s="5">
        <v>4766.18</v>
      </c>
      <c r="F29" s="5">
        <v>4766.18</v>
      </c>
      <c r="G29" s="6">
        <v>92750180000</v>
      </c>
      <c r="H29" s="7"/>
    </row>
    <row r="30" spans="1:8" ht="15" thickBot="1" x14ac:dyDescent="0.35">
      <c r="A30" s="4" t="s">
        <v>35</v>
      </c>
      <c r="B30" s="5">
        <v>4610.62</v>
      </c>
      <c r="C30" s="5">
        <v>4743.83</v>
      </c>
      <c r="D30" s="5">
        <v>4560</v>
      </c>
      <c r="E30" s="5">
        <v>4567</v>
      </c>
      <c r="F30" s="5">
        <v>4567</v>
      </c>
      <c r="G30" s="6">
        <v>88268840000</v>
      </c>
      <c r="H30" s="7"/>
    </row>
    <row r="31" spans="1:8" ht="15" thickBot="1" x14ac:dyDescent="0.35">
      <c r="A31" s="4" t="s">
        <v>36</v>
      </c>
      <c r="B31" s="5">
        <v>4317.16</v>
      </c>
      <c r="C31" s="5">
        <v>4608.08</v>
      </c>
      <c r="D31" s="5">
        <v>4278.9399999999996</v>
      </c>
      <c r="E31" s="5">
        <v>4605.38</v>
      </c>
      <c r="F31" s="5">
        <v>4605.38</v>
      </c>
      <c r="G31" s="6">
        <v>80253600000</v>
      </c>
      <c r="H31" s="7"/>
    </row>
    <row r="32" spans="1:8" ht="15" thickBot="1" x14ac:dyDescent="0.35">
      <c r="A32" s="4" t="s">
        <v>37</v>
      </c>
      <c r="B32" s="5">
        <v>4528.8</v>
      </c>
      <c r="C32" s="5">
        <v>4545.8500000000004</v>
      </c>
      <c r="D32" s="5">
        <v>4305.91</v>
      </c>
      <c r="E32" s="5">
        <v>4307.54</v>
      </c>
      <c r="F32" s="5">
        <v>4307.54</v>
      </c>
      <c r="G32" s="6">
        <v>85528860000</v>
      </c>
      <c r="H32" s="7"/>
    </row>
    <row r="33" spans="1:8" ht="15" thickBot="1" x14ac:dyDescent="0.35">
      <c r="A33" s="4" t="s">
        <v>38</v>
      </c>
      <c r="B33" s="5">
        <v>4406.8599999999997</v>
      </c>
      <c r="C33" s="5">
        <v>4537.3599999999997</v>
      </c>
      <c r="D33" s="5">
        <v>4367.7299999999996</v>
      </c>
      <c r="E33" s="5">
        <v>4522.68</v>
      </c>
      <c r="F33" s="5">
        <v>4522.68</v>
      </c>
      <c r="G33" s="6">
        <v>80500760000</v>
      </c>
      <c r="H33" s="7"/>
    </row>
    <row r="34" spans="1:8" ht="15" thickBot="1" x14ac:dyDescent="0.35">
      <c r="A34" s="4" t="s">
        <v>39</v>
      </c>
      <c r="B34" s="5">
        <v>4300.7299999999996</v>
      </c>
      <c r="C34" s="5">
        <v>4429.97</v>
      </c>
      <c r="D34" s="5">
        <v>4233.13</v>
      </c>
      <c r="E34" s="5">
        <v>4395.26</v>
      </c>
      <c r="F34" s="5">
        <v>4395.26</v>
      </c>
      <c r="G34" s="6">
        <v>84255620000</v>
      </c>
      <c r="H34" s="7"/>
    </row>
    <row r="35" spans="1:8" ht="15" thickBot="1" x14ac:dyDescent="0.35">
      <c r="A35" s="4" t="s">
        <v>40</v>
      </c>
      <c r="B35" s="5">
        <v>4216.5200000000004</v>
      </c>
      <c r="C35" s="5">
        <v>4302.43</v>
      </c>
      <c r="D35" s="5">
        <v>4164.3999999999996</v>
      </c>
      <c r="E35" s="5">
        <v>4297.5</v>
      </c>
      <c r="F35" s="5">
        <v>4297.5</v>
      </c>
      <c r="G35" s="6">
        <v>102544180000</v>
      </c>
      <c r="H35" s="7"/>
    </row>
    <row r="36" spans="1:8" ht="15" thickBot="1" x14ac:dyDescent="0.35">
      <c r="A36" s="4" t="s">
        <v>41</v>
      </c>
      <c r="B36" s="5">
        <v>4191.9799999999996</v>
      </c>
      <c r="C36" s="5">
        <v>4238.04</v>
      </c>
      <c r="D36" s="5">
        <v>4056.88</v>
      </c>
      <c r="E36" s="5">
        <v>4204.1099999999997</v>
      </c>
      <c r="F36" s="5">
        <v>4204.1099999999997</v>
      </c>
      <c r="G36" s="6">
        <v>88321860000</v>
      </c>
      <c r="H36" s="7"/>
    </row>
    <row r="37" spans="1:8" ht="15" thickBot="1" x14ac:dyDescent="0.35">
      <c r="A37" s="4" t="s">
        <v>42</v>
      </c>
      <c r="B37" s="5">
        <v>3992.78</v>
      </c>
      <c r="C37" s="5">
        <v>4218.78</v>
      </c>
      <c r="D37" s="5">
        <v>3992.78</v>
      </c>
      <c r="E37" s="5">
        <v>4181.17</v>
      </c>
      <c r="F37" s="5">
        <v>4181.17</v>
      </c>
      <c r="G37" s="6">
        <v>83124090000</v>
      </c>
      <c r="H37" s="7"/>
    </row>
    <row r="38" spans="1:8" ht="15" thickBot="1" x14ac:dyDescent="0.35">
      <c r="A38" s="4" t="s">
        <v>43</v>
      </c>
      <c r="B38" s="5">
        <v>3842.51</v>
      </c>
      <c r="C38" s="5">
        <v>3994.41</v>
      </c>
      <c r="D38" s="5">
        <v>3723.34</v>
      </c>
      <c r="E38" s="5">
        <v>3972.89</v>
      </c>
      <c r="F38" s="5">
        <v>3972.89</v>
      </c>
      <c r="G38" s="6">
        <v>122371150000</v>
      </c>
      <c r="H38" s="7"/>
    </row>
    <row r="39" spans="1:8" ht="15" thickBot="1" x14ac:dyDescent="0.35">
      <c r="A39" s="4" t="s">
        <v>44</v>
      </c>
      <c r="B39" s="5">
        <v>3731.17</v>
      </c>
      <c r="C39" s="5">
        <v>3950.43</v>
      </c>
      <c r="D39" s="5">
        <v>3725.62</v>
      </c>
      <c r="E39" s="5">
        <v>3811.15</v>
      </c>
      <c r="F39" s="5">
        <v>3811.15</v>
      </c>
      <c r="G39" s="6">
        <v>99082320000</v>
      </c>
      <c r="H39" s="7"/>
    </row>
    <row r="40" spans="1:8" ht="15" thickBot="1" x14ac:dyDescent="0.35">
      <c r="A40" s="4" t="s">
        <v>45</v>
      </c>
      <c r="B40" s="5">
        <v>3764.61</v>
      </c>
      <c r="C40" s="5">
        <v>3870.9</v>
      </c>
      <c r="D40" s="5">
        <v>3662.71</v>
      </c>
      <c r="E40" s="5">
        <v>3714.24</v>
      </c>
      <c r="F40" s="5">
        <v>3714.24</v>
      </c>
      <c r="G40" s="6">
        <v>106117800000</v>
      </c>
      <c r="H40" s="7"/>
    </row>
    <row r="41" spans="1:8" ht="15" thickBot="1" x14ac:dyDescent="0.35">
      <c r="A41" s="4" t="s">
        <v>46</v>
      </c>
      <c r="B41" s="5">
        <v>3645.87</v>
      </c>
      <c r="C41" s="5">
        <v>3760.2</v>
      </c>
      <c r="D41" s="5">
        <v>3633.4</v>
      </c>
      <c r="E41" s="5">
        <v>3756.07</v>
      </c>
      <c r="F41" s="5">
        <v>3756.07</v>
      </c>
      <c r="G41" s="6">
        <v>96375680000</v>
      </c>
      <c r="H41" s="7"/>
    </row>
    <row r="42" spans="1:8" ht="15" thickBot="1" x14ac:dyDescent="0.35">
      <c r="A42" s="4" t="s">
        <v>47</v>
      </c>
      <c r="B42" s="5">
        <v>3296.2</v>
      </c>
      <c r="C42" s="5">
        <v>3645.99</v>
      </c>
      <c r="D42" s="5">
        <v>3279.74</v>
      </c>
      <c r="E42" s="5">
        <v>3621.63</v>
      </c>
      <c r="F42" s="5">
        <v>3621.63</v>
      </c>
      <c r="G42" s="6">
        <v>101247180000</v>
      </c>
      <c r="H42" s="7"/>
    </row>
    <row r="43" spans="1:8" ht="15" thickBot="1" x14ac:dyDescent="0.35">
      <c r="A43" s="4" t="s">
        <v>48</v>
      </c>
      <c r="B43" s="5">
        <v>3385.87</v>
      </c>
      <c r="C43" s="5">
        <v>3549.85</v>
      </c>
      <c r="D43" s="5">
        <v>3233.94</v>
      </c>
      <c r="E43" s="5">
        <v>3269.96</v>
      </c>
      <c r="F43" s="5">
        <v>3269.96</v>
      </c>
      <c r="G43" s="6">
        <v>89938980000</v>
      </c>
      <c r="H43" s="7"/>
    </row>
    <row r="44" spans="1:8" ht="15" thickBot="1" x14ac:dyDescent="0.35">
      <c r="A44" s="4" t="s">
        <v>49</v>
      </c>
      <c r="B44" s="5">
        <v>3507.44</v>
      </c>
      <c r="C44" s="5">
        <v>3588.11</v>
      </c>
      <c r="D44" s="5">
        <v>3209.45</v>
      </c>
      <c r="E44" s="5">
        <v>3363</v>
      </c>
      <c r="F44" s="5">
        <v>3363</v>
      </c>
      <c r="G44" s="6">
        <v>92310780000</v>
      </c>
      <c r="H44" s="7"/>
    </row>
    <row r="45" spans="1:8" ht="15" thickBot="1" x14ac:dyDescent="0.35">
      <c r="A45" s="4" t="s">
        <v>50</v>
      </c>
      <c r="B45" s="5">
        <v>3288.26</v>
      </c>
      <c r="C45" s="5">
        <v>3514.77</v>
      </c>
      <c r="D45" s="5">
        <v>3284.53</v>
      </c>
      <c r="E45" s="5">
        <v>3500.31</v>
      </c>
      <c r="F45" s="5">
        <v>3500.31</v>
      </c>
      <c r="G45" s="6">
        <v>82466520000</v>
      </c>
      <c r="H45" s="7"/>
    </row>
    <row r="46" spans="1:8" ht="15" thickBot="1" x14ac:dyDescent="0.35">
      <c r="A46" s="4" t="s">
        <v>51</v>
      </c>
      <c r="B46" s="5">
        <v>3105.92</v>
      </c>
      <c r="C46" s="5">
        <v>3279.99</v>
      </c>
      <c r="D46" s="5">
        <v>3101.17</v>
      </c>
      <c r="E46" s="5">
        <v>3271.12</v>
      </c>
      <c r="F46" s="5">
        <v>3271.12</v>
      </c>
      <c r="G46" s="6">
        <v>96928130000</v>
      </c>
      <c r="H46" s="7"/>
    </row>
    <row r="47" spans="1:8" ht="15" thickBot="1" x14ac:dyDescent="0.35">
      <c r="A47" s="4" t="s">
        <v>52</v>
      </c>
      <c r="B47" s="5">
        <v>3038.78</v>
      </c>
      <c r="C47" s="5">
        <v>3233.13</v>
      </c>
      <c r="D47" s="5">
        <v>2965.66</v>
      </c>
      <c r="E47" s="5">
        <v>3100.29</v>
      </c>
      <c r="F47" s="5">
        <v>3100.29</v>
      </c>
      <c r="G47" s="6">
        <v>131458880000</v>
      </c>
      <c r="H47" s="7"/>
    </row>
    <row r="48" spans="1:8" ht="15" thickBot="1" x14ac:dyDescent="0.35">
      <c r="A48" s="4" t="s">
        <v>53</v>
      </c>
      <c r="B48" s="5">
        <v>2869.09</v>
      </c>
      <c r="C48" s="5">
        <v>3068.67</v>
      </c>
      <c r="D48" s="5">
        <v>2766.64</v>
      </c>
      <c r="E48" s="5">
        <v>3044.31</v>
      </c>
      <c r="F48" s="5">
        <v>3044.31</v>
      </c>
      <c r="G48" s="6">
        <v>107135190000</v>
      </c>
      <c r="H48" s="7"/>
    </row>
    <row r="49" spans="1:8" ht="15" thickBot="1" x14ac:dyDescent="0.35">
      <c r="A49" s="4" t="s">
        <v>54</v>
      </c>
      <c r="B49" s="5">
        <v>2498.08</v>
      </c>
      <c r="C49" s="5">
        <v>2954.86</v>
      </c>
      <c r="D49" s="5">
        <v>2447.4899999999998</v>
      </c>
      <c r="E49" s="5">
        <v>2912.43</v>
      </c>
      <c r="F49" s="5">
        <v>2912.43</v>
      </c>
      <c r="G49" s="6">
        <v>123608160000</v>
      </c>
      <c r="H49" s="7"/>
    </row>
    <row r="50" spans="1:8" ht="15" thickBot="1" x14ac:dyDescent="0.35">
      <c r="A50" s="4" t="s">
        <v>55</v>
      </c>
      <c r="B50" s="5">
        <v>2974.28</v>
      </c>
      <c r="C50" s="5">
        <v>3136.72</v>
      </c>
      <c r="D50" s="5">
        <v>2191.86</v>
      </c>
      <c r="E50" s="5">
        <v>2584.59</v>
      </c>
      <c r="F50" s="5">
        <v>2584.59</v>
      </c>
      <c r="G50" s="6">
        <v>162185380000</v>
      </c>
      <c r="H50" s="7"/>
    </row>
    <row r="51" spans="1:8" ht="15" thickBot="1" x14ac:dyDescent="0.35">
      <c r="A51" s="4" t="s">
        <v>56</v>
      </c>
      <c r="B51" s="5">
        <v>3235.66</v>
      </c>
      <c r="C51" s="5">
        <v>3393.52</v>
      </c>
      <c r="D51" s="5">
        <v>2855.84</v>
      </c>
      <c r="E51" s="5">
        <v>2954.22</v>
      </c>
      <c r="F51" s="5">
        <v>2954.22</v>
      </c>
      <c r="G51" s="6">
        <v>84436590000</v>
      </c>
      <c r="H51" s="7"/>
    </row>
    <row r="52" spans="1:8" ht="15" thickBot="1" x14ac:dyDescent="0.35">
      <c r="A52" s="4" t="s">
        <v>57</v>
      </c>
      <c r="B52" s="5">
        <v>3244.67</v>
      </c>
      <c r="C52" s="5">
        <v>3337.77</v>
      </c>
      <c r="D52" s="5">
        <v>3214.64</v>
      </c>
      <c r="E52" s="5">
        <v>3225.52</v>
      </c>
      <c r="F52" s="5">
        <v>3225.52</v>
      </c>
      <c r="G52" s="6">
        <v>77287980000</v>
      </c>
      <c r="H52" s="7"/>
    </row>
    <row r="53" spans="1:8" ht="15" thickBot="1" x14ac:dyDescent="0.35">
      <c r="A53" s="4" t="s">
        <v>58</v>
      </c>
      <c r="B53" s="5">
        <v>3143.85</v>
      </c>
      <c r="C53" s="5">
        <v>3247.93</v>
      </c>
      <c r="D53" s="5">
        <v>3070.33</v>
      </c>
      <c r="E53" s="5">
        <v>3230.78</v>
      </c>
      <c r="F53" s="5">
        <v>3230.78</v>
      </c>
      <c r="G53" s="6">
        <v>72325540000</v>
      </c>
      <c r="H53" s="7"/>
    </row>
    <row r="54" spans="1:8" ht="15" thickBot="1" x14ac:dyDescent="0.35">
      <c r="A54" s="4" t="s">
        <v>59</v>
      </c>
      <c r="B54" s="5">
        <v>3050.72</v>
      </c>
      <c r="C54" s="5">
        <v>3154.26</v>
      </c>
      <c r="D54" s="5">
        <v>3050.72</v>
      </c>
      <c r="E54" s="5">
        <v>3140.98</v>
      </c>
      <c r="F54" s="5">
        <v>3140.98</v>
      </c>
      <c r="G54" s="6">
        <v>72410620000</v>
      </c>
      <c r="H54" s="7"/>
    </row>
    <row r="55" spans="1:8" ht="15" thickBot="1" x14ac:dyDescent="0.35">
      <c r="A55" s="4" t="s">
        <v>60</v>
      </c>
      <c r="B55" s="5">
        <v>2983.69</v>
      </c>
      <c r="C55" s="5">
        <v>3050.1</v>
      </c>
      <c r="D55" s="5">
        <v>2855.94</v>
      </c>
      <c r="E55" s="5">
        <v>3037.56</v>
      </c>
      <c r="F55" s="5">
        <v>3037.56</v>
      </c>
      <c r="G55" s="6">
        <v>77720640000</v>
      </c>
      <c r="H55" s="7"/>
    </row>
    <row r="56" spans="1:8" ht="15" thickBot="1" x14ac:dyDescent="0.35">
      <c r="A56" s="4" t="s">
        <v>61</v>
      </c>
      <c r="B56" s="5">
        <v>2909.01</v>
      </c>
      <c r="C56" s="5">
        <v>3021.99</v>
      </c>
      <c r="D56" s="5">
        <v>2891.85</v>
      </c>
      <c r="E56" s="5">
        <v>2976.74</v>
      </c>
      <c r="F56" s="5">
        <v>2976.74</v>
      </c>
      <c r="G56" s="6">
        <v>74178980000</v>
      </c>
      <c r="H56" s="7"/>
    </row>
    <row r="57" spans="1:8" ht="15" thickBot="1" x14ac:dyDescent="0.35">
      <c r="A57" s="4" t="s">
        <v>62</v>
      </c>
      <c r="B57" s="5">
        <v>2980.32</v>
      </c>
      <c r="C57" s="5">
        <v>3013.59</v>
      </c>
      <c r="D57" s="5">
        <v>2822.12</v>
      </c>
      <c r="E57" s="5">
        <v>2926.46</v>
      </c>
      <c r="F57" s="5">
        <v>2926.46</v>
      </c>
      <c r="G57" s="6">
        <v>80269220000</v>
      </c>
      <c r="H57" s="7"/>
    </row>
    <row r="58" spans="1:8" ht="15" thickBot="1" x14ac:dyDescent="0.35">
      <c r="A58" s="4" t="s">
        <v>63</v>
      </c>
      <c r="B58" s="5">
        <v>2971.41</v>
      </c>
      <c r="C58" s="5">
        <v>3027.98</v>
      </c>
      <c r="D58" s="5">
        <v>2952.22</v>
      </c>
      <c r="E58" s="5">
        <v>2980.38</v>
      </c>
      <c r="F58" s="5">
        <v>2980.38</v>
      </c>
      <c r="G58" s="6">
        <v>70599470000</v>
      </c>
      <c r="H58" s="7"/>
    </row>
    <row r="59" spans="1:8" ht="15" thickBot="1" x14ac:dyDescent="0.35">
      <c r="A59" s="4" t="s">
        <v>64</v>
      </c>
      <c r="B59" s="5">
        <v>2751.53</v>
      </c>
      <c r="C59" s="5">
        <v>2964.15</v>
      </c>
      <c r="D59" s="5">
        <v>2728.81</v>
      </c>
      <c r="E59" s="5">
        <v>2941.76</v>
      </c>
      <c r="F59" s="5">
        <v>2941.76</v>
      </c>
      <c r="G59" s="6">
        <v>71250630000</v>
      </c>
      <c r="H59" s="7"/>
    </row>
    <row r="60" spans="1:8" ht="15" thickBot="1" x14ac:dyDescent="0.35">
      <c r="A60" s="4" t="s">
        <v>65</v>
      </c>
      <c r="B60" s="5">
        <v>2952.33</v>
      </c>
      <c r="C60" s="5">
        <v>2954.13</v>
      </c>
      <c r="D60" s="5">
        <v>2750.52</v>
      </c>
      <c r="E60" s="5">
        <v>2752.06</v>
      </c>
      <c r="F60" s="5">
        <v>2752.06</v>
      </c>
      <c r="G60" s="6">
        <v>77250740000</v>
      </c>
      <c r="H60" s="7"/>
    </row>
    <row r="61" spans="1:8" ht="15" thickBot="1" x14ac:dyDescent="0.35">
      <c r="A61" s="4" t="s">
        <v>66</v>
      </c>
      <c r="B61" s="5">
        <v>2848.63</v>
      </c>
      <c r="C61" s="5">
        <v>2949.52</v>
      </c>
      <c r="D61" s="5">
        <v>2848.63</v>
      </c>
      <c r="E61" s="5">
        <v>2945.83</v>
      </c>
      <c r="F61" s="5">
        <v>2945.83</v>
      </c>
      <c r="G61" s="6">
        <v>70090370000</v>
      </c>
      <c r="H61" s="7"/>
    </row>
    <row r="62" spans="1:8" ht="15" thickBot="1" x14ac:dyDescent="0.35">
      <c r="A62" s="4" t="s">
        <v>67</v>
      </c>
      <c r="B62" s="5">
        <v>2798.22</v>
      </c>
      <c r="C62" s="5">
        <v>2860.31</v>
      </c>
      <c r="D62" s="5">
        <v>2722.27</v>
      </c>
      <c r="E62" s="5">
        <v>2834.4</v>
      </c>
      <c r="F62" s="5">
        <v>2834.4</v>
      </c>
      <c r="G62" s="6">
        <v>79159660000</v>
      </c>
      <c r="H62" s="7"/>
    </row>
    <row r="63" spans="1:8" ht="15" thickBot="1" x14ac:dyDescent="0.35">
      <c r="A63" s="4" t="s">
        <v>68</v>
      </c>
      <c r="B63" s="5">
        <v>2702.32</v>
      </c>
      <c r="C63" s="5">
        <v>2813.49</v>
      </c>
      <c r="D63" s="5">
        <v>2681.83</v>
      </c>
      <c r="E63" s="5">
        <v>2784.49</v>
      </c>
      <c r="F63" s="5">
        <v>2784.49</v>
      </c>
      <c r="G63" s="6">
        <v>70638770000</v>
      </c>
      <c r="H63" s="7"/>
    </row>
    <row r="64" spans="1:8" ht="15" thickBot="1" x14ac:dyDescent="0.35">
      <c r="A64" s="4" t="s">
        <v>69</v>
      </c>
      <c r="B64" s="5">
        <v>2476.96</v>
      </c>
      <c r="C64" s="5">
        <v>2708.95</v>
      </c>
      <c r="D64" s="5">
        <v>2443.96</v>
      </c>
      <c r="E64" s="5">
        <v>2704.1</v>
      </c>
      <c r="F64" s="5">
        <v>2704.1</v>
      </c>
      <c r="G64" s="6">
        <v>80859870000</v>
      </c>
      <c r="H64" s="7"/>
    </row>
    <row r="65" spans="1:8" ht="15" thickBot="1" x14ac:dyDescent="0.35">
      <c r="A65" s="4" t="s">
        <v>70</v>
      </c>
      <c r="B65" s="5">
        <v>2790.5</v>
      </c>
      <c r="C65" s="5">
        <v>2800.18</v>
      </c>
      <c r="D65" s="5">
        <v>2346.58</v>
      </c>
      <c r="E65" s="5">
        <v>2506.85</v>
      </c>
      <c r="F65" s="5">
        <v>2506.85</v>
      </c>
      <c r="G65" s="6">
        <v>84162180000</v>
      </c>
      <c r="H65" s="7"/>
    </row>
    <row r="66" spans="1:8" ht="15" thickBot="1" x14ac:dyDescent="0.35">
      <c r="A66" s="4" t="s">
        <v>71</v>
      </c>
      <c r="B66" s="5">
        <v>2717.58</v>
      </c>
      <c r="C66" s="5">
        <v>2815.15</v>
      </c>
      <c r="D66" s="5">
        <v>2631.09</v>
      </c>
      <c r="E66" s="5">
        <v>2760.17</v>
      </c>
      <c r="F66" s="5">
        <v>2760.17</v>
      </c>
      <c r="G66" s="6">
        <v>80620020000</v>
      </c>
      <c r="H66" s="7"/>
    </row>
    <row r="67" spans="1:8" ht="15" thickBot="1" x14ac:dyDescent="0.35">
      <c r="A67" s="4" t="s">
        <v>72</v>
      </c>
      <c r="B67" s="5">
        <v>2926.29</v>
      </c>
      <c r="C67" s="5">
        <v>2939.86</v>
      </c>
      <c r="D67" s="5">
        <v>2603.54</v>
      </c>
      <c r="E67" s="5">
        <v>2711.74</v>
      </c>
      <c r="F67" s="5">
        <v>2711.74</v>
      </c>
      <c r="G67" s="6">
        <v>91930980000</v>
      </c>
      <c r="H67" s="7"/>
    </row>
    <row r="68" spans="1:8" ht="15" thickBot="1" x14ac:dyDescent="0.35">
      <c r="A68" s="4" t="s">
        <v>73</v>
      </c>
      <c r="B68" s="5">
        <v>2896.96</v>
      </c>
      <c r="C68" s="5">
        <v>2940.91</v>
      </c>
      <c r="D68" s="5">
        <v>2864.12</v>
      </c>
      <c r="E68" s="5">
        <v>2913.98</v>
      </c>
      <c r="F68" s="5">
        <v>2913.98</v>
      </c>
      <c r="G68" s="6">
        <v>63031510000</v>
      </c>
      <c r="H68" s="7"/>
    </row>
    <row r="69" spans="1:8" ht="15" thickBot="1" x14ac:dyDescent="0.35">
      <c r="A69" s="4" t="s">
        <v>74</v>
      </c>
      <c r="B69" s="5">
        <v>2821.17</v>
      </c>
      <c r="C69" s="5">
        <v>2916.5</v>
      </c>
      <c r="D69" s="5">
        <v>2796.34</v>
      </c>
      <c r="E69" s="5">
        <v>2901.52</v>
      </c>
      <c r="F69" s="5">
        <v>2901.52</v>
      </c>
      <c r="G69" s="6">
        <v>69523070000</v>
      </c>
      <c r="H69" s="7"/>
    </row>
    <row r="70" spans="1:8" ht="15" thickBot="1" x14ac:dyDescent="0.35">
      <c r="A70" s="4" t="s">
        <v>75</v>
      </c>
      <c r="B70" s="5">
        <v>2704.95</v>
      </c>
      <c r="C70" s="5">
        <v>2848.03</v>
      </c>
      <c r="D70" s="5">
        <v>2698.95</v>
      </c>
      <c r="E70" s="5">
        <v>2816.29</v>
      </c>
      <c r="F70" s="5">
        <v>2816.29</v>
      </c>
      <c r="G70" s="6">
        <v>64898300000</v>
      </c>
      <c r="H70" s="7"/>
    </row>
    <row r="71" spans="1:8" ht="15" thickBot="1" x14ac:dyDescent="0.35">
      <c r="A71" s="4" t="s">
        <v>76</v>
      </c>
      <c r="B71" s="5">
        <v>2718.7</v>
      </c>
      <c r="C71" s="5">
        <v>2791.47</v>
      </c>
      <c r="D71" s="5">
        <v>2691.99</v>
      </c>
      <c r="E71" s="5">
        <v>2718.37</v>
      </c>
      <c r="F71" s="5">
        <v>2718.37</v>
      </c>
      <c r="G71" s="6">
        <v>77891360000</v>
      </c>
      <c r="H71" s="7"/>
    </row>
    <row r="72" spans="1:8" ht="15" thickBot="1" x14ac:dyDescent="0.35">
      <c r="A72" s="4" t="s">
        <v>77</v>
      </c>
      <c r="B72" s="5">
        <v>2642.96</v>
      </c>
      <c r="C72" s="5">
        <v>2742.24</v>
      </c>
      <c r="D72" s="5">
        <v>2594.62</v>
      </c>
      <c r="E72" s="5">
        <v>2705.27</v>
      </c>
      <c r="F72" s="5">
        <v>2705.27</v>
      </c>
      <c r="G72" s="6">
        <v>76011820000</v>
      </c>
      <c r="H72" s="7"/>
    </row>
    <row r="73" spans="1:8" ht="15" thickBot="1" x14ac:dyDescent="0.35">
      <c r="A73" s="4" t="s">
        <v>78</v>
      </c>
      <c r="B73" s="5">
        <v>2633.45</v>
      </c>
      <c r="C73" s="5">
        <v>2717.49</v>
      </c>
      <c r="D73" s="5">
        <v>2553.8000000000002</v>
      </c>
      <c r="E73" s="5">
        <v>2648.05</v>
      </c>
      <c r="F73" s="5">
        <v>2648.05</v>
      </c>
      <c r="G73" s="6">
        <v>70194700000</v>
      </c>
      <c r="H73" s="7"/>
    </row>
    <row r="74" spans="1:8" ht="15" thickBot="1" x14ac:dyDescent="0.35">
      <c r="A74" s="4" t="s">
        <v>79</v>
      </c>
      <c r="B74" s="5">
        <v>2715.22</v>
      </c>
      <c r="C74" s="5">
        <v>2801.9</v>
      </c>
      <c r="D74" s="5">
        <v>2585.89</v>
      </c>
      <c r="E74" s="5">
        <v>2640.87</v>
      </c>
      <c r="F74" s="5">
        <v>2640.87</v>
      </c>
      <c r="G74" s="6">
        <v>76803890000</v>
      </c>
      <c r="H74" s="7"/>
    </row>
    <row r="75" spans="1:8" ht="15" thickBot="1" x14ac:dyDescent="0.35">
      <c r="A75" s="4" t="s">
        <v>80</v>
      </c>
      <c r="B75" s="5">
        <v>2816.45</v>
      </c>
      <c r="C75" s="5">
        <v>2835.96</v>
      </c>
      <c r="D75" s="5">
        <v>2532.69</v>
      </c>
      <c r="E75" s="5">
        <v>2713.83</v>
      </c>
      <c r="F75" s="5">
        <v>2713.83</v>
      </c>
      <c r="G75" s="6">
        <v>79933970000</v>
      </c>
      <c r="H75" s="7"/>
    </row>
    <row r="76" spans="1:8" ht="15" thickBot="1" x14ac:dyDescent="0.35">
      <c r="A76" s="4" t="s">
        <v>81</v>
      </c>
      <c r="B76" s="5">
        <v>2683.73</v>
      </c>
      <c r="C76" s="5">
        <v>2872.87</v>
      </c>
      <c r="D76" s="5">
        <v>2682.36</v>
      </c>
      <c r="E76" s="5">
        <v>2823.81</v>
      </c>
      <c r="F76" s="5">
        <v>2823.81</v>
      </c>
      <c r="G76" s="6">
        <v>77318690000</v>
      </c>
      <c r="H76" s="7"/>
    </row>
    <row r="77" spans="1:8" ht="15" thickBot="1" x14ac:dyDescent="0.35">
      <c r="A77" s="4" t="s">
        <v>82</v>
      </c>
      <c r="B77" s="5">
        <v>2645.1</v>
      </c>
      <c r="C77" s="5">
        <v>2694.97</v>
      </c>
      <c r="D77" s="5">
        <v>2605.52</v>
      </c>
      <c r="E77" s="5">
        <v>2673.61</v>
      </c>
      <c r="F77" s="5">
        <v>2673.61</v>
      </c>
      <c r="G77" s="6">
        <v>65531700000</v>
      </c>
      <c r="H77" s="7"/>
    </row>
    <row r="78" spans="1:8" ht="15" thickBot="1" x14ac:dyDescent="0.35">
      <c r="A78" s="4" t="s">
        <v>83</v>
      </c>
      <c r="B78" s="5">
        <v>2583.21</v>
      </c>
      <c r="C78" s="5">
        <v>2657.74</v>
      </c>
      <c r="D78" s="5">
        <v>2557.4499999999998</v>
      </c>
      <c r="E78" s="5">
        <v>2647.58</v>
      </c>
      <c r="F78" s="5">
        <v>2647.58</v>
      </c>
      <c r="G78" s="6">
        <v>73416960000</v>
      </c>
      <c r="H78" s="7"/>
    </row>
    <row r="79" spans="1:8" ht="15" thickBot="1" x14ac:dyDescent="0.35">
      <c r="A79" s="4" t="s">
        <v>84</v>
      </c>
      <c r="B79" s="5">
        <v>2521.1999999999998</v>
      </c>
      <c r="C79" s="5">
        <v>2582.98</v>
      </c>
      <c r="D79" s="5">
        <v>2520.4</v>
      </c>
      <c r="E79" s="5">
        <v>2575.2600000000002</v>
      </c>
      <c r="F79" s="5">
        <v>2575.2600000000002</v>
      </c>
      <c r="G79" s="6">
        <v>71088550000</v>
      </c>
      <c r="H79" s="7"/>
    </row>
    <row r="80" spans="1:8" ht="15" thickBot="1" x14ac:dyDescent="0.35">
      <c r="A80" s="4" t="s">
        <v>85</v>
      </c>
      <c r="B80" s="5">
        <v>2474.42</v>
      </c>
      <c r="C80" s="5">
        <v>2519.44</v>
      </c>
      <c r="D80" s="5">
        <v>2446.5500000000002</v>
      </c>
      <c r="E80" s="5">
        <v>2519.36</v>
      </c>
      <c r="F80" s="5">
        <v>2519.36</v>
      </c>
      <c r="G80" s="6">
        <v>66624120000</v>
      </c>
      <c r="H80" s="7"/>
    </row>
    <row r="81" spans="1:8" ht="15" thickBot="1" x14ac:dyDescent="0.35">
      <c r="A81" s="4" t="s">
        <v>86</v>
      </c>
      <c r="B81" s="5">
        <v>2477.1</v>
      </c>
      <c r="C81" s="5">
        <v>2490.87</v>
      </c>
      <c r="D81" s="5">
        <v>2417.35</v>
      </c>
      <c r="E81" s="5">
        <v>2471.65</v>
      </c>
      <c r="F81" s="5">
        <v>2471.65</v>
      </c>
      <c r="G81" s="6">
        <v>70784900000</v>
      </c>
      <c r="H81" s="7"/>
    </row>
    <row r="82" spans="1:8" ht="15" thickBot="1" x14ac:dyDescent="0.35">
      <c r="A82" s="4" t="s">
        <v>87</v>
      </c>
      <c r="B82" s="5">
        <v>2431.39</v>
      </c>
      <c r="C82" s="5">
        <v>2484.04</v>
      </c>
      <c r="D82" s="5">
        <v>2407.6999999999998</v>
      </c>
      <c r="E82" s="5">
        <v>2470.3000000000002</v>
      </c>
      <c r="F82" s="5">
        <v>2470.3000000000002</v>
      </c>
      <c r="G82" s="6">
        <v>63348090000</v>
      </c>
      <c r="H82" s="7"/>
    </row>
    <row r="83" spans="1:8" ht="15" thickBot="1" x14ac:dyDescent="0.35">
      <c r="A83" s="4" t="s">
        <v>88</v>
      </c>
      <c r="B83" s="5">
        <v>2415.65</v>
      </c>
      <c r="C83" s="5">
        <v>2453.8200000000002</v>
      </c>
      <c r="D83" s="5">
        <v>2405.6999999999998</v>
      </c>
      <c r="E83" s="5">
        <v>2423.41</v>
      </c>
      <c r="F83" s="5">
        <v>2423.41</v>
      </c>
      <c r="G83" s="6">
        <v>81078810000</v>
      </c>
      <c r="H83" s="7"/>
    </row>
    <row r="84" spans="1:8" ht="15" thickBot="1" x14ac:dyDescent="0.35">
      <c r="A84" s="4" t="s">
        <v>89</v>
      </c>
      <c r="B84" s="5">
        <v>2388.5</v>
      </c>
      <c r="C84" s="5">
        <v>2418.71</v>
      </c>
      <c r="D84" s="5">
        <v>2352.7199999999998</v>
      </c>
      <c r="E84" s="5">
        <v>2411.8000000000002</v>
      </c>
      <c r="F84" s="5">
        <v>2411.8000000000002</v>
      </c>
      <c r="G84" s="6">
        <v>79719460000</v>
      </c>
      <c r="H84" s="7"/>
    </row>
    <row r="85" spans="1:8" ht="15" thickBot="1" x14ac:dyDescent="0.35">
      <c r="A85" s="4" t="s">
        <v>90</v>
      </c>
      <c r="B85" s="5">
        <v>2362.34</v>
      </c>
      <c r="C85" s="5">
        <v>2398.16</v>
      </c>
      <c r="D85" s="5">
        <v>2328.9499999999998</v>
      </c>
      <c r="E85" s="5">
        <v>2384.1999999999998</v>
      </c>
      <c r="F85" s="5">
        <v>2384.1999999999998</v>
      </c>
      <c r="G85" s="6">
        <v>65369860000</v>
      </c>
      <c r="H85" s="7"/>
    </row>
    <row r="86" spans="1:8" ht="15" thickBot="1" x14ac:dyDescent="0.35">
      <c r="A86" s="4" t="s">
        <v>91</v>
      </c>
      <c r="B86" s="5">
        <v>2380.13</v>
      </c>
      <c r="C86" s="5">
        <v>2400.98</v>
      </c>
      <c r="D86" s="5">
        <v>2322.25</v>
      </c>
      <c r="E86" s="5">
        <v>2362.7199999999998</v>
      </c>
      <c r="F86" s="5">
        <v>2362.7199999999998</v>
      </c>
      <c r="G86" s="6">
        <v>81664010000</v>
      </c>
      <c r="H86" s="7"/>
    </row>
    <row r="87" spans="1:8" ht="15" thickBot="1" x14ac:dyDescent="0.35">
      <c r="A87" s="4" t="s">
        <v>92</v>
      </c>
      <c r="B87" s="5">
        <v>2285.59</v>
      </c>
      <c r="C87" s="5">
        <v>2371.54</v>
      </c>
      <c r="D87" s="5">
        <v>2271.65</v>
      </c>
      <c r="E87" s="5">
        <v>2363.64</v>
      </c>
      <c r="F87" s="5">
        <v>2363.64</v>
      </c>
      <c r="G87" s="6">
        <v>69260940000</v>
      </c>
      <c r="H87" s="7"/>
    </row>
    <row r="88" spans="1:8" ht="15" thickBot="1" x14ac:dyDescent="0.35">
      <c r="A88" s="4" t="s">
        <v>93</v>
      </c>
      <c r="B88" s="5">
        <v>2251.5700000000002</v>
      </c>
      <c r="C88" s="5">
        <v>2300.9899999999998</v>
      </c>
      <c r="D88" s="5">
        <v>2245.13</v>
      </c>
      <c r="E88" s="5">
        <v>2278.87</v>
      </c>
      <c r="F88" s="5">
        <v>2278.87</v>
      </c>
      <c r="G88" s="6">
        <v>70576420000</v>
      </c>
      <c r="H88" s="7"/>
    </row>
    <row r="89" spans="1:8" ht="15" thickBot="1" x14ac:dyDescent="0.35">
      <c r="A89" s="4" t="s">
        <v>94</v>
      </c>
      <c r="B89" s="5">
        <v>2200.17</v>
      </c>
      <c r="C89" s="5">
        <v>2277.5300000000002</v>
      </c>
      <c r="D89" s="5">
        <v>2187.44</v>
      </c>
      <c r="E89" s="5">
        <v>2238.83</v>
      </c>
      <c r="F89" s="5">
        <v>2238.83</v>
      </c>
      <c r="G89" s="6">
        <v>75344550000</v>
      </c>
      <c r="H89" s="7"/>
    </row>
    <row r="90" spans="1:8" ht="15" thickBot="1" x14ac:dyDescent="0.35">
      <c r="A90" s="4" t="s">
        <v>95</v>
      </c>
      <c r="B90" s="5">
        <v>2128.6799999999998</v>
      </c>
      <c r="C90" s="5">
        <v>2214.1</v>
      </c>
      <c r="D90" s="5">
        <v>2083.79</v>
      </c>
      <c r="E90" s="5">
        <v>2198.81</v>
      </c>
      <c r="F90" s="5">
        <v>2198.81</v>
      </c>
      <c r="G90" s="6">
        <v>88445380000</v>
      </c>
      <c r="H90" s="7"/>
    </row>
    <row r="91" spans="1:8" ht="15" thickBot="1" x14ac:dyDescent="0.35">
      <c r="A91" s="4" t="s">
        <v>96</v>
      </c>
      <c r="B91" s="5">
        <v>2164.33</v>
      </c>
      <c r="C91" s="5">
        <v>2169.6</v>
      </c>
      <c r="D91" s="5">
        <v>2114.7199999999998</v>
      </c>
      <c r="E91" s="5">
        <v>2126.15</v>
      </c>
      <c r="F91" s="5">
        <v>2126.15</v>
      </c>
      <c r="G91" s="6">
        <v>72915530000</v>
      </c>
      <c r="H91" s="7"/>
    </row>
    <row r="92" spans="1:8" ht="15" thickBot="1" x14ac:dyDescent="0.35">
      <c r="A92" s="4" t="s">
        <v>97</v>
      </c>
      <c r="B92" s="5">
        <v>2171.33</v>
      </c>
      <c r="C92" s="5">
        <v>2187.87</v>
      </c>
      <c r="D92" s="5">
        <v>2119.12</v>
      </c>
      <c r="E92" s="5">
        <v>2168.27</v>
      </c>
      <c r="F92" s="5">
        <v>2168.27</v>
      </c>
      <c r="G92" s="6">
        <v>77023620000</v>
      </c>
      <c r="H92" s="7"/>
    </row>
    <row r="93" spans="1:8" ht="15" thickBot="1" x14ac:dyDescent="0.35">
      <c r="A93" s="4" t="s">
        <v>98</v>
      </c>
      <c r="B93" s="5">
        <v>2173.15</v>
      </c>
      <c r="C93" s="5">
        <v>2193.81</v>
      </c>
      <c r="D93" s="5">
        <v>2147.58</v>
      </c>
      <c r="E93" s="5">
        <v>2170.9499999999998</v>
      </c>
      <c r="F93" s="5">
        <v>2170.9499999999998</v>
      </c>
      <c r="G93" s="6">
        <v>75610310000</v>
      </c>
      <c r="H93" s="7"/>
    </row>
    <row r="94" spans="1:8" ht="15" thickBot="1" x14ac:dyDescent="0.35">
      <c r="A94" s="4" t="s">
        <v>99</v>
      </c>
      <c r="B94" s="5">
        <v>2099.34</v>
      </c>
      <c r="C94" s="5">
        <v>2177.09</v>
      </c>
      <c r="D94" s="5">
        <v>2074.02</v>
      </c>
      <c r="E94" s="5">
        <v>2173.6</v>
      </c>
      <c r="F94" s="5">
        <v>2173.6</v>
      </c>
      <c r="G94" s="6">
        <v>69530250000</v>
      </c>
      <c r="H94" s="7"/>
    </row>
    <row r="95" spans="1:8" ht="15" thickBot="1" x14ac:dyDescent="0.35">
      <c r="A95" s="4" t="s">
        <v>100</v>
      </c>
      <c r="B95" s="5">
        <v>2093.94</v>
      </c>
      <c r="C95" s="5">
        <v>2120.5500000000002</v>
      </c>
      <c r="D95" s="5">
        <v>1991.68</v>
      </c>
      <c r="E95" s="5">
        <v>2098.86</v>
      </c>
      <c r="F95" s="5">
        <v>2098.86</v>
      </c>
      <c r="G95" s="6">
        <v>86852700000</v>
      </c>
      <c r="H95" s="7"/>
    </row>
    <row r="96" spans="1:8" ht="15" thickBot="1" x14ac:dyDescent="0.35">
      <c r="A96" s="4" t="s">
        <v>101</v>
      </c>
      <c r="B96" s="5">
        <v>2067.17</v>
      </c>
      <c r="C96" s="5">
        <v>2103.48</v>
      </c>
      <c r="D96" s="5">
        <v>2025.91</v>
      </c>
      <c r="E96" s="5">
        <v>2096.9499999999998</v>
      </c>
      <c r="F96" s="5">
        <v>2096.9499999999998</v>
      </c>
      <c r="G96" s="6">
        <v>78883600000</v>
      </c>
      <c r="H96" s="7"/>
    </row>
    <row r="97" spans="1:8" ht="15" thickBot="1" x14ac:dyDescent="0.35">
      <c r="A97" s="4" t="s">
        <v>102</v>
      </c>
      <c r="B97" s="5">
        <v>2056.62</v>
      </c>
      <c r="C97" s="5">
        <v>2111.0500000000002</v>
      </c>
      <c r="D97" s="5">
        <v>2033.8</v>
      </c>
      <c r="E97" s="5">
        <v>2065.3000000000002</v>
      </c>
      <c r="F97" s="5">
        <v>2065.3000000000002</v>
      </c>
      <c r="G97" s="6">
        <v>81124990000</v>
      </c>
      <c r="H97" s="7"/>
    </row>
    <row r="98" spans="1:8" ht="15" thickBot="1" x14ac:dyDescent="0.35">
      <c r="A98" s="4" t="s">
        <v>103</v>
      </c>
      <c r="B98" s="5">
        <v>1937.09</v>
      </c>
      <c r="C98" s="5">
        <v>2072.21</v>
      </c>
      <c r="D98" s="5">
        <v>1937.09</v>
      </c>
      <c r="E98" s="5">
        <v>2059.7399999999998</v>
      </c>
      <c r="F98" s="5">
        <v>2059.7399999999998</v>
      </c>
      <c r="G98" s="6">
        <v>92639420000</v>
      </c>
      <c r="H98" s="7"/>
    </row>
    <row r="99" spans="1:8" ht="15" thickBot="1" x14ac:dyDescent="0.35">
      <c r="A99" s="4" t="s">
        <v>104</v>
      </c>
      <c r="B99" s="5">
        <v>1936.94</v>
      </c>
      <c r="C99" s="5">
        <v>1962.96</v>
      </c>
      <c r="D99" s="5">
        <v>1810.1</v>
      </c>
      <c r="E99" s="5">
        <v>1932.23</v>
      </c>
      <c r="F99" s="5">
        <v>1932.23</v>
      </c>
      <c r="G99" s="6">
        <v>93049560000</v>
      </c>
      <c r="H99" s="7"/>
    </row>
    <row r="100" spans="1:8" ht="15" thickBot="1" x14ac:dyDescent="0.35">
      <c r="A100" s="4" t="s">
        <v>105</v>
      </c>
      <c r="B100" s="5">
        <v>2038.2</v>
      </c>
      <c r="C100" s="5">
        <v>2038.2</v>
      </c>
      <c r="D100" s="5">
        <v>1812.29</v>
      </c>
      <c r="E100" s="5">
        <v>1940.24</v>
      </c>
      <c r="F100" s="5">
        <v>1940.24</v>
      </c>
      <c r="G100" s="6">
        <v>92409770000</v>
      </c>
      <c r="H100" s="7"/>
    </row>
    <row r="101" spans="1:8" ht="15" thickBot="1" x14ac:dyDescent="0.35">
      <c r="A101" s="4" t="s">
        <v>106</v>
      </c>
      <c r="B101" s="5">
        <v>2082.9299999999998</v>
      </c>
      <c r="C101" s="5">
        <v>2104.27</v>
      </c>
      <c r="D101" s="5">
        <v>1993.26</v>
      </c>
      <c r="E101" s="5">
        <v>2043.94</v>
      </c>
      <c r="F101" s="5">
        <v>2043.94</v>
      </c>
      <c r="G101" s="6">
        <v>83649260000</v>
      </c>
      <c r="H101" s="7"/>
    </row>
    <row r="102" spans="1:8" ht="15" thickBot="1" x14ac:dyDescent="0.35">
      <c r="A102" s="4" t="s">
        <v>107</v>
      </c>
      <c r="B102" s="5">
        <v>2080.7600000000002</v>
      </c>
      <c r="C102" s="5">
        <v>2116.48</v>
      </c>
      <c r="D102" s="5">
        <v>2019.39</v>
      </c>
      <c r="E102" s="5">
        <v>2080.41</v>
      </c>
      <c r="F102" s="5">
        <v>2080.41</v>
      </c>
      <c r="G102" s="6">
        <v>75943590000</v>
      </c>
      <c r="H102" s="7"/>
    </row>
    <row r="103" spans="1:8" ht="15" thickBot="1" x14ac:dyDescent="0.35">
      <c r="A103" s="4" t="s">
        <v>108</v>
      </c>
      <c r="B103" s="5">
        <v>1919.65</v>
      </c>
      <c r="C103" s="5">
        <v>2094.3200000000002</v>
      </c>
      <c r="D103" s="5">
        <v>1893.7</v>
      </c>
      <c r="E103" s="5">
        <v>2079.36</v>
      </c>
      <c r="F103" s="5">
        <v>2079.36</v>
      </c>
      <c r="G103" s="6">
        <v>85844900000</v>
      </c>
      <c r="H103" s="7"/>
    </row>
    <row r="104" spans="1:8" ht="15" thickBot="1" x14ac:dyDescent="0.35">
      <c r="A104" s="4" t="s">
        <v>109</v>
      </c>
      <c r="B104" s="5">
        <v>1970.09</v>
      </c>
      <c r="C104" s="5">
        <v>2020.86</v>
      </c>
      <c r="D104" s="5">
        <v>1871.91</v>
      </c>
      <c r="E104" s="5">
        <v>1920.03</v>
      </c>
      <c r="F104" s="5">
        <v>1920.03</v>
      </c>
      <c r="G104" s="6">
        <v>79989370000</v>
      </c>
      <c r="H104" s="7"/>
    </row>
    <row r="105" spans="1:8" ht="15" thickBot="1" x14ac:dyDescent="0.35">
      <c r="A105" s="4" t="s">
        <v>110</v>
      </c>
      <c r="B105" s="5">
        <v>2104.4899999999998</v>
      </c>
      <c r="C105" s="5">
        <v>2112.66</v>
      </c>
      <c r="D105" s="5">
        <v>1867.01</v>
      </c>
      <c r="E105" s="5">
        <v>1972.18</v>
      </c>
      <c r="F105" s="5">
        <v>1972.18</v>
      </c>
      <c r="G105" s="6">
        <v>84626790000</v>
      </c>
      <c r="H105" s="7"/>
    </row>
    <row r="106" spans="1:8" ht="15" thickBot="1" x14ac:dyDescent="0.35">
      <c r="A106" s="4" t="s">
        <v>111</v>
      </c>
      <c r="B106" s="5">
        <v>2067</v>
      </c>
      <c r="C106" s="5">
        <v>2132.8200000000002</v>
      </c>
      <c r="D106" s="5">
        <v>2044.02</v>
      </c>
      <c r="E106" s="5">
        <v>2103.84</v>
      </c>
      <c r="F106" s="5">
        <v>2103.84</v>
      </c>
      <c r="G106" s="6">
        <v>77920590000</v>
      </c>
      <c r="H106" s="7"/>
    </row>
    <row r="107" spans="1:8" ht="15" thickBot="1" x14ac:dyDescent="0.35">
      <c r="A107" s="4" t="s">
        <v>112</v>
      </c>
      <c r="B107" s="5">
        <v>2108.64</v>
      </c>
      <c r="C107" s="5">
        <v>2129.87</v>
      </c>
      <c r="D107" s="5">
        <v>2056.3200000000002</v>
      </c>
      <c r="E107" s="5">
        <v>2063.11</v>
      </c>
      <c r="F107" s="5">
        <v>2063.11</v>
      </c>
      <c r="G107" s="6">
        <v>73213980000</v>
      </c>
      <c r="H107" s="7"/>
    </row>
    <row r="108" spans="1:8" ht="15" thickBot="1" x14ac:dyDescent="0.35">
      <c r="A108" s="4" t="s">
        <v>113</v>
      </c>
      <c r="B108" s="5">
        <v>2087.38</v>
      </c>
      <c r="C108" s="5">
        <v>2134.7199999999998</v>
      </c>
      <c r="D108" s="5">
        <v>2067.9299999999998</v>
      </c>
      <c r="E108" s="5">
        <v>2107.39</v>
      </c>
      <c r="F108" s="5">
        <v>2107.39</v>
      </c>
      <c r="G108" s="6">
        <v>65187730000</v>
      </c>
      <c r="H108" s="7"/>
    </row>
    <row r="109" spans="1:8" ht="15" thickBot="1" x14ac:dyDescent="0.35">
      <c r="A109" s="4" t="s">
        <v>114</v>
      </c>
      <c r="B109" s="5">
        <v>2067.63</v>
      </c>
      <c r="C109" s="5">
        <v>2125.92</v>
      </c>
      <c r="D109" s="5">
        <v>2048.38</v>
      </c>
      <c r="E109" s="5">
        <v>2085.5100000000002</v>
      </c>
      <c r="F109" s="5">
        <v>2085.5100000000002</v>
      </c>
      <c r="G109" s="6">
        <v>72060940000</v>
      </c>
      <c r="H109" s="7"/>
    </row>
    <row r="110" spans="1:8" ht="15" thickBot="1" x14ac:dyDescent="0.35">
      <c r="A110" s="4" t="s">
        <v>115</v>
      </c>
      <c r="B110" s="5">
        <v>2105.23</v>
      </c>
      <c r="C110" s="5">
        <v>2117.52</v>
      </c>
      <c r="D110" s="5">
        <v>2039.69</v>
      </c>
      <c r="E110" s="5">
        <v>2067.89</v>
      </c>
      <c r="F110" s="5">
        <v>2067.89</v>
      </c>
      <c r="G110" s="6">
        <v>76675850000</v>
      </c>
      <c r="H110" s="7"/>
    </row>
    <row r="111" spans="1:8" ht="15" thickBot="1" x14ac:dyDescent="0.35">
      <c r="A111" s="4" t="s">
        <v>116</v>
      </c>
      <c r="B111" s="5">
        <v>1996.67</v>
      </c>
      <c r="C111" s="5">
        <v>2119.59</v>
      </c>
      <c r="D111" s="5">
        <v>1980.9</v>
      </c>
      <c r="E111" s="5">
        <v>2104.5</v>
      </c>
      <c r="F111" s="5">
        <v>2104.5</v>
      </c>
      <c r="G111" s="6">
        <v>68775560000</v>
      </c>
      <c r="H111" s="7"/>
    </row>
    <row r="112" spans="1:8" ht="15" thickBot="1" x14ac:dyDescent="0.35">
      <c r="A112" s="4" t="s">
        <v>117</v>
      </c>
      <c r="B112" s="5">
        <v>2058.9</v>
      </c>
      <c r="C112" s="5">
        <v>2072.36</v>
      </c>
      <c r="D112" s="5">
        <v>1988.12</v>
      </c>
      <c r="E112" s="5">
        <v>1994.99</v>
      </c>
      <c r="F112" s="5">
        <v>1994.99</v>
      </c>
      <c r="G112" s="6">
        <v>77330040000</v>
      </c>
      <c r="H112" s="7"/>
    </row>
    <row r="113" spans="1:8" ht="15" thickBot="1" x14ac:dyDescent="0.35">
      <c r="A113" s="4" t="s">
        <v>118</v>
      </c>
      <c r="B113" s="5">
        <v>2065.7800000000002</v>
      </c>
      <c r="C113" s="5">
        <v>2093.5500000000002</v>
      </c>
      <c r="D113" s="5">
        <v>1972.56</v>
      </c>
      <c r="E113" s="5">
        <v>2058.9</v>
      </c>
      <c r="F113" s="5">
        <v>2058.9</v>
      </c>
      <c r="G113" s="6">
        <v>80743820000</v>
      </c>
      <c r="H113" s="7"/>
    </row>
    <row r="114" spans="1:8" ht="15" thickBot="1" x14ac:dyDescent="0.35">
      <c r="A114" s="4" t="s">
        <v>119</v>
      </c>
      <c r="B114" s="5">
        <v>2018.21</v>
      </c>
      <c r="C114" s="5">
        <v>2075.7600000000002</v>
      </c>
      <c r="D114" s="5">
        <v>2001.01</v>
      </c>
      <c r="E114" s="5">
        <v>2067.56</v>
      </c>
      <c r="F114" s="5">
        <v>2067.56</v>
      </c>
      <c r="G114" s="6">
        <v>63600190000</v>
      </c>
      <c r="H114" s="7"/>
    </row>
    <row r="115" spans="1:8" ht="15" thickBot="1" x14ac:dyDescent="0.35">
      <c r="A115" s="4" t="s">
        <v>120</v>
      </c>
      <c r="B115" s="5">
        <v>1971.44</v>
      </c>
      <c r="C115" s="5">
        <v>2018.19</v>
      </c>
      <c r="D115" s="5">
        <v>1820.66</v>
      </c>
      <c r="E115" s="5">
        <v>2018.05</v>
      </c>
      <c r="F115" s="5">
        <v>2018.05</v>
      </c>
      <c r="G115" s="6">
        <v>93714040000</v>
      </c>
      <c r="H115" s="7"/>
    </row>
    <row r="116" spans="1:8" ht="15" thickBot="1" x14ac:dyDescent="0.35">
      <c r="A116" s="4" t="s">
        <v>121</v>
      </c>
      <c r="B116" s="5">
        <v>2004.07</v>
      </c>
      <c r="C116" s="5">
        <v>2019.26</v>
      </c>
      <c r="D116" s="5">
        <v>1964.04</v>
      </c>
      <c r="E116" s="5">
        <v>1972.29</v>
      </c>
      <c r="F116" s="5">
        <v>1972.29</v>
      </c>
      <c r="G116" s="6">
        <v>66706000000</v>
      </c>
      <c r="H116" s="7"/>
    </row>
    <row r="117" spans="1:8" ht="15" thickBot="1" x14ac:dyDescent="0.35">
      <c r="A117" s="4" t="s">
        <v>122</v>
      </c>
      <c r="B117" s="5">
        <v>1929.8</v>
      </c>
      <c r="C117" s="5">
        <v>2005.04</v>
      </c>
      <c r="D117" s="5">
        <v>1904.78</v>
      </c>
      <c r="E117" s="5">
        <v>2003.37</v>
      </c>
      <c r="F117" s="5">
        <v>2003.37</v>
      </c>
      <c r="G117" s="6">
        <v>58131140000</v>
      </c>
      <c r="H117" s="7"/>
    </row>
    <row r="118" spans="1:8" ht="15" thickBot="1" x14ac:dyDescent="0.35">
      <c r="A118" s="4" t="s">
        <v>123</v>
      </c>
      <c r="B118" s="5">
        <v>1962.29</v>
      </c>
      <c r="C118" s="5">
        <v>1991.39</v>
      </c>
      <c r="D118" s="5">
        <v>1930.67</v>
      </c>
      <c r="E118" s="5">
        <v>1930.67</v>
      </c>
      <c r="F118" s="5">
        <v>1930.67</v>
      </c>
      <c r="G118" s="6">
        <v>66524690000</v>
      </c>
      <c r="H118" s="7"/>
    </row>
    <row r="119" spans="1:8" ht="15" thickBot="1" x14ac:dyDescent="0.35">
      <c r="A119" s="4" t="s">
        <v>124</v>
      </c>
      <c r="B119" s="5">
        <v>1923.87</v>
      </c>
      <c r="C119" s="5">
        <v>1968.17</v>
      </c>
      <c r="D119" s="5">
        <v>1915.98</v>
      </c>
      <c r="E119" s="5">
        <v>1960.23</v>
      </c>
      <c r="F119" s="5">
        <v>1960.23</v>
      </c>
      <c r="G119" s="6">
        <v>63283380000</v>
      </c>
      <c r="H119" s="7"/>
    </row>
    <row r="120" spans="1:8" ht="15" thickBot="1" x14ac:dyDescent="0.35">
      <c r="A120" s="4" t="s">
        <v>125</v>
      </c>
      <c r="B120" s="5">
        <v>1884.39</v>
      </c>
      <c r="C120" s="5">
        <v>1924.03</v>
      </c>
      <c r="D120" s="5">
        <v>1859.79</v>
      </c>
      <c r="E120" s="5">
        <v>1923.57</v>
      </c>
      <c r="F120" s="5">
        <v>1923.57</v>
      </c>
      <c r="G120" s="6">
        <v>63623630000</v>
      </c>
      <c r="H120" s="7"/>
    </row>
    <row r="121" spans="1:8" x14ac:dyDescent="0.3">
      <c r="A121" s="4" t="s">
        <v>126</v>
      </c>
      <c r="B121" s="5">
        <v>1873.96</v>
      </c>
      <c r="C121" s="5">
        <v>1897.28</v>
      </c>
      <c r="D121" s="5">
        <v>1814.36</v>
      </c>
      <c r="E121" s="5">
        <v>1883.95</v>
      </c>
      <c r="F121" s="5">
        <v>1883.95</v>
      </c>
      <c r="G121" s="6">
        <v>71595810000</v>
      </c>
      <c r="H121"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2E3DAE-67B7-4CA6-BC5C-85AF4994E7C1}">
  <dimension ref="A1:G121"/>
  <sheetViews>
    <sheetView workbookViewId="0">
      <selection activeCell="J11" sqref="J11"/>
    </sheetView>
  </sheetViews>
  <sheetFormatPr defaultRowHeight="14.4" x14ac:dyDescent="0.3"/>
  <cols>
    <col min="1" max="1" width="10.44140625" bestFit="1" customWidth="1"/>
  </cols>
  <sheetData>
    <row r="1" spans="1:7" x14ac:dyDescent="0.3">
      <c r="A1" t="s">
        <v>0</v>
      </c>
      <c r="B1" t="s">
        <v>1</v>
      </c>
      <c r="C1" t="s">
        <v>2</v>
      </c>
      <c r="D1" t="s">
        <v>3</v>
      </c>
      <c r="E1" t="s">
        <v>127</v>
      </c>
      <c r="F1" t="s">
        <v>128</v>
      </c>
      <c r="G1" t="s">
        <v>6</v>
      </c>
    </row>
    <row r="2" spans="1:7" x14ac:dyDescent="0.3">
      <c r="A2" s="7">
        <v>41730</v>
      </c>
      <c r="B2">
        <v>29.129999000000002</v>
      </c>
      <c r="C2">
        <v>29.75</v>
      </c>
      <c r="D2">
        <v>26.639999</v>
      </c>
      <c r="E2">
        <v>28.299999</v>
      </c>
      <c r="F2">
        <v>27.754760999999998</v>
      </c>
      <c r="G2">
        <v>78614500</v>
      </c>
    </row>
    <row r="3" spans="1:7" x14ac:dyDescent="0.3">
      <c r="A3" s="7">
        <v>41760</v>
      </c>
      <c r="B3">
        <v>28.48</v>
      </c>
      <c r="C3">
        <v>35.650002000000001</v>
      </c>
      <c r="D3">
        <v>28.030000999999999</v>
      </c>
      <c r="E3">
        <v>35.130001</v>
      </c>
      <c r="F3">
        <v>34.453175000000002</v>
      </c>
      <c r="G3">
        <v>113003100</v>
      </c>
    </row>
    <row r="4" spans="1:7" x14ac:dyDescent="0.3">
      <c r="A4" s="7">
        <v>41791</v>
      </c>
      <c r="B4">
        <v>34.979999999999997</v>
      </c>
      <c r="C4">
        <v>37.259998000000003</v>
      </c>
      <c r="D4">
        <v>34.25</v>
      </c>
      <c r="E4">
        <v>35.869999</v>
      </c>
      <c r="F4">
        <v>35.178908999999997</v>
      </c>
      <c r="G4">
        <v>70480500</v>
      </c>
    </row>
    <row r="5" spans="1:7" x14ac:dyDescent="0.3">
      <c r="A5" s="7">
        <v>41821</v>
      </c>
      <c r="B5">
        <v>36.029998999999997</v>
      </c>
      <c r="C5">
        <v>38.639999000000003</v>
      </c>
      <c r="D5">
        <v>33.580002</v>
      </c>
      <c r="E5">
        <v>33.599997999999999</v>
      </c>
      <c r="F5">
        <v>32.952643999999999</v>
      </c>
      <c r="G5">
        <v>100493500</v>
      </c>
    </row>
    <row r="6" spans="1:7" x14ac:dyDescent="0.3">
      <c r="A6" s="7">
        <v>41852</v>
      </c>
      <c r="B6">
        <v>33.549999</v>
      </c>
      <c r="C6">
        <v>38.389999000000003</v>
      </c>
      <c r="D6">
        <v>33.009998000000003</v>
      </c>
      <c r="E6">
        <v>37.840000000000003</v>
      </c>
      <c r="F6">
        <v>37.110962000000001</v>
      </c>
      <c r="G6">
        <v>70009300</v>
      </c>
    </row>
    <row r="7" spans="1:7" x14ac:dyDescent="0.3">
      <c r="A7" s="7">
        <v>41883</v>
      </c>
      <c r="B7">
        <v>37.82</v>
      </c>
      <c r="C7">
        <v>38.299999</v>
      </c>
      <c r="D7">
        <v>35.299999</v>
      </c>
      <c r="E7">
        <v>35.610000999999997</v>
      </c>
      <c r="F7">
        <v>34.923926999999999</v>
      </c>
      <c r="G7">
        <v>58480100</v>
      </c>
    </row>
    <row r="8" spans="1:7" x14ac:dyDescent="0.3">
      <c r="A8" s="7">
        <v>41913</v>
      </c>
      <c r="B8">
        <v>35.540000999999997</v>
      </c>
      <c r="C8">
        <v>41.349997999999999</v>
      </c>
      <c r="D8">
        <v>31.77</v>
      </c>
      <c r="E8">
        <v>40.970001000000003</v>
      </c>
      <c r="F8">
        <v>40.180653</v>
      </c>
      <c r="G8">
        <v>92377900</v>
      </c>
    </row>
    <row r="9" spans="1:7" x14ac:dyDescent="0.3">
      <c r="A9" s="7">
        <v>41944</v>
      </c>
      <c r="B9">
        <v>41.16</v>
      </c>
      <c r="C9">
        <v>44.5</v>
      </c>
      <c r="D9">
        <v>40.110000999999997</v>
      </c>
      <c r="E9">
        <v>43.93</v>
      </c>
      <c r="F9">
        <v>43.083618000000001</v>
      </c>
      <c r="G9">
        <v>69179000</v>
      </c>
    </row>
    <row r="10" spans="1:7" x14ac:dyDescent="0.3">
      <c r="A10" s="7">
        <v>41974</v>
      </c>
      <c r="B10">
        <v>43.759998000000003</v>
      </c>
      <c r="C10">
        <v>48.529998999999997</v>
      </c>
      <c r="D10">
        <v>43.040000999999997</v>
      </c>
      <c r="E10">
        <v>47.02</v>
      </c>
      <c r="F10">
        <v>46.114089999999997</v>
      </c>
      <c r="G10">
        <v>91610600</v>
      </c>
    </row>
    <row r="11" spans="1:7" x14ac:dyDescent="0.3">
      <c r="A11" s="7">
        <v>42005</v>
      </c>
      <c r="B11">
        <v>47.189999</v>
      </c>
      <c r="C11">
        <v>55.799999</v>
      </c>
      <c r="D11">
        <v>45.209999000000003</v>
      </c>
      <c r="E11">
        <v>54.860000999999997</v>
      </c>
      <c r="F11">
        <v>53.803051000000004</v>
      </c>
      <c r="G11">
        <v>92633800</v>
      </c>
    </row>
    <row r="12" spans="1:7" x14ac:dyDescent="0.3">
      <c r="A12" s="7">
        <v>42036</v>
      </c>
      <c r="B12">
        <v>55.029998999999997</v>
      </c>
      <c r="C12">
        <v>58.869999</v>
      </c>
      <c r="D12">
        <v>53.549999</v>
      </c>
      <c r="E12">
        <v>57.18</v>
      </c>
      <c r="F12">
        <v>56.078341999999999</v>
      </c>
      <c r="G12">
        <v>64297300</v>
      </c>
    </row>
    <row r="13" spans="1:7" x14ac:dyDescent="0.3">
      <c r="A13" s="7">
        <v>42064</v>
      </c>
      <c r="B13">
        <v>57.18</v>
      </c>
      <c r="C13">
        <v>60.209999000000003</v>
      </c>
      <c r="D13">
        <v>54.02</v>
      </c>
      <c r="E13">
        <v>58.82</v>
      </c>
      <c r="F13">
        <v>57.686751999999998</v>
      </c>
      <c r="G13">
        <v>71053100</v>
      </c>
    </row>
    <row r="14" spans="1:7" x14ac:dyDescent="0.3">
      <c r="A14" s="7">
        <v>42095</v>
      </c>
      <c r="B14">
        <v>58.939999</v>
      </c>
      <c r="C14">
        <v>60.630001</v>
      </c>
      <c r="D14">
        <v>55.52</v>
      </c>
      <c r="E14">
        <v>58.09</v>
      </c>
      <c r="F14">
        <v>56.970813999999997</v>
      </c>
      <c r="G14">
        <v>52015500</v>
      </c>
    </row>
    <row r="15" spans="1:7" x14ac:dyDescent="0.3">
      <c r="A15" s="7">
        <v>42125</v>
      </c>
      <c r="B15">
        <v>58.25</v>
      </c>
      <c r="C15">
        <v>64.300003000000004</v>
      </c>
      <c r="D15">
        <v>58.110000999999997</v>
      </c>
      <c r="E15">
        <v>62.759998000000003</v>
      </c>
      <c r="F15">
        <v>61.550846</v>
      </c>
      <c r="G15">
        <v>68680200</v>
      </c>
    </row>
    <row r="16" spans="1:7" x14ac:dyDescent="0.3">
      <c r="A16" s="7">
        <v>42156</v>
      </c>
      <c r="B16">
        <v>63.060001</v>
      </c>
      <c r="C16">
        <v>68.269997000000004</v>
      </c>
      <c r="D16">
        <v>61.110000999999997</v>
      </c>
      <c r="E16">
        <v>66.5</v>
      </c>
      <c r="F16">
        <v>65.218781000000007</v>
      </c>
      <c r="G16">
        <v>53620800</v>
      </c>
    </row>
    <row r="17" spans="1:7" x14ac:dyDescent="0.3">
      <c r="A17" s="7">
        <v>42186</v>
      </c>
      <c r="B17">
        <v>67.370002999999997</v>
      </c>
      <c r="C17">
        <v>75.099997999999999</v>
      </c>
      <c r="D17">
        <v>67.089995999999999</v>
      </c>
      <c r="E17">
        <v>71.550003000000004</v>
      </c>
      <c r="F17">
        <v>70.171477999999993</v>
      </c>
      <c r="G17">
        <v>85465700</v>
      </c>
    </row>
    <row r="18" spans="1:7" x14ac:dyDescent="0.3">
      <c r="A18" s="7">
        <v>42217</v>
      </c>
      <c r="B18">
        <v>71.279999000000004</v>
      </c>
      <c r="C18">
        <v>75.760002</v>
      </c>
      <c r="D18">
        <v>59.470001000000003</v>
      </c>
      <c r="E18">
        <v>66.150002000000001</v>
      </c>
      <c r="F18">
        <v>64.875541999999996</v>
      </c>
      <c r="G18">
        <v>77205300</v>
      </c>
    </row>
    <row r="19" spans="1:7" x14ac:dyDescent="0.3">
      <c r="A19" s="7">
        <v>42248</v>
      </c>
      <c r="B19">
        <v>64.389999000000003</v>
      </c>
      <c r="C19">
        <v>71.989998</v>
      </c>
      <c r="D19">
        <v>63.029998999999997</v>
      </c>
      <c r="E19">
        <v>67.75</v>
      </c>
      <c r="F19">
        <v>66.444687000000002</v>
      </c>
      <c r="G19">
        <v>56161900</v>
      </c>
    </row>
    <row r="20" spans="1:7" x14ac:dyDescent="0.3">
      <c r="A20" s="7">
        <v>42278</v>
      </c>
      <c r="B20">
        <v>68.040001000000004</v>
      </c>
      <c r="C20">
        <v>76.919998000000007</v>
      </c>
      <c r="D20">
        <v>64.540001000000004</v>
      </c>
      <c r="E20">
        <v>72.069999999999993</v>
      </c>
      <c r="F20">
        <v>70.681465000000003</v>
      </c>
      <c r="G20">
        <v>75111400</v>
      </c>
    </row>
    <row r="21" spans="1:7" x14ac:dyDescent="0.3">
      <c r="A21" s="7">
        <v>42309</v>
      </c>
      <c r="B21">
        <v>72.599997999999999</v>
      </c>
      <c r="C21">
        <v>74.930000000000007</v>
      </c>
      <c r="D21">
        <v>64.910004000000001</v>
      </c>
      <c r="E21">
        <v>67.790001000000004</v>
      </c>
      <c r="F21">
        <v>66.483924999999999</v>
      </c>
      <c r="G21">
        <v>83454500</v>
      </c>
    </row>
    <row r="22" spans="1:7" x14ac:dyDescent="0.3">
      <c r="A22" s="7">
        <v>42339</v>
      </c>
      <c r="B22">
        <v>68.040001000000004</v>
      </c>
      <c r="C22">
        <v>73.589995999999999</v>
      </c>
      <c r="D22">
        <v>66.080001999999993</v>
      </c>
      <c r="E22">
        <v>68.720000999999996</v>
      </c>
      <c r="F22">
        <v>67.396018999999995</v>
      </c>
      <c r="G22">
        <v>79636000</v>
      </c>
    </row>
    <row r="23" spans="1:7" x14ac:dyDescent="0.3">
      <c r="A23" s="7">
        <v>42370</v>
      </c>
      <c r="B23">
        <v>67.180000000000007</v>
      </c>
      <c r="C23">
        <v>71.489998</v>
      </c>
      <c r="D23">
        <v>61.5</v>
      </c>
      <c r="E23">
        <v>64.550003000000004</v>
      </c>
      <c r="F23">
        <v>63.306355000000003</v>
      </c>
      <c r="G23">
        <v>100307500</v>
      </c>
    </row>
    <row r="24" spans="1:7" x14ac:dyDescent="0.3">
      <c r="A24" s="7">
        <v>42401</v>
      </c>
      <c r="B24">
        <v>64.169998000000007</v>
      </c>
      <c r="C24">
        <v>65.440002000000007</v>
      </c>
      <c r="D24">
        <v>53.009998000000003</v>
      </c>
      <c r="E24">
        <v>64.239998</v>
      </c>
      <c r="F24">
        <v>63.002322999999997</v>
      </c>
      <c r="G24">
        <v>121355500</v>
      </c>
    </row>
    <row r="25" spans="1:7" x14ac:dyDescent="0.3">
      <c r="A25" s="7">
        <v>42430</v>
      </c>
      <c r="B25">
        <v>64.449996999999996</v>
      </c>
      <c r="C25">
        <v>67.160004000000001</v>
      </c>
      <c r="D25">
        <v>62.580002</v>
      </c>
      <c r="E25">
        <v>66.110000999999997</v>
      </c>
      <c r="F25">
        <v>64.836303999999998</v>
      </c>
      <c r="G25">
        <v>67511000</v>
      </c>
    </row>
    <row r="26" spans="1:7" x14ac:dyDescent="0.3">
      <c r="A26" s="7">
        <v>42461</v>
      </c>
      <c r="B26">
        <v>65.360000999999997</v>
      </c>
      <c r="C26">
        <v>66.970000999999996</v>
      </c>
      <c r="D26">
        <v>61.23</v>
      </c>
      <c r="E26">
        <v>61.849997999999999</v>
      </c>
      <c r="F26">
        <v>60.658374999999999</v>
      </c>
      <c r="G26">
        <v>55150300</v>
      </c>
    </row>
    <row r="27" spans="1:7" x14ac:dyDescent="0.3">
      <c r="A27" s="7">
        <v>42491</v>
      </c>
      <c r="B27">
        <v>62</v>
      </c>
      <c r="C27">
        <v>77.150002000000001</v>
      </c>
      <c r="D27">
        <v>61.099997999999999</v>
      </c>
      <c r="E27">
        <v>76.75</v>
      </c>
      <c r="F27">
        <v>75.271300999999994</v>
      </c>
      <c r="G27">
        <v>101754100</v>
      </c>
    </row>
    <row r="28" spans="1:7" x14ac:dyDescent="0.3">
      <c r="A28" s="7">
        <v>42522</v>
      </c>
      <c r="B28">
        <v>76.809997999999993</v>
      </c>
      <c r="C28">
        <v>78.089995999999999</v>
      </c>
      <c r="D28">
        <v>71.010002</v>
      </c>
      <c r="E28">
        <v>75.760002</v>
      </c>
      <c r="F28">
        <v>74.300385000000006</v>
      </c>
      <c r="G28">
        <v>63905300</v>
      </c>
    </row>
    <row r="29" spans="1:7" x14ac:dyDescent="0.3">
      <c r="A29" s="7">
        <v>42552</v>
      </c>
      <c r="B29">
        <v>75.75</v>
      </c>
      <c r="C29">
        <v>79.989998</v>
      </c>
      <c r="D29">
        <v>74.319999999999993</v>
      </c>
      <c r="E29">
        <v>76.319999999999993</v>
      </c>
      <c r="F29">
        <v>74.849579000000006</v>
      </c>
      <c r="G29">
        <v>63936600</v>
      </c>
    </row>
    <row r="30" spans="1:7" x14ac:dyDescent="0.3">
      <c r="A30" s="7">
        <v>42583</v>
      </c>
      <c r="B30">
        <v>76.230002999999996</v>
      </c>
      <c r="C30">
        <v>82.629997000000003</v>
      </c>
      <c r="D30">
        <v>75.169998000000007</v>
      </c>
      <c r="E30">
        <v>81.230002999999996</v>
      </c>
      <c r="F30">
        <v>79.664992999999996</v>
      </c>
      <c r="G30">
        <v>81523000</v>
      </c>
    </row>
    <row r="31" spans="1:7" x14ac:dyDescent="0.3">
      <c r="A31" s="7">
        <v>42614</v>
      </c>
      <c r="B31">
        <v>81.519997000000004</v>
      </c>
      <c r="C31">
        <v>85.830001999999993</v>
      </c>
      <c r="D31">
        <v>79.510002</v>
      </c>
      <c r="E31">
        <v>85.400002000000001</v>
      </c>
      <c r="F31">
        <v>83.754638999999997</v>
      </c>
      <c r="G31">
        <v>52646900</v>
      </c>
    </row>
    <row r="32" spans="1:7" x14ac:dyDescent="0.3">
      <c r="A32" s="7">
        <v>42644</v>
      </c>
      <c r="B32">
        <v>85.220000999999996</v>
      </c>
      <c r="C32">
        <v>86.07</v>
      </c>
      <c r="D32">
        <v>77.430000000000007</v>
      </c>
      <c r="E32">
        <v>78.519997000000004</v>
      </c>
      <c r="F32">
        <v>77.007216999999997</v>
      </c>
      <c r="G32">
        <v>59657700</v>
      </c>
    </row>
    <row r="33" spans="1:7" x14ac:dyDescent="0.3">
      <c r="A33" s="7">
        <v>42675</v>
      </c>
      <c r="B33">
        <v>78.639999000000003</v>
      </c>
      <c r="C33">
        <v>82.449996999999996</v>
      </c>
      <c r="D33">
        <v>75.529999000000004</v>
      </c>
      <c r="E33">
        <v>79.239998</v>
      </c>
      <c r="F33">
        <v>77.713325999999995</v>
      </c>
      <c r="G33">
        <v>83081000</v>
      </c>
    </row>
    <row r="34" spans="1:7" x14ac:dyDescent="0.3">
      <c r="A34" s="7">
        <v>42705</v>
      </c>
      <c r="B34">
        <v>79.209998999999996</v>
      </c>
      <c r="C34">
        <v>82.620002999999997</v>
      </c>
      <c r="D34">
        <v>73.739998</v>
      </c>
      <c r="E34">
        <v>78.760002</v>
      </c>
      <c r="F34">
        <v>77.242583999999994</v>
      </c>
      <c r="G34">
        <v>56305900</v>
      </c>
    </row>
    <row r="35" spans="1:7" x14ac:dyDescent="0.3">
      <c r="A35" s="7">
        <v>42736</v>
      </c>
      <c r="B35">
        <v>79.519997000000004</v>
      </c>
      <c r="C35">
        <v>84.089995999999999</v>
      </c>
      <c r="D35">
        <v>77.940002000000007</v>
      </c>
      <c r="E35">
        <v>83.43</v>
      </c>
      <c r="F35">
        <v>81.822593999999995</v>
      </c>
      <c r="G35">
        <v>52390800</v>
      </c>
    </row>
    <row r="36" spans="1:7" x14ac:dyDescent="0.3">
      <c r="A36" s="7">
        <v>42767</v>
      </c>
      <c r="B36">
        <v>83.43</v>
      </c>
      <c r="C36">
        <v>88.279999000000004</v>
      </c>
      <c r="D36">
        <v>80.400002000000001</v>
      </c>
      <c r="E36">
        <v>86.5</v>
      </c>
      <c r="F36">
        <v>84.833457999999993</v>
      </c>
      <c r="G36">
        <v>62768200</v>
      </c>
    </row>
    <row r="37" spans="1:7" x14ac:dyDescent="0.3">
      <c r="A37" s="7">
        <v>42795</v>
      </c>
      <c r="B37">
        <v>86.93</v>
      </c>
      <c r="C37">
        <v>91.82</v>
      </c>
      <c r="D37">
        <v>86.089995999999999</v>
      </c>
      <c r="E37">
        <v>89.519997000000004</v>
      </c>
      <c r="F37">
        <v>87.795280000000005</v>
      </c>
      <c r="G37">
        <v>60564000</v>
      </c>
    </row>
    <row r="38" spans="1:7" x14ac:dyDescent="0.3">
      <c r="A38" s="7">
        <v>42826</v>
      </c>
      <c r="B38">
        <v>89.900002000000001</v>
      </c>
      <c r="C38">
        <v>94.989998</v>
      </c>
      <c r="D38">
        <v>87.940002000000007</v>
      </c>
      <c r="E38">
        <v>94.82</v>
      </c>
      <c r="F38">
        <v>92.993163999999993</v>
      </c>
      <c r="G38">
        <v>35679300</v>
      </c>
    </row>
    <row r="39" spans="1:7" x14ac:dyDescent="0.3">
      <c r="A39" s="7">
        <v>42856</v>
      </c>
      <c r="B39">
        <v>95.209998999999996</v>
      </c>
      <c r="C39">
        <v>114.160004</v>
      </c>
      <c r="D39">
        <v>93.620002999999997</v>
      </c>
      <c r="E39">
        <v>113.33000199999999</v>
      </c>
      <c r="F39">
        <v>111.14653</v>
      </c>
      <c r="G39">
        <v>88432000</v>
      </c>
    </row>
    <row r="40" spans="1:7" x14ac:dyDescent="0.3">
      <c r="A40" s="7">
        <v>42887</v>
      </c>
      <c r="B40">
        <v>113.959999</v>
      </c>
      <c r="C40">
        <v>116.040001</v>
      </c>
      <c r="D40">
        <v>105.470001</v>
      </c>
      <c r="E40">
        <v>105.720001</v>
      </c>
      <c r="F40">
        <v>103.683144</v>
      </c>
      <c r="G40">
        <v>78771700</v>
      </c>
    </row>
    <row r="41" spans="1:7" x14ac:dyDescent="0.3">
      <c r="A41" s="7">
        <v>42917</v>
      </c>
      <c r="B41">
        <v>106.510002</v>
      </c>
      <c r="C41">
        <v>120.25</v>
      </c>
      <c r="D41">
        <v>105.209999</v>
      </c>
      <c r="E41">
        <v>116.739998</v>
      </c>
      <c r="F41">
        <v>114.490852</v>
      </c>
      <c r="G41">
        <v>56189200</v>
      </c>
    </row>
    <row r="42" spans="1:7" x14ac:dyDescent="0.3">
      <c r="A42" s="7">
        <v>42948</v>
      </c>
      <c r="B42">
        <v>117.57</v>
      </c>
      <c r="C42">
        <v>122.790001</v>
      </c>
      <c r="D42">
        <v>113.510002</v>
      </c>
      <c r="E42">
        <v>121.5</v>
      </c>
      <c r="F42">
        <v>119.15913399999999</v>
      </c>
      <c r="G42">
        <v>47164900</v>
      </c>
    </row>
    <row r="43" spans="1:7" x14ac:dyDescent="0.3">
      <c r="A43" s="7">
        <v>42979</v>
      </c>
      <c r="B43">
        <v>121.269997</v>
      </c>
      <c r="C43">
        <v>122.129997</v>
      </c>
      <c r="D43">
        <v>112.83000199999999</v>
      </c>
      <c r="E43">
        <v>118.05999799999999</v>
      </c>
      <c r="F43">
        <v>115.785393</v>
      </c>
      <c r="G43">
        <v>47521600</v>
      </c>
    </row>
    <row r="44" spans="1:7" x14ac:dyDescent="0.3">
      <c r="A44" s="7">
        <v>43009</v>
      </c>
      <c r="B44">
        <v>118.889999</v>
      </c>
      <c r="C44">
        <v>120.290001</v>
      </c>
      <c r="D44">
        <v>110.30999799999999</v>
      </c>
      <c r="E44">
        <v>119.599998</v>
      </c>
      <c r="F44">
        <v>117.295731</v>
      </c>
      <c r="G44">
        <v>59840500</v>
      </c>
    </row>
    <row r="45" spans="1:7" x14ac:dyDescent="0.3">
      <c r="A45" s="7">
        <v>43040</v>
      </c>
      <c r="B45">
        <v>116</v>
      </c>
      <c r="C45">
        <v>116.599998</v>
      </c>
      <c r="D45">
        <v>104.949997</v>
      </c>
      <c r="E45">
        <v>106.349998</v>
      </c>
      <c r="F45">
        <v>104.30100299999999</v>
      </c>
      <c r="G45">
        <v>84416400</v>
      </c>
    </row>
    <row r="46" spans="1:7" x14ac:dyDescent="0.3">
      <c r="A46" s="7">
        <v>43070</v>
      </c>
      <c r="B46">
        <v>105.860001</v>
      </c>
      <c r="C46">
        <v>110</v>
      </c>
      <c r="D46">
        <v>99.629997000000003</v>
      </c>
      <c r="E46">
        <v>105.05999799999999</v>
      </c>
      <c r="F46">
        <v>103.035881</v>
      </c>
      <c r="G46">
        <v>69438500</v>
      </c>
    </row>
    <row r="47" spans="1:7" x14ac:dyDescent="0.3">
      <c r="A47" s="7">
        <v>43101</v>
      </c>
      <c r="B47">
        <v>106.150002</v>
      </c>
      <c r="C47">
        <v>131.009995</v>
      </c>
      <c r="D47">
        <v>105.349998</v>
      </c>
      <c r="E47">
        <v>126.959999</v>
      </c>
      <c r="F47">
        <v>124.513924</v>
      </c>
      <c r="G47">
        <v>99980800</v>
      </c>
    </row>
    <row r="48" spans="1:7" x14ac:dyDescent="0.3">
      <c r="A48" s="7">
        <v>43132</v>
      </c>
      <c r="B48">
        <v>126.75</v>
      </c>
      <c r="C48">
        <v>130.05999800000001</v>
      </c>
      <c r="D48">
        <v>114.66999800000001</v>
      </c>
      <c r="E48">
        <v>123.699997</v>
      </c>
      <c r="F48">
        <v>121.31675</v>
      </c>
      <c r="G48">
        <v>73904600</v>
      </c>
    </row>
    <row r="49" spans="1:7" x14ac:dyDescent="0.3">
      <c r="A49" s="7">
        <v>43160</v>
      </c>
      <c r="B49">
        <v>124.540001</v>
      </c>
      <c r="C49">
        <v>131.13000500000001</v>
      </c>
      <c r="D49">
        <v>118.260002</v>
      </c>
      <c r="E49">
        <v>121.239998</v>
      </c>
      <c r="F49">
        <v>118.904129</v>
      </c>
      <c r="G49">
        <v>60036200</v>
      </c>
    </row>
    <row r="50" spans="1:7" x14ac:dyDescent="0.3">
      <c r="A50" s="7">
        <v>43191</v>
      </c>
      <c r="B50">
        <v>120.480003</v>
      </c>
      <c r="C50">
        <v>125.83000199999999</v>
      </c>
      <c r="D50">
        <v>115.80999799999999</v>
      </c>
      <c r="E50">
        <v>117.980003</v>
      </c>
      <c r="F50">
        <v>115.70695499999999</v>
      </c>
      <c r="G50">
        <v>53875500</v>
      </c>
    </row>
    <row r="51" spans="1:7" x14ac:dyDescent="0.3">
      <c r="A51" s="7">
        <v>43221</v>
      </c>
      <c r="B51">
        <v>118.05999799999999</v>
      </c>
      <c r="C51">
        <v>134.61000100000001</v>
      </c>
      <c r="D51">
        <v>114.879997</v>
      </c>
      <c r="E51">
        <v>130.91000399999999</v>
      </c>
      <c r="F51">
        <v>128.38784799999999</v>
      </c>
      <c r="G51">
        <v>72528100</v>
      </c>
    </row>
    <row r="52" spans="1:7" x14ac:dyDescent="0.3">
      <c r="A52" s="7">
        <v>43252</v>
      </c>
      <c r="B52">
        <v>132.08000200000001</v>
      </c>
      <c r="C52">
        <v>147.13000500000001</v>
      </c>
      <c r="D52">
        <v>131.66999799999999</v>
      </c>
      <c r="E52">
        <v>141.020004</v>
      </c>
      <c r="F52">
        <v>138.30306999999999</v>
      </c>
      <c r="G52">
        <v>66246100</v>
      </c>
    </row>
    <row r="53" spans="1:7" x14ac:dyDescent="0.3">
      <c r="A53" s="7">
        <v>43282</v>
      </c>
      <c r="B53">
        <v>140.490005</v>
      </c>
      <c r="C53">
        <v>151.259995</v>
      </c>
      <c r="D53">
        <v>125.30999799999999</v>
      </c>
      <c r="E53">
        <v>128.75</v>
      </c>
      <c r="F53">
        <v>126.26945499999999</v>
      </c>
      <c r="G53">
        <v>69102100</v>
      </c>
    </row>
    <row r="54" spans="1:7" x14ac:dyDescent="0.3">
      <c r="A54" s="7">
        <v>43313</v>
      </c>
      <c r="B54">
        <v>130.25</v>
      </c>
      <c r="C54">
        <v>134</v>
      </c>
      <c r="D54">
        <v>113.089996</v>
      </c>
      <c r="E54">
        <v>113.410004</v>
      </c>
      <c r="F54">
        <v>111.225014</v>
      </c>
      <c r="G54">
        <v>116126100</v>
      </c>
    </row>
    <row r="55" spans="1:7" x14ac:dyDescent="0.3">
      <c r="A55" s="7">
        <v>43344</v>
      </c>
      <c r="B55">
        <v>113.720001</v>
      </c>
      <c r="C55">
        <v>120.660004</v>
      </c>
      <c r="D55">
        <v>110.529999</v>
      </c>
      <c r="E55">
        <v>120.489998</v>
      </c>
      <c r="F55">
        <v>118.168594</v>
      </c>
      <c r="G55">
        <v>77932800</v>
      </c>
    </row>
    <row r="56" spans="1:7" x14ac:dyDescent="0.3">
      <c r="A56" s="7">
        <v>43374</v>
      </c>
      <c r="B56">
        <v>121.150002</v>
      </c>
      <c r="C56">
        <v>121.300003</v>
      </c>
      <c r="D56">
        <v>89.120002999999997</v>
      </c>
      <c r="E56">
        <v>90.980002999999996</v>
      </c>
      <c r="F56">
        <v>89.227135000000004</v>
      </c>
      <c r="G56">
        <v>133547000</v>
      </c>
    </row>
    <row r="57" spans="1:7" x14ac:dyDescent="0.3">
      <c r="A57" s="7">
        <v>43405</v>
      </c>
      <c r="B57">
        <v>91</v>
      </c>
      <c r="C57">
        <v>95.800003000000004</v>
      </c>
      <c r="D57">
        <v>80.419998000000007</v>
      </c>
      <c r="E57">
        <v>84.07</v>
      </c>
      <c r="F57">
        <v>82.450287000000003</v>
      </c>
      <c r="G57">
        <v>96352700</v>
      </c>
    </row>
    <row r="58" spans="1:7" x14ac:dyDescent="0.3">
      <c r="A58" s="7">
        <v>43435</v>
      </c>
      <c r="B58">
        <v>85.809997999999993</v>
      </c>
      <c r="C58">
        <v>86.639999000000003</v>
      </c>
      <c r="D58">
        <v>73.910004000000001</v>
      </c>
      <c r="E58">
        <v>78.910004000000001</v>
      </c>
      <c r="F58">
        <v>77.389694000000006</v>
      </c>
      <c r="G58">
        <v>87762600</v>
      </c>
    </row>
    <row r="59" spans="1:7" x14ac:dyDescent="0.3">
      <c r="A59" s="7">
        <v>43466</v>
      </c>
      <c r="B59">
        <v>77.220000999999996</v>
      </c>
      <c r="C59">
        <v>93.160004000000001</v>
      </c>
      <c r="D59">
        <v>77.199996999999996</v>
      </c>
      <c r="E59">
        <v>92.239998</v>
      </c>
      <c r="F59">
        <v>90.462860000000006</v>
      </c>
      <c r="G59">
        <v>94528900</v>
      </c>
    </row>
    <row r="60" spans="1:7" x14ac:dyDescent="0.3">
      <c r="A60" s="7">
        <v>43497</v>
      </c>
      <c r="B60">
        <v>92.199996999999996</v>
      </c>
      <c r="C60">
        <v>108.800003</v>
      </c>
      <c r="D60">
        <v>78</v>
      </c>
      <c r="E60">
        <v>95.779999000000004</v>
      </c>
      <c r="F60">
        <v>93.934669</v>
      </c>
      <c r="G60">
        <v>264753700</v>
      </c>
    </row>
    <row r="61" spans="1:7" x14ac:dyDescent="0.3">
      <c r="A61" s="7">
        <v>43525</v>
      </c>
      <c r="B61">
        <v>96.830001999999993</v>
      </c>
      <c r="C61">
        <v>105</v>
      </c>
      <c r="D61">
        <v>94.129997000000003</v>
      </c>
      <c r="E61">
        <v>101.629997</v>
      </c>
      <c r="F61">
        <v>99.671951000000007</v>
      </c>
      <c r="G61">
        <v>113363400</v>
      </c>
    </row>
    <row r="62" spans="1:7" x14ac:dyDescent="0.3">
      <c r="A62" s="7">
        <v>43556</v>
      </c>
      <c r="B62">
        <v>103.029999</v>
      </c>
      <c r="C62">
        <v>103.949997</v>
      </c>
      <c r="D62">
        <v>91</v>
      </c>
      <c r="E62">
        <v>94.650002000000001</v>
      </c>
      <c r="F62">
        <v>92.826438999999993</v>
      </c>
      <c r="G62">
        <v>79192000</v>
      </c>
    </row>
    <row r="63" spans="1:7" x14ac:dyDescent="0.3">
      <c r="A63" s="7">
        <v>43586</v>
      </c>
      <c r="B63">
        <v>95.010002</v>
      </c>
      <c r="C63">
        <v>99.57</v>
      </c>
      <c r="D63">
        <v>89.910004000000001</v>
      </c>
      <c r="E63">
        <v>93.080001999999993</v>
      </c>
      <c r="F63">
        <v>91.286674000000005</v>
      </c>
      <c r="G63">
        <v>98198700</v>
      </c>
    </row>
    <row r="64" spans="1:7" x14ac:dyDescent="0.3">
      <c r="A64" s="7">
        <v>43617</v>
      </c>
      <c r="B64">
        <v>93.290001000000004</v>
      </c>
      <c r="C64">
        <v>101.449997</v>
      </c>
      <c r="D64">
        <v>90.190002000000007</v>
      </c>
      <c r="E64">
        <v>101.260002</v>
      </c>
      <c r="F64">
        <v>99.309089999999998</v>
      </c>
      <c r="G64">
        <v>63852600</v>
      </c>
    </row>
    <row r="65" spans="1:7" x14ac:dyDescent="0.3">
      <c r="A65" s="7">
        <v>43647</v>
      </c>
      <c r="B65">
        <v>102.650002</v>
      </c>
      <c r="C65">
        <v>103.589996</v>
      </c>
      <c r="D65">
        <v>86.239998</v>
      </c>
      <c r="E65">
        <v>92.5</v>
      </c>
      <c r="F65">
        <v>90.717856999999995</v>
      </c>
      <c r="G65">
        <v>98341900</v>
      </c>
    </row>
    <row r="66" spans="1:7" x14ac:dyDescent="0.3">
      <c r="A66" s="7">
        <v>43678</v>
      </c>
      <c r="B66">
        <v>93.25</v>
      </c>
      <c r="C66">
        <v>97.07</v>
      </c>
      <c r="D66">
        <v>87.230002999999996</v>
      </c>
      <c r="E66">
        <v>93.68</v>
      </c>
      <c r="F66">
        <v>91.875129999999999</v>
      </c>
      <c r="G66">
        <v>76042900</v>
      </c>
    </row>
    <row r="67" spans="1:7" x14ac:dyDescent="0.3">
      <c r="A67" s="7">
        <v>43709</v>
      </c>
      <c r="B67">
        <v>92.730002999999996</v>
      </c>
      <c r="C67">
        <v>101.779999</v>
      </c>
      <c r="D67">
        <v>92.650002000000001</v>
      </c>
      <c r="E67">
        <v>97.82</v>
      </c>
      <c r="F67">
        <v>95.935364000000007</v>
      </c>
      <c r="G67">
        <v>52807100</v>
      </c>
    </row>
    <row r="68" spans="1:7" x14ac:dyDescent="0.3">
      <c r="A68" s="7">
        <v>43739</v>
      </c>
      <c r="B68">
        <v>97.809997999999993</v>
      </c>
      <c r="C68">
        <v>98</v>
      </c>
      <c r="D68">
        <v>92.160004000000001</v>
      </c>
      <c r="E68">
        <v>96.400002000000001</v>
      </c>
      <c r="F68">
        <v>94.542702000000006</v>
      </c>
      <c r="G68">
        <v>73187000</v>
      </c>
    </row>
    <row r="69" spans="1:7" x14ac:dyDescent="0.3">
      <c r="A69" s="7">
        <v>43770</v>
      </c>
      <c r="B69">
        <v>97.120002999999997</v>
      </c>
      <c r="C69">
        <v>102</v>
      </c>
      <c r="D69">
        <v>95.080001999999993</v>
      </c>
      <c r="E69">
        <v>101.010002</v>
      </c>
      <c r="F69">
        <v>99.063896</v>
      </c>
      <c r="G69">
        <v>55541200</v>
      </c>
    </row>
    <row r="70" spans="1:7" x14ac:dyDescent="0.3">
      <c r="A70" s="7">
        <v>43800</v>
      </c>
      <c r="B70">
        <v>101.41999800000001</v>
      </c>
      <c r="C70">
        <v>108.91999800000001</v>
      </c>
      <c r="D70">
        <v>99.099997999999999</v>
      </c>
      <c r="E70">
        <v>107.510002</v>
      </c>
      <c r="F70">
        <v>105.438675</v>
      </c>
      <c r="G70">
        <v>41882000</v>
      </c>
    </row>
    <row r="71" spans="1:7" x14ac:dyDescent="0.3">
      <c r="A71" s="7">
        <v>43831</v>
      </c>
      <c r="B71">
        <v>107.94000200000001</v>
      </c>
      <c r="C71">
        <v>114.129997</v>
      </c>
      <c r="D71">
        <v>105.120003</v>
      </c>
      <c r="E71">
        <v>107.91999800000001</v>
      </c>
      <c r="F71">
        <v>105.84077499999999</v>
      </c>
      <c r="G71">
        <v>51708200</v>
      </c>
    </row>
    <row r="72" spans="1:7" x14ac:dyDescent="0.3">
      <c r="A72" s="7">
        <v>43862</v>
      </c>
      <c r="B72">
        <v>107.93</v>
      </c>
      <c r="C72">
        <v>110.959999</v>
      </c>
      <c r="D72">
        <v>98.589995999999999</v>
      </c>
      <c r="E72">
        <v>101.370003</v>
      </c>
      <c r="F72">
        <v>99.416977000000003</v>
      </c>
      <c r="G72">
        <v>55140000</v>
      </c>
    </row>
    <row r="73" spans="1:7" x14ac:dyDescent="0.3">
      <c r="A73" s="7">
        <v>43891</v>
      </c>
      <c r="B73">
        <v>101.91999800000001</v>
      </c>
      <c r="C73">
        <v>111.94000200000001</v>
      </c>
      <c r="D73">
        <v>85.690002000000007</v>
      </c>
      <c r="E73">
        <v>100.16999800000001</v>
      </c>
      <c r="F73">
        <v>98.240082000000001</v>
      </c>
      <c r="G73">
        <v>116497800</v>
      </c>
    </row>
    <row r="74" spans="1:7" x14ac:dyDescent="0.3">
      <c r="A74" s="7">
        <v>43922</v>
      </c>
      <c r="B74">
        <v>98.379997000000003</v>
      </c>
      <c r="C74">
        <v>118.69000200000001</v>
      </c>
      <c r="D74">
        <v>96.699996999999996</v>
      </c>
      <c r="E74">
        <v>114.260002</v>
      </c>
      <c r="F74">
        <v>112.058632</v>
      </c>
      <c r="G74">
        <v>72981400</v>
      </c>
    </row>
    <row r="75" spans="1:7" x14ac:dyDescent="0.3">
      <c r="A75" s="7">
        <v>43952</v>
      </c>
      <c r="B75">
        <v>113.129997</v>
      </c>
      <c r="C75">
        <v>123.139999</v>
      </c>
      <c r="D75">
        <v>111.110001</v>
      </c>
      <c r="E75">
        <v>122.879997</v>
      </c>
      <c r="F75">
        <v>120.51255</v>
      </c>
      <c r="G75">
        <v>71400200</v>
      </c>
    </row>
    <row r="76" spans="1:7" x14ac:dyDescent="0.3">
      <c r="A76" s="7">
        <v>43983</v>
      </c>
      <c r="B76">
        <v>123.279999</v>
      </c>
      <c r="C76">
        <v>133.60000600000001</v>
      </c>
      <c r="D76">
        <v>113.279999</v>
      </c>
      <c r="E76">
        <v>132.050003</v>
      </c>
      <c r="F76">
        <v>129.505875</v>
      </c>
      <c r="G76">
        <v>64143400</v>
      </c>
    </row>
    <row r="77" spans="1:7" x14ac:dyDescent="0.3">
      <c r="A77" s="7">
        <v>44013</v>
      </c>
      <c r="B77">
        <v>132.03999300000001</v>
      </c>
      <c r="C77">
        <v>142.83999600000001</v>
      </c>
      <c r="D77">
        <v>131.33000200000001</v>
      </c>
      <c r="E77">
        <v>141.61999499999999</v>
      </c>
      <c r="F77">
        <v>138.891479</v>
      </c>
      <c r="G77">
        <v>45878900</v>
      </c>
    </row>
    <row r="78" spans="1:7" x14ac:dyDescent="0.3">
      <c r="A78" s="7">
        <v>44044</v>
      </c>
      <c r="B78">
        <v>141.550003</v>
      </c>
      <c r="C78">
        <v>147.36000100000001</v>
      </c>
      <c r="D78">
        <v>135.55999800000001</v>
      </c>
      <c r="E78">
        <v>139.470001</v>
      </c>
      <c r="F78">
        <v>136.78294399999999</v>
      </c>
      <c r="G78">
        <v>36851400</v>
      </c>
    </row>
    <row r="79" spans="1:7" x14ac:dyDescent="0.3">
      <c r="A79" s="7">
        <v>44075</v>
      </c>
      <c r="B79">
        <v>140.740005</v>
      </c>
      <c r="C79">
        <v>140.740005</v>
      </c>
      <c r="D79">
        <v>123.33000199999999</v>
      </c>
      <c r="E79">
        <v>130.41000399999999</v>
      </c>
      <c r="F79">
        <v>127.897491</v>
      </c>
      <c r="G79">
        <v>49621600</v>
      </c>
    </row>
    <row r="80" spans="1:7" x14ac:dyDescent="0.3">
      <c r="A80" s="7">
        <v>44105</v>
      </c>
      <c r="B80">
        <v>132.070007</v>
      </c>
      <c r="C80">
        <v>134.05999800000001</v>
      </c>
      <c r="D80">
        <v>118.519997</v>
      </c>
      <c r="E80">
        <v>119.83000199999999</v>
      </c>
      <c r="F80">
        <v>117.521294</v>
      </c>
      <c r="G80">
        <v>46978200</v>
      </c>
    </row>
    <row r="81" spans="1:7" x14ac:dyDescent="0.3">
      <c r="A81" s="7">
        <v>44136</v>
      </c>
      <c r="B81">
        <v>120.94000200000001</v>
      </c>
      <c r="C81">
        <v>128.88000500000001</v>
      </c>
      <c r="D81">
        <v>110.150002</v>
      </c>
      <c r="E81">
        <v>127.75</v>
      </c>
      <c r="F81">
        <v>125.28872699999999</v>
      </c>
      <c r="G81">
        <v>77826600</v>
      </c>
    </row>
    <row r="82" spans="1:7" x14ac:dyDescent="0.3">
      <c r="A82" s="7">
        <v>44166</v>
      </c>
      <c r="B82">
        <v>127.58000199999999</v>
      </c>
      <c r="C82">
        <v>143.86000100000001</v>
      </c>
      <c r="D82">
        <v>125.660004</v>
      </c>
      <c r="E82">
        <v>143.60000600000001</v>
      </c>
      <c r="F82">
        <v>140.83332799999999</v>
      </c>
      <c r="G82">
        <v>58446900</v>
      </c>
    </row>
    <row r="83" spans="1:7" x14ac:dyDescent="0.3">
      <c r="A83" s="7">
        <v>44197</v>
      </c>
      <c r="B83">
        <v>143.44000199999999</v>
      </c>
      <c r="C83">
        <v>150.300003</v>
      </c>
      <c r="D83">
        <v>134.63000500000001</v>
      </c>
      <c r="E83">
        <v>143.199997</v>
      </c>
      <c r="F83">
        <v>140.628174</v>
      </c>
      <c r="G83">
        <v>58414700</v>
      </c>
    </row>
    <row r="84" spans="1:7" x14ac:dyDescent="0.3">
      <c r="A84" s="7">
        <v>44228</v>
      </c>
      <c r="B84">
        <v>143.78999300000001</v>
      </c>
      <c r="C84">
        <v>150.300003</v>
      </c>
      <c r="D84">
        <v>133.91000399999999</v>
      </c>
      <c r="E84">
        <v>133.970001</v>
      </c>
      <c r="F84">
        <v>131.563965</v>
      </c>
      <c r="G84">
        <v>60432600</v>
      </c>
    </row>
    <row r="85" spans="1:7" x14ac:dyDescent="0.3">
      <c r="A85" s="7">
        <v>44256</v>
      </c>
      <c r="B85">
        <v>134.83999600000001</v>
      </c>
      <c r="C85">
        <v>138.279999</v>
      </c>
      <c r="D85">
        <v>127.16999800000001</v>
      </c>
      <c r="E85">
        <v>135.36999499999999</v>
      </c>
      <c r="F85">
        <v>132.93884299999999</v>
      </c>
      <c r="G85">
        <v>57508600</v>
      </c>
    </row>
    <row r="86" spans="1:7" x14ac:dyDescent="0.3">
      <c r="A86" s="7">
        <v>44287</v>
      </c>
      <c r="B86">
        <v>136.729996</v>
      </c>
      <c r="C86">
        <v>146.720001</v>
      </c>
      <c r="D86">
        <v>136.279999</v>
      </c>
      <c r="E86">
        <v>142.08000200000001</v>
      </c>
      <c r="F86">
        <v>139.70130900000001</v>
      </c>
      <c r="G86">
        <v>42409200</v>
      </c>
    </row>
    <row r="87" spans="1:7" x14ac:dyDescent="0.3">
      <c r="A87" s="7">
        <v>44317</v>
      </c>
      <c r="B87">
        <v>142.71000699999999</v>
      </c>
      <c r="C87">
        <v>145.729996</v>
      </c>
      <c r="D87">
        <v>135.55999800000001</v>
      </c>
      <c r="E87">
        <v>142.929993</v>
      </c>
      <c r="F87">
        <v>140.537094</v>
      </c>
      <c r="G87">
        <v>47976000</v>
      </c>
    </row>
    <row r="88" spans="1:7" x14ac:dyDescent="0.3">
      <c r="A88" s="7">
        <v>44348</v>
      </c>
      <c r="B88">
        <v>142.16999799999999</v>
      </c>
      <c r="C88">
        <v>148.929993</v>
      </c>
      <c r="D88">
        <v>137.60000600000001</v>
      </c>
      <c r="E88">
        <v>143.83000200000001</v>
      </c>
      <c r="F88">
        <v>141.422012</v>
      </c>
      <c r="G88">
        <v>44293300</v>
      </c>
    </row>
    <row r="89" spans="1:7" x14ac:dyDescent="0.3">
      <c r="A89" s="7">
        <v>44378</v>
      </c>
      <c r="B89">
        <v>143.46000699999999</v>
      </c>
      <c r="C89">
        <v>146.009995</v>
      </c>
      <c r="D89">
        <v>139.490005</v>
      </c>
      <c r="E89">
        <v>143.96000699999999</v>
      </c>
      <c r="F89">
        <v>141.718414</v>
      </c>
      <c r="G89">
        <v>43286400</v>
      </c>
    </row>
    <row r="90" spans="1:7" x14ac:dyDescent="0.3">
      <c r="A90" s="7">
        <v>44409</v>
      </c>
      <c r="B90">
        <v>145</v>
      </c>
      <c r="C90">
        <v>147.13000500000001</v>
      </c>
      <c r="D90">
        <v>134.83999600000001</v>
      </c>
      <c r="E90">
        <v>145.21000699999999</v>
      </c>
      <c r="F90">
        <v>142.948959</v>
      </c>
      <c r="G90">
        <v>49694600</v>
      </c>
    </row>
    <row r="91" spans="1:7" x14ac:dyDescent="0.3">
      <c r="A91" s="7">
        <v>44440</v>
      </c>
      <c r="B91">
        <v>145.33999600000001</v>
      </c>
      <c r="C91">
        <v>147.759995</v>
      </c>
      <c r="D91">
        <v>124.879997</v>
      </c>
      <c r="E91">
        <v>142.25</v>
      </c>
      <c r="F91">
        <v>140.20137</v>
      </c>
      <c r="G91">
        <v>68300700</v>
      </c>
    </row>
    <row r="92" spans="1:7" x14ac:dyDescent="0.3">
      <c r="A92" s="7">
        <v>44470</v>
      </c>
      <c r="B92">
        <v>141.89999399999999</v>
      </c>
      <c r="C92">
        <v>145.46000699999999</v>
      </c>
      <c r="D92">
        <v>132.86000100000001</v>
      </c>
      <c r="E92">
        <v>140.25</v>
      </c>
      <c r="F92">
        <v>138.230164</v>
      </c>
      <c r="G92">
        <v>55300400</v>
      </c>
    </row>
    <row r="93" spans="1:7" x14ac:dyDescent="0.3">
      <c r="A93" s="7">
        <v>44501</v>
      </c>
      <c r="B93">
        <v>140.91000399999999</v>
      </c>
      <c r="C93">
        <v>146.720001</v>
      </c>
      <c r="D93">
        <v>123.07</v>
      </c>
      <c r="E93">
        <v>124.220001</v>
      </c>
      <c r="F93">
        <v>122.43103000000001</v>
      </c>
      <c r="G93">
        <v>64233300</v>
      </c>
    </row>
    <row r="94" spans="1:7" x14ac:dyDescent="0.3">
      <c r="A94" s="7">
        <v>44531</v>
      </c>
      <c r="B94">
        <v>125.099998</v>
      </c>
      <c r="C94">
        <v>135.60000600000001</v>
      </c>
      <c r="D94">
        <v>120.08000199999999</v>
      </c>
      <c r="E94">
        <v>131.89999399999999</v>
      </c>
      <c r="F94">
        <v>130.00039699999999</v>
      </c>
      <c r="G94">
        <v>49840900</v>
      </c>
    </row>
    <row r="95" spans="1:7" x14ac:dyDescent="0.3">
      <c r="A95" s="7">
        <v>44562</v>
      </c>
      <c r="B95">
        <v>131.929993</v>
      </c>
      <c r="C95">
        <v>142.550003</v>
      </c>
      <c r="D95">
        <v>127.279999</v>
      </c>
      <c r="E95">
        <v>132.66000399999999</v>
      </c>
      <c r="F95">
        <v>130.92567399999999</v>
      </c>
      <c r="G95">
        <v>57093900</v>
      </c>
    </row>
    <row r="96" spans="1:7" x14ac:dyDescent="0.3">
      <c r="A96" s="7">
        <v>44593</v>
      </c>
      <c r="B96">
        <v>133.08000200000001</v>
      </c>
      <c r="C96">
        <v>139.61000100000001</v>
      </c>
      <c r="D96">
        <v>123.800003</v>
      </c>
      <c r="E96">
        <v>130.08999600000001</v>
      </c>
      <c r="F96">
        <v>128.38926699999999</v>
      </c>
      <c r="G96">
        <v>45920500</v>
      </c>
    </row>
    <row r="97" spans="1:7" x14ac:dyDescent="0.3">
      <c r="A97" s="7">
        <v>44621</v>
      </c>
      <c r="B97">
        <v>130.550003</v>
      </c>
      <c r="C97">
        <v>131.58999600000001</v>
      </c>
      <c r="D97">
        <v>117.58000199999999</v>
      </c>
      <c r="E97">
        <v>126.510002</v>
      </c>
      <c r="F97">
        <v>124.856087</v>
      </c>
      <c r="G97">
        <v>38493200</v>
      </c>
    </row>
    <row r="98" spans="1:7" x14ac:dyDescent="0.3">
      <c r="A98" s="7">
        <v>44652</v>
      </c>
      <c r="B98">
        <v>126.849998</v>
      </c>
      <c r="C98">
        <v>128.729996</v>
      </c>
      <c r="D98">
        <v>117.739998</v>
      </c>
      <c r="E98">
        <v>118.050003</v>
      </c>
      <c r="F98">
        <v>116.66377300000001</v>
      </c>
      <c r="G98">
        <v>40874700</v>
      </c>
    </row>
    <row r="99" spans="1:7" x14ac:dyDescent="0.3">
      <c r="A99" s="7">
        <v>44682</v>
      </c>
      <c r="B99">
        <v>118.75</v>
      </c>
      <c r="C99">
        <v>140.16000399999999</v>
      </c>
      <c r="D99">
        <v>109.239998</v>
      </c>
      <c r="E99">
        <v>138.64999399999999</v>
      </c>
      <c r="F99">
        <v>137.02186599999999</v>
      </c>
      <c r="G99">
        <v>76034600</v>
      </c>
    </row>
    <row r="100" spans="1:7" x14ac:dyDescent="0.3">
      <c r="A100" s="7">
        <v>44713</v>
      </c>
      <c r="B100">
        <v>139.41999799999999</v>
      </c>
      <c r="C100">
        <v>142.78999300000001</v>
      </c>
      <c r="D100">
        <v>121.07</v>
      </c>
      <c r="E100">
        <v>121.650002</v>
      </c>
      <c r="F100">
        <v>120.221497</v>
      </c>
      <c r="G100">
        <v>55352200</v>
      </c>
    </row>
    <row r="101" spans="1:7" x14ac:dyDescent="0.3">
      <c r="A101" s="7">
        <v>44743</v>
      </c>
      <c r="B101">
        <v>120.900002</v>
      </c>
      <c r="C101">
        <v>133.61999499999999</v>
      </c>
      <c r="D101">
        <v>119.540001</v>
      </c>
      <c r="E101">
        <v>131.229996</v>
      </c>
      <c r="F101">
        <v>129.86479199999999</v>
      </c>
      <c r="G101">
        <v>31702900</v>
      </c>
    </row>
    <row r="102" spans="1:7" x14ac:dyDescent="0.3">
      <c r="A102" s="7">
        <v>44774</v>
      </c>
      <c r="B102">
        <v>130.58999600000001</v>
      </c>
      <c r="C102">
        <v>135.85000600000001</v>
      </c>
      <c r="D102">
        <v>125.370003</v>
      </c>
      <c r="E102">
        <v>126.870003</v>
      </c>
      <c r="F102">
        <v>125.550156</v>
      </c>
      <c r="G102">
        <v>44965900</v>
      </c>
    </row>
    <row r="103" spans="1:7" x14ac:dyDescent="0.3">
      <c r="A103" s="7">
        <v>44805</v>
      </c>
      <c r="B103">
        <v>125.879997</v>
      </c>
      <c r="C103">
        <v>131.39999399999999</v>
      </c>
      <c r="D103">
        <v>114.07</v>
      </c>
      <c r="E103">
        <v>115.709999</v>
      </c>
      <c r="F103">
        <v>114.67437700000001</v>
      </c>
      <c r="G103">
        <v>41421800</v>
      </c>
    </row>
    <row r="104" spans="1:7" x14ac:dyDescent="0.3">
      <c r="A104" s="7">
        <v>44835</v>
      </c>
      <c r="B104">
        <v>116.230003</v>
      </c>
      <c r="C104">
        <v>130.449997</v>
      </c>
      <c r="D104">
        <v>116.010002</v>
      </c>
      <c r="E104">
        <v>125.959999</v>
      </c>
      <c r="F104">
        <v>124.832634</v>
      </c>
      <c r="G104">
        <v>36554300</v>
      </c>
    </row>
    <row r="105" spans="1:7" x14ac:dyDescent="0.3">
      <c r="A105" s="7">
        <v>44866</v>
      </c>
      <c r="B105">
        <v>126.290001</v>
      </c>
      <c r="C105">
        <v>133.39999399999999</v>
      </c>
      <c r="D105">
        <v>123.720001</v>
      </c>
      <c r="E105">
        <v>130.779999</v>
      </c>
      <c r="F105">
        <v>129.60948200000001</v>
      </c>
      <c r="G105">
        <v>44771000</v>
      </c>
    </row>
    <row r="106" spans="1:7" x14ac:dyDescent="0.3">
      <c r="A106" s="7">
        <v>44896</v>
      </c>
      <c r="B106">
        <v>131.83000200000001</v>
      </c>
      <c r="C106">
        <v>133.33999600000001</v>
      </c>
      <c r="D106">
        <v>119.41999800000001</v>
      </c>
      <c r="E106">
        <v>122.18</v>
      </c>
      <c r="F106">
        <v>121.26597599999999</v>
      </c>
      <c r="G106">
        <v>34714700</v>
      </c>
    </row>
    <row r="107" spans="1:7" x14ac:dyDescent="0.3">
      <c r="A107" s="7">
        <v>44927</v>
      </c>
      <c r="B107">
        <v>123.589996</v>
      </c>
      <c r="C107">
        <v>130.570007</v>
      </c>
      <c r="D107">
        <v>122.300003</v>
      </c>
      <c r="E107">
        <v>128.679993</v>
      </c>
      <c r="F107">
        <v>127.717354</v>
      </c>
      <c r="G107">
        <v>37894500</v>
      </c>
    </row>
    <row r="108" spans="1:7" x14ac:dyDescent="0.3">
      <c r="A108" s="7">
        <v>44958</v>
      </c>
      <c r="B108">
        <v>116.779999</v>
      </c>
      <c r="C108">
        <v>117.519997</v>
      </c>
      <c r="D108">
        <v>109.449997</v>
      </c>
      <c r="E108">
        <v>110.94000200000001</v>
      </c>
      <c r="F108">
        <v>110.110069</v>
      </c>
      <c r="G108">
        <v>69745600</v>
      </c>
    </row>
    <row r="109" spans="1:7" x14ac:dyDescent="0.3">
      <c r="A109" s="7">
        <v>44986</v>
      </c>
      <c r="B109">
        <v>110.980003</v>
      </c>
      <c r="C109">
        <v>120.529999</v>
      </c>
      <c r="D109">
        <v>108.529999</v>
      </c>
      <c r="E109">
        <v>120.449997</v>
      </c>
      <c r="F109">
        <v>119.75372299999999</v>
      </c>
      <c r="G109">
        <v>50002500</v>
      </c>
    </row>
    <row r="110" spans="1:7" x14ac:dyDescent="0.3">
      <c r="A110" s="7">
        <v>45017</v>
      </c>
      <c r="B110">
        <v>120.139999</v>
      </c>
      <c r="C110">
        <v>130.11999499999999</v>
      </c>
      <c r="D110">
        <v>119.599998</v>
      </c>
      <c r="E110">
        <v>127.279999</v>
      </c>
      <c r="F110">
        <v>126.54425000000001</v>
      </c>
      <c r="G110">
        <v>36135400</v>
      </c>
    </row>
    <row r="111" spans="1:7" x14ac:dyDescent="0.3">
      <c r="A111" s="7">
        <v>45047</v>
      </c>
      <c r="B111">
        <v>127.139999</v>
      </c>
      <c r="C111">
        <v>129.5</v>
      </c>
      <c r="D111">
        <v>122.93</v>
      </c>
      <c r="E111">
        <v>128</v>
      </c>
      <c r="F111">
        <v>127.260094</v>
      </c>
      <c r="G111">
        <v>50920800</v>
      </c>
    </row>
    <row r="112" spans="1:7" x14ac:dyDescent="0.3">
      <c r="A112" s="7">
        <v>45078</v>
      </c>
      <c r="B112">
        <v>128</v>
      </c>
      <c r="C112">
        <v>132.86999499999999</v>
      </c>
      <c r="D112">
        <v>124.08000199999999</v>
      </c>
      <c r="E112">
        <v>129.699997</v>
      </c>
      <c r="F112">
        <v>129.14378400000001</v>
      </c>
      <c r="G112">
        <v>41213400</v>
      </c>
    </row>
    <row r="113" spans="1:7" x14ac:dyDescent="0.3">
      <c r="A113" s="7">
        <v>45108</v>
      </c>
      <c r="B113">
        <v>129.10000600000001</v>
      </c>
      <c r="C113">
        <v>140.300003</v>
      </c>
      <c r="D113">
        <v>128.53999300000001</v>
      </c>
      <c r="E113">
        <v>136.35000600000001</v>
      </c>
      <c r="F113">
        <v>135.76527400000001</v>
      </c>
      <c r="G113">
        <v>42939800</v>
      </c>
    </row>
    <row r="114" spans="1:7" x14ac:dyDescent="0.3">
      <c r="A114" s="7">
        <v>45139</v>
      </c>
      <c r="B114">
        <v>135.520004</v>
      </c>
      <c r="C114">
        <v>137.35000600000001</v>
      </c>
      <c r="D114">
        <v>117.82</v>
      </c>
      <c r="E114">
        <v>119.980003</v>
      </c>
      <c r="F114">
        <v>119.465462</v>
      </c>
      <c r="G114">
        <v>50464300</v>
      </c>
    </row>
    <row r="115" spans="1:7" x14ac:dyDescent="0.3">
      <c r="A115" s="7">
        <v>45170</v>
      </c>
      <c r="B115">
        <v>121.07</v>
      </c>
      <c r="C115">
        <v>123.57</v>
      </c>
      <c r="D115">
        <v>117.470001</v>
      </c>
      <c r="E115">
        <v>120.400002</v>
      </c>
      <c r="F115">
        <v>120.072952</v>
      </c>
      <c r="G115">
        <v>46062400</v>
      </c>
    </row>
    <row r="116" spans="1:7" x14ac:dyDescent="0.3">
      <c r="A116" s="7">
        <v>45200</v>
      </c>
      <c r="B116">
        <v>119.949997</v>
      </c>
      <c r="C116">
        <v>133.05999800000001</v>
      </c>
      <c r="D116">
        <v>118.599998</v>
      </c>
      <c r="E116">
        <v>123.790001</v>
      </c>
      <c r="F116">
        <v>123.453743</v>
      </c>
      <c r="G116">
        <v>39807600</v>
      </c>
    </row>
    <row r="117" spans="1:7" x14ac:dyDescent="0.3">
      <c r="A117" s="7">
        <v>45231</v>
      </c>
      <c r="B117">
        <v>123.83000199999999</v>
      </c>
      <c r="C117">
        <v>138.39999399999999</v>
      </c>
      <c r="D117">
        <v>122.480003</v>
      </c>
      <c r="E117">
        <v>138.009995</v>
      </c>
      <c r="F117">
        <v>137.63511700000001</v>
      </c>
      <c r="G117">
        <v>41356100</v>
      </c>
    </row>
    <row r="118" spans="1:7" x14ac:dyDescent="0.3">
      <c r="A118" s="7">
        <v>45261</v>
      </c>
      <c r="B118">
        <v>138.009995</v>
      </c>
      <c r="C118">
        <v>143.470001</v>
      </c>
      <c r="D118">
        <v>134.86999499999999</v>
      </c>
      <c r="E118">
        <v>136.80999800000001</v>
      </c>
      <c r="F118">
        <v>136.62768600000001</v>
      </c>
      <c r="G118">
        <v>36317300</v>
      </c>
    </row>
    <row r="119" spans="1:7" x14ac:dyDescent="0.3">
      <c r="A119" s="7">
        <v>45292</v>
      </c>
      <c r="B119">
        <v>135.5</v>
      </c>
      <c r="C119">
        <v>140.11000100000001</v>
      </c>
      <c r="D119">
        <v>133.509995</v>
      </c>
      <c r="E119">
        <v>137.58000200000001</v>
      </c>
      <c r="F119">
        <v>137.39666700000001</v>
      </c>
      <c r="G119">
        <v>33866700</v>
      </c>
    </row>
    <row r="120" spans="1:7" x14ac:dyDescent="0.3">
      <c r="A120" s="7">
        <v>45323</v>
      </c>
      <c r="B120">
        <v>137.429993</v>
      </c>
      <c r="C120">
        <v>144.529999</v>
      </c>
      <c r="D120">
        <v>134.41999799999999</v>
      </c>
      <c r="E120">
        <v>139.479996</v>
      </c>
      <c r="F120">
        <v>139.294128</v>
      </c>
      <c r="G120">
        <v>43179400</v>
      </c>
    </row>
    <row r="121" spans="1:7" x14ac:dyDescent="0.3">
      <c r="A121" s="7">
        <v>45352</v>
      </c>
      <c r="B121">
        <v>139.08000200000001</v>
      </c>
      <c r="C121">
        <v>141.429993</v>
      </c>
      <c r="D121">
        <v>129.38000500000001</v>
      </c>
      <c r="E121">
        <v>132.66999799999999</v>
      </c>
      <c r="F121">
        <v>132.66999799999999</v>
      </c>
      <c r="G121">
        <v>49924200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C9E6D-180E-48C1-8CD3-1D5719366B3A}">
  <dimension ref="A1:B22"/>
  <sheetViews>
    <sheetView workbookViewId="0">
      <selection activeCell="D7" sqref="D7"/>
    </sheetView>
  </sheetViews>
  <sheetFormatPr defaultRowHeight="14.4" x14ac:dyDescent="0.3"/>
  <cols>
    <col min="1" max="1" width="33.109375" bestFit="1" customWidth="1"/>
    <col min="2" max="2" width="11.5546875" bestFit="1" customWidth="1"/>
  </cols>
  <sheetData>
    <row r="1" spans="1:2" x14ac:dyDescent="0.3">
      <c r="A1" s="112" t="s">
        <v>191</v>
      </c>
      <c r="B1" s="113"/>
    </row>
    <row r="2" spans="1:2" ht="15" thickBot="1" x14ac:dyDescent="0.35">
      <c r="A2" s="114"/>
      <c r="B2" s="115"/>
    </row>
    <row r="3" spans="1:2" ht="15" thickBot="1" x14ac:dyDescent="0.35">
      <c r="A3" s="110" t="s">
        <v>129</v>
      </c>
      <c r="B3" s="111"/>
    </row>
    <row r="4" spans="1:2" ht="15" thickBot="1" x14ac:dyDescent="0.35">
      <c r="A4" s="55" t="s">
        <v>192</v>
      </c>
      <c r="B4" s="56"/>
    </row>
    <row r="5" spans="1:2" x14ac:dyDescent="0.3">
      <c r="A5" s="40" t="s">
        <v>193</v>
      </c>
      <c r="B5" s="50">
        <v>7657000</v>
      </c>
    </row>
    <row r="6" spans="1:2" x14ac:dyDescent="0.3">
      <c r="A6" s="41" t="s">
        <v>194</v>
      </c>
      <c r="B6" s="50">
        <v>1801000</v>
      </c>
    </row>
    <row r="7" spans="1:2" ht="15" thickBot="1" x14ac:dyDescent="0.35">
      <c r="A7" s="42" t="s">
        <v>195</v>
      </c>
      <c r="B7" s="51">
        <v>5856000</v>
      </c>
    </row>
    <row r="8" spans="1:2" ht="15" thickBot="1" x14ac:dyDescent="0.35">
      <c r="A8" s="110" t="s">
        <v>196</v>
      </c>
      <c r="B8" s="111"/>
    </row>
    <row r="9" spans="1:2" x14ac:dyDescent="0.3">
      <c r="A9" s="40" t="s">
        <v>197</v>
      </c>
      <c r="B9" s="52">
        <v>2417000</v>
      </c>
    </row>
    <row r="10" spans="1:2" x14ac:dyDescent="0.3">
      <c r="A10" s="41" t="s">
        <v>209</v>
      </c>
      <c r="B10" s="50">
        <v>1770000</v>
      </c>
    </row>
    <row r="11" spans="1:2" x14ac:dyDescent="0.3">
      <c r="A11" s="41" t="s">
        <v>198</v>
      </c>
      <c r="B11" s="50">
        <v>4283000</v>
      </c>
    </row>
    <row r="12" spans="1:2" x14ac:dyDescent="0.3">
      <c r="A12" s="41" t="s">
        <v>199</v>
      </c>
      <c r="B12" s="50">
        <v>1573000</v>
      </c>
    </row>
    <row r="13" spans="1:2" x14ac:dyDescent="0.3">
      <c r="A13" s="41" t="s">
        <v>200</v>
      </c>
      <c r="B13" s="50">
        <v>60000</v>
      </c>
    </row>
    <row r="14" spans="1:2" x14ac:dyDescent="0.3">
      <c r="A14" s="41" t="s">
        <v>201</v>
      </c>
      <c r="B14" s="50">
        <v>0</v>
      </c>
    </row>
    <row r="15" spans="1:2" x14ac:dyDescent="0.3">
      <c r="A15" s="41" t="s">
        <v>202</v>
      </c>
      <c r="B15" s="50">
        <v>1510000</v>
      </c>
    </row>
    <row r="16" spans="1:2" x14ac:dyDescent="0.3">
      <c r="A16" s="41" t="s">
        <v>186</v>
      </c>
      <c r="B16" s="50">
        <v>431000</v>
      </c>
    </row>
    <row r="17" spans="1:2" x14ac:dyDescent="0.3">
      <c r="A17" s="41" t="s">
        <v>203</v>
      </c>
      <c r="B17" s="50">
        <v>1079000</v>
      </c>
    </row>
    <row r="18" spans="1:2" x14ac:dyDescent="0.3">
      <c r="A18" s="41" t="s">
        <v>204</v>
      </c>
      <c r="B18" s="50">
        <v>1079000</v>
      </c>
    </row>
    <row r="19" spans="1:2" x14ac:dyDescent="0.3">
      <c r="A19" s="41" t="s">
        <v>205</v>
      </c>
      <c r="B19" s="53">
        <v>3.65</v>
      </c>
    </row>
    <row r="20" spans="1:2" x14ac:dyDescent="0.3">
      <c r="A20" s="41" t="s">
        <v>206</v>
      </c>
      <c r="B20" s="53">
        <v>3.63</v>
      </c>
    </row>
    <row r="21" spans="1:2" x14ac:dyDescent="0.3">
      <c r="A21" s="41" t="s">
        <v>207</v>
      </c>
      <c r="B21" s="39">
        <v>273500</v>
      </c>
    </row>
    <row r="22" spans="1:2" ht="15" thickBot="1" x14ac:dyDescent="0.35">
      <c r="A22" s="42" t="s">
        <v>208</v>
      </c>
      <c r="B22" s="54">
        <v>274500</v>
      </c>
    </row>
  </sheetData>
  <mergeCells count="3">
    <mergeCell ref="A8:B8"/>
    <mergeCell ref="A3:B3"/>
    <mergeCell ref="A1:B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2FD162-4D3E-46E2-B354-39062E7E22B7}">
  <dimension ref="A1:B30"/>
  <sheetViews>
    <sheetView tabSelected="1" workbookViewId="0">
      <selection activeCell="F35" sqref="F35"/>
    </sheetView>
  </sheetViews>
  <sheetFormatPr defaultRowHeight="14.4" x14ac:dyDescent="0.3"/>
  <cols>
    <col min="1" max="1" width="52.33203125" bestFit="1" customWidth="1"/>
    <col min="2" max="2" width="14.5546875" bestFit="1" customWidth="1"/>
  </cols>
  <sheetData>
    <row r="1" spans="1:2" ht="15" thickBot="1" x14ac:dyDescent="0.35">
      <c r="A1" s="110" t="s">
        <v>249</v>
      </c>
      <c r="B1" s="111"/>
    </row>
    <row r="2" spans="1:2" ht="15" thickBot="1" x14ac:dyDescent="0.35">
      <c r="A2" s="110" t="s">
        <v>211</v>
      </c>
      <c r="B2" s="111"/>
    </row>
    <row r="3" spans="1:2" x14ac:dyDescent="0.3">
      <c r="A3" s="118" t="s">
        <v>250</v>
      </c>
      <c r="B3" s="119"/>
    </row>
    <row r="4" spans="1:2" x14ac:dyDescent="0.3">
      <c r="A4" s="66" t="s">
        <v>204</v>
      </c>
      <c r="B4" s="28">
        <v>1079000</v>
      </c>
    </row>
    <row r="5" spans="1:2" x14ac:dyDescent="0.3">
      <c r="A5" s="67" t="s">
        <v>251</v>
      </c>
      <c r="B5" s="28">
        <v>428000</v>
      </c>
    </row>
    <row r="6" spans="1:2" x14ac:dyDescent="0.3">
      <c r="A6" s="67" t="s">
        <v>252</v>
      </c>
      <c r="B6" s="28">
        <v>578000</v>
      </c>
    </row>
    <row r="7" spans="1:2" x14ac:dyDescent="0.3">
      <c r="A7" s="67" t="s">
        <v>253</v>
      </c>
      <c r="B7" s="28">
        <v>267000</v>
      </c>
    </row>
    <row r="8" spans="1:2" x14ac:dyDescent="0.3">
      <c r="A8" s="67" t="s">
        <v>234</v>
      </c>
      <c r="B8" s="28">
        <v>-5000</v>
      </c>
    </row>
    <row r="9" spans="1:2" x14ac:dyDescent="0.3">
      <c r="A9" s="68" t="s">
        <v>254</v>
      </c>
      <c r="B9" s="101">
        <v>2157000</v>
      </c>
    </row>
    <row r="10" spans="1:2" x14ac:dyDescent="0.3">
      <c r="A10" s="65" t="s">
        <v>255</v>
      </c>
      <c r="B10" s="101">
        <v>2352000</v>
      </c>
    </row>
    <row r="11" spans="1:2" x14ac:dyDescent="0.3">
      <c r="A11" s="120" t="s">
        <v>256</v>
      </c>
      <c r="B11" s="121"/>
    </row>
    <row r="12" spans="1:2" x14ac:dyDescent="0.3">
      <c r="A12" s="66" t="s">
        <v>257</v>
      </c>
      <c r="B12" s="28">
        <v>-195000</v>
      </c>
    </row>
    <row r="13" spans="1:2" x14ac:dyDescent="0.3">
      <c r="A13" s="67" t="s">
        <v>258</v>
      </c>
      <c r="B13" s="28">
        <v>0</v>
      </c>
    </row>
    <row r="14" spans="1:2" x14ac:dyDescent="0.3">
      <c r="A14" s="67" t="s">
        <v>259</v>
      </c>
      <c r="B14" s="28">
        <v>-602000</v>
      </c>
    </row>
    <row r="15" spans="1:2" x14ac:dyDescent="0.3">
      <c r="A15" s="68" t="s">
        <v>260</v>
      </c>
      <c r="B15" s="101">
        <v>602000</v>
      </c>
    </row>
    <row r="16" spans="1:2" x14ac:dyDescent="0.3">
      <c r="A16" s="65" t="s">
        <v>261</v>
      </c>
      <c r="B16" s="101">
        <v>-195000</v>
      </c>
    </row>
    <row r="17" spans="1:2" x14ac:dyDescent="0.3">
      <c r="A17" s="120" t="s">
        <v>262</v>
      </c>
      <c r="B17" s="121"/>
    </row>
    <row r="18" spans="1:2" x14ac:dyDescent="0.3">
      <c r="A18" s="66" t="s">
        <v>263</v>
      </c>
      <c r="B18" s="28">
        <v>0</v>
      </c>
    </row>
    <row r="19" spans="1:2" x14ac:dyDescent="0.3">
      <c r="A19" s="67" t="s">
        <v>264</v>
      </c>
      <c r="B19" s="28">
        <v>76000</v>
      </c>
    </row>
    <row r="20" spans="1:2" x14ac:dyDescent="0.3">
      <c r="A20" s="67" t="s">
        <v>265</v>
      </c>
      <c r="B20" s="28">
        <v>-1300000</v>
      </c>
    </row>
    <row r="21" spans="1:2" x14ac:dyDescent="0.3">
      <c r="A21" s="67" t="s">
        <v>266</v>
      </c>
      <c r="B21" s="28">
        <v>-206000</v>
      </c>
    </row>
    <row r="22" spans="1:2" x14ac:dyDescent="0.3">
      <c r="A22" s="68" t="s">
        <v>267</v>
      </c>
      <c r="B22" s="101">
        <v>-192000</v>
      </c>
    </row>
    <row r="23" spans="1:2" x14ac:dyDescent="0.3">
      <c r="A23" s="65" t="s">
        <v>268</v>
      </c>
      <c r="B23" s="101">
        <v>-1622000</v>
      </c>
    </row>
    <row r="24" spans="1:2" x14ac:dyDescent="0.3">
      <c r="A24" s="66" t="s">
        <v>269</v>
      </c>
      <c r="B24" s="28">
        <v>540000</v>
      </c>
    </row>
    <row r="25" spans="1:2" x14ac:dyDescent="0.3">
      <c r="A25" s="67" t="s">
        <v>270</v>
      </c>
      <c r="B25" s="28">
        <v>2202000</v>
      </c>
    </row>
    <row r="26" spans="1:2" x14ac:dyDescent="0.3">
      <c r="A26" s="68" t="s">
        <v>271</v>
      </c>
      <c r="B26" s="101">
        <v>2737000</v>
      </c>
    </row>
    <row r="27" spans="1:2" x14ac:dyDescent="0.3">
      <c r="A27" s="116" t="s">
        <v>272</v>
      </c>
      <c r="B27" s="117"/>
    </row>
    <row r="28" spans="1:2" x14ac:dyDescent="0.3">
      <c r="A28" s="66" t="s">
        <v>273</v>
      </c>
      <c r="B28" s="28">
        <v>2352000</v>
      </c>
    </row>
    <row r="29" spans="1:2" x14ac:dyDescent="0.3">
      <c r="A29" s="68" t="s">
        <v>274</v>
      </c>
      <c r="B29" s="101">
        <v>-195000</v>
      </c>
    </row>
    <row r="30" spans="1:2" ht="15" thickBot="1" x14ac:dyDescent="0.35">
      <c r="A30" s="64" t="s">
        <v>272</v>
      </c>
      <c r="B30" s="102">
        <v>2157000</v>
      </c>
    </row>
  </sheetData>
  <mergeCells count="6">
    <mergeCell ref="A27:B27"/>
    <mergeCell ref="A1:B1"/>
    <mergeCell ref="A2:B2"/>
    <mergeCell ref="A3:B3"/>
    <mergeCell ref="A11:B11"/>
    <mergeCell ref="A17:B1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DC499-535F-483D-82E9-82A72D5A6081}">
  <dimension ref="A1:B41"/>
  <sheetViews>
    <sheetView topLeftCell="A30" workbookViewId="0">
      <selection activeCell="B21" sqref="B21"/>
    </sheetView>
  </sheetViews>
  <sheetFormatPr defaultRowHeight="14.4" x14ac:dyDescent="0.3"/>
  <cols>
    <col min="1" max="1" width="39.44140625" bestFit="1" customWidth="1"/>
    <col min="2" max="2" width="15.109375" customWidth="1"/>
  </cols>
  <sheetData>
    <row r="1" spans="1:2" x14ac:dyDescent="0.3">
      <c r="A1" s="124" t="s">
        <v>210</v>
      </c>
      <c r="B1" s="125"/>
    </row>
    <row r="2" spans="1:2" ht="15" thickBot="1" x14ac:dyDescent="0.35">
      <c r="A2" s="126"/>
      <c r="B2" s="127"/>
    </row>
    <row r="3" spans="1:2" ht="15" thickBot="1" x14ac:dyDescent="0.35">
      <c r="A3" s="128" t="s">
        <v>211</v>
      </c>
      <c r="B3" s="129"/>
    </row>
    <row r="4" spans="1:2" x14ac:dyDescent="0.3">
      <c r="A4" s="130" t="s">
        <v>212</v>
      </c>
      <c r="B4" s="131"/>
    </row>
    <row r="5" spans="1:2" x14ac:dyDescent="0.3">
      <c r="A5" s="132" t="s">
        <v>213</v>
      </c>
      <c r="B5" s="133"/>
    </row>
    <row r="6" spans="1:2" x14ac:dyDescent="0.3">
      <c r="A6" s="122" t="s">
        <v>214</v>
      </c>
      <c r="B6" s="123"/>
    </row>
    <row r="7" spans="1:2" x14ac:dyDescent="0.3">
      <c r="A7" s="58" t="s">
        <v>215</v>
      </c>
      <c r="B7" s="50">
        <v>2424000</v>
      </c>
    </row>
    <row r="8" spans="1:2" x14ac:dyDescent="0.3">
      <c r="A8" s="59" t="s">
        <v>216</v>
      </c>
      <c r="B8" s="50">
        <v>343000</v>
      </c>
    </row>
    <row r="9" spans="1:2" x14ac:dyDescent="0.3">
      <c r="A9" s="60" t="s">
        <v>217</v>
      </c>
      <c r="B9" s="61">
        <v>2767000</v>
      </c>
    </row>
    <row r="10" spans="1:2" x14ac:dyDescent="0.3">
      <c r="A10" s="58" t="s">
        <v>218</v>
      </c>
      <c r="B10" s="50">
        <v>684000</v>
      </c>
    </row>
    <row r="11" spans="1:2" x14ac:dyDescent="0.3">
      <c r="A11" s="59" t="s">
        <v>219</v>
      </c>
      <c r="B11" s="50">
        <v>518000</v>
      </c>
    </row>
    <row r="12" spans="1:2" x14ac:dyDescent="0.3">
      <c r="A12" s="60" t="s">
        <v>220</v>
      </c>
      <c r="B12" s="61">
        <v>3969000</v>
      </c>
    </row>
    <row r="13" spans="1:2" x14ac:dyDescent="0.3">
      <c r="A13" s="122" t="s">
        <v>221</v>
      </c>
      <c r="B13" s="123"/>
    </row>
    <row r="14" spans="1:2" x14ac:dyDescent="0.3">
      <c r="A14" s="122" t="s">
        <v>222</v>
      </c>
      <c r="B14" s="123"/>
    </row>
    <row r="15" spans="1:2" x14ac:dyDescent="0.3">
      <c r="A15" s="58" t="s">
        <v>223</v>
      </c>
      <c r="B15" s="50">
        <v>1616000</v>
      </c>
    </row>
    <row r="16" spans="1:2" x14ac:dyDescent="0.3">
      <c r="A16" s="59" t="s">
        <v>224</v>
      </c>
      <c r="B16" s="50">
        <v>-1067000</v>
      </c>
    </row>
    <row r="17" spans="1:2" x14ac:dyDescent="0.3">
      <c r="A17" s="60" t="s">
        <v>225</v>
      </c>
      <c r="B17" s="61">
        <v>549000</v>
      </c>
    </row>
    <row r="18" spans="1:2" x14ac:dyDescent="0.3">
      <c r="A18" s="58" t="s">
        <v>226</v>
      </c>
      <c r="B18" s="50">
        <v>5380000</v>
      </c>
    </row>
    <row r="19" spans="1:2" x14ac:dyDescent="0.3">
      <c r="A19" s="41" t="s">
        <v>227</v>
      </c>
      <c r="B19" s="50">
        <v>618000</v>
      </c>
    </row>
    <row r="20" spans="1:2" x14ac:dyDescent="0.3">
      <c r="A20" s="59" t="s">
        <v>228</v>
      </c>
      <c r="B20" s="50">
        <v>481000</v>
      </c>
    </row>
    <row r="21" spans="1:2" x14ac:dyDescent="0.3">
      <c r="A21" s="60" t="s">
        <v>229</v>
      </c>
      <c r="B21" s="61">
        <v>9490000</v>
      </c>
    </row>
    <row r="22" spans="1:2" x14ac:dyDescent="0.3">
      <c r="A22" s="60" t="s">
        <v>230</v>
      </c>
      <c r="B22" s="61">
        <v>13459000</v>
      </c>
    </row>
    <row r="23" spans="1:2" x14ac:dyDescent="0.3">
      <c r="A23" s="122" t="s">
        <v>231</v>
      </c>
      <c r="B23" s="123"/>
    </row>
    <row r="24" spans="1:2" x14ac:dyDescent="0.3">
      <c r="A24" s="122" t="s">
        <v>232</v>
      </c>
      <c r="B24" s="123"/>
    </row>
    <row r="25" spans="1:2" x14ac:dyDescent="0.3">
      <c r="A25" s="122" t="s">
        <v>233</v>
      </c>
      <c r="B25" s="123"/>
    </row>
    <row r="26" spans="1:2" x14ac:dyDescent="0.3">
      <c r="A26" s="58" t="s">
        <v>234</v>
      </c>
      <c r="B26" s="50">
        <v>99000</v>
      </c>
    </row>
    <row r="27" spans="1:2" x14ac:dyDescent="0.3">
      <c r="A27" s="41" t="s">
        <v>235</v>
      </c>
      <c r="B27" s="50">
        <v>590000</v>
      </c>
    </row>
    <row r="28" spans="1:2" x14ac:dyDescent="0.3">
      <c r="A28" s="59" t="s">
        <v>236</v>
      </c>
      <c r="B28" s="50">
        <v>2004000</v>
      </c>
    </row>
    <row r="29" spans="1:2" x14ac:dyDescent="0.3">
      <c r="A29" s="60" t="s">
        <v>237</v>
      </c>
      <c r="B29" s="61">
        <v>3285000</v>
      </c>
    </row>
    <row r="30" spans="1:2" x14ac:dyDescent="0.3">
      <c r="A30" s="122" t="s">
        <v>238</v>
      </c>
      <c r="B30" s="123"/>
    </row>
    <row r="31" spans="1:2" x14ac:dyDescent="0.3">
      <c r="A31" s="58" t="s">
        <v>170</v>
      </c>
      <c r="B31" s="50">
        <v>1880000</v>
      </c>
    </row>
    <row r="32" spans="1:2" x14ac:dyDescent="0.3">
      <c r="A32" s="41" t="s">
        <v>239</v>
      </c>
      <c r="B32" s="50">
        <v>1000</v>
      </c>
    </row>
    <row r="33" spans="1:2" x14ac:dyDescent="0.3">
      <c r="A33" s="59" t="s">
        <v>240</v>
      </c>
      <c r="B33" s="50">
        <v>393000</v>
      </c>
    </row>
    <row r="34" spans="1:2" x14ac:dyDescent="0.3">
      <c r="A34" s="60" t="s">
        <v>241</v>
      </c>
      <c r="B34" s="61">
        <v>2881000</v>
      </c>
    </row>
    <row r="35" spans="1:2" x14ac:dyDescent="0.3">
      <c r="A35" s="60" t="s">
        <v>242</v>
      </c>
      <c r="B35" s="61">
        <v>6166000</v>
      </c>
    </row>
    <row r="36" spans="1:2" x14ac:dyDescent="0.3">
      <c r="A36" s="122" t="s">
        <v>243</v>
      </c>
      <c r="B36" s="123"/>
    </row>
    <row r="37" spans="1:2" x14ac:dyDescent="0.3">
      <c r="A37" s="58" t="s">
        <v>244</v>
      </c>
      <c r="B37" s="39">
        <v>3000</v>
      </c>
    </row>
    <row r="38" spans="1:2" x14ac:dyDescent="0.3">
      <c r="A38" s="41" t="s">
        <v>245</v>
      </c>
      <c r="B38" s="50">
        <v>7357000</v>
      </c>
    </row>
    <row r="39" spans="1:2" x14ac:dyDescent="0.3">
      <c r="A39" s="59" t="s">
        <v>246</v>
      </c>
      <c r="B39" s="50">
        <v>-67000</v>
      </c>
    </row>
    <row r="40" spans="1:2" x14ac:dyDescent="0.3">
      <c r="A40" s="60" t="s">
        <v>247</v>
      </c>
      <c r="B40" s="61">
        <v>7293000</v>
      </c>
    </row>
    <row r="41" spans="1:2" ht="15" thickBot="1" x14ac:dyDescent="0.35">
      <c r="A41" s="62" t="s">
        <v>248</v>
      </c>
      <c r="B41" s="63">
        <v>13459000</v>
      </c>
    </row>
  </sheetData>
  <mergeCells count="12">
    <mergeCell ref="A36:B36"/>
    <mergeCell ref="A1:B2"/>
    <mergeCell ref="A3:B3"/>
    <mergeCell ref="A4:B4"/>
    <mergeCell ref="A5:B5"/>
    <mergeCell ref="A6:B6"/>
    <mergeCell ref="A13:B13"/>
    <mergeCell ref="A14:B14"/>
    <mergeCell ref="A23:B23"/>
    <mergeCell ref="A24:B24"/>
    <mergeCell ref="A25:B25"/>
    <mergeCell ref="A30:B30"/>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A2253-0B6E-48E0-8026-91608E65410E}">
  <dimension ref="A1:G26"/>
  <sheetViews>
    <sheetView workbookViewId="0">
      <selection activeCell="F23" sqref="F23"/>
    </sheetView>
  </sheetViews>
  <sheetFormatPr defaultRowHeight="14.4" x14ac:dyDescent="0.3"/>
  <cols>
    <col min="1" max="1" width="22.88671875" bestFit="1" customWidth="1"/>
    <col min="2" max="2" width="13.33203125" bestFit="1" customWidth="1"/>
    <col min="5" max="5" width="35.6640625" bestFit="1" customWidth="1"/>
    <col min="6" max="6" width="12" bestFit="1" customWidth="1"/>
    <col min="7" max="7" width="87.88671875" bestFit="1" customWidth="1"/>
    <col min="11" max="11" width="16.5546875" bestFit="1" customWidth="1"/>
    <col min="15" max="15" width="21.88671875" bestFit="1" customWidth="1"/>
  </cols>
  <sheetData>
    <row r="1" spans="1:7" x14ac:dyDescent="0.3">
      <c r="A1" s="136" t="s">
        <v>281</v>
      </c>
      <c r="B1" s="137"/>
    </row>
    <row r="2" spans="1:7" ht="15" thickBot="1" x14ac:dyDescent="0.35">
      <c r="A2" s="138"/>
      <c r="B2" s="139"/>
      <c r="E2" s="140" t="s">
        <v>275</v>
      </c>
      <c r="F2" s="141"/>
      <c r="G2" s="142"/>
    </row>
    <row r="3" spans="1:7" ht="15" thickBot="1" x14ac:dyDescent="0.35">
      <c r="A3" s="143" t="s">
        <v>211</v>
      </c>
      <c r="B3" s="144"/>
      <c r="E3" s="74" t="s">
        <v>276</v>
      </c>
      <c r="F3" s="75">
        <f>B12/B16</f>
        <v>1.2082191780821918</v>
      </c>
      <c r="G3" s="15" t="s">
        <v>295</v>
      </c>
    </row>
    <row r="4" spans="1:7" x14ac:dyDescent="0.3">
      <c r="A4" s="90" t="s">
        <v>204</v>
      </c>
      <c r="B4" s="91">
        <v>802000</v>
      </c>
      <c r="E4" s="74" t="s">
        <v>277</v>
      </c>
      <c r="F4" s="75">
        <f>(B12-B10)/B16</f>
        <v>1.2082191780821918</v>
      </c>
      <c r="G4" s="15" t="s">
        <v>296</v>
      </c>
    </row>
    <row r="5" spans="1:7" x14ac:dyDescent="0.3">
      <c r="A5" s="92" t="s">
        <v>193</v>
      </c>
      <c r="B5" s="93">
        <v>7426000</v>
      </c>
      <c r="E5" s="74" t="s">
        <v>278</v>
      </c>
      <c r="F5" s="75">
        <f>(B9+B8)/B16</f>
        <v>0.73789954337899544</v>
      </c>
      <c r="G5" s="15" t="s">
        <v>297</v>
      </c>
    </row>
    <row r="6" spans="1:7" x14ac:dyDescent="0.3">
      <c r="A6" s="92" t="s">
        <v>195</v>
      </c>
      <c r="B6" s="93">
        <v>5634000</v>
      </c>
    </row>
    <row r="7" spans="1:7" x14ac:dyDescent="0.3">
      <c r="A7" s="134"/>
      <c r="B7" s="135"/>
      <c r="E7" s="140" t="s">
        <v>282</v>
      </c>
      <c r="F7" s="141"/>
      <c r="G7" s="142"/>
    </row>
    <row r="8" spans="1:7" x14ac:dyDescent="0.3">
      <c r="A8" s="92" t="s">
        <v>214</v>
      </c>
      <c r="B8" s="93">
        <v>0</v>
      </c>
      <c r="E8" s="74" t="s">
        <v>283</v>
      </c>
      <c r="F8" s="76">
        <f>B6/B5</f>
        <v>0.75868569889577164</v>
      </c>
      <c r="G8" s="15" t="s">
        <v>303</v>
      </c>
    </row>
    <row r="9" spans="1:7" x14ac:dyDescent="0.3">
      <c r="A9" s="92" t="s">
        <v>280</v>
      </c>
      <c r="B9" s="93">
        <f>'Balance Sheet'!B7</f>
        <v>2424000</v>
      </c>
      <c r="E9" s="74" t="s">
        <v>284</v>
      </c>
      <c r="F9" s="76">
        <f>B19/B5</f>
        <v>0.43563156477242121</v>
      </c>
      <c r="G9" s="15" t="s">
        <v>301</v>
      </c>
    </row>
    <row r="10" spans="1:7" x14ac:dyDescent="0.3">
      <c r="A10" s="92" t="s">
        <v>279</v>
      </c>
      <c r="B10" s="93">
        <v>0</v>
      </c>
      <c r="E10" s="74" t="s">
        <v>285</v>
      </c>
      <c r="F10" s="76">
        <f>B4/B13</f>
        <v>5.9588379522995762E-2</v>
      </c>
      <c r="G10" s="15" t="s">
        <v>307</v>
      </c>
    </row>
    <row r="11" spans="1:7" x14ac:dyDescent="0.3">
      <c r="A11" s="134"/>
      <c r="B11" s="135"/>
      <c r="E11" s="74" t="s">
        <v>286</v>
      </c>
      <c r="F11" s="76">
        <f>B4/B21</f>
        <v>0.10996846290963938</v>
      </c>
      <c r="G11" s="15" t="s">
        <v>308</v>
      </c>
    </row>
    <row r="12" spans="1:7" x14ac:dyDescent="0.3">
      <c r="A12" s="92" t="s">
        <v>213</v>
      </c>
      <c r="B12" s="93">
        <f>'Balance Sheet'!B12</f>
        <v>3969000</v>
      </c>
      <c r="E12" s="74" t="s">
        <v>287</v>
      </c>
      <c r="F12" s="76">
        <f>B4/B5</f>
        <v>0.10799892270401293</v>
      </c>
      <c r="G12" s="15" t="s">
        <v>309</v>
      </c>
    </row>
    <row r="13" spans="1:7" x14ac:dyDescent="0.3">
      <c r="A13" s="92" t="s">
        <v>230</v>
      </c>
      <c r="B13" s="93">
        <v>13459000</v>
      </c>
      <c r="E13" s="74" t="s">
        <v>288</v>
      </c>
      <c r="F13" s="77" t="s">
        <v>299</v>
      </c>
      <c r="G13" s="73" t="s">
        <v>302</v>
      </c>
    </row>
    <row r="14" spans="1:7" x14ac:dyDescent="0.3">
      <c r="A14" s="134"/>
      <c r="B14" s="135"/>
      <c r="E14" s="57"/>
    </row>
    <row r="15" spans="1:7" x14ac:dyDescent="0.3">
      <c r="A15" s="92" t="s">
        <v>173</v>
      </c>
      <c r="B15" s="93">
        <v>1880000</v>
      </c>
      <c r="E15" s="74" t="s">
        <v>291</v>
      </c>
      <c r="F15" s="75">
        <f>B15/B21</f>
        <v>0.25778143425202249</v>
      </c>
      <c r="G15" s="15" t="s">
        <v>298</v>
      </c>
    </row>
    <row r="16" spans="1:7" x14ac:dyDescent="0.3">
      <c r="A16" s="92" t="s">
        <v>233</v>
      </c>
      <c r="B16" s="93">
        <f>'Balance Sheet'!B29</f>
        <v>3285000</v>
      </c>
      <c r="E16" s="57"/>
    </row>
    <row r="17" spans="1:7" x14ac:dyDescent="0.3">
      <c r="A17" s="134"/>
      <c r="B17" s="135"/>
      <c r="E17" s="74" t="s">
        <v>292</v>
      </c>
      <c r="F17" s="89">
        <f>B23/B24</f>
        <v>45.748275862068965</v>
      </c>
      <c r="G17" s="15" t="s">
        <v>304</v>
      </c>
    </row>
    <row r="18" spans="1:7" x14ac:dyDescent="0.3">
      <c r="A18" s="92" t="s">
        <v>300</v>
      </c>
      <c r="B18" s="93">
        <v>4191000</v>
      </c>
    </row>
    <row r="19" spans="1:7" x14ac:dyDescent="0.3">
      <c r="A19" s="92" t="s">
        <v>289</v>
      </c>
      <c r="B19" s="93">
        <f>B5-B18</f>
        <v>3235000</v>
      </c>
      <c r="E19" s="88" t="s">
        <v>305</v>
      </c>
      <c r="F19" s="82">
        <f>B26/B4</f>
        <v>0.26184538653366585</v>
      </c>
      <c r="G19" s="81" t="s">
        <v>311</v>
      </c>
    </row>
    <row r="20" spans="1:7" x14ac:dyDescent="0.3">
      <c r="A20" s="134"/>
      <c r="B20" s="135"/>
    </row>
    <row r="21" spans="1:7" x14ac:dyDescent="0.3">
      <c r="A21" s="92" t="s">
        <v>290</v>
      </c>
      <c r="B21" s="93">
        <v>7293000</v>
      </c>
      <c r="E21" s="88" t="s">
        <v>312</v>
      </c>
      <c r="F21" s="82">
        <f>1-(B26/B4)</f>
        <v>0.73815461346633415</v>
      </c>
      <c r="G21" s="81" t="s">
        <v>317</v>
      </c>
    </row>
    <row r="22" spans="1:7" x14ac:dyDescent="0.3">
      <c r="A22" s="134"/>
      <c r="B22" s="135"/>
    </row>
    <row r="23" spans="1:7" x14ac:dyDescent="0.3">
      <c r="A23" s="92" t="s">
        <v>293</v>
      </c>
      <c r="B23" s="94">
        <v>132.66999999999999</v>
      </c>
      <c r="E23" s="88" t="s">
        <v>313</v>
      </c>
      <c r="F23" s="82">
        <f>F11*F21</f>
        <v>8.1173728232551756E-2</v>
      </c>
      <c r="G23" s="81" t="s">
        <v>318</v>
      </c>
    </row>
    <row r="24" spans="1:7" x14ac:dyDescent="0.3">
      <c r="A24" s="95" t="s">
        <v>294</v>
      </c>
      <c r="B24" s="96">
        <v>2.9</v>
      </c>
    </row>
    <row r="25" spans="1:7" x14ac:dyDescent="0.3">
      <c r="A25" s="97"/>
      <c r="B25" s="98"/>
    </row>
    <row r="26" spans="1:7" ht="15" thickBot="1" x14ac:dyDescent="0.35">
      <c r="A26" s="99" t="s">
        <v>310</v>
      </c>
      <c r="B26" s="100">
        <v>210000</v>
      </c>
    </row>
  </sheetData>
  <mergeCells count="10">
    <mergeCell ref="A1:B2"/>
    <mergeCell ref="E2:G2"/>
    <mergeCell ref="E7:G7"/>
    <mergeCell ref="A3:B3"/>
    <mergeCell ref="A7:B7"/>
    <mergeCell ref="A22:B22"/>
    <mergeCell ref="A11:B11"/>
    <mergeCell ref="A14:B14"/>
    <mergeCell ref="A17:B17"/>
    <mergeCell ref="A20:B2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64ABF7-9383-4FCA-BE38-D4EA01C035CC}">
  <dimension ref="A1:T121"/>
  <sheetViews>
    <sheetView workbookViewId="0">
      <selection activeCell="I19" sqref="I19:I20"/>
    </sheetView>
  </sheetViews>
  <sheetFormatPr defaultRowHeight="14.4" x14ac:dyDescent="0.3"/>
  <cols>
    <col min="1" max="1" width="10.44140625" bestFit="1" customWidth="1"/>
    <col min="2" max="2" width="11" bestFit="1" customWidth="1"/>
    <col min="3" max="3" width="11" customWidth="1"/>
    <col min="4" max="6" width="10.44140625" bestFit="1" customWidth="1"/>
    <col min="8" max="8" width="19.5546875" bestFit="1" customWidth="1"/>
    <col min="9" max="9" width="12.109375" bestFit="1" customWidth="1"/>
    <col min="10" max="10" width="14.6640625" bestFit="1" customWidth="1"/>
    <col min="11" max="11" width="12" bestFit="1" customWidth="1"/>
    <col min="12" max="12" width="17" bestFit="1" customWidth="1"/>
    <col min="13" max="13" width="12.109375" bestFit="1" customWidth="1"/>
    <col min="14" max="14" width="14.6640625" bestFit="1" customWidth="1"/>
    <col min="15" max="16" width="12" bestFit="1" customWidth="1"/>
    <col min="17" max="17" width="13.6640625" bestFit="1" customWidth="1"/>
    <col min="18" max="18" width="12" bestFit="1" customWidth="1"/>
    <col min="19" max="20" width="12.88671875" bestFit="1" customWidth="1"/>
  </cols>
  <sheetData>
    <row r="1" spans="1:20" ht="15" thickBot="1" x14ac:dyDescent="0.35">
      <c r="A1" s="23" t="s">
        <v>0</v>
      </c>
      <c r="B1" s="24" t="s">
        <v>129</v>
      </c>
      <c r="C1" s="24" t="s">
        <v>130</v>
      </c>
      <c r="D1" s="24" t="s">
        <v>0</v>
      </c>
      <c r="E1" s="24" t="s">
        <v>132</v>
      </c>
      <c r="F1" s="25" t="s">
        <v>131</v>
      </c>
    </row>
    <row r="2" spans="1:20" ht="15" thickBot="1" x14ac:dyDescent="0.35">
      <c r="A2" s="20">
        <v>41730</v>
      </c>
      <c r="B2" s="26">
        <v>27.754760999999998</v>
      </c>
      <c r="D2" s="7">
        <v>41730</v>
      </c>
      <c r="E2" s="26">
        <v>1883.95</v>
      </c>
      <c r="F2" s="9"/>
      <c r="L2" s="110" t="s">
        <v>139</v>
      </c>
      <c r="M2" s="151"/>
      <c r="N2" s="151"/>
      <c r="O2" s="151"/>
      <c r="P2" s="151"/>
      <c r="Q2" s="151"/>
      <c r="R2" s="151"/>
      <c r="S2" s="151"/>
      <c r="T2" s="111"/>
    </row>
    <row r="3" spans="1:20" ht="15" thickBot="1" x14ac:dyDescent="0.35">
      <c r="A3" s="20">
        <v>41760</v>
      </c>
      <c r="B3" s="26">
        <v>34.453175000000002</v>
      </c>
      <c r="C3">
        <f>B3/B2</f>
        <v>1.2413428816771293</v>
      </c>
      <c r="D3" s="7">
        <v>41760</v>
      </c>
      <c r="E3" s="26">
        <v>1923.57</v>
      </c>
      <c r="F3" s="9">
        <f>E3/E2</f>
        <v>1.0210302821200137</v>
      </c>
      <c r="H3" s="16" t="s">
        <v>133</v>
      </c>
      <c r="I3" s="16">
        <f>SLOPE(C3:C121,F3:F121)</f>
        <v>0.85872325573502239</v>
      </c>
      <c r="L3" s="8"/>
      <c r="T3" s="9"/>
    </row>
    <row r="4" spans="1:20" x14ac:dyDescent="0.3">
      <c r="A4" s="20">
        <v>41791</v>
      </c>
      <c r="B4" s="26">
        <v>35.178908999999997</v>
      </c>
      <c r="C4">
        <f t="shared" ref="C4:C67" si="0">B4/B3</f>
        <v>1.0210643576390273</v>
      </c>
      <c r="D4" s="7">
        <v>41791</v>
      </c>
      <c r="E4" s="26">
        <v>1960.23</v>
      </c>
      <c r="F4" s="9">
        <f t="shared" ref="F4:F67" si="1">E4/E3</f>
        <v>1.0190583134484319</v>
      </c>
      <c r="H4" s="15" t="s">
        <v>134</v>
      </c>
      <c r="I4" s="15">
        <f>M19</f>
        <v>0.85872325573502317</v>
      </c>
      <c r="L4" s="152" t="s">
        <v>140</v>
      </c>
      <c r="M4" s="153"/>
      <c r="T4" s="9"/>
    </row>
    <row r="5" spans="1:20" x14ac:dyDescent="0.3">
      <c r="A5" s="20">
        <v>41821</v>
      </c>
      <c r="B5" s="26">
        <v>32.952643999999999</v>
      </c>
      <c r="C5">
        <f t="shared" si="0"/>
        <v>0.93671591691487655</v>
      </c>
      <c r="D5" s="7">
        <v>41821</v>
      </c>
      <c r="E5" s="26">
        <v>1930.67</v>
      </c>
      <c r="F5" s="9">
        <f t="shared" si="1"/>
        <v>0.98492013692270808</v>
      </c>
      <c r="L5" s="8" t="s">
        <v>141</v>
      </c>
      <c r="M5" s="9">
        <v>0.46834035020751463</v>
      </c>
      <c r="T5" s="9"/>
    </row>
    <row r="6" spans="1:20" x14ac:dyDescent="0.3">
      <c r="A6" s="20">
        <v>41852</v>
      </c>
      <c r="B6" s="26">
        <v>37.110962000000001</v>
      </c>
      <c r="C6">
        <f t="shared" si="0"/>
        <v>1.1261907238763602</v>
      </c>
      <c r="D6" s="7">
        <v>41852</v>
      </c>
      <c r="E6" s="26">
        <v>2003.37</v>
      </c>
      <c r="F6" s="9">
        <f t="shared" si="1"/>
        <v>1.0376553217276903</v>
      </c>
      <c r="L6" s="8" t="s">
        <v>142</v>
      </c>
      <c r="M6" s="9">
        <v>0.21934268363249743</v>
      </c>
      <c r="T6" s="9"/>
    </row>
    <row r="7" spans="1:20" x14ac:dyDescent="0.3">
      <c r="A7" s="20">
        <v>41883</v>
      </c>
      <c r="B7" s="26">
        <v>34.923926999999999</v>
      </c>
      <c r="C7">
        <f t="shared" si="0"/>
        <v>0.94106768237374172</v>
      </c>
      <c r="D7" s="7">
        <v>41883</v>
      </c>
      <c r="E7" s="26">
        <v>1972.29</v>
      </c>
      <c r="F7" s="9">
        <f t="shared" si="1"/>
        <v>0.98448614085266328</v>
      </c>
      <c r="L7" s="8" t="s">
        <v>143</v>
      </c>
      <c r="M7" s="9">
        <v>0.21267039887721961</v>
      </c>
      <c r="T7" s="9"/>
    </row>
    <row r="8" spans="1:20" x14ac:dyDescent="0.3">
      <c r="A8" s="20">
        <v>41913</v>
      </c>
      <c r="B8" s="26">
        <v>40.180653</v>
      </c>
      <c r="C8">
        <f t="shared" si="0"/>
        <v>1.1505193273368142</v>
      </c>
      <c r="D8" s="7">
        <v>41913</v>
      </c>
      <c r="E8" s="26">
        <v>2018.05</v>
      </c>
      <c r="F8" s="9">
        <f t="shared" si="1"/>
        <v>1.0232014561753089</v>
      </c>
      <c r="L8" s="8" t="s">
        <v>144</v>
      </c>
      <c r="M8" s="9">
        <v>7.1413318290023897E-2</v>
      </c>
      <c r="T8" s="9"/>
    </row>
    <row r="9" spans="1:20" ht="15" thickBot="1" x14ac:dyDescent="0.35">
      <c r="A9" s="20">
        <v>41944</v>
      </c>
      <c r="B9" s="26">
        <v>43.083618000000001</v>
      </c>
      <c r="C9">
        <f t="shared" si="0"/>
        <v>1.0722478303177403</v>
      </c>
      <c r="D9" s="7">
        <v>41944</v>
      </c>
      <c r="E9" s="26">
        <v>2067.56</v>
      </c>
      <c r="F9" s="9">
        <f t="shared" si="1"/>
        <v>1.024533584400783</v>
      </c>
      <c r="L9" s="11" t="s">
        <v>145</v>
      </c>
      <c r="M9" s="13">
        <v>119</v>
      </c>
      <c r="T9" s="9"/>
    </row>
    <row r="10" spans="1:20" ht="15" thickBot="1" x14ac:dyDescent="0.35">
      <c r="A10" s="20">
        <v>41974</v>
      </c>
      <c r="B10" s="26">
        <v>46.114089999999997</v>
      </c>
      <c r="C10">
        <f t="shared" si="0"/>
        <v>1.0703393108721742</v>
      </c>
      <c r="D10" s="7">
        <v>41974</v>
      </c>
      <c r="E10" s="26">
        <v>2058.9</v>
      </c>
      <c r="F10" s="9">
        <f t="shared" si="1"/>
        <v>0.99581148793747221</v>
      </c>
      <c r="L10" s="8"/>
      <c r="T10" s="9"/>
    </row>
    <row r="11" spans="1:20" ht="15" thickBot="1" x14ac:dyDescent="0.35">
      <c r="A11" s="20">
        <v>42005</v>
      </c>
      <c r="B11" s="26">
        <v>53.803051000000004</v>
      </c>
      <c r="C11">
        <f t="shared" si="0"/>
        <v>1.166737780144854</v>
      </c>
      <c r="D11" s="7">
        <v>42005</v>
      </c>
      <c r="E11" s="26">
        <v>1994.99</v>
      </c>
      <c r="F11" s="9">
        <f t="shared" si="1"/>
        <v>0.96895915294574764</v>
      </c>
      <c r="L11" s="55" t="s">
        <v>146</v>
      </c>
      <c r="T11" s="9"/>
    </row>
    <row r="12" spans="1:20" x14ac:dyDescent="0.3">
      <c r="A12" s="20">
        <v>42036</v>
      </c>
      <c r="B12" s="26">
        <v>56.078341999999999</v>
      </c>
      <c r="C12">
        <f t="shared" si="0"/>
        <v>1.0422892560498103</v>
      </c>
      <c r="D12" s="7">
        <v>42036</v>
      </c>
      <c r="E12" s="26">
        <v>2104.5</v>
      </c>
      <c r="F12" s="9">
        <f t="shared" si="1"/>
        <v>1.0548925057268457</v>
      </c>
      <c r="H12" s="78" t="s">
        <v>306</v>
      </c>
      <c r="I12" s="78">
        <f>GEOMEAN(C3:C121)^12</f>
        <v>1.1708856327012431</v>
      </c>
      <c r="J12" s="79">
        <f>I12-1</f>
        <v>0.17088563270124313</v>
      </c>
      <c r="L12" s="14"/>
      <c r="M12" s="70" t="s">
        <v>151</v>
      </c>
      <c r="N12" s="70" t="s">
        <v>152</v>
      </c>
      <c r="O12" s="70" t="s">
        <v>153</v>
      </c>
      <c r="P12" s="70" t="s">
        <v>154</v>
      </c>
      <c r="Q12" s="69" t="s">
        <v>155</v>
      </c>
      <c r="T12" s="9"/>
    </row>
    <row r="13" spans="1:20" x14ac:dyDescent="0.3">
      <c r="A13" s="20">
        <v>42064</v>
      </c>
      <c r="B13" s="26">
        <v>57.686751999999998</v>
      </c>
      <c r="C13">
        <f t="shared" si="0"/>
        <v>1.0286814827727966</v>
      </c>
      <c r="D13" s="7">
        <v>42064</v>
      </c>
      <c r="E13" s="26">
        <v>2067.89</v>
      </c>
      <c r="F13" s="9">
        <f t="shared" si="1"/>
        <v>0.98260394392967443</v>
      </c>
      <c r="H13" s="18" t="s">
        <v>138</v>
      </c>
      <c r="I13" s="18">
        <f>GEOMEAN(F3:F121)^12</f>
        <v>1.1089687035797164</v>
      </c>
      <c r="J13" s="19">
        <f>I13-1</f>
        <v>0.10896870357971644</v>
      </c>
      <c r="L13" s="8" t="s">
        <v>147</v>
      </c>
      <c r="M13">
        <v>1</v>
      </c>
      <c r="N13">
        <v>0.16765133154032053</v>
      </c>
      <c r="O13">
        <v>0.16765133154032053</v>
      </c>
      <c r="P13">
        <v>32.873699441408974</v>
      </c>
      <c r="Q13" s="9">
        <v>7.81884444477484E-8</v>
      </c>
      <c r="T13" s="9"/>
    </row>
    <row r="14" spans="1:20" ht="15" thickBot="1" x14ac:dyDescent="0.35">
      <c r="A14" s="20">
        <v>42095</v>
      </c>
      <c r="B14" s="26">
        <v>56.970813999999997</v>
      </c>
      <c r="C14">
        <f t="shared" si="0"/>
        <v>0.98758921285774592</v>
      </c>
      <c r="D14" s="7">
        <v>42095</v>
      </c>
      <c r="E14" s="26">
        <v>2085.5100000000002</v>
      </c>
      <c r="F14" s="9">
        <f t="shared" si="1"/>
        <v>1.0085207627098154</v>
      </c>
      <c r="L14" s="8" t="s">
        <v>148</v>
      </c>
      <c r="M14">
        <v>117</v>
      </c>
      <c r="N14">
        <v>0.59668385741549468</v>
      </c>
      <c r="O14">
        <v>5.0998620291922625E-3</v>
      </c>
      <c r="Q14" s="9"/>
      <c r="T14" s="9"/>
    </row>
    <row r="15" spans="1:20" ht="15" thickBot="1" x14ac:dyDescent="0.35">
      <c r="A15" s="20">
        <v>42125</v>
      </c>
      <c r="B15" s="26">
        <v>61.550846</v>
      </c>
      <c r="C15">
        <f t="shared" si="0"/>
        <v>1.0803926024297283</v>
      </c>
      <c r="D15" s="7">
        <v>42125</v>
      </c>
      <c r="E15" s="26">
        <v>2107.39</v>
      </c>
      <c r="F15" s="9">
        <f t="shared" si="1"/>
        <v>1.0104914385450081</v>
      </c>
      <c r="H15" s="145" t="s">
        <v>135</v>
      </c>
      <c r="I15" s="146"/>
      <c r="L15" s="11" t="s">
        <v>149</v>
      </c>
      <c r="M15" s="12">
        <v>118</v>
      </c>
      <c r="N15" s="12">
        <v>0.7643351889558152</v>
      </c>
      <c r="O15" s="12"/>
      <c r="P15" s="12"/>
      <c r="Q15" s="13"/>
      <c r="T15" s="9"/>
    </row>
    <row r="16" spans="1:20" ht="15" thickBot="1" x14ac:dyDescent="0.35">
      <c r="A16" s="20">
        <v>42156</v>
      </c>
      <c r="B16" s="26">
        <v>65.218781000000007</v>
      </c>
      <c r="C16">
        <f t="shared" si="0"/>
        <v>1.0595919510188374</v>
      </c>
      <c r="D16" s="7">
        <v>42156</v>
      </c>
      <c r="E16" s="26">
        <v>2063.11</v>
      </c>
      <c r="F16" s="9">
        <f t="shared" si="1"/>
        <v>0.9789882271435284</v>
      </c>
      <c r="H16" s="46" t="s">
        <v>136</v>
      </c>
      <c r="I16" s="43">
        <f>I3</f>
        <v>0.85872325573502239</v>
      </c>
      <c r="L16" s="8"/>
      <c r="T16" s="9"/>
    </row>
    <row r="17" spans="1:20" x14ac:dyDescent="0.3">
      <c r="A17" s="20">
        <v>42186</v>
      </c>
      <c r="B17" s="26">
        <v>70.171477999999993</v>
      </c>
      <c r="C17">
        <f t="shared" si="0"/>
        <v>1.0759397358254823</v>
      </c>
      <c r="D17" s="7">
        <v>42186</v>
      </c>
      <c r="E17" s="26">
        <v>2103.84</v>
      </c>
      <c r="F17" s="9">
        <f t="shared" si="1"/>
        <v>1.0197420399300086</v>
      </c>
      <c r="H17" s="47" t="s">
        <v>137</v>
      </c>
      <c r="I17" s="44">
        <v>4.2000000000000003E-2</v>
      </c>
      <c r="J17" s="49" t="s">
        <v>164</v>
      </c>
      <c r="L17" s="10"/>
      <c r="M17" s="71" t="s">
        <v>156</v>
      </c>
      <c r="N17" s="71" t="s">
        <v>144</v>
      </c>
      <c r="O17" s="71" t="s">
        <v>157</v>
      </c>
      <c r="P17" s="71" t="s">
        <v>158</v>
      </c>
      <c r="Q17" s="71" t="s">
        <v>159</v>
      </c>
      <c r="R17" s="71" t="s">
        <v>160</v>
      </c>
      <c r="S17" s="71" t="s">
        <v>161</v>
      </c>
      <c r="T17" s="72" t="s">
        <v>162</v>
      </c>
    </row>
    <row r="18" spans="1:20" ht="15" thickBot="1" x14ac:dyDescent="0.35">
      <c r="A18" s="20">
        <v>42217</v>
      </c>
      <c r="B18" s="26">
        <v>64.875541999999996</v>
      </c>
      <c r="C18">
        <f t="shared" si="0"/>
        <v>0.92452865251035476</v>
      </c>
      <c r="D18" s="7">
        <v>42217</v>
      </c>
      <c r="E18" s="26">
        <v>1972.18</v>
      </c>
      <c r="F18" s="9">
        <f t="shared" si="1"/>
        <v>0.93741919537607421</v>
      </c>
      <c r="H18" s="48" t="s">
        <v>138</v>
      </c>
      <c r="I18" s="45">
        <f>J13</f>
        <v>0.10896870357971644</v>
      </c>
      <c r="L18" s="8" t="s">
        <v>150</v>
      </c>
      <c r="M18">
        <v>0.14941249758472208</v>
      </c>
      <c r="N18">
        <v>0.15135323542828011</v>
      </c>
      <c r="O18">
        <v>0.98717742743941761</v>
      </c>
      <c r="P18">
        <v>0.32559277500853401</v>
      </c>
      <c r="Q18">
        <v>-0.15033465407217911</v>
      </c>
      <c r="R18">
        <v>0.44915964924162327</v>
      </c>
      <c r="S18">
        <v>-0.15033465407217911</v>
      </c>
      <c r="T18" s="9">
        <v>0.44915964924162327</v>
      </c>
    </row>
    <row r="19" spans="1:20" ht="15" thickBot="1" x14ac:dyDescent="0.35">
      <c r="A19" s="20">
        <v>42248</v>
      </c>
      <c r="B19" s="26">
        <v>66.444687000000002</v>
      </c>
      <c r="C19">
        <f t="shared" si="0"/>
        <v>1.0241870040947019</v>
      </c>
      <c r="D19" s="7">
        <v>42248</v>
      </c>
      <c r="E19" s="26">
        <v>1920.03</v>
      </c>
      <c r="F19" s="9">
        <f t="shared" si="1"/>
        <v>0.97355718037907291</v>
      </c>
      <c r="H19" s="147" t="s">
        <v>135</v>
      </c>
      <c r="I19" s="149">
        <f>I17+I16*(I18-I17)</f>
        <v>9.9507583170327749E-2</v>
      </c>
      <c r="L19" s="11" t="s">
        <v>163</v>
      </c>
      <c r="M19" s="17">
        <v>0.85872325573502317</v>
      </c>
      <c r="N19" s="12">
        <v>0.14977141552781817</v>
      </c>
      <c r="O19" s="12">
        <v>5.7335590553694544</v>
      </c>
      <c r="P19" s="12">
        <v>7.8188444447744826E-8</v>
      </c>
      <c r="Q19" s="12">
        <v>0.56210881550154146</v>
      </c>
      <c r="R19" s="12">
        <v>1.1553376959685049</v>
      </c>
      <c r="S19" s="12">
        <v>0.56210881550154146</v>
      </c>
      <c r="T19" s="13">
        <v>1.1553376959685049</v>
      </c>
    </row>
    <row r="20" spans="1:20" ht="15" thickBot="1" x14ac:dyDescent="0.35">
      <c r="A20" s="20">
        <v>42278</v>
      </c>
      <c r="B20" s="26">
        <v>70.681465000000003</v>
      </c>
      <c r="C20">
        <f t="shared" si="0"/>
        <v>1.0637639846207718</v>
      </c>
      <c r="D20" s="7">
        <v>42278</v>
      </c>
      <c r="E20" s="26">
        <v>2079.36</v>
      </c>
      <c r="F20" s="9">
        <f t="shared" si="1"/>
        <v>1.0829830783894003</v>
      </c>
      <c r="H20" s="148"/>
      <c r="I20" s="150"/>
      <c r="J20" s="49"/>
    </row>
    <row r="21" spans="1:20" x14ac:dyDescent="0.3">
      <c r="A21" s="20">
        <v>42309</v>
      </c>
      <c r="B21" s="26">
        <v>66.483924999999999</v>
      </c>
      <c r="C21">
        <f t="shared" si="0"/>
        <v>0.94061328525094945</v>
      </c>
      <c r="D21" s="7">
        <v>42309</v>
      </c>
      <c r="E21" s="26">
        <v>2080.41</v>
      </c>
      <c r="F21" s="9">
        <f t="shared" si="1"/>
        <v>1.0005049630655585</v>
      </c>
    </row>
    <row r="22" spans="1:20" x14ac:dyDescent="0.3">
      <c r="A22" s="20">
        <v>42339</v>
      </c>
      <c r="B22" s="26">
        <v>67.396018999999995</v>
      </c>
      <c r="C22">
        <f t="shared" si="0"/>
        <v>1.0137190155364624</v>
      </c>
      <c r="D22" s="7">
        <v>42339</v>
      </c>
      <c r="E22" s="26">
        <v>2043.94</v>
      </c>
      <c r="F22" s="9">
        <f t="shared" si="1"/>
        <v>0.98246980162564124</v>
      </c>
    </row>
    <row r="23" spans="1:20" x14ac:dyDescent="0.3">
      <c r="A23" s="20">
        <v>42370</v>
      </c>
      <c r="B23" s="26">
        <v>63.306355000000003</v>
      </c>
      <c r="C23">
        <f t="shared" si="0"/>
        <v>0.93931890843582333</v>
      </c>
      <c r="D23" s="7">
        <v>42370</v>
      </c>
      <c r="E23" s="26">
        <v>1940.24</v>
      </c>
      <c r="F23" s="9">
        <f t="shared" si="1"/>
        <v>0.94926465551826378</v>
      </c>
    </row>
    <row r="24" spans="1:20" x14ac:dyDescent="0.3">
      <c r="A24" s="20">
        <v>42401</v>
      </c>
      <c r="B24" s="26">
        <v>63.002322999999997</v>
      </c>
      <c r="C24">
        <f t="shared" si="0"/>
        <v>0.99519744897648887</v>
      </c>
      <c r="D24" s="7">
        <v>42401</v>
      </c>
      <c r="E24" s="26">
        <v>1932.23</v>
      </c>
      <c r="F24" s="9">
        <f t="shared" si="1"/>
        <v>0.99587164474498002</v>
      </c>
    </row>
    <row r="25" spans="1:20" x14ac:dyDescent="0.3">
      <c r="A25" s="20">
        <v>42430</v>
      </c>
      <c r="B25" s="26">
        <v>64.836303999999998</v>
      </c>
      <c r="C25">
        <f t="shared" si="0"/>
        <v>1.0291097361600461</v>
      </c>
      <c r="D25" s="7">
        <v>42430</v>
      </c>
      <c r="E25" s="26">
        <v>2059.7399999999998</v>
      </c>
      <c r="F25" s="9">
        <f t="shared" si="1"/>
        <v>1.0659911087189411</v>
      </c>
    </row>
    <row r="26" spans="1:20" x14ac:dyDescent="0.3">
      <c r="A26" s="20">
        <v>42461</v>
      </c>
      <c r="B26" s="26">
        <v>60.658374999999999</v>
      </c>
      <c r="C26">
        <f t="shared" si="0"/>
        <v>0.93556188829023934</v>
      </c>
      <c r="D26" s="7">
        <v>42461</v>
      </c>
      <c r="E26" s="26">
        <v>2065.3000000000002</v>
      </c>
      <c r="F26" s="9">
        <f t="shared" si="1"/>
        <v>1.0026993698233759</v>
      </c>
    </row>
    <row r="27" spans="1:20" x14ac:dyDescent="0.3">
      <c r="A27" s="20">
        <v>42491</v>
      </c>
      <c r="B27" s="26">
        <v>75.271300999999994</v>
      </c>
      <c r="C27">
        <f t="shared" si="0"/>
        <v>1.2409053325282782</v>
      </c>
      <c r="D27" s="7">
        <v>42491</v>
      </c>
      <c r="E27" s="26">
        <v>2096.9499999999998</v>
      </c>
      <c r="F27" s="9">
        <f t="shared" si="1"/>
        <v>1.0153246501718878</v>
      </c>
    </row>
    <row r="28" spans="1:20" x14ac:dyDescent="0.3">
      <c r="A28" s="20">
        <v>42522</v>
      </c>
      <c r="B28" s="26">
        <v>74.300385000000006</v>
      </c>
      <c r="C28">
        <f t="shared" si="0"/>
        <v>0.98710111307894111</v>
      </c>
      <c r="D28" s="7">
        <v>42522</v>
      </c>
      <c r="E28" s="26">
        <v>2098.86</v>
      </c>
      <c r="F28" s="9">
        <f t="shared" si="1"/>
        <v>1.0009108467059302</v>
      </c>
    </row>
    <row r="29" spans="1:20" x14ac:dyDescent="0.3">
      <c r="A29" s="20">
        <v>42552</v>
      </c>
      <c r="B29" s="26">
        <v>74.849579000000006</v>
      </c>
      <c r="C29">
        <f t="shared" si="0"/>
        <v>1.0073915363964803</v>
      </c>
      <c r="D29" s="7">
        <v>42552</v>
      </c>
      <c r="E29" s="26">
        <v>2173.6</v>
      </c>
      <c r="F29" s="9">
        <f t="shared" si="1"/>
        <v>1.0356098072286859</v>
      </c>
    </row>
    <row r="30" spans="1:20" x14ac:dyDescent="0.3">
      <c r="A30" s="20">
        <v>42583</v>
      </c>
      <c r="B30" s="26">
        <v>79.664992999999996</v>
      </c>
      <c r="C30">
        <f t="shared" si="0"/>
        <v>1.0643345502317387</v>
      </c>
      <c r="D30" s="7">
        <v>42583</v>
      </c>
      <c r="E30" s="26">
        <v>2170.9499999999998</v>
      </c>
      <c r="F30" s="9">
        <f t="shared" si="1"/>
        <v>0.99878082443871918</v>
      </c>
    </row>
    <row r="31" spans="1:20" x14ac:dyDescent="0.3">
      <c r="A31" s="20">
        <v>42614</v>
      </c>
      <c r="B31" s="26">
        <v>83.754638999999997</v>
      </c>
      <c r="C31">
        <f t="shared" si="0"/>
        <v>1.0513355470953221</v>
      </c>
      <c r="D31" s="7">
        <v>42614</v>
      </c>
      <c r="E31" s="26">
        <v>2168.27</v>
      </c>
      <c r="F31" s="9">
        <f t="shared" si="1"/>
        <v>0.99876551740021657</v>
      </c>
    </row>
    <row r="32" spans="1:20" x14ac:dyDescent="0.3">
      <c r="A32" s="20">
        <v>42644</v>
      </c>
      <c r="B32" s="26">
        <v>77.007216999999997</v>
      </c>
      <c r="C32">
        <f t="shared" si="0"/>
        <v>0.91943822956481247</v>
      </c>
      <c r="D32" s="7">
        <v>42644</v>
      </c>
      <c r="E32" s="26">
        <v>2126.15</v>
      </c>
      <c r="F32" s="9">
        <f t="shared" si="1"/>
        <v>0.98057437496252775</v>
      </c>
    </row>
    <row r="33" spans="1:6" x14ac:dyDescent="0.3">
      <c r="A33" s="20">
        <v>42675</v>
      </c>
      <c r="B33" s="26">
        <v>77.713325999999995</v>
      </c>
      <c r="C33">
        <f t="shared" si="0"/>
        <v>1.0091693873315795</v>
      </c>
      <c r="D33" s="7">
        <v>42675</v>
      </c>
      <c r="E33" s="26">
        <v>2198.81</v>
      </c>
      <c r="F33" s="9">
        <f t="shared" si="1"/>
        <v>1.0341744467699832</v>
      </c>
    </row>
    <row r="34" spans="1:6" x14ac:dyDescent="0.3">
      <c r="A34" s="20">
        <v>42705</v>
      </c>
      <c r="B34" s="26">
        <v>77.242583999999994</v>
      </c>
      <c r="C34">
        <f t="shared" si="0"/>
        <v>0.99394258328359286</v>
      </c>
      <c r="D34" s="7">
        <v>42705</v>
      </c>
      <c r="E34" s="26">
        <v>2238.83</v>
      </c>
      <c r="F34" s="9">
        <f t="shared" si="1"/>
        <v>1.018200754044233</v>
      </c>
    </row>
    <row r="35" spans="1:6" x14ac:dyDescent="0.3">
      <c r="A35" s="20">
        <v>42736</v>
      </c>
      <c r="B35" s="26">
        <v>81.822593999999995</v>
      </c>
      <c r="C35">
        <f t="shared" si="0"/>
        <v>1.0592938475491707</v>
      </c>
      <c r="D35" s="7">
        <v>42736</v>
      </c>
      <c r="E35" s="26">
        <v>2278.87</v>
      </c>
      <c r="F35" s="9">
        <f t="shared" si="1"/>
        <v>1.0178843413747358</v>
      </c>
    </row>
    <row r="36" spans="1:6" x14ac:dyDescent="0.3">
      <c r="A36" s="20">
        <v>42767</v>
      </c>
      <c r="B36" s="26">
        <v>84.833457999999993</v>
      </c>
      <c r="C36">
        <f t="shared" si="0"/>
        <v>1.0367974645242852</v>
      </c>
      <c r="D36" s="7">
        <v>42767</v>
      </c>
      <c r="E36" s="26">
        <v>2363.64</v>
      </c>
      <c r="F36" s="9">
        <f t="shared" si="1"/>
        <v>1.0371982605414087</v>
      </c>
    </row>
    <row r="37" spans="1:6" x14ac:dyDescent="0.3">
      <c r="A37" s="20">
        <v>42795</v>
      </c>
      <c r="B37" s="26">
        <v>87.795280000000005</v>
      </c>
      <c r="C37">
        <f t="shared" si="0"/>
        <v>1.0349133710899774</v>
      </c>
      <c r="D37" s="7">
        <v>42795</v>
      </c>
      <c r="E37" s="26">
        <v>2362.7199999999998</v>
      </c>
      <c r="F37" s="9">
        <f t="shared" si="1"/>
        <v>0.99961076982958486</v>
      </c>
    </row>
    <row r="38" spans="1:6" x14ac:dyDescent="0.3">
      <c r="A38" s="20">
        <v>42826</v>
      </c>
      <c r="B38" s="26">
        <v>92.993163999999993</v>
      </c>
      <c r="C38">
        <f t="shared" si="0"/>
        <v>1.0592045950534013</v>
      </c>
      <c r="D38" s="7">
        <v>42826</v>
      </c>
      <c r="E38" s="26">
        <v>2384.1999999999998</v>
      </c>
      <c r="F38" s="9">
        <f t="shared" si="1"/>
        <v>1.009091216902553</v>
      </c>
    </row>
    <row r="39" spans="1:6" x14ac:dyDescent="0.3">
      <c r="A39" s="20">
        <v>42856</v>
      </c>
      <c r="B39" s="26">
        <v>111.14653</v>
      </c>
      <c r="C39">
        <f t="shared" si="0"/>
        <v>1.1952118329902186</v>
      </c>
      <c r="D39" s="7">
        <v>42856</v>
      </c>
      <c r="E39" s="26">
        <v>2411.8000000000002</v>
      </c>
      <c r="F39" s="9">
        <f t="shared" si="1"/>
        <v>1.0115762100494927</v>
      </c>
    </row>
    <row r="40" spans="1:6" x14ac:dyDescent="0.3">
      <c r="A40" s="20">
        <v>42887</v>
      </c>
      <c r="B40" s="26">
        <v>103.683144</v>
      </c>
      <c r="C40">
        <f t="shared" si="0"/>
        <v>0.93285093110869044</v>
      </c>
      <c r="D40" s="7">
        <v>42887</v>
      </c>
      <c r="E40" s="26">
        <v>2423.41</v>
      </c>
      <c r="F40" s="9">
        <f t="shared" si="1"/>
        <v>1.0048138319927025</v>
      </c>
    </row>
    <row r="41" spans="1:6" x14ac:dyDescent="0.3">
      <c r="A41" s="20">
        <v>42917</v>
      </c>
      <c r="B41" s="26">
        <v>114.490852</v>
      </c>
      <c r="C41">
        <f t="shared" si="0"/>
        <v>1.104237849886188</v>
      </c>
      <c r="D41" s="7">
        <v>42917</v>
      </c>
      <c r="E41" s="26">
        <v>2470.3000000000002</v>
      </c>
      <c r="F41" s="9">
        <f t="shared" si="1"/>
        <v>1.0193487688835154</v>
      </c>
    </row>
    <row r="42" spans="1:6" x14ac:dyDescent="0.3">
      <c r="A42" s="20">
        <v>42948</v>
      </c>
      <c r="B42" s="26">
        <v>119.15913399999999</v>
      </c>
      <c r="C42">
        <f t="shared" si="0"/>
        <v>1.0407742795031343</v>
      </c>
      <c r="D42" s="7">
        <v>42948</v>
      </c>
      <c r="E42" s="26">
        <v>2471.65</v>
      </c>
      <c r="F42" s="9">
        <f t="shared" si="1"/>
        <v>1.0005464923288669</v>
      </c>
    </row>
    <row r="43" spans="1:6" x14ac:dyDescent="0.3">
      <c r="A43" s="20">
        <v>42979</v>
      </c>
      <c r="B43" s="26">
        <v>115.785393</v>
      </c>
      <c r="C43">
        <f t="shared" si="0"/>
        <v>0.97168709702103073</v>
      </c>
      <c r="D43" s="7">
        <v>42979</v>
      </c>
      <c r="E43" s="26">
        <v>2519.36</v>
      </c>
      <c r="F43" s="9">
        <f t="shared" si="1"/>
        <v>1.0193028948273422</v>
      </c>
    </row>
    <row r="44" spans="1:6" x14ac:dyDescent="0.3">
      <c r="A44" s="20">
        <v>43009</v>
      </c>
      <c r="B44" s="26">
        <v>117.295731</v>
      </c>
      <c r="C44">
        <f t="shared" si="0"/>
        <v>1.0130442878921697</v>
      </c>
      <c r="D44" s="7">
        <v>43009</v>
      </c>
      <c r="E44" s="26">
        <v>2575.2600000000002</v>
      </c>
      <c r="F44" s="9">
        <f t="shared" si="1"/>
        <v>1.022188174774546</v>
      </c>
    </row>
    <row r="45" spans="1:6" x14ac:dyDescent="0.3">
      <c r="A45" s="20">
        <v>43040</v>
      </c>
      <c r="B45" s="26">
        <v>104.30100299999999</v>
      </c>
      <c r="C45">
        <f t="shared" si="0"/>
        <v>0.88921397318372986</v>
      </c>
      <c r="D45" s="7">
        <v>43040</v>
      </c>
      <c r="E45" s="26">
        <v>2647.58</v>
      </c>
      <c r="F45" s="9">
        <f t="shared" si="1"/>
        <v>1.0280826013684055</v>
      </c>
    </row>
    <row r="46" spans="1:6" x14ac:dyDescent="0.3">
      <c r="A46" s="20">
        <v>43070</v>
      </c>
      <c r="B46" s="26">
        <v>103.035881</v>
      </c>
      <c r="C46">
        <f t="shared" si="0"/>
        <v>0.98787047138942674</v>
      </c>
      <c r="D46" s="7">
        <v>43070</v>
      </c>
      <c r="E46" s="26">
        <v>2673.61</v>
      </c>
      <c r="F46" s="9">
        <f t="shared" si="1"/>
        <v>1.0098316198188535</v>
      </c>
    </row>
    <row r="47" spans="1:6" x14ac:dyDescent="0.3">
      <c r="A47" s="20">
        <v>43101</v>
      </c>
      <c r="B47" s="26">
        <v>124.513924</v>
      </c>
      <c r="C47">
        <f t="shared" si="0"/>
        <v>1.2084520731181014</v>
      </c>
      <c r="D47" s="7">
        <v>43101</v>
      </c>
      <c r="E47" s="26">
        <v>2823.81</v>
      </c>
      <c r="F47" s="9">
        <f t="shared" si="1"/>
        <v>1.0561787246457037</v>
      </c>
    </row>
    <row r="48" spans="1:6" x14ac:dyDescent="0.3">
      <c r="A48" s="20">
        <v>43132</v>
      </c>
      <c r="B48" s="26">
        <v>121.31675</v>
      </c>
      <c r="C48">
        <f t="shared" si="0"/>
        <v>0.97432275927630385</v>
      </c>
      <c r="D48" s="7">
        <v>43132</v>
      </c>
      <c r="E48" s="26">
        <v>2713.83</v>
      </c>
      <c r="F48" s="9">
        <f t="shared" si="1"/>
        <v>0.96105262039584816</v>
      </c>
    </row>
    <row r="49" spans="1:6" x14ac:dyDescent="0.3">
      <c r="A49" s="20">
        <v>43160</v>
      </c>
      <c r="B49" s="26">
        <v>118.904129</v>
      </c>
      <c r="C49">
        <f t="shared" si="0"/>
        <v>0.98011304292276213</v>
      </c>
      <c r="D49" s="7">
        <v>43160</v>
      </c>
      <c r="E49" s="26">
        <v>2640.87</v>
      </c>
      <c r="F49" s="9">
        <f t="shared" si="1"/>
        <v>0.97311548623163568</v>
      </c>
    </row>
    <row r="50" spans="1:6" x14ac:dyDescent="0.3">
      <c r="A50" s="20">
        <v>43191</v>
      </c>
      <c r="B50" s="26">
        <v>115.70695499999999</v>
      </c>
      <c r="C50">
        <f t="shared" si="0"/>
        <v>0.97311132904392239</v>
      </c>
      <c r="D50" s="7">
        <v>43191</v>
      </c>
      <c r="E50" s="26">
        <v>2648.05</v>
      </c>
      <c r="F50" s="9">
        <f t="shared" si="1"/>
        <v>1.0027188010011854</v>
      </c>
    </row>
    <row r="51" spans="1:6" x14ac:dyDescent="0.3">
      <c r="A51" s="20">
        <v>43221</v>
      </c>
      <c r="B51" s="26">
        <v>128.38784799999999</v>
      </c>
      <c r="C51">
        <f t="shared" si="0"/>
        <v>1.1095949072378579</v>
      </c>
      <c r="D51" s="7">
        <v>43221</v>
      </c>
      <c r="E51" s="26">
        <v>2705.27</v>
      </c>
      <c r="F51" s="9">
        <f t="shared" si="1"/>
        <v>1.0216083533165914</v>
      </c>
    </row>
    <row r="52" spans="1:6" x14ac:dyDescent="0.3">
      <c r="A52" s="20">
        <v>43252</v>
      </c>
      <c r="B52" s="26">
        <v>138.30306999999999</v>
      </c>
      <c r="C52">
        <f t="shared" si="0"/>
        <v>1.0772286641956956</v>
      </c>
      <c r="D52" s="7">
        <v>43252</v>
      </c>
      <c r="E52" s="26">
        <v>2718.37</v>
      </c>
      <c r="F52" s="9">
        <f t="shared" si="1"/>
        <v>1.0048424002040461</v>
      </c>
    </row>
    <row r="53" spans="1:6" x14ac:dyDescent="0.3">
      <c r="A53" s="20">
        <v>43282</v>
      </c>
      <c r="B53" s="26">
        <v>126.26945499999999</v>
      </c>
      <c r="C53">
        <f t="shared" si="0"/>
        <v>0.91299097698988174</v>
      </c>
      <c r="D53" s="7">
        <v>43282</v>
      </c>
      <c r="E53" s="26">
        <v>2816.29</v>
      </c>
      <c r="F53" s="9">
        <f t="shared" si="1"/>
        <v>1.0360215864654188</v>
      </c>
    </row>
    <row r="54" spans="1:6" x14ac:dyDescent="0.3">
      <c r="A54" s="20">
        <v>43313</v>
      </c>
      <c r="B54" s="26">
        <v>111.225014</v>
      </c>
      <c r="C54">
        <f t="shared" si="0"/>
        <v>0.88085447109912696</v>
      </c>
      <c r="D54" s="7">
        <v>43313</v>
      </c>
      <c r="E54" s="26">
        <v>2901.52</v>
      </c>
      <c r="F54" s="9">
        <f t="shared" si="1"/>
        <v>1.0302632186316041</v>
      </c>
    </row>
    <row r="55" spans="1:6" x14ac:dyDescent="0.3">
      <c r="A55" s="20">
        <v>43344</v>
      </c>
      <c r="B55" s="26">
        <v>118.168594</v>
      </c>
      <c r="C55">
        <f t="shared" si="0"/>
        <v>1.0624282232052584</v>
      </c>
      <c r="D55" s="7">
        <v>43344</v>
      </c>
      <c r="E55" s="26">
        <v>2913.98</v>
      </c>
      <c r="F55" s="9">
        <f t="shared" si="1"/>
        <v>1.0042943009181395</v>
      </c>
    </row>
    <row r="56" spans="1:6" x14ac:dyDescent="0.3">
      <c r="A56" s="20">
        <v>43374</v>
      </c>
      <c r="B56" s="26">
        <v>89.227135000000004</v>
      </c>
      <c r="C56">
        <f t="shared" si="0"/>
        <v>0.75508332611624374</v>
      </c>
      <c r="D56" s="7">
        <v>43374</v>
      </c>
      <c r="E56" s="26">
        <v>2711.74</v>
      </c>
      <c r="F56" s="9">
        <f t="shared" si="1"/>
        <v>0.93059664102018536</v>
      </c>
    </row>
    <row r="57" spans="1:6" x14ac:dyDescent="0.3">
      <c r="A57" s="20">
        <v>43405</v>
      </c>
      <c r="B57" s="26">
        <v>82.450287000000003</v>
      </c>
      <c r="C57">
        <f t="shared" si="0"/>
        <v>0.92404947217009714</v>
      </c>
      <c r="D57" s="7">
        <v>43405</v>
      </c>
      <c r="E57" s="26">
        <v>2760.17</v>
      </c>
      <c r="F57" s="9">
        <f t="shared" si="1"/>
        <v>1.0178593817991402</v>
      </c>
    </row>
    <row r="58" spans="1:6" x14ac:dyDescent="0.3">
      <c r="A58" s="20">
        <v>43435</v>
      </c>
      <c r="B58" s="26">
        <v>77.389694000000006</v>
      </c>
      <c r="C58">
        <f t="shared" si="0"/>
        <v>0.93862249381860863</v>
      </c>
      <c r="D58" s="7">
        <v>43435</v>
      </c>
      <c r="E58" s="26">
        <v>2506.85</v>
      </c>
      <c r="F58" s="9">
        <f t="shared" si="1"/>
        <v>0.90822304423278266</v>
      </c>
    </row>
    <row r="59" spans="1:6" x14ac:dyDescent="0.3">
      <c r="A59" s="20">
        <v>43466</v>
      </c>
      <c r="B59" s="26">
        <v>90.462860000000006</v>
      </c>
      <c r="C59">
        <f t="shared" si="0"/>
        <v>1.1689264464593956</v>
      </c>
      <c r="D59" s="7">
        <v>43466</v>
      </c>
      <c r="E59" s="26">
        <v>2704.1</v>
      </c>
      <c r="F59" s="9">
        <f t="shared" si="1"/>
        <v>1.0786844047310369</v>
      </c>
    </row>
    <row r="60" spans="1:6" x14ac:dyDescent="0.3">
      <c r="A60" s="20">
        <v>43497</v>
      </c>
      <c r="B60" s="26">
        <v>93.934669</v>
      </c>
      <c r="C60">
        <f t="shared" si="0"/>
        <v>1.038378280324102</v>
      </c>
      <c r="D60" s="7">
        <v>43497</v>
      </c>
      <c r="E60" s="26">
        <v>2784.49</v>
      </c>
      <c r="F60" s="9">
        <f t="shared" si="1"/>
        <v>1.0297289301431161</v>
      </c>
    </row>
    <row r="61" spans="1:6" x14ac:dyDescent="0.3">
      <c r="A61" s="20">
        <v>43525</v>
      </c>
      <c r="B61" s="26">
        <v>99.671951000000007</v>
      </c>
      <c r="C61">
        <f t="shared" si="0"/>
        <v>1.0610773643115727</v>
      </c>
      <c r="D61" s="7">
        <v>43525</v>
      </c>
      <c r="E61" s="26">
        <v>2834.4</v>
      </c>
      <c r="F61" s="9">
        <f t="shared" si="1"/>
        <v>1.0179242877510783</v>
      </c>
    </row>
    <row r="62" spans="1:6" x14ac:dyDescent="0.3">
      <c r="A62" s="20">
        <v>43556</v>
      </c>
      <c r="B62" s="26">
        <v>92.826438999999993</v>
      </c>
      <c r="C62">
        <f t="shared" si="0"/>
        <v>0.93131957455111902</v>
      </c>
      <c r="D62" s="7">
        <v>43556</v>
      </c>
      <c r="E62" s="26">
        <v>2945.83</v>
      </c>
      <c r="F62" s="9">
        <f t="shared" si="1"/>
        <v>1.0393134349421393</v>
      </c>
    </row>
    <row r="63" spans="1:6" x14ac:dyDescent="0.3">
      <c r="A63" s="20">
        <v>43586</v>
      </c>
      <c r="B63" s="26">
        <v>91.286674000000005</v>
      </c>
      <c r="C63">
        <f t="shared" si="0"/>
        <v>0.98341243058995309</v>
      </c>
      <c r="D63" s="7">
        <v>43586</v>
      </c>
      <c r="E63" s="26">
        <v>2752.06</v>
      </c>
      <c r="F63" s="9">
        <f t="shared" si="1"/>
        <v>0.93422227351883846</v>
      </c>
    </row>
    <row r="64" spans="1:6" x14ac:dyDescent="0.3">
      <c r="A64" s="20">
        <v>43617</v>
      </c>
      <c r="B64" s="26">
        <v>99.309089999999998</v>
      </c>
      <c r="C64">
        <f t="shared" si="0"/>
        <v>1.0878815674673392</v>
      </c>
      <c r="D64" s="7">
        <v>43617</v>
      </c>
      <c r="E64" s="26">
        <v>2941.76</v>
      </c>
      <c r="F64" s="9">
        <f t="shared" si="1"/>
        <v>1.068930183208215</v>
      </c>
    </row>
    <row r="65" spans="1:6" x14ac:dyDescent="0.3">
      <c r="A65" s="20">
        <v>43647</v>
      </c>
      <c r="B65" s="26">
        <v>90.717856999999995</v>
      </c>
      <c r="C65">
        <f t="shared" si="0"/>
        <v>0.91348996350686529</v>
      </c>
      <c r="D65" s="7">
        <v>43647</v>
      </c>
      <c r="E65" s="26">
        <v>2980.38</v>
      </c>
      <c r="F65" s="9">
        <f t="shared" si="1"/>
        <v>1.0131281953660394</v>
      </c>
    </row>
    <row r="66" spans="1:6" x14ac:dyDescent="0.3">
      <c r="A66" s="20">
        <v>43678</v>
      </c>
      <c r="B66" s="26">
        <v>91.875129999999999</v>
      </c>
      <c r="C66">
        <f t="shared" si="0"/>
        <v>1.0127568379398557</v>
      </c>
      <c r="D66" s="7">
        <v>43678</v>
      </c>
      <c r="E66" s="26">
        <v>2926.46</v>
      </c>
      <c r="F66" s="9">
        <f t="shared" si="1"/>
        <v>0.98190834725773224</v>
      </c>
    </row>
    <row r="67" spans="1:6" x14ac:dyDescent="0.3">
      <c r="A67" s="20">
        <v>43709</v>
      </c>
      <c r="B67" s="26">
        <v>95.935364000000007</v>
      </c>
      <c r="C67">
        <f t="shared" si="0"/>
        <v>1.0441929605977156</v>
      </c>
      <c r="D67" s="7">
        <v>43709</v>
      </c>
      <c r="E67" s="26">
        <v>2976.74</v>
      </c>
      <c r="F67" s="9">
        <f t="shared" si="1"/>
        <v>1.0171811676906568</v>
      </c>
    </row>
    <row r="68" spans="1:6" x14ac:dyDescent="0.3">
      <c r="A68" s="20">
        <v>43739</v>
      </c>
      <c r="B68" s="26">
        <v>94.542702000000006</v>
      </c>
      <c r="C68">
        <f t="shared" ref="C68:C121" si="2">B68/B67</f>
        <v>0.98548333021387191</v>
      </c>
      <c r="D68" s="7">
        <v>43739</v>
      </c>
      <c r="E68" s="26">
        <v>3037.56</v>
      </c>
      <c r="F68" s="9">
        <f t="shared" ref="F68:F121" si="3">E68/E67</f>
        <v>1.0204317474821449</v>
      </c>
    </row>
    <row r="69" spans="1:6" x14ac:dyDescent="0.3">
      <c r="A69" s="20">
        <v>43770</v>
      </c>
      <c r="B69" s="26">
        <v>99.063896</v>
      </c>
      <c r="C69">
        <f t="shared" si="2"/>
        <v>1.0478217134094601</v>
      </c>
      <c r="D69" s="7">
        <v>43770</v>
      </c>
      <c r="E69" s="26">
        <v>3140.98</v>
      </c>
      <c r="F69" s="9">
        <f t="shared" si="3"/>
        <v>1.0340470640909152</v>
      </c>
    </row>
    <row r="70" spans="1:6" x14ac:dyDescent="0.3">
      <c r="A70" s="20">
        <v>43800</v>
      </c>
      <c r="B70" s="26">
        <v>105.438675</v>
      </c>
      <c r="C70">
        <f t="shared" si="2"/>
        <v>1.0643501745580448</v>
      </c>
      <c r="D70" s="7">
        <v>43800</v>
      </c>
      <c r="E70" s="26">
        <v>3230.78</v>
      </c>
      <c r="F70" s="9">
        <f t="shared" si="3"/>
        <v>1.0285898031824463</v>
      </c>
    </row>
    <row r="71" spans="1:6" x14ac:dyDescent="0.3">
      <c r="A71" s="20">
        <v>43831</v>
      </c>
      <c r="B71" s="26">
        <v>105.84077499999999</v>
      </c>
      <c r="C71">
        <f t="shared" si="2"/>
        <v>1.0038135911704125</v>
      </c>
      <c r="D71" s="7">
        <v>43831</v>
      </c>
      <c r="E71" s="26">
        <v>3225.52</v>
      </c>
      <c r="F71" s="9">
        <f t="shared" si="3"/>
        <v>0.99837191018887073</v>
      </c>
    </row>
    <row r="72" spans="1:6" x14ac:dyDescent="0.3">
      <c r="A72" s="20">
        <v>43862</v>
      </c>
      <c r="B72" s="26">
        <v>99.416977000000003</v>
      </c>
      <c r="C72">
        <f t="shared" si="2"/>
        <v>0.93930696369145072</v>
      </c>
      <c r="D72" s="7">
        <v>43862</v>
      </c>
      <c r="E72" s="26">
        <v>2954.22</v>
      </c>
      <c r="F72" s="9">
        <f t="shared" si="3"/>
        <v>0.91588953099035186</v>
      </c>
    </row>
    <row r="73" spans="1:6" x14ac:dyDescent="0.3">
      <c r="A73" s="20">
        <v>43891</v>
      </c>
      <c r="B73" s="26">
        <v>98.240082000000001</v>
      </c>
      <c r="C73">
        <f t="shared" si="2"/>
        <v>0.98816203192338059</v>
      </c>
      <c r="D73" s="7">
        <v>43891</v>
      </c>
      <c r="E73" s="26">
        <v>2584.59</v>
      </c>
      <c r="F73" s="9">
        <f t="shared" si="3"/>
        <v>0.87488067916404344</v>
      </c>
    </row>
    <row r="74" spans="1:6" x14ac:dyDescent="0.3">
      <c r="A74" s="20">
        <v>43922</v>
      </c>
      <c r="B74" s="26">
        <v>112.058632</v>
      </c>
      <c r="C74">
        <f t="shared" si="2"/>
        <v>1.1406610185850619</v>
      </c>
      <c r="D74" s="7">
        <v>43922</v>
      </c>
      <c r="E74" s="26">
        <v>2912.43</v>
      </c>
      <c r="F74" s="9">
        <f t="shared" si="3"/>
        <v>1.1268441029331537</v>
      </c>
    </row>
    <row r="75" spans="1:6" x14ac:dyDescent="0.3">
      <c r="A75" s="20">
        <v>43952</v>
      </c>
      <c r="B75" s="26">
        <v>120.51255</v>
      </c>
      <c r="C75">
        <f t="shared" si="2"/>
        <v>1.0754419168708038</v>
      </c>
      <c r="D75" s="7">
        <v>43952</v>
      </c>
      <c r="E75" s="26">
        <v>3044.31</v>
      </c>
      <c r="F75" s="9">
        <f t="shared" si="3"/>
        <v>1.0452817750126184</v>
      </c>
    </row>
    <row r="76" spans="1:6" x14ac:dyDescent="0.3">
      <c r="A76" s="20">
        <v>43983</v>
      </c>
      <c r="B76" s="26">
        <v>129.505875</v>
      </c>
      <c r="C76">
        <f t="shared" si="2"/>
        <v>1.0746256302766808</v>
      </c>
      <c r="D76" s="7">
        <v>43983</v>
      </c>
      <c r="E76" s="26">
        <v>3100.29</v>
      </c>
      <c r="F76" s="9">
        <f t="shared" si="3"/>
        <v>1.0183884032835027</v>
      </c>
    </row>
    <row r="77" spans="1:6" x14ac:dyDescent="0.3">
      <c r="A77" s="20">
        <v>44013</v>
      </c>
      <c r="B77" s="26">
        <v>138.891479</v>
      </c>
      <c r="C77">
        <f t="shared" si="2"/>
        <v>1.0724724187223167</v>
      </c>
      <c r="D77" s="7">
        <v>44013</v>
      </c>
      <c r="E77" s="26">
        <v>3271.12</v>
      </c>
      <c r="F77" s="9">
        <f t="shared" si="3"/>
        <v>1.0551012969754443</v>
      </c>
    </row>
    <row r="78" spans="1:6" x14ac:dyDescent="0.3">
      <c r="A78" s="20">
        <v>44044</v>
      </c>
      <c r="B78" s="26">
        <v>136.78294399999999</v>
      </c>
      <c r="C78">
        <f t="shared" si="2"/>
        <v>0.98481883111058222</v>
      </c>
      <c r="D78" s="7">
        <v>44044</v>
      </c>
      <c r="E78" s="26">
        <v>3500.31</v>
      </c>
      <c r="F78" s="9">
        <f t="shared" si="3"/>
        <v>1.0700646873242192</v>
      </c>
    </row>
    <row r="79" spans="1:6" x14ac:dyDescent="0.3">
      <c r="A79" s="20">
        <v>44075</v>
      </c>
      <c r="B79" s="26">
        <v>127.897491</v>
      </c>
      <c r="C79">
        <f t="shared" si="2"/>
        <v>0.93503975905066072</v>
      </c>
      <c r="D79" s="7">
        <v>44075</v>
      </c>
      <c r="E79" s="26">
        <v>3363</v>
      </c>
      <c r="F79" s="9">
        <f t="shared" si="3"/>
        <v>0.9607720459045056</v>
      </c>
    </row>
    <row r="80" spans="1:6" x14ac:dyDescent="0.3">
      <c r="A80" s="20">
        <v>44105</v>
      </c>
      <c r="B80" s="26">
        <v>117.521294</v>
      </c>
      <c r="C80">
        <f t="shared" si="2"/>
        <v>0.91887098864198979</v>
      </c>
      <c r="D80" s="7">
        <v>44105</v>
      </c>
      <c r="E80" s="26">
        <v>3269.96</v>
      </c>
      <c r="F80" s="9">
        <f t="shared" si="3"/>
        <v>0.9723342253939935</v>
      </c>
    </row>
    <row r="81" spans="1:6" x14ac:dyDescent="0.3">
      <c r="A81" s="20">
        <v>44136</v>
      </c>
      <c r="B81" s="26">
        <v>125.28872699999999</v>
      </c>
      <c r="C81">
        <f t="shared" si="2"/>
        <v>1.0660938348755757</v>
      </c>
      <c r="D81" s="7">
        <v>44136</v>
      </c>
      <c r="E81" s="26">
        <v>3621.63</v>
      </c>
      <c r="F81" s="9">
        <f t="shared" si="3"/>
        <v>1.1075456580508631</v>
      </c>
    </row>
    <row r="82" spans="1:6" x14ac:dyDescent="0.3">
      <c r="A82" s="20">
        <v>44166</v>
      </c>
      <c r="B82" s="26">
        <v>140.83332799999999</v>
      </c>
      <c r="C82">
        <f t="shared" si="2"/>
        <v>1.1240702286008541</v>
      </c>
      <c r="D82" s="7">
        <v>44166</v>
      </c>
      <c r="E82" s="26">
        <v>3756.07</v>
      </c>
      <c r="F82" s="9">
        <f t="shared" si="3"/>
        <v>1.0371214066594323</v>
      </c>
    </row>
    <row r="83" spans="1:6" x14ac:dyDescent="0.3">
      <c r="A83" s="20">
        <v>44197</v>
      </c>
      <c r="B83" s="26">
        <v>140.628174</v>
      </c>
      <c r="C83">
        <f t="shared" si="2"/>
        <v>0.99854328515193513</v>
      </c>
      <c r="D83" s="7">
        <v>44197</v>
      </c>
      <c r="E83" s="26">
        <v>3714.24</v>
      </c>
      <c r="F83" s="9">
        <f t="shared" si="3"/>
        <v>0.98886335984153639</v>
      </c>
    </row>
    <row r="84" spans="1:6" x14ac:dyDescent="0.3">
      <c r="A84" s="20">
        <v>44228</v>
      </c>
      <c r="B84" s="26">
        <v>131.563965</v>
      </c>
      <c r="C84">
        <f t="shared" si="2"/>
        <v>0.93554485746220384</v>
      </c>
      <c r="D84" s="7">
        <v>44228</v>
      </c>
      <c r="E84" s="26">
        <v>3811.15</v>
      </c>
      <c r="F84" s="9">
        <f t="shared" si="3"/>
        <v>1.0260914749719998</v>
      </c>
    </row>
    <row r="85" spans="1:6" x14ac:dyDescent="0.3">
      <c r="A85" s="20">
        <v>44256</v>
      </c>
      <c r="B85" s="26">
        <v>132.93884299999999</v>
      </c>
      <c r="C85">
        <f t="shared" si="2"/>
        <v>1.0104502627296159</v>
      </c>
      <c r="D85" s="7">
        <v>44256</v>
      </c>
      <c r="E85" s="26">
        <v>3972.89</v>
      </c>
      <c r="F85" s="9">
        <f t="shared" si="3"/>
        <v>1.0424386340081078</v>
      </c>
    </row>
    <row r="86" spans="1:6" x14ac:dyDescent="0.3">
      <c r="A86" s="20">
        <v>44287</v>
      </c>
      <c r="B86" s="26">
        <v>139.70130900000001</v>
      </c>
      <c r="C86">
        <f t="shared" si="2"/>
        <v>1.050868999965646</v>
      </c>
      <c r="D86" s="7">
        <v>44287</v>
      </c>
      <c r="E86" s="26">
        <v>4181.17</v>
      </c>
      <c r="F86" s="9">
        <f t="shared" si="3"/>
        <v>1.0524253125558474</v>
      </c>
    </row>
    <row r="87" spans="1:6" x14ac:dyDescent="0.3">
      <c r="A87" s="20">
        <v>44317</v>
      </c>
      <c r="B87" s="26">
        <v>140.537094</v>
      </c>
      <c r="C87">
        <f t="shared" si="2"/>
        <v>1.0059826568983687</v>
      </c>
      <c r="D87" s="7">
        <v>44317</v>
      </c>
      <c r="E87" s="26">
        <v>4204.1099999999997</v>
      </c>
      <c r="F87" s="9">
        <f t="shared" si="3"/>
        <v>1.0054865025818132</v>
      </c>
    </row>
    <row r="88" spans="1:6" x14ac:dyDescent="0.3">
      <c r="A88" s="20">
        <v>44348</v>
      </c>
      <c r="B88" s="26">
        <v>141.422012</v>
      </c>
      <c r="C88">
        <f t="shared" si="2"/>
        <v>1.0062966863396221</v>
      </c>
      <c r="D88" s="7">
        <v>44348</v>
      </c>
      <c r="E88" s="26">
        <v>4297.5</v>
      </c>
      <c r="F88" s="9">
        <f t="shared" si="3"/>
        <v>1.0222139763231695</v>
      </c>
    </row>
    <row r="89" spans="1:6" x14ac:dyDescent="0.3">
      <c r="A89" s="20">
        <v>44378</v>
      </c>
      <c r="B89" s="26">
        <v>141.718414</v>
      </c>
      <c r="C89">
        <f t="shared" si="2"/>
        <v>1.0020958689231489</v>
      </c>
      <c r="D89" s="7">
        <v>44378</v>
      </c>
      <c r="E89" s="26">
        <v>4395.26</v>
      </c>
      <c r="F89" s="9">
        <f t="shared" si="3"/>
        <v>1.0227481093659105</v>
      </c>
    </row>
    <row r="90" spans="1:6" x14ac:dyDescent="0.3">
      <c r="A90" s="20">
        <v>44409</v>
      </c>
      <c r="B90" s="26">
        <v>142.948959</v>
      </c>
      <c r="C90">
        <f t="shared" si="2"/>
        <v>1.0086830283042825</v>
      </c>
      <c r="D90" s="7">
        <v>44409</v>
      </c>
      <c r="E90" s="26">
        <v>4522.68</v>
      </c>
      <c r="F90" s="9">
        <f t="shared" si="3"/>
        <v>1.0289903213916811</v>
      </c>
    </row>
    <row r="91" spans="1:6" x14ac:dyDescent="0.3">
      <c r="A91" s="20">
        <v>44440</v>
      </c>
      <c r="B91" s="26">
        <v>140.20137</v>
      </c>
      <c r="C91">
        <f t="shared" si="2"/>
        <v>0.98077923043846715</v>
      </c>
      <c r="D91" s="7">
        <v>44440</v>
      </c>
      <c r="E91" s="26">
        <v>4307.54</v>
      </c>
      <c r="F91" s="9">
        <f t="shared" si="3"/>
        <v>0.95243085957883367</v>
      </c>
    </row>
    <row r="92" spans="1:6" x14ac:dyDescent="0.3">
      <c r="A92" s="20">
        <v>44470</v>
      </c>
      <c r="B92" s="26">
        <v>138.230164</v>
      </c>
      <c r="C92">
        <f t="shared" si="2"/>
        <v>0.9859401801851152</v>
      </c>
      <c r="D92" s="7">
        <v>44470</v>
      </c>
      <c r="E92" s="26">
        <v>4605.38</v>
      </c>
      <c r="F92" s="9">
        <f t="shared" si="3"/>
        <v>1.0691438733012346</v>
      </c>
    </row>
    <row r="93" spans="1:6" x14ac:dyDescent="0.3">
      <c r="A93" s="20">
        <v>44501</v>
      </c>
      <c r="B93" s="26">
        <v>122.43103000000001</v>
      </c>
      <c r="C93">
        <f t="shared" si="2"/>
        <v>0.88570415065122843</v>
      </c>
      <c r="D93" s="7">
        <v>44501</v>
      </c>
      <c r="E93" s="26">
        <v>4567</v>
      </c>
      <c r="F93" s="9">
        <f t="shared" si="3"/>
        <v>0.99166626858152851</v>
      </c>
    </row>
    <row r="94" spans="1:6" x14ac:dyDescent="0.3">
      <c r="A94" s="20">
        <v>44531</v>
      </c>
      <c r="B94" s="26">
        <v>130.00039699999999</v>
      </c>
      <c r="C94">
        <f t="shared" si="2"/>
        <v>1.0618255600724749</v>
      </c>
      <c r="D94" s="7">
        <v>44531</v>
      </c>
      <c r="E94" s="26">
        <v>4766.18</v>
      </c>
      <c r="F94" s="9">
        <f t="shared" si="3"/>
        <v>1.0436128749726299</v>
      </c>
    </row>
    <row r="95" spans="1:6" x14ac:dyDescent="0.3">
      <c r="A95" s="20">
        <v>44562</v>
      </c>
      <c r="B95" s="26">
        <v>130.92567399999999</v>
      </c>
      <c r="C95">
        <f t="shared" si="2"/>
        <v>1.0071174936488847</v>
      </c>
      <c r="D95" s="7">
        <v>44562</v>
      </c>
      <c r="E95" s="26">
        <v>4515.55</v>
      </c>
      <c r="F95" s="9">
        <f t="shared" si="3"/>
        <v>0.94741491089300023</v>
      </c>
    </row>
    <row r="96" spans="1:6" x14ac:dyDescent="0.3">
      <c r="A96" s="20">
        <v>44593</v>
      </c>
      <c r="B96" s="26">
        <v>128.38926699999999</v>
      </c>
      <c r="C96">
        <f t="shared" si="2"/>
        <v>0.98062712283612152</v>
      </c>
      <c r="D96" s="7">
        <v>44593</v>
      </c>
      <c r="E96" s="26">
        <v>4373.9399999999996</v>
      </c>
      <c r="F96" s="9">
        <f t="shared" si="3"/>
        <v>0.96863947913321735</v>
      </c>
    </row>
    <row r="97" spans="1:6" x14ac:dyDescent="0.3">
      <c r="A97" s="20">
        <v>44621</v>
      </c>
      <c r="B97" s="26">
        <v>124.856087</v>
      </c>
      <c r="C97">
        <f t="shared" si="2"/>
        <v>0.97248072146093034</v>
      </c>
      <c r="D97" s="7">
        <v>44621</v>
      </c>
      <c r="E97" s="26">
        <v>4530.41</v>
      </c>
      <c r="F97" s="9">
        <f t="shared" si="3"/>
        <v>1.0357732387732801</v>
      </c>
    </row>
    <row r="98" spans="1:6" x14ac:dyDescent="0.3">
      <c r="A98" s="20">
        <v>44652</v>
      </c>
      <c r="B98" s="26">
        <v>116.66377300000001</v>
      </c>
      <c r="C98">
        <f t="shared" si="2"/>
        <v>0.93438594627749305</v>
      </c>
      <c r="D98" s="7">
        <v>44652</v>
      </c>
      <c r="E98" s="26">
        <v>4131.93</v>
      </c>
      <c r="F98" s="9">
        <f t="shared" si="3"/>
        <v>0.91204328085096065</v>
      </c>
    </row>
    <row r="99" spans="1:6" x14ac:dyDescent="0.3">
      <c r="A99" s="20">
        <v>44682</v>
      </c>
      <c r="B99" s="26">
        <v>137.02186599999999</v>
      </c>
      <c r="C99">
        <f t="shared" si="2"/>
        <v>1.1745022681548281</v>
      </c>
      <c r="D99" s="7">
        <v>44682</v>
      </c>
      <c r="E99" s="26">
        <v>4132.1499999999996</v>
      </c>
      <c r="F99" s="9">
        <f t="shared" si="3"/>
        <v>1.0000532438836087</v>
      </c>
    </row>
    <row r="100" spans="1:6" x14ac:dyDescent="0.3">
      <c r="A100" s="20">
        <v>44713</v>
      </c>
      <c r="B100" s="26">
        <v>120.221497</v>
      </c>
      <c r="C100">
        <f t="shared" si="2"/>
        <v>0.87738913875249669</v>
      </c>
      <c r="D100" s="7">
        <v>44713</v>
      </c>
      <c r="E100" s="26">
        <v>3785.38</v>
      </c>
      <c r="F100" s="9">
        <f t="shared" si="3"/>
        <v>0.91608000677613355</v>
      </c>
    </row>
    <row r="101" spans="1:6" x14ac:dyDescent="0.3">
      <c r="A101" s="20">
        <v>44743</v>
      </c>
      <c r="B101" s="26">
        <v>129.86479199999999</v>
      </c>
      <c r="C101">
        <f t="shared" si="2"/>
        <v>1.0802127343331949</v>
      </c>
      <c r="D101" s="7">
        <v>44743</v>
      </c>
      <c r="E101" s="26">
        <v>4130.29</v>
      </c>
      <c r="F101" s="9">
        <f t="shared" si="3"/>
        <v>1.0911163476322059</v>
      </c>
    </row>
    <row r="102" spans="1:6" x14ac:dyDescent="0.3">
      <c r="A102" s="20">
        <v>44774</v>
      </c>
      <c r="B102" s="26">
        <v>125.550156</v>
      </c>
      <c r="C102">
        <f t="shared" si="2"/>
        <v>0.96677593723786204</v>
      </c>
      <c r="D102" s="7">
        <v>44774</v>
      </c>
      <c r="E102" s="26">
        <v>3955</v>
      </c>
      <c r="F102" s="9">
        <f t="shared" si="3"/>
        <v>0.95755988078318954</v>
      </c>
    </row>
    <row r="103" spans="1:6" x14ac:dyDescent="0.3">
      <c r="A103" s="20">
        <v>44805</v>
      </c>
      <c r="B103" s="26">
        <v>114.67437700000001</v>
      </c>
      <c r="C103">
        <f t="shared" si="2"/>
        <v>0.91337502599359577</v>
      </c>
      <c r="D103" s="7">
        <v>44805</v>
      </c>
      <c r="E103" s="26">
        <v>3585.62</v>
      </c>
      <c r="F103" s="9">
        <f t="shared" si="3"/>
        <v>0.90660429835651068</v>
      </c>
    </row>
    <row r="104" spans="1:6" x14ac:dyDescent="0.3">
      <c r="A104" s="20">
        <v>44835</v>
      </c>
      <c r="B104" s="26">
        <v>124.832634</v>
      </c>
      <c r="C104">
        <f t="shared" si="2"/>
        <v>1.0885834941139465</v>
      </c>
      <c r="D104" s="7">
        <v>44835</v>
      </c>
      <c r="E104" s="26">
        <v>3871.98</v>
      </c>
      <c r="F104" s="9">
        <f t="shared" si="3"/>
        <v>1.0798634545768933</v>
      </c>
    </row>
    <row r="105" spans="1:6" x14ac:dyDescent="0.3">
      <c r="A105" s="20">
        <v>44866</v>
      </c>
      <c r="B105" s="26">
        <v>129.60948200000001</v>
      </c>
      <c r="C105">
        <f t="shared" si="2"/>
        <v>1.0382660194448834</v>
      </c>
      <c r="D105" s="7">
        <v>44866</v>
      </c>
      <c r="E105" s="26">
        <v>4080.11</v>
      </c>
      <c r="F105" s="9">
        <f t="shared" si="3"/>
        <v>1.0537528602936999</v>
      </c>
    </row>
    <row r="106" spans="1:6" x14ac:dyDescent="0.3">
      <c r="A106" s="20">
        <v>44896</v>
      </c>
      <c r="B106" s="26">
        <v>121.26597599999999</v>
      </c>
      <c r="C106">
        <f t="shared" si="2"/>
        <v>0.93562580552555552</v>
      </c>
      <c r="D106" s="7">
        <v>44896</v>
      </c>
      <c r="E106" s="26">
        <v>3839.5</v>
      </c>
      <c r="F106" s="9">
        <f t="shared" si="3"/>
        <v>0.94102855070083891</v>
      </c>
    </row>
    <row r="107" spans="1:6" x14ac:dyDescent="0.3">
      <c r="A107" s="20">
        <v>44927</v>
      </c>
      <c r="B107" s="26">
        <v>127.717354</v>
      </c>
      <c r="C107">
        <f t="shared" si="2"/>
        <v>1.0532002315307305</v>
      </c>
      <c r="D107" s="7">
        <v>44927</v>
      </c>
      <c r="E107" s="26">
        <v>4076.6</v>
      </c>
      <c r="F107" s="9">
        <f t="shared" si="3"/>
        <v>1.061752832400052</v>
      </c>
    </row>
    <row r="108" spans="1:6" x14ac:dyDescent="0.3">
      <c r="A108" s="20">
        <v>44958</v>
      </c>
      <c r="B108" s="26">
        <v>110.110069</v>
      </c>
      <c r="C108">
        <f t="shared" si="2"/>
        <v>0.8621386644136082</v>
      </c>
      <c r="D108" s="7">
        <v>44958</v>
      </c>
      <c r="E108" s="26">
        <v>3970.15</v>
      </c>
      <c r="F108" s="9">
        <f t="shared" si="3"/>
        <v>0.9738875533532847</v>
      </c>
    </row>
    <row r="109" spans="1:6" x14ac:dyDescent="0.3">
      <c r="A109" s="20">
        <v>44986</v>
      </c>
      <c r="B109" s="26">
        <v>119.75372299999999</v>
      </c>
      <c r="C109">
        <f t="shared" si="2"/>
        <v>1.0875819449354809</v>
      </c>
      <c r="D109" s="7">
        <v>44986</v>
      </c>
      <c r="E109" s="26">
        <v>4109.3100000000004</v>
      </c>
      <c r="F109" s="9">
        <f t="shared" si="3"/>
        <v>1.035051572358727</v>
      </c>
    </row>
    <row r="110" spans="1:6" x14ac:dyDescent="0.3">
      <c r="A110" s="20">
        <v>45017</v>
      </c>
      <c r="B110" s="26">
        <v>126.54425000000001</v>
      </c>
      <c r="C110">
        <f t="shared" si="2"/>
        <v>1.0567040992955186</v>
      </c>
      <c r="D110" s="7">
        <v>45017</v>
      </c>
      <c r="E110" s="26">
        <v>4169.4799999999996</v>
      </c>
      <c r="F110" s="9">
        <f t="shared" si="3"/>
        <v>1.0146423608829704</v>
      </c>
    </row>
    <row r="111" spans="1:6" x14ac:dyDescent="0.3">
      <c r="A111" s="20">
        <v>45047</v>
      </c>
      <c r="B111" s="26">
        <v>127.260094</v>
      </c>
      <c r="C111">
        <f t="shared" si="2"/>
        <v>1.0056568670642878</v>
      </c>
      <c r="D111" s="7">
        <v>45047</v>
      </c>
      <c r="E111" s="26">
        <v>4179.83</v>
      </c>
      <c r="F111" s="9">
        <f t="shared" si="3"/>
        <v>1.0024823239348792</v>
      </c>
    </row>
    <row r="112" spans="1:6" x14ac:dyDescent="0.3">
      <c r="A112" s="20">
        <v>45078</v>
      </c>
      <c r="B112" s="26">
        <v>129.14378400000001</v>
      </c>
      <c r="C112">
        <f t="shared" si="2"/>
        <v>1.0148018906853866</v>
      </c>
      <c r="D112" s="7">
        <v>45078</v>
      </c>
      <c r="E112" s="26">
        <v>4450.38</v>
      </c>
      <c r="F112" s="9">
        <f t="shared" si="3"/>
        <v>1.0647275128414313</v>
      </c>
    </row>
    <row r="113" spans="1:6" x14ac:dyDescent="0.3">
      <c r="A113" s="20">
        <v>45108</v>
      </c>
      <c r="B113" s="26">
        <v>135.76527400000001</v>
      </c>
      <c r="C113">
        <f t="shared" si="2"/>
        <v>1.0512722315771699</v>
      </c>
      <c r="D113" s="7">
        <v>45108</v>
      </c>
      <c r="E113" s="26">
        <v>4588.96</v>
      </c>
      <c r="F113" s="9">
        <f t="shared" si="3"/>
        <v>1.0311389139803793</v>
      </c>
    </row>
    <row r="114" spans="1:6" x14ac:dyDescent="0.3">
      <c r="A114" s="20">
        <v>45139</v>
      </c>
      <c r="B114" s="26">
        <v>119.465462</v>
      </c>
      <c r="C114">
        <f t="shared" si="2"/>
        <v>0.87994122856482426</v>
      </c>
      <c r="D114" s="7">
        <v>45139</v>
      </c>
      <c r="E114" s="26">
        <v>4507.66</v>
      </c>
      <c r="F114" s="9">
        <f t="shared" si="3"/>
        <v>0.98228356751856627</v>
      </c>
    </row>
    <row r="115" spans="1:6" x14ac:dyDescent="0.3">
      <c r="A115" s="20">
        <v>45170</v>
      </c>
      <c r="B115" s="26">
        <v>120.072952</v>
      </c>
      <c r="C115">
        <f t="shared" si="2"/>
        <v>1.0050850680173991</v>
      </c>
      <c r="D115" s="7">
        <v>45170</v>
      </c>
      <c r="E115" s="26">
        <v>4288.05</v>
      </c>
      <c r="F115" s="9">
        <f t="shared" si="3"/>
        <v>0.95128070883784499</v>
      </c>
    </row>
    <row r="116" spans="1:6" x14ac:dyDescent="0.3">
      <c r="A116" s="20">
        <v>45200</v>
      </c>
      <c r="B116" s="26">
        <v>123.453743</v>
      </c>
      <c r="C116">
        <f t="shared" si="2"/>
        <v>1.0281561412765132</v>
      </c>
      <c r="D116" s="7">
        <v>45200</v>
      </c>
      <c r="E116" s="26">
        <v>4193.8</v>
      </c>
      <c r="F116" s="9">
        <f t="shared" si="3"/>
        <v>0.97802031226314989</v>
      </c>
    </row>
    <row r="117" spans="1:6" x14ac:dyDescent="0.3">
      <c r="A117" s="20">
        <v>45231</v>
      </c>
      <c r="B117" s="26">
        <v>137.63511700000001</v>
      </c>
      <c r="C117">
        <f t="shared" si="2"/>
        <v>1.1148719646353695</v>
      </c>
      <c r="D117" s="7">
        <v>45231</v>
      </c>
      <c r="E117" s="26">
        <v>4567.8</v>
      </c>
      <c r="F117" s="9">
        <f t="shared" si="3"/>
        <v>1.0891792646287377</v>
      </c>
    </row>
    <row r="118" spans="1:6" x14ac:dyDescent="0.3">
      <c r="A118" s="20">
        <v>45261</v>
      </c>
      <c r="B118" s="26">
        <v>136.62768600000001</v>
      </c>
      <c r="C118">
        <f t="shared" si="2"/>
        <v>0.99268042181415084</v>
      </c>
      <c r="D118" s="7">
        <v>45261</v>
      </c>
      <c r="E118" s="26">
        <v>4769.83</v>
      </c>
      <c r="F118" s="9">
        <f t="shared" si="3"/>
        <v>1.0442291694032138</v>
      </c>
    </row>
    <row r="119" spans="1:6" x14ac:dyDescent="0.3">
      <c r="A119" s="20">
        <v>45292</v>
      </c>
      <c r="B119" s="26">
        <v>137.39666700000001</v>
      </c>
      <c r="C119">
        <f t="shared" si="2"/>
        <v>1.0056282955710747</v>
      </c>
      <c r="D119" s="7">
        <v>45292</v>
      </c>
      <c r="E119" s="26">
        <v>4845.6499999999996</v>
      </c>
      <c r="F119" s="9">
        <f t="shared" si="3"/>
        <v>1.0158957447120756</v>
      </c>
    </row>
    <row r="120" spans="1:6" x14ac:dyDescent="0.3">
      <c r="A120" s="20">
        <v>45323</v>
      </c>
      <c r="B120" s="26">
        <v>139.294128</v>
      </c>
      <c r="C120">
        <f t="shared" si="2"/>
        <v>1.0138100948256625</v>
      </c>
      <c r="D120" s="7">
        <v>45323</v>
      </c>
      <c r="E120" s="26">
        <v>5096.2700000000004</v>
      </c>
      <c r="F120" s="9">
        <f t="shared" si="3"/>
        <v>1.0517206153973153</v>
      </c>
    </row>
    <row r="121" spans="1:6" ht="15" thickBot="1" x14ac:dyDescent="0.35">
      <c r="A121" s="21">
        <v>45352</v>
      </c>
      <c r="B121" s="27">
        <v>132.66999799999999</v>
      </c>
      <c r="C121" s="12">
        <f t="shared" si="2"/>
        <v>0.95244501620341093</v>
      </c>
      <c r="D121" s="22">
        <v>45352</v>
      </c>
      <c r="E121" s="27">
        <v>5254.35</v>
      </c>
      <c r="F121" s="13">
        <f t="shared" si="3"/>
        <v>1.0310187647043818</v>
      </c>
    </row>
  </sheetData>
  <sortState xmlns:xlrd2="http://schemas.microsoft.com/office/spreadsheetml/2017/richdata2" ref="D2:E121">
    <sortCondition ref="D2:D121"/>
  </sortState>
  <mergeCells count="5">
    <mergeCell ref="H15:I15"/>
    <mergeCell ref="H19:H20"/>
    <mergeCell ref="I19:I20"/>
    <mergeCell ref="L2:T2"/>
    <mergeCell ref="L4:M4"/>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7E14F-9FD9-4464-AD16-08FF2AF6E390}">
  <dimension ref="A1:G28"/>
  <sheetViews>
    <sheetView workbookViewId="0">
      <selection activeCell="E18" sqref="E18"/>
    </sheetView>
  </sheetViews>
  <sheetFormatPr defaultRowHeight="14.4" x14ac:dyDescent="0.3"/>
  <cols>
    <col min="1" max="1" width="27.88671875" bestFit="1" customWidth="1"/>
    <col min="2" max="2" width="15.88671875" bestFit="1" customWidth="1"/>
    <col min="4" max="4" width="24" bestFit="1" customWidth="1"/>
    <col min="5" max="5" width="15.88671875" bestFit="1" customWidth="1"/>
    <col min="7" max="7" width="113.5546875" style="49" bestFit="1" customWidth="1"/>
  </cols>
  <sheetData>
    <row r="1" spans="1:7" x14ac:dyDescent="0.3">
      <c r="A1" s="128" t="s">
        <v>165</v>
      </c>
      <c r="B1" s="154"/>
      <c r="C1" s="154"/>
      <c r="D1" s="154"/>
      <c r="E1" s="129"/>
    </row>
    <row r="2" spans="1:7" ht="15" thickBot="1" x14ac:dyDescent="0.35">
      <c r="A2" s="155" t="s">
        <v>190</v>
      </c>
      <c r="B2" s="156"/>
      <c r="C2" s="156"/>
      <c r="D2" s="156"/>
      <c r="E2" s="157"/>
    </row>
    <row r="3" spans="1:7" x14ac:dyDescent="0.3">
      <c r="A3" s="124" t="s">
        <v>166</v>
      </c>
      <c r="B3" s="125"/>
      <c r="C3" s="30"/>
      <c r="D3" s="124" t="s">
        <v>165</v>
      </c>
      <c r="E3" s="125"/>
    </row>
    <row r="4" spans="1:7" ht="15" thickBot="1" x14ac:dyDescent="0.35">
      <c r="A4" s="126"/>
      <c r="B4" s="127"/>
      <c r="C4" s="31"/>
      <c r="D4" s="126"/>
      <c r="E4" s="127"/>
    </row>
    <row r="5" spans="1:7" x14ac:dyDescent="0.3">
      <c r="A5" s="40" t="s">
        <v>167</v>
      </c>
      <c r="B5" s="28">
        <v>0</v>
      </c>
      <c r="C5" s="31"/>
      <c r="D5" s="40" t="s">
        <v>168</v>
      </c>
      <c r="E5" s="29">
        <f>CAPM!I19</f>
        <v>9.9507583170327749E-2</v>
      </c>
      <c r="G5" s="49" t="s">
        <v>169</v>
      </c>
    </row>
    <row r="6" spans="1:7" x14ac:dyDescent="0.3">
      <c r="A6" s="41" t="s">
        <v>170</v>
      </c>
      <c r="B6" s="28">
        <v>1880000</v>
      </c>
      <c r="C6" s="31"/>
      <c r="D6" s="41" t="s">
        <v>171</v>
      </c>
      <c r="E6" s="29">
        <f>B11</f>
        <v>3.1914893617021274E-2</v>
      </c>
      <c r="G6" s="49" t="s">
        <v>172</v>
      </c>
    </row>
    <row r="7" spans="1:7" x14ac:dyDescent="0.3">
      <c r="A7" s="41" t="s">
        <v>173</v>
      </c>
      <c r="B7" s="28">
        <v>1880000</v>
      </c>
      <c r="C7" s="31"/>
      <c r="D7" s="41"/>
      <c r="E7" s="9"/>
    </row>
    <row r="8" spans="1:7" x14ac:dyDescent="0.3">
      <c r="A8" s="41"/>
      <c r="B8" s="28"/>
      <c r="C8" s="31"/>
      <c r="D8" s="41" t="s">
        <v>174</v>
      </c>
      <c r="E8" s="39">
        <v>267350</v>
      </c>
    </row>
    <row r="9" spans="1:7" x14ac:dyDescent="0.3">
      <c r="A9" s="41" t="s">
        <v>175</v>
      </c>
      <c r="B9" s="28">
        <v>60000</v>
      </c>
      <c r="C9" s="31"/>
      <c r="D9" s="41" t="s">
        <v>176</v>
      </c>
      <c r="E9" s="28">
        <v>132.66999999999999</v>
      </c>
      <c r="G9" s="49" t="s">
        <v>164</v>
      </c>
    </row>
    <row r="10" spans="1:7" ht="15" thickBot="1" x14ac:dyDescent="0.35">
      <c r="A10" s="42"/>
      <c r="B10" s="9"/>
      <c r="C10" s="31"/>
      <c r="D10" s="41"/>
      <c r="E10" s="28"/>
    </row>
    <row r="11" spans="1:7" ht="15" thickBot="1" x14ac:dyDescent="0.35">
      <c r="A11" s="35" t="s">
        <v>171</v>
      </c>
      <c r="B11" s="36">
        <f>B9/B7</f>
        <v>3.1914893617021274E-2</v>
      </c>
      <c r="C11" s="31"/>
      <c r="D11" s="41" t="s">
        <v>177</v>
      </c>
      <c r="E11" s="28">
        <f>E8*E9</f>
        <v>35469324.5</v>
      </c>
      <c r="G11" s="49" t="s">
        <v>178</v>
      </c>
    </row>
    <row r="12" spans="1:7" x14ac:dyDescent="0.3">
      <c r="A12" s="124" t="s">
        <v>179</v>
      </c>
      <c r="B12" s="125"/>
      <c r="C12" s="31"/>
      <c r="D12" s="41" t="s">
        <v>180</v>
      </c>
      <c r="E12" s="28">
        <v>1880000</v>
      </c>
      <c r="G12" s="49" t="s">
        <v>181</v>
      </c>
    </row>
    <row r="13" spans="1:7" ht="15" thickBot="1" x14ac:dyDescent="0.35">
      <c r="A13" s="126"/>
      <c r="B13" s="127"/>
      <c r="C13" s="31"/>
      <c r="D13" s="41" t="s">
        <v>182</v>
      </c>
      <c r="E13" s="28">
        <f>E11+E12</f>
        <v>37349324.5</v>
      </c>
    </row>
    <row r="14" spans="1:7" x14ac:dyDescent="0.3">
      <c r="A14" s="40"/>
      <c r="B14" s="9"/>
      <c r="C14" s="31"/>
      <c r="D14" s="41"/>
      <c r="E14" s="9"/>
    </row>
    <row r="15" spans="1:7" x14ac:dyDescent="0.3">
      <c r="A15" s="41" t="s">
        <v>183</v>
      </c>
      <c r="B15" s="28">
        <v>1510000</v>
      </c>
      <c r="C15" s="31"/>
      <c r="D15" s="41" t="s">
        <v>184</v>
      </c>
      <c r="E15" s="29">
        <f>E12/E13</f>
        <v>5.0335582374454992E-2</v>
      </c>
      <c r="G15" s="49" t="s">
        <v>185</v>
      </c>
    </row>
    <row r="16" spans="1:7" x14ac:dyDescent="0.3">
      <c r="A16" s="41" t="s">
        <v>186</v>
      </c>
      <c r="B16" s="28">
        <v>431000</v>
      </c>
      <c r="C16" s="31"/>
      <c r="D16" s="41" t="s">
        <v>187</v>
      </c>
      <c r="E16" s="29">
        <f>E11/E13</f>
        <v>0.94966441762554499</v>
      </c>
      <c r="G16" s="49" t="s">
        <v>188</v>
      </c>
    </row>
    <row r="17" spans="1:7" ht="15" thickBot="1" x14ac:dyDescent="0.35">
      <c r="A17" s="42"/>
      <c r="B17" s="9"/>
      <c r="C17" s="31"/>
      <c r="D17" s="42"/>
      <c r="E17" s="9"/>
    </row>
    <row r="18" spans="1:7" ht="15" thickBot="1" x14ac:dyDescent="0.35">
      <c r="A18" s="37" t="s">
        <v>189</v>
      </c>
      <c r="B18" s="38">
        <f>B16/B15</f>
        <v>0.28543046357615892</v>
      </c>
      <c r="C18" s="32"/>
      <c r="D18" s="33" t="s">
        <v>165</v>
      </c>
      <c r="E18" s="34">
        <f>E15*E6*(1-B18)+E16*E5</f>
        <v>9.5646734651506859E-2</v>
      </c>
    </row>
    <row r="25" spans="1:7" x14ac:dyDescent="0.3">
      <c r="D25" s="81" t="s">
        <v>323</v>
      </c>
      <c r="E25" s="109">
        <f>(802000*0.738)/(0.096-0.081)</f>
        <v>39458400</v>
      </c>
      <c r="G25" s="49" t="s">
        <v>319</v>
      </c>
    </row>
    <row r="26" spans="1:7" x14ac:dyDescent="0.3">
      <c r="G26" s="49" t="s">
        <v>322</v>
      </c>
    </row>
    <row r="27" spans="1:7" x14ac:dyDescent="0.3">
      <c r="G27" s="49" t="s">
        <v>321</v>
      </c>
    </row>
    <row r="28" spans="1:7" x14ac:dyDescent="0.3">
      <c r="G28" s="49" t="s">
        <v>320</v>
      </c>
    </row>
  </sheetData>
  <mergeCells count="5">
    <mergeCell ref="A1:E1"/>
    <mergeCell ref="A2:E2"/>
    <mergeCell ref="A12:B13"/>
    <mergeCell ref="A3:B4"/>
    <mergeCell ref="D3:E4"/>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53CD7B-6E2C-419D-B6E7-A9167DDF0A0E}">
  <dimension ref="A1:L11"/>
  <sheetViews>
    <sheetView workbookViewId="0">
      <selection activeCell="E11" sqref="E11"/>
    </sheetView>
  </sheetViews>
  <sheetFormatPr defaultRowHeight="14.4" x14ac:dyDescent="0.3"/>
  <cols>
    <col min="1" max="1" width="18.5546875" bestFit="1" customWidth="1"/>
    <col min="2" max="4" width="10.6640625" bestFit="1" customWidth="1"/>
  </cols>
  <sheetData>
    <row r="1" spans="1:12" x14ac:dyDescent="0.3">
      <c r="A1" s="103"/>
      <c r="B1" s="104">
        <v>45016</v>
      </c>
      <c r="C1" s="104">
        <v>44651</v>
      </c>
      <c r="D1" s="105">
        <v>44286</v>
      </c>
    </row>
    <row r="2" spans="1:12" x14ac:dyDescent="0.3">
      <c r="A2" s="106" t="s">
        <v>273</v>
      </c>
      <c r="B2" s="83">
        <v>1550000</v>
      </c>
      <c r="C2" s="83">
        <v>1899000</v>
      </c>
      <c r="D2" s="84">
        <v>1934000</v>
      </c>
    </row>
    <row r="3" spans="1:12" x14ac:dyDescent="0.3">
      <c r="A3" s="106" t="s">
        <v>274</v>
      </c>
      <c r="B3" s="83">
        <v>207000</v>
      </c>
      <c r="C3" s="83">
        <v>188000</v>
      </c>
      <c r="D3" s="84">
        <v>124000</v>
      </c>
    </row>
    <row r="4" spans="1:12" ht="15" thickBot="1" x14ac:dyDescent="0.35">
      <c r="A4" s="107" t="s">
        <v>272</v>
      </c>
      <c r="B4" s="108">
        <f>B2-B3</f>
        <v>1343000</v>
      </c>
      <c r="C4" s="85">
        <f t="shared" ref="C4:D4" si="0">C2-C3</f>
        <v>1711000</v>
      </c>
      <c r="D4" s="86">
        <f t="shared" si="0"/>
        <v>1810000</v>
      </c>
    </row>
    <row r="7" spans="1:12" ht="70.5" customHeight="1" x14ac:dyDescent="0.3">
      <c r="E7" s="158" t="s">
        <v>314</v>
      </c>
      <c r="F7" s="158"/>
      <c r="G7" s="158"/>
      <c r="H7" s="158"/>
      <c r="I7" s="158"/>
      <c r="J7" s="158"/>
      <c r="K7" s="158"/>
      <c r="L7" s="158"/>
    </row>
    <row r="8" spans="1:12" x14ac:dyDescent="0.3">
      <c r="A8" s="80"/>
    </row>
    <row r="11" spans="1:12" x14ac:dyDescent="0.3">
      <c r="D11" t="s">
        <v>316</v>
      </c>
      <c r="E11" s="87" t="s">
        <v>315</v>
      </c>
    </row>
  </sheetData>
  <mergeCells count="1">
    <mergeCell ref="E7:L7"/>
  </mergeCells>
  <hyperlinks>
    <hyperlink ref="E11" r:id="rId1" xr:uid="{CA98CB2B-14E1-4FD3-9365-1FD6E4276457}"/>
  </hyperlinks>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C10E4B06832A940B475A51DC1427145" ma:contentTypeVersion="12" ma:contentTypeDescription="Create a new document." ma:contentTypeScope="" ma:versionID="dd85251ea3be7a733edc83791f465e0c">
  <xsd:schema xmlns:xsd="http://www.w3.org/2001/XMLSchema" xmlns:xs="http://www.w3.org/2001/XMLSchema" xmlns:p="http://schemas.microsoft.com/office/2006/metadata/properties" xmlns:ns3="28bbfe06-2817-43ea-a12f-ae7ea6419786" xmlns:ns4="52554f95-1e4b-4e53-b4c0-151018b700cb" targetNamespace="http://schemas.microsoft.com/office/2006/metadata/properties" ma:root="true" ma:fieldsID="f642774b1a4617359dbc972bbebdbb33" ns3:_="" ns4:_="">
    <xsd:import namespace="28bbfe06-2817-43ea-a12f-ae7ea6419786"/>
    <xsd:import namespace="52554f95-1e4b-4e53-b4c0-151018b700cb"/>
    <xsd:element name="properties">
      <xsd:complexType>
        <xsd:sequence>
          <xsd:element name="documentManagement">
            <xsd:complexType>
              <xsd:all>
                <xsd:element ref="ns3:MediaServiceMetadata" minOccurs="0"/>
                <xsd:element ref="ns3:MediaServiceFastMetadata" minOccurs="0"/>
                <xsd:element ref="ns3:_activity" minOccurs="0"/>
                <xsd:element ref="ns3:MediaServiceObjectDetectorVersions"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8bbfe06-2817-43ea-a12f-ae7ea641978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0" nillable="true" ma:displayName="_activity" ma:hidden="true" ma:internalName="_activity">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2554f95-1e4b-4e53-b4c0-151018b700cb"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SharingHintHash" ma:index="18"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28bbfe06-2817-43ea-a12f-ae7ea6419786" xsi:nil="true"/>
  </documentManagement>
</p:properties>
</file>

<file path=customXml/itemProps1.xml><?xml version="1.0" encoding="utf-8"?>
<ds:datastoreItem xmlns:ds="http://schemas.openxmlformats.org/officeDocument/2006/customXml" ds:itemID="{D4D99065-F757-4E36-B1EA-5838B3EE117F}">
  <ds:schemaRefs>
    <ds:schemaRef ds:uri="http://schemas.microsoft.com/sharepoint/v3/contenttype/forms"/>
  </ds:schemaRefs>
</ds:datastoreItem>
</file>

<file path=customXml/itemProps2.xml><?xml version="1.0" encoding="utf-8"?>
<ds:datastoreItem xmlns:ds="http://schemas.openxmlformats.org/officeDocument/2006/customXml" ds:itemID="{C74C5373-5FF1-4A95-8DEF-5130C69445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8bbfe06-2817-43ea-a12f-ae7ea6419786"/>
    <ds:schemaRef ds:uri="52554f95-1e4b-4e53-b4c0-151018b700c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E7F5EDC-1805-4156-9B72-5A23939B25BF}">
  <ds:schemaRefs>
    <ds:schemaRef ds:uri="28bbfe06-2817-43ea-a12f-ae7ea6419786"/>
    <ds:schemaRef ds:uri="http://purl.org/dc/elements/1.1/"/>
    <ds:schemaRef ds:uri="http://purl.org/dc/terms/"/>
    <ds:schemaRef ds:uri="52554f95-1e4b-4e53-b4c0-151018b700cb"/>
    <ds:schemaRef ds:uri="http://purl.org/dc/dcmitype/"/>
    <ds:schemaRef ds:uri="http://www.w3.org/XML/1998/namespace"/>
    <ds:schemaRef ds:uri="http://schemas.microsoft.com/office/2006/documentManagement/types"/>
    <ds:schemaRef ds:uri="http://schemas.microsoft.com/office/infopath/2007/PartnerControls"/>
    <ds:schemaRef ds:uri="http://schemas.openxmlformats.org/package/2006/metadata/core-propertie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S&amp;P500</vt:lpstr>
      <vt:lpstr>EA</vt:lpstr>
      <vt:lpstr>Income Statement</vt:lpstr>
      <vt:lpstr>Cash Flow</vt:lpstr>
      <vt:lpstr>Balance Sheet</vt:lpstr>
      <vt:lpstr>Ratio and Valuation Analysis</vt:lpstr>
      <vt:lpstr>CAPM</vt:lpstr>
      <vt:lpstr>WACC</vt:lpstr>
      <vt:lpstr>Free Cash Flow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Joel Soloman Raj Addala</dc:creator>
  <cp:lastModifiedBy>Joel Soloman Raj Addala</cp:lastModifiedBy>
  <dcterms:created xsi:type="dcterms:W3CDTF">2024-04-06T20:27:23Z</dcterms:created>
  <dcterms:modified xsi:type="dcterms:W3CDTF">2024-04-15T19:17:28Z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0x0101008C10E4B06832A940B475A51DC1427145</vt:lpwstr>
  </property>
</Properties>
</file>