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510"/>
  <workbookPr/>
  <mc:AlternateContent xmlns:mc="http://schemas.openxmlformats.org/markup-compatibility/2006">
    <mc:Choice Requires="x15">
      <x15ac:absPath xmlns:x15ac="http://schemas.microsoft.com/office/spreadsheetml/2010/11/ac" url="/Users/rlinga/Desktop/personal/Options/"/>
    </mc:Choice>
  </mc:AlternateContent>
  <bookViews>
    <workbookView xWindow="0" yWindow="460" windowWidth="28800" windowHeight="16640" tabRatio="538" activeTab="1"/>
  </bookViews>
  <sheets>
    <sheet name="Covered Calls" sheetId="12" r:id="rId1"/>
    <sheet name="Short Puts" sheetId="13" r:id="rId2"/>
    <sheet name="Bull Put Spread" sheetId="9" r:id="rId3"/>
    <sheet name="Bear Call Spread" sheetId="6" r:id="rId4"/>
    <sheet name="Iron Condor" sheetId="5" r:id="rId5"/>
    <sheet name="Short Strangle" sheetId="11" r:id="rId6"/>
    <sheet name="Resource Links" sheetId="14" r:id="rId7"/>
  </sheets>
  <definedNames>
    <definedName name="name" localSheetId="2">'Bull Put Spread'!#REF!</definedName>
    <definedName name="name" localSheetId="0">'Covered Calls'!$C$26</definedName>
    <definedName name="name" localSheetId="1">'Short Puts'!$C$28</definedName>
    <definedName name="name" localSheetId="5">#REF!</definedName>
    <definedName name="name">'Bear Call Spread'!$C$28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4" i="13" l="1"/>
  <c r="I4" i="13"/>
  <c r="R5" i="13"/>
  <c r="S5" i="13"/>
  <c r="T5" i="13"/>
  <c r="U5" i="13"/>
  <c r="R6" i="13"/>
  <c r="S6" i="13"/>
  <c r="T6" i="13"/>
  <c r="U6" i="13"/>
  <c r="R7" i="13"/>
  <c r="S7" i="13"/>
  <c r="T7" i="13"/>
  <c r="U7" i="13"/>
  <c r="R8" i="13"/>
  <c r="S8" i="13"/>
  <c r="T8" i="13"/>
  <c r="U8" i="13"/>
  <c r="R9" i="13"/>
  <c r="S9" i="13"/>
  <c r="T9" i="13"/>
  <c r="U9" i="13"/>
  <c r="R10" i="13"/>
  <c r="S10" i="13"/>
  <c r="T10" i="13"/>
  <c r="U10" i="13"/>
  <c r="R11" i="13"/>
  <c r="S11" i="13"/>
  <c r="T11" i="13"/>
  <c r="U11" i="13"/>
  <c r="R12" i="13"/>
  <c r="S12" i="13"/>
  <c r="T12" i="13"/>
  <c r="U12" i="13"/>
  <c r="R13" i="13"/>
  <c r="S13" i="13"/>
  <c r="T13" i="13"/>
  <c r="U13" i="13"/>
  <c r="R14" i="13"/>
  <c r="S14" i="13"/>
  <c r="T14" i="13"/>
  <c r="U14" i="13"/>
  <c r="R15" i="13"/>
  <c r="S15" i="13"/>
  <c r="T15" i="13"/>
  <c r="U15" i="13"/>
  <c r="R16" i="13"/>
  <c r="S16" i="13"/>
  <c r="T16" i="13"/>
  <c r="U16" i="13"/>
  <c r="R17" i="13"/>
  <c r="S17" i="13"/>
  <c r="T17" i="13"/>
  <c r="U17" i="13"/>
  <c r="R18" i="13"/>
  <c r="S18" i="13"/>
  <c r="T18" i="13"/>
  <c r="U18" i="13"/>
  <c r="R19" i="13"/>
  <c r="S19" i="13"/>
  <c r="T19" i="13"/>
  <c r="U19" i="13"/>
  <c r="R20" i="13"/>
  <c r="S20" i="13"/>
  <c r="T20" i="13"/>
  <c r="U20" i="13"/>
  <c r="R21" i="13"/>
  <c r="S21" i="13"/>
  <c r="T21" i="13"/>
  <c r="U21" i="13"/>
  <c r="R22" i="13"/>
  <c r="S22" i="13"/>
  <c r="T22" i="13"/>
  <c r="U22" i="13"/>
  <c r="R23" i="13"/>
  <c r="S23" i="13"/>
  <c r="T23" i="13"/>
  <c r="U23" i="13"/>
  <c r="R4" i="13"/>
  <c r="K7" i="12"/>
  <c r="K8" i="12"/>
  <c r="K9" i="12"/>
  <c r="K10" i="12"/>
  <c r="K11" i="12"/>
  <c r="K12" i="12"/>
  <c r="K13" i="12"/>
  <c r="K14" i="12"/>
  <c r="K15" i="12"/>
  <c r="K16" i="12"/>
  <c r="K17" i="12"/>
  <c r="K18" i="12"/>
  <c r="K19" i="12"/>
  <c r="K20" i="12"/>
  <c r="K21" i="12"/>
  <c r="K22" i="12"/>
  <c r="K23" i="12"/>
  <c r="P5" i="11"/>
  <c r="P6" i="11"/>
  <c r="P7" i="11"/>
  <c r="P8" i="11"/>
  <c r="P9" i="11"/>
  <c r="P10" i="11"/>
  <c r="P11" i="11"/>
  <c r="P12" i="11"/>
  <c r="P13" i="11"/>
  <c r="P14" i="11"/>
  <c r="P15" i="11"/>
  <c r="P16" i="11"/>
  <c r="P17" i="11"/>
  <c r="P18" i="11"/>
  <c r="P19" i="11"/>
  <c r="P20" i="11"/>
  <c r="P21" i="11"/>
  <c r="P22" i="11"/>
  <c r="P23" i="11"/>
  <c r="P4" i="11"/>
  <c r="L5" i="11"/>
  <c r="L6" i="11"/>
  <c r="L7" i="11"/>
  <c r="L8" i="11"/>
  <c r="L9" i="11"/>
  <c r="L10" i="11"/>
  <c r="L11" i="11"/>
  <c r="L12" i="11"/>
  <c r="L13" i="11"/>
  <c r="L14" i="11"/>
  <c r="L15" i="11"/>
  <c r="L16" i="11"/>
  <c r="L17" i="11"/>
  <c r="L18" i="11"/>
  <c r="L19" i="11"/>
  <c r="L20" i="11"/>
  <c r="L21" i="11"/>
  <c r="L22" i="11"/>
  <c r="L23" i="11"/>
  <c r="L4" i="11"/>
  <c r="O5" i="11"/>
  <c r="O6" i="11"/>
  <c r="O7" i="11"/>
  <c r="O8" i="11"/>
  <c r="O9" i="11"/>
  <c r="O10" i="11"/>
  <c r="O11" i="11"/>
  <c r="O12" i="11"/>
  <c r="O13" i="11"/>
  <c r="O14" i="11"/>
  <c r="O15" i="11"/>
  <c r="O16" i="11"/>
  <c r="O17" i="11"/>
  <c r="O18" i="11"/>
  <c r="O19" i="11"/>
  <c r="O20" i="11"/>
  <c r="O21" i="11"/>
  <c r="O22" i="11"/>
  <c r="O23" i="11"/>
  <c r="O4" i="11"/>
  <c r="J5" i="5"/>
  <c r="K5" i="5"/>
  <c r="J6" i="5"/>
  <c r="K6" i="5"/>
  <c r="J7" i="5"/>
  <c r="K7" i="5"/>
  <c r="J8" i="5"/>
  <c r="K8" i="5"/>
  <c r="J9" i="5"/>
  <c r="K9" i="5"/>
  <c r="J10" i="5"/>
  <c r="K10" i="5"/>
  <c r="J11" i="5"/>
  <c r="K11" i="5"/>
  <c r="J12" i="5"/>
  <c r="K12" i="5"/>
  <c r="J13" i="5"/>
  <c r="K13" i="5"/>
  <c r="J14" i="5"/>
  <c r="K14" i="5"/>
  <c r="J15" i="5"/>
  <c r="K15" i="5"/>
  <c r="J16" i="5"/>
  <c r="K16" i="5"/>
  <c r="J17" i="5"/>
  <c r="K17" i="5"/>
  <c r="J18" i="5"/>
  <c r="K18" i="5"/>
  <c r="J19" i="5"/>
  <c r="K19" i="5"/>
  <c r="J20" i="5"/>
  <c r="K20" i="5"/>
  <c r="J21" i="5"/>
  <c r="K21" i="5"/>
  <c r="J22" i="5"/>
  <c r="K22" i="5"/>
  <c r="J23" i="5"/>
  <c r="K23" i="5"/>
  <c r="K4" i="5"/>
  <c r="J4" i="5"/>
  <c r="K5" i="11"/>
  <c r="K6" i="11"/>
  <c r="K7" i="11"/>
  <c r="K8" i="11"/>
  <c r="K9" i="11"/>
  <c r="K10" i="11"/>
  <c r="K11" i="11"/>
  <c r="K12" i="11"/>
  <c r="K13" i="11"/>
  <c r="K14" i="11"/>
  <c r="K15" i="11"/>
  <c r="K16" i="11"/>
  <c r="K17" i="11"/>
  <c r="K18" i="11"/>
  <c r="K19" i="11"/>
  <c r="K20" i="11"/>
  <c r="K21" i="11"/>
  <c r="K22" i="11"/>
  <c r="K23" i="11"/>
  <c r="K4" i="11"/>
  <c r="V8" i="11"/>
  <c r="W8" i="11"/>
  <c r="V9" i="11"/>
  <c r="W9" i="11"/>
  <c r="V10" i="11"/>
  <c r="W10" i="11"/>
  <c r="V11" i="11"/>
  <c r="W11" i="11"/>
  <c r="V12" i="11"/>
  <c r="W12" i="11"/>
  <c r="V13" i="11"/>
  <c r="W13" i="11"/>
  <c r="V14" i="11"/>
  <c r="W14" i="11"/>
  <c r="V15" i="11"/>
  <c r="W15" i="11"/>
  <c r="V16" i="11"/>
  <c r="W16" i="11"/>
  <c r="V17" i="11"/>
  <c r="W17" i="11"/>
  <c r="V18" i="11"/>
  <c r="W18" i="11"/>
  <c r="V19" i="11"/>
  <c r="W19" i="11"/>
  <c r="V20" i="11"/>
  <c r="W20" i="11"/>
  <c r="V21" i="11"/>
  <c r="W21" i="11"/>
  <c r="V22" i="11"/>
  <c r="W22" i="11"/>
  <c r="V23" i="11"/>
  <c r="W23" i="11"/>
  <c r="W4" i="11"/>
  <c r="T5" i="11"/>
  <c r="W5" i="11"/>
  <c r="U5" i="11"/>
  <c r="T6" i="11"/>
  <c r="U6" i="11"/>
  <c r="T7" i="11"/>
  <c r="W7" i="11"/>
  <c r="U7" i="11"/>
  <c r="T8" i="11"/>
  <c r="U8" i="11"/>
  <c r="T9" i="11"/>
  <c r="U9" i="11"/>
  <c r="T10" i="11"/>
  <c r="U10" i="11"/>
  <c r="T11" i="11"/>
  <c r="U11" i="11"/>
  <c r="T12" i="11"/>
  <c r="U12" i="11"/>
  <c r="T13" i="11"/>
  <c r="U13" i="11"/>
  <c r="T14" i="11"/>
  <c r="U14" i="11"/>
  <c r="T15" i="11"/>
  <c r="U15" i="11"/>
  <c r="T16" i="11"/>
  <c r="U16" i="11"/>
  <c r="T17" i="11"/>
  <c r="U17" i="11"/>
  <c r="T18" i="11"/>
  <c r="U18" i="11"/>
  <c r="T19" i="11"/>
  <c r="U19" i="11"/>
  <c r="T20" i="11"/>
  <c r="U20" i="11"/>
  <c r="T21" i="11"/>
  <c r="U21" i="11"/>
  <c r="T22" i="11"/>
  <c r="U22" i="11"/>
  <c r="T23" i="11"/>
  <c r="U23" i="11"/>
  <c r="T4" i="11"/>
  <c r="U4" i="11"/>
  <c r="W6" i="11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4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4" i="5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4" i="6"/>
  <c r="Y6" i="5"/>
  <c r="Y7" i="5"/>
  <c r="Y8" i="5"/>
  <c r="Y9" i="5"/>
  <c r="Y10" i="5"/>
  <c r="Y11" i="5"/>
  <c r="Y12" i="5"/>
  <c r="Y13" i="5"/>
  <c r="Y14" i="5"/>
  <c r="Y15" i="5"/>
  <c r="Y16" i="5"/>
  <c r="Y17" i="5"/>
  <c r="Y18" i="5"/>
  <c r="Y19" i="5"/>
  <c r="Y20" i="5"/>
  <c r="Y21" i="5"/>
  <c r="Y22" i="5"/>
  <c r="Y23" i="5"/>
  <c r="V5" i="5"/>
  <c r="V6" i="5"/>
  <c r="V7" i="5"/>
  <c r="V8" i="5"/>
  <c r="V9" i="5"/>
  <c r="V10" i="5"/>
  <c r="V11" i="5"/>
  <c r="V12" i="5"/>
  <c r="V13" i="5"/>
  <c r="V14" i="5"/>
  <c r="V15" i="5"/>
  <c r="V16" i="5"/>
  <c r="V17" i="5"/>
  <c r="V18" i="5"/>
  <c r="V19" i="5"/>
  <c r="V20" i="5"/>
  <c r="V21" i="5"/>
  <c r="V22" i="5"/>
  <c r="V23" i="5"/>
  <c r="V4" i="5"/>
  <c r="X6" i="5"/>
  <c r="X7" i="5"/>
  <c r="X8" i="5"/>
  <c r="X9" i="5"/>
  <c r="X10" i="5"/>
  <c r="X11" i="5"/>
  <c r="X12" i="5"/>
  <c r="X13" i="5"/>
  <c r="X14" i="5"/>
  <c r="X15" i="5"/>
  <c r="X16" i="5"/>
  <c r="X17" i="5"/>
  <c r="X18" i="5"/>
  <c r="X19" i="5"/>
  <c r="X20" i="5"/>
  <c r="X21" i="5"/>
  <c r="X22" i="5"/>
  <c r="X23" i="5"/>
  <c r="W5" i="5"/>
  <c r="W6" i="5"/>
  <c r="W7" i="5"/>
  <c r="W8" i="5"/>
  <c r="W9" i="5"/>
  <c r="W10" i="5"/>
  <c r="W11" i="5"/>
  <c r="W12" i="5"/>
  <c r="W13" i="5"/>
  <c r="W14" i="5"/>
  <c r="W15" i="5"/>
  <c r="W16" i="5"/>
  <c r="W17" i="5"/>
  <c r="W18" i="5"/>
  <c r="W19" i="5"/>
  <c r="W20" i="5"/>
  <c r="W21" i="5"/>
  <c r="W22" i="5"/>
  <c r="W23" i="5"/>
  <c r="W4" i="5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5" i="9"/>
  <c r="K6" i="9"/>
  <c r="K7" i="9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4" i="9"/>
  <c r="K4" i="6"/>
  <c r="Q4" i="6"/>
  <c r="Q8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R5" i="6"/>
  <c r="R7" i="6"/>
  <c r="R8" i="6"/>
  <c r="R9" i="6"/>
  <c r="R10" i="6"/>
  <c r="R11" i="6"/>
  <c r="R12" i="6"/>
  <c r="R13" i="6"/>
  <c r="R14" i="6"/>
  <c r="R15" i="6"/>
  <c r="R16" i="6"/>
  <c r="R17" i="6"/>
  <c r="R18" i="6"/>
  <c r="R19" i="6"/>
  <c r="R20" i="6"/>
  <c r="R21" i="6"/>
  <c r="R22" i="6"/>
  <c r="R23" i="6"/>
  <c r="R6" i="9"/>
  <c r="R7" i="9"/>
  <c r="R8" i="9"/>
  <c r="R9" i="9"/>
  <c r="R10" i="9"/>
  <c r="R11" i="9"/>
  <c r="R12" i="9"/>
  <c r="R13" i="9"/>
  <c r="R14" i="9"/>
  <c r="R15" i="9"/>
  <c r="R16" i="9"/>
  <c r="R17" i="9"/>
  <c r="R18" i="9"/>
  <c r="R19" i="9"/>
  <c r="R20" i="9"/>
  <c r="R21" i="9"/>
  <c r="R22" i="9"/>
  <c r="R23" i="9"/>
  <c r="P4" i="6"/>
  <c r="P5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6" i="6"/>
  <c r="O6" i="6"/>
  <c r="R6" i="6"/>
  <c r="O7" i="6"/>
  <c r="Q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4" i="6"/>
  <c r="R4" i="6"/>
  <c r="O5" i="6"/>
  <c r="Q5" i="6"/>
  <c r="N4" i="6"/>
  <c r="N5" i="6"/>
  <c r="N6" i="6"/>
  <c r="N7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8" i="6"/>
  <c r="N4" i="9"/>
  <c r="N5" i="9"/>
  <c r="N6" i="9"/>
  <c r="N7" i="9"/>
  <c r="N9" i="9"/>
  <c r="N10" i="9"/>
  <c r="N11" i="9"/>
  <c r="N12" i="9"/>
  <c r="N13" i="9"/>
  <c r="N14" i="9"/>
  <c r="N15" i="9"/>
  <c r="N16" i="9"/>
  <c r="N17" i="9"/>
  <c r="N18" i="9"/>
  <c r="N19" i="9"/>
  <c r="N20" i="9"/>
  <c r="N21" i="9"/>
  <c r="N22" i="9"/>
  <c r="N23" i="9"/>
  <c r="N8" i="9"/>
  <c r="Q4" i="9"/>
  <c r="Q7" i="9"/>
  <c r="Q8" i="9"/>
  <c r="Q9" i="9"/>
  <c r="Q10" i="9"/>
  <c r="Q11" i="9"/>
  <c r="Q12" i="9"/>
  <c r="Q13" i="9"/>
  <c r="Q14" i="9"/>
  <c r="Q15" i="9"/>
  <c r="Q16" i="9"/>
  <c r="Q17" i="9"/>
  <c r="Q18" i="9"/>
  <c r="Q19" i="9"/>
  <c r="Q20" i="9"/>
  <c r="Q21" i="9"/>
  <c r="Q22" i="9"/>
  <c r="Q23" i="9"/>
  <c r="Q6" i="9"/>
  <c r="P5" i="9"/>
  <c r="P6" i="9"/>
  <c r="P7" i="9"/>
  <c r="P8" i="9"/>
  <c r="P9" i="9"/>
  <c r="P10" i="9"/>
  <c r="P11" i="9"/>
  <c r="P12" i="9"/>
  <c r="P13" i="9"/>
  <c r="P14" i="9"/>
  <c r="P15" i="9"/>
  <c r="P16" i="9"/>
  <c r="P17" i="9"/>
  <c r="P18" i="9"/>
  <c r="P19" i="9"/>
  <c r="P20" i="9"/>
  <c r="P21" i="9"/>
  <c r="P22" i="9"/>
  <c r="P23" i="9"/>
  <c r="P4" i="9"/>
  <c r="O5" i="9"/>
  <c r="Q5" i="9"/>
  <c r="O6" i="9"/>
  <c r="O7" i="9"/>
  <c r="O8" i="9"/>
  <c r="O9" i="9"/>
  <c r="O10" i="9"/>
  <c r="O11" i="9"/>
  <c r="O12" i="9"/>
  <c r="O13" i="9"/>
  <c r="O14" i="9"/>
  <c r="O15" i="9"/>
  <c r="O16" i="9"/>
  <c r="O17" i="9"/>
  <c r="O18" i="9"/>
  <c r="O19" i="9"/>
  <c r="O20" i="9"/>
  <c r="O21" i="9"/>
  <c r="O22" i="9"/>
  <c r="O23" i="9"/>
  <c r="O4" i="9"/>
  <c r="R4" i="9"/>
  <c r="Q23" i="13"/>
  <c r="P23" i="13"/>
  <c r="O23" i="13"/>
  <c r="N23" i="13"/>
  <c r="M23" i="13"/>
  <c r="J23" i="13"/>
  <c r="I23" i="13"/>
  <c r="Q22" i="13"/>
  <c r="P22" i="13"/>
  <c r="O22" i="13"/>
  <c r="N22" i="13"/>
  <c r="M22" i="13"/>
  <c r="J22" i="13"/>
  <c r="I22" i="13"/>
  <c r="Q21" i="13"/>
  <c r="P21" i="13"/>
  <c r="O21" i="13"/>
  <c r="N21" i="13"/>
  <c r="M21" i="13"/>
  <c r="J21" i="13"/>
  <c r="I21" i="13"/>
  <c r="Q20" i="13"/>
  <c r="P20" i="13"/>
  <c r="O20" i="13"/>
  <c r="N20" i="13"/>
  <c r="M20" i="13"/>
  <c r="J20" i="13"/>
  <c r="I20" i="13"/>
  <c r="Q19" i="13"/>
  <c r="P19" i="13"/>
  <c r="O19" i="13"/>
  <c r="N19" i="13"/>
  <c r="M19" i="13"/>
  <c r="J19" i="13"/>
  <c r="I19" i="13"/>
  <c r="Q18" i="13"/>
  <c r="P18" i="13"/>
  <c r="O18" i="13"/>
  <c r="N18" i="13"/>
  <c r="M18" i="13"/>
  <c r="J18" i="13"/>
  <c r="I18" i="13"/>
  <c r="Q17" i="13"/>
  <c r="P17" i="13"/>
  <c r="O17" i="13"/>
  <c r="N17" i="13"/>
  <c r="M17" i="13"/>
  <c r="J17" i="13"/>
  <c r="I17" i="13"/>
  <c r="Q16" i="13"/>
  <c r="P16" i="13"/>
  <c r="O16" i="13"/>
  <c r="N16" i="13"/>
  <c r="M16" i="13"/>
  <c r="J16" i="13"/>
  <c r="I16" i="13"/>
  <c r="Q15" i="13"/>
  <c r="P15" i="13"/>
  <c r="O15" i="13"/>
  <c r="N15" i="13"/>
  <c r="M15" i="13"/>
  <c r="J15" i="13"/>
  <c r="I15" i="13"/>
  <c r="N14" i="13"/>
  <c r="Q14" i="13"/>
  <c r="M14" i="13"/>
  <c r="J14" i="13"/>
  <c r="I14" i="13"/>
  <c r="Q13" i="13"/>
  <c r="P13" i="13"/>
  <c r="N13" i="13"/>
  <c r="O13" i="13"/>
  <c r="M13" i="13"/>
  <c r="J13" i="13"/>
  <c r="I13" i="13"/>
  <c r="N12" i="13"/>
  <c r="Q12" i="13"/>
  <c r="M12" i="13"/>
  <c r="J12" i="13"/>
  <c r="I12" i="13"/>
  <c r="Q11" i="13"/>
  <c r="P11" i="13"/>
  <c r="O11" i="13"/>
  <c r="N11" i="13"/>
  <c r="M11" i="13"/>
  <c r="J11" i="13"/>
  <c r="I11" i="13"/>
  <c r="N10" i="13"/>
  <c r="Q10" i="13"/>
  <c r="M10" i="13"/>
  <c r="J10" i="13"/>
  <c r="I10" i="13"/>
  <c r="Q9" i="13"/>
  <c r="P9" i="13"/>
  <c r="N9" i="13"/>
  <c r="O9" i="13"/>
  <c r="M9" i="13"/>
  <c r="J9" i="13"/>
  <c r="I9" i="13"/>
  <c r="N8" i="13"/>
  <c r="Q8" i="13"/>
  <c r="M8" i="13"/>
  <c r="J8" i="13"/>
  <c r="I8" i="13"/>
  <c r="Q7" i="13"/>
  <c r="P7" i="13"/>
  <c r="O7" i="13"/>
  <c r="N7" i="13"/>
  <c r="M7" i="13"/>
  <c r="J7" i="13"/>
  <c r="I7" i="13"/>
  <c r="N6" i="13"/>
  <c r="Q6" i="13"/>
  <c r="M6" i="13"/>
  <c r="J6" i="13"/>
  <c r="I6" i="13"/>
  <c r="Q5" i="13"/>
  <c r="P5" i="13"/>
  <c r="N5" i="13"/>
  <c r="O5" i="13"/>
  <c r="M5" i="13"/>
  <c r="J5" i="13"/>
  <c r="I5" i="13"/>
  <c r="N4" i="13"/>
  <c r="M4" i="13"/>
  <c r="I4" i="12"/>
  <c r="L4" i="12"/>
  <c r="O4" i="12"/>
  <c r="J4" i="12"/>
  <c r="I5" i="12"/>
  <c r="L5" i="12"/>
  <c r="O5" i="12"/>
  <c r="J5" i="12"/>
  <c r="K5" i="12"/>
  <c r="I6" i="12"/>
  <c r="L6" i="12"/>
  <c r="O6" i="12"/>
  <c r="J6" i="12"/>
  <c r="K6" i="12"/>
  <c r="I7" i="12"/>
  <c r="J7" i="12"/>
  <c r="L7" i="12"/>
  <c r="M7" i="12"/>
  <c r="N7" i="12"/>
  <c r="O7" i="12"/>
  <c r="I8" i="12"/>
  <c r="J8" i="12"/>
  <c r="L8" i="12"/>
  <c r="M8" i="12"/>
  <c r="N8" i="12"/>
  <c r="O8" i="12"/>
  <c r="I9" i="12"/>
  <c r="L9" i="12"/>
  <c r="O9" i="12"/>
  <c r="J9" i="12"/>
  <c r="M9" i="12"/>
  <c r="N9" i="12"/>
  <c r="I10" i="12"/>
  <c r="J10" i="12"/>
  <c r="L10" i="12"/>
  <c r="O10" i="12"/>
  <c r="M10" i="12"/>
  <c r="N10" i="12"/>
  <c r="I11" i="12"/>
  <c r="L11" i="12"/>
  <c r="O11" i="12"/>
  <c r="J11" i="12"/>
  <c r="M11" i="12"/>
  <c r="N11" i="12"/>
  <c r="I12" i="12"/>
  <c r="J12" i="12"/>
  <c r="L12" i="12"/>
  <c r="M12" i="12"/>
  <c r="N12" i="12"/>
  <c r="O12" i="12"/>
  <c r="I13" i="12"/>
  <c r="J13" i="12"/>
  <c r="M13" i="12"/>
  <c r="L13" i="12"/>
  <c r="O13" i="12"/>
  <c r="N13" i="12"/>
  <c r="I14" i="12"/>
  <c r="J14" i="12"/>
  <c r="L14" i="12"/>
  <c r="M14" i="12"/>
  <c r="N14" i="12"/>
  <c r="O14" i="12"/>
  <c r="I15" i="12"/>
  <c r="J15" i="12"/>
  <c r="M15" i="12"/>
  <c r="N15" i="12"/>
  <c r="L15" i="12"/>
  <c r="O15" i="12"/>
  <c r="I16" i="12"/>
  <c r="L16" i="12"/>
  <c r="O16" i="12"/>
  <c r="J16" i="12"/>
  <c r="M16" i="12"/>
  <c r="N16" i="12"/>
  <c r="I17" i="12"/>
  <c r="L17" i="12"/>
  <c r="O17" i="12"/>
  <c r="J17" i="12"/>
  <c r="M17" i="12"/>
  <c r="N17" i="12"/>
  <c r="I18" i="12"/>
  <c r="J18" i="12"/>
  <c r="L18" i="12"/>
  <c r="M18" i="12"/>
  <c r="N18" i="12"/>
  <c r="O18" i="12"/>
  <c r="I19" i="12"/>
  <c r="J19" i="12"/>
  <c r="L19" i="12"/>
  <c r="M19" i="12"/>
  <c r="N19" i="12"/>
  <c r="O19" i="12"/>
  <c r="I20" i="12"/>
  <c r="J20" i="12"/>
  <c r="L20" i="12"/>
  <c r="M20" i="12"/>
  <c r="N20" i="12"/>
  <c r="O20" i="12"/>
  <c r="I21" i="12"/>
  <c r="J21" i="12"/>
  <c r="L21" i="12"/>
  <c r="M21" i="12"/>
  <c r="N21" i="12"/>
  <c r="O21" i="12"/>
  <c r="I22" i="12"/>
  <c r="J22" i="12"/>
  <c r="L22" i="12"/>
  <c r="M22" i="12"/>
  <c r="N22" i="12"/>
  <c r="O22" i="12"/>
  <c r="I23" i="12"/>
  <c r="J23" i="12"/>
  <c r="L23" i="12"/>
  <c r="M23" i="12"/>
  <c r="N23" i="12"/>
  <c r="O23" i="12"/>
  <c r="Q4" i="13"/>
  <c r="U4" i="13"/>
  <c r="T4" i="13"/>
  <c r="S4" i="13"/>
  <c r="M6" i="12"/>
  <c r="N6" i="12"/>
  <c r="M5" i="12"/>
  <c r="N5" i="12"/>
  <c r="M4" i="12"/>
  <c r="N4" i="12"/>
  <c r="K4" i="12"/>
  <c r="O4" i="13"/>
  <c r="O8" i="13"/>
  <c r="O12" i="13"/>
  <c r="R5" i="9"/>
  <c r="P4" i="13"/>
  <c r="P8" i="13"/>
  <c r="P12" i="13"/>
  <c r="Q6" i="6"/>
  <c r="P6" i="13"/>
  <c r="P10" i="13"/>
  <c r="P14" i="13"/>
  <c r="O6" i="13"/>
  <c r="O10" i="13"/>
  <c r="O14" i="13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4" i="9"/>
  <c r="S23" i="11"/>
  <c r="S22" i="11"/>
  <c r="S21" i="11"/>
  <c r="S20" i="11"/>
  <c r="S19" i="11"/>
  <c r="S18" i="11"/>
  <c r="S17" i="11"/>
  <c r="S16" i="11"/>
  <c r="S15" i="11"/>
  <c r="S14" i="11"/>
  <c r="S13" i="11"/>
  <c r="S12" i="11"/>
  <c r="S11" i="11"/>
  <c r="S10" i="11"/>
  <c r="S9" i="11"/>
  <c r="S8" i="11"/>
  <c r="S7" i="11"/>
  <c r="V7" i="11"/>
  <c r="S6" i="11"/>
  <c r="V6" i="11"/>
  <c r="S5" i="11"/>
  <c r="V5" i="11"/>
  <c r="V4" i="11"/>
  <c r="S4" i="11"/>
  <c r="U6" i="5"/>
  <c r="U7" i="5"/>
  <c r="U8" i="5"/>
  <c r="U9" i="5"/>
  <c r="U10" i="5"/>
  <c r="U11" i="5"/>
  <c r="U12" i="5"/>
  <c r="U13" i="5"/>
  <c r="U14" i="5"/>
  <c r="U15" i="5"/>
  <c r="U16" i="5"/>
  <c r="U17" i="5"/>
  <c r="U18" i="5"/>
  <c r="U19" i="5"/>
  <c r="U20" i="5"/>
  <c r="U21" i="5"/>
  <c r="U22" i="5"/>
  <c r="U23" i="5"/>
  <c r="U5" i="5"/>
  <c r="U4" i="5"/>
  <c r="X4" i="5"/>
  <c r="Y4" i="5"/>
  <c r="X5" i="5"/>
  <c r="Y5" i="5"/>
</calcChain>
</file>

<file path=xl/comments1.xml><?xml version="1.0" encoding="utf-8"?>
<comments xmlns="http://schemas.openxmlformats.org/spreadsheetml/2006/main">
  <authors>
    <author>Marius</author>
    <author>Calin</author>
  </authors>
  <commentList>
    <comment ref="K3" authorId="0">
      <text>
        <r>
          <rPr>
            <b/>
            <sz val="9"/>
            <color indexed="81"/>
            <rFont val="Tahoma"/>
            <family val="2"/>
            <charset val="238"/>
          </rPr>
          <t xml:space="preserve">
Relative to 30 days.
Over 4%:  GOOD!
2%-4%:  Average
Under 2%:  NO GO!</t>
        </r>
        <r>
          <rPr>
            <sz val="9"/>
            <color indexed="81"/>
            <rFont val="Tahoma"/>
            <family val="2"/>
            <charset val="238"/>
          </rPr>
          <t xml:space="preserve">
</t>
        </r>
      </text>
    </comment>
    <comment ref="N3" authorId="1">
      <text>
        <r>
          <rPr>
            <b/>
            <sz val="9"/>
            <color indexed="81"/>
            <rFont val="Tahoma"/>
            <family val="2"/>
            <charset val="238"/>
          </rPr>
          <t xml:space="preserve">
Relative to 30 days</t>
        </r>
        <r>
          <rPr>
            <sz val="9"/>
            <color indexed="81"/>
            <rFont val="Tahoma"/>
            <family val="2"/>
            <charset val="238"/>
          </rPr>
          <t xml:space="preserve">
</t>
        </r>
        <r>
          <rPr>
            <b/>
            <sz val="9"/>
            <color indexed="81"/>
            <rFont val="Tahoma"/>
            <family val="2"/>
            <charset val="238"/>
          </rPr>
          <t>Over 7%:  GOOD!
5%-7%:  Average
Under 5%:  NO GO!</t>
        </r>
      </text>
    </comment>
  </commentList>
</comments>
</file>

<file path=xl/comments2.xml><?xml version="1.0" encoding="utf-8"?>
<comments xmlns="http://schemas.openxmlformats.org/spreadsheetml/2006/main">
  <authors>
    <author>Marius</author>
    <author>Calin</author>
  </authors>
  <commentList>
    <comment ref="I3" authorId="0">
      <text>
        <r>
          <rPr>
            <b/>
            <sz val="9"/>
            <color indexed="81"/>
            <rFont val="Tahoma"/>
            <family val="2"/>
            <charset val="238"/>
          </rPr>
          <t>Buffer range between Short Strike Price and Current price of stock. Measured in number of ATR Units between the two prices.</t>
        </r>
      </text>
    </comment>
    <comment ref="J3" authorId="1">
      <text>
        <r>
          <rPr>
            <b/>
            <sz val="9"/>
            <color indexed="81"/>
            <rFont val="Tahoma"/>
            <family val="2"/>
            <charset val="238"/>
          </rPr>
          <t xml:space="preserve">
ATR Buffer relative to 30 days
</t>
        </r>
        <r>
          <rPr>
            <b/>
            <sz val="9"/>
            <color indexed="81"/>
            <rFont val="Tahoma"/>
            <family val="2"/>
            <charset val="238"/>
          </rPr>
          <t xml:space="preserve">
Less than 2: Red
Between 2 and 4: Orange
Above 4: Green</t>
        </r>
      </text>
    </comment>
    <comment ref="M3" authorId="0">
      <text>
        <r>
          <rPr>
            <b/>
            <sz val="9"/>
            <color indexed="81"/>
            <rFont val="Tahoma"/>
            <family val="2"/>
            <charset val="238"/>
          </rPr>
          <t>The point where Price is 1/2 ATR from Strike sold</t>
        </r>
        <r>
          <rPr>
            <sz val="9"/>
            <color indexed="81"/>
            <rFont val="Tahoma"/>
            <family val="2"/>
            <charset val="238"/>
          </rPr>
          <t xml:space="preserve">
</t>
        </r>
      </text>
    </comment>
    <comment ref="O3" authorId="1">
      <text>
        <r>
          <rPr>
            <b/>
            <sz val="9"/>
            <color indexed="81"/>
            <rFont val="Tahoma"/>
            <family val="2"/>
            <charset val="238"/>
          </rPr>
          <t xml:space="preserve">
Relative to 30 days.
Over 15%:  GOOD!
5%-10%:  Average
Under 5%:  NO GO!</t>
        </r>
      </text>
    </comment>
    <comment ref="Q3" authorId="1">
      <text>
        <r>
          <rPr>
            <b/>
            <sz val="9"/>
            <color indexed="81"/>
            <rFont val="Tahoma"/>
            <family val="2"/>
            <charset val="238"/>
          </rPr>
          <t xml:space="preserve">
Relative to 30 days.
Over 50%:  GOOD!
25%-50%:  Average
Under 25%:  NO GO!</t>
        </r>
        <r>
          <rPr>
            <sz val="9"/>
            <color indexed="81"/>
            <rFont val="Tahoma"/>
            <family val="2"/>
            <charset val="238"/>
          </rPr>
          <t xml:space="preserve">
</t>
        </r>
      </text>
    </comment>
    <comment ref="S3" authorId="1">
      <text>
        <r>
          <rPr>
            <b/>
            <sz val="9"/>
            <color indexed="81"/>
            <rFont val="Tahoma"/>
            <family val="2"/>
            <charset val="238"/>
          </rPr>
          <t xml:space="preserve">
Relative to 30 days.
Over 15%:  GOOD!
5%-10%:  Average
Under 5%:  NO GO!</t>
        </r>
      </text>
    </comment>
    <comment ref="U3" authorId="1">
      <text>
        <r>
          <rPr>
            <b/>
            <sz val="9"/>
            <color indexed="81"/>
            <rFont val="Tahoma"/>
            <family val="2"/>
            <charset val="238"/>
          </rPr>
          <t xml:space="preserve">
Relative to 30 days.
Over 50%:  GOOD!
25%-50%:  Average
Under 25%:  NO GO!</t>
        </r>
        <r>
          <rPr>
            <sz val="9"/>
            <color indexed="81"/>
            <rFont val="Tahoma"/>
            <family val="2"/>
            <charset val="238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Calin</author>
    <author>Marius</author>
  </authors>
  <commentList>
    <comment ref="J3" authorId="0">
      <text>
        <r>
          <rPr>
            <b/>
            <sz val="9"/>
            <color indexed="81"/>
            <rFont val="Tahoma"/>
            <family val="2"/>
            <charset val="238"/>
          </rPr>
          <t xml:space="preserve">Buffer range between Short Strike Price and Current price of stock. Measured in number of ATR Units between the two prices.
</t>
        </r>
      </text>
    </comment>
    <comment ref="K3" authorId="0">
      <text>
        <r>
          <rPr>
            <b/>
            <sz val="9"/>
            <color indexed="81"/>
            <rFont val="Tahoma"/>
            <family val="2"/>
            <charset val="238"/>
          </rPr>
          <t xml:space="preserve">
ATR Buffer relative to 30 days</t>
        </r>
        <r>
          <rPr>
            <sz val="9"/>
            <color indexed="81"/>
            <rFont val="Tahoma"/>
            <family val="2"/>
            <charset val="238"/>
          </rPr>
          <t xml:space="preserve">
</t>
        </r>
        <r>
          <rPr>
            <b/>
            <sz val="9"/>
            <color indexed="81"/>
            <rFont val="Tahoma"/>
            <family val="2"/>
            <charset val="238"/>
          </rPr>
          <t>Less than 2: Red
Between 2 and 4: Orange
Above 4: Green</t>
        </r>
        <r>
          <rPr>
            <sz val="9"/>
            <color indexed="81"/>
            <rFont val="Tahoma"/>
            <family val="2"/>
            <charset val="238"/>
          </rPr>
          <t xml:space="preserve">
</t>
        </r>
      </text>
    </comment>
    <comment ref="N3" authorId="1">
      <text>
        <r>
          <rPr>
            <b/>
            <sz val="9"/>
            <color indexed="81"/>
            <rFont val="Tahoma"/>
            <family val="2"/>
            <charset val="238"/>
          </rPr>
          <t>The point where Price is 1/2 ATR from Strike sold</t>
        </r>
        <r>
          <rPr>
            <sz val="9"/>
            <color indexed="81"/>
            <rFont val="Tahoma"/>
            <family val="2"/>
            <charset val="238"/>
          </rPr>
          <t xml:space="preserve">
</t>
        </r>
      </text>
    </comment>
    <comment ref="P3" authorId="1">
      <text>
        <r>
          <rPr>
            <b/>
            <sz val="9"/>
            <color indexed="81"/>
            <rFont val="Tahoma"/>
            <family val="2"/>
            <charset val="238"/>
          </rPr>
          <t xml:space="preserve">
Relative to 30 days</t>
        </r>
        <r>
          <rPr>
            <sz val="9"/>
            <color indexed="81"/>
            <rFont val="Tahoma"/>
            <family val="2"/>
            <charset val="238"/>
          </rPr>
          <t xml:space="preserve">
</t>
        </r>
      </text>
    </comment>
    <comment ref="R3" authorId="1">
      <text>
        <r>
          <rPr>
            <b/>
            <sz val="9"/>
            <color indexed="81"/>
            <rFont val="Tahoma"/>
            <family val="2"/>
            <charset val="238"/>
          </rPr>
          <t xml:space="preserve">
Relative to 30 days.
Over 80%:  GOOD!
60%-80%:  Average
Under 60%:  NO GO!</t>
        </r>
        <r>
          <rPr>
            <sz val="9"/>
            <color indexed="81"/>
            <rFont val="Tahoma"/>
            <family val="2"/>
            <charset val="238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Calin</author>
    <author>Marius</author>
  </authors>
  <commentList>
    <comment ref="J3" authorId="0">
      <text>
        <r>
          <rPr>
            <b/>
            <sz val="10"/>
            <color indexed="81"/>
            <rFont val="Tahoma"/>
            <family val="2"/>
            <charset val="238"/>
          </rPr>
          <t xml:space="preserve">Buffer range between Short Strike Price and Current price of stock. Measured in number of ATR Units between the two prices.
</t>
        </r>
      </text>
    </comment>
    <comment ref="K3" authorId="1">
      <text>
        <r>
          <rPr>
            <b/>
            <sz val="9"/>
            <color indexed="81"/>
            <rFont val="Tahoma"/>
            <family val="2"/>
            <charset val="238"/>
          </rPr>
          <t xml:space="preserve">
ATR Buffer relative to 30 days
Less than 2: Red
Between 2 and 4: Orange
Above 4: Green
</t>
        </r>
      </text>
    </comment>
    <comment ref="N3" authorId="1">
      <text>
        <r>
          <rPr>
            <b/>
            <sz val="9"/>
            <color indexed="81"/>
            <rFont val="Tahoma"/>
            <family val="2"/>
            <charset val="238"/>
          </rPr>
          <t>The point where Price is 1/2 ATR from Strike sold</t>
        </r>
      </text>
    </comment>
    <comment ref="P3" authorId="1">
      <text>
        <r>
          <rPr>
            <b/>
            <sz val="9"/>
            <color indexed="81"/>
            <rFont val="Tahoma"/>
            <family val="2"/>
            <charset val="238"/>
          </rPr>
          <t xml:space="preserve">
Relative to 30 days</t>
        </r>
        <r>
          <rPr>
            <sz val="9"/>
            <color indexed="81"/>
            <rFont val="Tahoma"/>
            <family val="2"/>
            <charset val="238"/>
          </rPr>
          <t xml:space="preserve">
</t>
        </r>
      </text>
    </comment>
    <comment ref="R3" authorId="1">
      <text>
        <r>
          <rPr>
            <b/>
            <sz val="9"/>
            <color indexed="81"/>
            <rFont val="Tahoma"/>
            <family val="2"/>
            <charset val="238"/>
          </rPr>
          <t xml:space="preserve">
Relative to 30 days.
Over 70%:  GOOD!
50%-70%:  Average
Under 50%:  NO GO!</t>
        </r>
      </text>
    </comment>
  </commentList>
</comments>
</file>

<file path=xl/comments5.xml><?xml version="1.0" encoding="utf-8"?>
<comments xmlns="http://schemas.openxmlformats.org/spreadsheetml/2006/main">
  <authors>
    <author>POSO</author>
    <author>Marius</author>
  </authors>
  <commentList>
    <comment ref="J3" authorId="0">
      <text>
        <r>
          <rPr>
            <b/>
            <sz val="10"/>
            <color indexed="81"/>
            <rFont val="Tahoma"/>
            <family val="2"/>
            <charset val="238"/>
          </rPr>
          <t xml:space="preserve">Buffer range between Short Strike Price and Current price of stock. Measured in number of ATR Units between the two prices.
</t>
        </r>
      </text>
    </comment>
    <comment ref="K3" authorId="1">
      <text>
        <r>
          <rPr>
            <b/>
            <sz val="9"/>
            <color indexed="81"/>
            <rFont val="Tahoma"/>
            <family val="2"/>
            <charset val="238"/>
          </rPr>
          <t xml:space="preserve">
ATR Buffer relative to 30 days
Less than 3: Red
Between 3 and 5: Orange
Above 5: Green</t>
        </r>
        <r>
          <rPr>
            <sz val="9"/>
            <color indexed="81"/>
            <rFont val="Tahoma"/>
            <family val="2"/>
            <charset val="238"/>
          </rPr>
          <t xml:space="preserve">
</t>
        </r>
      </text>
    </comment>
    <comment ref="L3" authorId="1">
      <text>
        <r>
          <rPr>
            <b/>
            <sz val="9"/>
            <color indexed="81"/>
            <rFont val="Tahoma"/>
            <family val="2"/>
            <charset val="238"/>
          </rPr>
          <t>The point where Price is 1/2 ATR from Strike sold</t>
        </r>
        <r>
          <rPr>
            <sz val="9"/>
            <color indexed="81"/>
            <rFont val="Tahoma"/>
            <family val="2"/>
            <charset val="238"/>
          </rPr>
          <t xml:space="preserve">
</t>
        </r>
      </text>
    </comment>
    <comment ref="P3" authorId="0">
      <text>
        <r>
          <rPr>
            <b/>
            <sz val="10"/>
            <color indexed="81"/>
            <rFont val="Tahoma"/>
            <family val="2"/>
            <charset val="238"/>
          </rPr>
          <t xml:space="preserve">Buffer range between Short Strike Price and Current price of stock. Measured in number of ATR Units between the two prices.
</t>
        </r>
      </text>
    </comment>
    <comment ref="Q3" authorId="1">
      <text>
        <r>
          <rPr>
            <b/>
            <sz val="9"/>
            <color indexed="81"/>
            <rFont val="Tahoma"/>
            <family val="2"/>
            <charset val="238"/>
          </rPr>
          <t xml:space="preserve">
ATR Buffer relative to 30 days
Less than 3: Red
Between 3 and 5: Orange
Above 5: Green</t>
        </r>
        <r>
          <rPr>
            <sz val="9"/>
            <color indexed="81"/>
            <rFont val="Tahoma"/>
            <family val="2"/>
            <charset val="238"/>
          </rPr>
          <t xml:space="preserve">
</t>
        </r>
      </text>
    </comment>
    <comment ref="R3" authorId="1">
      <text>
        <r>
          <rPr>
            <b/>
            <sz val="9"/>
            <color indexed="81"/>
            <rFont val="Tahoma"/>
            <family val="2"/>
            <charset val="238"/>
          </rPr>
          <t>The point where Price is 1/2 ATR from Strike sold</t>
        </r>
      </text>
    </comment>
    <comment ref="W3" authorId="1">
      <text>
        <r>
          <rPr>
            <b/>
            <sz val="9"/>
            <color indexed="81"/>
            <rFont val="Tahoma"/>
            <family val="2"/>
            <charset val="238"/>
          </rPr>
          <t xml:space="preserve">
Relative to 30 days</t>
        </r>
        <r>
          <rPr>
            <sz val="9"/>
            <color indexed="81"/>
            <rFont val="Tahoma"/>
            <family val="2"/>
            <charset val="238"/>
          </rPr>
          <t xml:space="preserve">
</t>
        </r>
      </text>
    </comment>
    <comment ref="Y3" authorId="1">
      <text>
        <r>
          <rPr>
            <b/>
            <sz val="9"/>
            <color indexed="81"/>
            <rFont val="Tahoma"/>
            <family val="2"/>
            <charset val="238"/>
          </rPr>
          <t xml:space="preserve">
Relative to 30 days
Over 150%:  GOOD!
120%-150%:  Average
Under 120%:  NO GO!
</t>
        </r>
        <r>
          <rPr>
            <sz val="9"/>
            <color indexed="81"/>
            <rFont val="Tahoma"/>
            <family val="2"/>
            <charset val="238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Marius</author>
  </authors>
  <commentList>
    <comment ref="K3" authorId="0">
      <text>
        <r>
          <rPr>
            <b/>
            <sz val="9"/>
            <color indexed="81"/>
            <rFont val="Tahoma"/>
            <family val="2"/>
            <charset val="238"/>
          </rPr>
          <t>Buffer range between Short Strike Price and Current price of stock. Measured in number of ATR Units between the two prices.</t>
        </r>
      </text>
    </comment>
    <comment ref="L3" authorId="0">
      <text>
        <r>
          <rPr>
            <b/>
            <sz val="9"/>
            <color indexed="81"/>
            <rFont val="Tahoma"/>
            <family val="2"/>
            <charset val="238"/>
          </rPr>
          <t xml:space="preserve">
ATR Buffer relative to 30 days
Less than 3: Red
Between 3 and 5: Orange
Above 5: Green</t>
        </r>
      </text>
    </comment>
    <comment ref="O3" authorId="0">
      <text>
        <r>
          <rPr>
            <b/>
            <sz val="9"/>
            <color indexed="81"/>
            <rFont val="Tahoma"/>
            <family val="2"/>
            <charset val="238"/>
          </rPr>
          <t>Buffer range between Short Strike Price and Current price of stock. Measured in number of ATR Units between the two prices.</t>
        </r>
      </text>
    </comment>
    <comment ref="P3" authorId="0">
      <text>
        <r>
          <rPr>
            <b/>
            <sz val="9"/>
            <color indexed="81"/>
            <rFont val="Tahoma"/>
            <family val="2"/>
            <charset val="238"/>
          </rPr>
          <t xml:space="preserve">
ATR Buffer relative to 30 days
Less than 3: Red
Between 3 and 5: Orange
Above 5: Green</t>
        </r>
      </text>
    </comment>
    <comment ref="U3" authorId="0">
      <text>
        <r>
          <rPr>
            <b/>
            <sz val="9"/>
            <color indexed="81"/>
            <rFont val="Tahoma"/>
            <family val="2"/>
            <charset val="238"/>
          </rPr>
          <t xml:space="preserve">
Relative to 30 days</t>
        </r>
        <r>
          <rPr>
            <sz val="9"/>
            <color indexed="81"/>
            <rFont val="Tahoma"/>
            <family val="2"/>
            <charset val="238"/>
          </rPr>
          <t xml:space="preserve">
</t>
        </r>
      </text>
    </comment>
    <comment ref="W3" authorId="0">
      <text>
        <r>
          <rPr>
            <b/>
            <sz val="9"/>
            <color indexed="81"/>
            <rFont val="Tahoma"/>
            <family val="2"/>
            <charset val="238"/>
          </rPr>
          <t xml:space="preserve">
Relative to 30 days.
Over 80%:  GOOD!
60%-80%:  Average
Under 60%:  NO GO!
</t>
        </r>
        <r>
          <rPr>
            <sz val="9"/>
            <color indexed="81"/>
            <rFont val="Tahoma"/>
            <family val="2"/>
            <charset val="238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<sst xmlns="http://schemas.openxmlformats.org/spreadsheetml/2006/main" count="299" uniqueCount="175">
  <si>
    <t>Symbol</t>
  </si>
  <si>
    <t>Price</t>
  </si>
  <si>
    <t>Month</t>
  </si>
  <si>
    <t>Notes</t>
  </si>
  <si>
    <t>Net Delta</t>
  </si>
  <si>
    <t>Bear Call Spread</t>
  </si>
  <si>
    <t>Bull Put Spread</t>
  </si>
  <si>
    <t>Short Call Strike</t>
  </si>
  <si>
    <t>Short Call Delta</t>
  </si>
  <si>
    <t>Long Call Strike</t>
  </si>
  <si>
    <t>Short Put Strike</t>
  </si>
  <si>
    <t>Short Put Delta</t>
  </si>
  <si>
    <t>Long Put Strike</t>
  </si>
  <si>
    <t>Net Credit</t>
  </si>
  <si>
    <t>BPE</t>
  </si>
  <si>
    <t>ROI</t>
  </si>
  <si>
    <t>ROID</t>
  </si>
  <si>
    <t>Strike</t>
  </si>
  <si>
    <t>Delta</t>
  </si>
  <si>
    <t>Call Sold</t>
  </si>
  <si>
    <t>Credit</t>
  </si>
  <si>
    <t>Max ROI</t>
  </si>
  <si>
    <t>Credit ROID</t>
  </si>
  <si>
    <t>Max ROID</t>
  </si>
  <si>
    <t>Trade Identification:</t>
  </si>
  <si>
    <t>The covered call strategy is used to produce monthly cash flow. It is a great way to create passive income in traditional retirement accounts.</t>
  </si>
  <si>
    <t>At This point you will Sell your stock and buy back the option at a reduced value, thus mitigating your loss. This technique is used for position trades</t>
  </si>
  <si>
    <t>→ 80% net liquidation value. Once target is reached, buy back option for 20% of original value and sell again.</t>
  </si>
  <si>
    <t>→ Expiration</t>
  </si>
  <si>
    <t>→ Investors: place stop to close the entire trade under a major level of support. Typically 1 ATR under the weekly support level.</t>
  </si>
  <si>
    <t xml:space="preserve">→ Breakeven: Place a stop loss at your Breakeven point on the risk graph. This is stock price minus the credit received upon the sale of the option. </t>
  </si>
  <si>
    <t>→ Long Stock: We will buy a stock that is typically under 100. For stocks that are above $100 there are better ways to create cash flow. The stock must be neutral to bullish</t>
  </si>
  <si>
    <t>→ Sell a call option that is 1-2 strikes OTM</t>
  </si>
  <si>
    <t xml:space="preserve">① Theory: A covered call is a combination strategy in which the trader buys stock in increments of 100 shares and then sells a call option contract for each 100 shares of stock. </t>
  </si>
  <si>
    <t>② Technical Bias: 0 to a +2 Bullish Bias</t>
  </si>
  <si>
    <t>③ Type of Strategy: Delta and Theta</t>
  </si>
  <si>
    <t>④ Delta Rule: Two leg trade</t>
  </si>
  <si>
    <t>⑤ Theta Rule: Sell 1-2 months of time. For best time decay sell front month expirations.</t>
  </si>
  <si>
    <t>⑥ Vega Rule: decreasing volatility aids this trade. Sell when volatility is expected to fall.</t>
  </si>
  <si>
    <t>⑧ Stop Loss: Use one</t>
  </si>
  <si>
    <t>⑨ Target: Once target is met, rinse and repeat.</t>
  </si>
  <si>
    <t>→ Weeklies are available</t>
  </si>
  <si>
    <t>→ Exit if delta ever exceeds .40</t>
  </si>
  <si>
    <t>→ Exit if stock gets within ½ ATR of strike sold</t>
  </si>
  <si>
    <t>→ Exit if stock ever breaks resistance levels</t>
  </si>
  <si>
    <t>→ 75% net liquidation value (credit received)</t>
  </si>
  <si>
    <t xml:space="preserve">        if the stock is severely oversold (i.e. slowing momentum downtrend) or if you just think it’s bullish.</t>
  </si>
  <si>
    <t>① Theory</t>
  </si>
  <si>
    <t>→ Selling puts is a bullish cash flow strategy. You benefit as time passes, as implied volatility falls and as the stock goes up.</t>
  </si>
  <si>
    <t>③ Type of Strategy: Theta</t>
  </si>
  <si>
    <t>⑤ Theta: Sell the put option 1-3 months out in expiration time</t>
  </si>
  <si>
    <t>⑥ Vega: decreasing volatility aids this trade. Sell when volatility is expected to fall.</t>
  </si>
  <si>
    <t>⑦ Position Size: According to personal risk level.</t>
  </si>
  <si>
    <t>⑧ ROI target: 8-15% of Margin used</t>
  </si>
  <si>
    <t>⑨ Stop Loss: Use one technique</t>
  </si>
  <si>
    <t>⑩ Target:</t>
  </si>
  <si>
    <t>① Philosophy</t>
  </si>
  <si>
    <t>② Technical Identification: 0 to a +2 Bullish Bias.</t>
  </si>
  <si>
    <t>④ Delta Rule: Lower deltas will have higher probability and less ROI.</t>
  </si>
  <si>
    <t>⑤ Theta Rule: Sell less than 3 months of time. Back testing has proven 4-6 weeks of time is best combination of theta decay and range from stock price to strike sold.</t>
  </si>
  <si>
    <t>⑦ Position Size: According to personal risk level</t>
  </si>
  <si>
    <t>⑧ ROI Target:</t>
  </si>
  <si>
    <t>→ Sell delta .25 or lower and below Support</t>
  </si>
  <si>
    <t>→ Buy next strike price lower. Consider widening the spread if less than 5 point spreads.</t>
  </si>
  <si>
    <t>→ Sell less time if desire is to capture higher decay</t>
  </si>
  <si>
    <t>→ Sell more time if desire is to maximize ROI and Range.</t>
  </si>
  <si>
    <t>→ 70% ROID or higher</t>
  </si>
  <si>
    <t>→ 10% of Spread sold</t>
  </si>
  <si>
    <t>→ Exit if stock ever breaks support levels</t>
  </si>
  <si>
    <t xml:space="preserve">→ Selling a put option and buying a lower put option in the same expiration month is a bull put vertical spread. </t>
  </si>
  <si>
    <t xml:space="preserve">      This is a bullish cash-flow strategy and is also bearish on implied volatility. Because you’re spreading the options you are diminishing the speculation on direction, </t>
  </si>
  <si>
    <t xml:space="preserve">      volatility and time somewhat but you also gain a structured risk and margin amount.</t>
  </si>
  <si>
    <t>② Technical Identification: 0 to a -2 Bearish Bias</t>
  </si>
  <si>
    <t>→ Sell delta .25 or lower and above Resistance</t>
  </si>
  <si>
    <t>→ Buy next strike price higher. Consider widening the spread if less than 5 point spreads.</t>
  </si>
  <si>
    <t xml:space="preserve">→ Selling a call option and buying a higher call options in the same expiration month is a bear call vertical spread. </t>
  </si>
  <si>
    <t xml:space="preserve">    This is a bearish cash-flow strategy and is also bearish on implied volatility. Because you’re spreading the options  you are diminishing the speculation </t>
  </si>
  <si>
    <t>② Technical Identification: -1 to a +1 neutral Bias.</t>
  </si>
  <si>
    <t xml:space="preserve">⑤ Theta Rule: Sell less than 2 months of time. Back testing has proven 4-6 weeks of time is best combination of theta decay and range from stock price to strike sold. </t>
  </si>
  <si>
    <t>⑥ Vega Rule: decreasing volatility aids this trade. Sell when volatility is expected to fall. This strategy can be used as an earnings based strategy:</t>
  </si>
  <si>
    <t>→ Bull Put:</t>
  </si>
  <si>
    <t xml:space="preserve">       Whereas the vertical credits have a directional component to it, the Iron Condor does not. Consider selling front month (first month) or weekly expiration to maximize time decay.</t>
  </si>
  <si>
    <t>→ Earnings Play: Place trade 1-2 days prior to earnings announcement to capture the volatility crush after earnings.</t>
  </si>
  <si>
    <t>→ Assess the MMM (Market Maker Move) or the expected gap and sell twice the expectation.</t>
  </si>
  <si>
    <t>→ Consider closing immediately if market moves more than expectation after earnings announcement or 75% of net liquidation value.</t>
  </si>
  <si>
    <t>→ 140 ROID or higher</t>
  </si>
  <si>
    <t>→ 15% of Spread sold</t>
  </si>
  <si>
    <t>→ Exit if stock gets within ½ ATR of strikes sold</t>
  </si>
  <si>
    <t>→ Exit if stock ever breaks support/Resistance levels</t>
  </si>
  <si>
    <t>• Sell delta .15 or lower and below Support</t>
  </si>
  <si>
    <t>• Buy next strike price lower. Consider widening the spread if less than 5 point spreads.</t>
  </si>
  <si>
    <t>• Sell delta .15 or lower and above Resistance</t>
  </si>
  <si>
    <t>• Buy next strike price higher. Consider widening the spread if less than 5 point spreads</t>
  </si>
  <si>
    <t xml:space="preserve">→ Selling both the bull put and a bear call on the same stock and same expiration is the Iron Condor. This is a neutral based cash-flow strategy and is also bearish on implied volatility. </t>
  </si>
  <si>
    <t xml:space="preserve">    Because you’re spreading the options you are diminishing the speculation on direction, volatility and time somewhat but you also gain a structured risk and margin amount.</t>
  </si>
  <si>
    <t>→ Bear Call:</t>
  </si>
  <si>
    <t xml:space="preserve">    on direction, volatility and time somewhat but you also gain a structured risk and margin amount.</t>
  </si>
  <si>
    <t>ATR</t>
  </si>
  <si>
    <t>ATR
Buffer</t>
  </si>
  <si>
    <t>ATR Buffer</t>
  </si>
  <si>
    <t>Earnings
Date</t>
  </si>
  <si>
    <t>Alert</t>
  </si>
  <si>
    <t>Expected
Gap</t>
  </si>
  <si>
    <t>Expiration</t>
  </si>
  <si>
    <t>Performance Metrics</t>
  </si>
  <si>
    <t>DTE</t>
  </si>
  <si>
    <t>Credit
 ROI</t>
  </si>
  <si>
    <t>Max
Profit</t>
  </si>
  <si>
    <t>Standard 
Cr. ROID</t>
  </si>
  <si>
    <t>Standard
ROI</t>
  </si>
  <si>
    <t>Standard
ROID</t>
  </si>
  <si>
    <t>Standard ROI</t>
  </si>
  <si>
    <t>Short Opt Strike</t>
  </si>
  <si>
    <t>Short Opt Delta</t>
  </si>
  <si>
    <t>Long Opt Strike</t>
  </si>
  <si>
    <t>Standard ATR Buffer</t>
  </si>
  <si>
    <t xml:space="preserve">   COVERED CALLS</t>
  </si>
  <si>
    <t xml:space="preserve">  NAKED PUTS</t>
  </si>
  <si>
    <t>Standard
ATR Buff.</t>
  </si>
  <si>
    <t>Standard ROID</t>
  </si>
  <si>
    <t>Long Opt. Strike</t>
  </si>
  <si>
    <t>Short Opt. Delta</t>
  </si>
  <si>
    <t xml:space="preserve">    BEAR CALL SPREAD</t>
  </si>
  <si>
    <t xml:space="preserve">     BULL PUT SPREAD</t>
  </si>
  <si>
    <t xml:space="preserve"> IRON CONDOR</t>
  </si>
  <si>
    <t>BC Alert</t>
  </si>
  <si>
    <t>BP Alert</t>
  </si>
  <si>
    <t xml:space="preserve">→ Because options are inherently overpriced before an earnings release we look to sell both a call and a put on the same stock at low delta strike prices to collect a credit. </t>
  </si>
  <si>
    <t>we put this trade on. It’s a basic trade on time passing, volatility falling and the stock acting normal in regards to direction.</t>
  </si>
  <si>
    <t xml:space="preserve">This trade is mostly based on Implied Volatility. When IV is high (pre-earnings) options are more expensive, after earnings IV drops and makes options less expensive. This is why  </t>
  </si>
  <si>
    <t>② Technical Bias: Earnings based strategy so no technical Bias</t>
  </si>
  <si>
    <t>③ Type of Strategy: Vega and Theta</t>
  </si>
  <si>
    <t>④ Delta Rule: Use strike prices that are under .20 delta.</t>
  </si>
  <si>
    <t>→ ID one of the following and sell delta on the call and put strike price that is twice the amount of the expected move. This will typically be in the 10-15 delta range.</t>
  </si>
  <si>
    <t>• ATM front expiration straddle</t>
  </si>
  <si>
    <t>• Market Maker Move (MMM)</t>
  </si>
  <si>
    <t>• Average gap range percentage over last 4 earnings reports</t>
  </si>
  <si>
    <t>⑤ Theta Rule: Unlike the Iron condor, which is a very similar trade, the short strangle is a pure theta trade where nothing is mitigated.</t>
  </si>
  <si>
    <t>→ Earnings Trade: 1 Week to 1 month depending on range</t>
  </si>
  <si>
    <t>→ Normal Theta Trade: 1 – 3 months of time</t>
  </si>
  <si>
    <t>To take advantage of this we sell the short strangle immediately prior to the earnings announcement to make it as neutral as possible</t>
  </si>
  <si>
    <t xml:space="preserve">⑥ Vega Rule: </t>
  </si>
  <si>
    <t xml:space="preserve">→ All earnings are volatility based trades. When volatility is at its highest is immediately before earnings. After earning we see the volatility crush. </t>
  </si>
  <si>
    <t xml:space="preserve">⑦ Position Size: According to risk. Typically we will only trade this on low dollar stocks as the margin requirement is high, similar to a naked put. </t>
  </si>
  <si>
    <t>On higher dollar stocks the Iron Condor can be used.</t>
  </si>
  <si>
    <t>→ 50% net liquidation 1-2 days after announcement</t>
  </si>
  <si>
    <t>→ 80% net liquidation 3 weeks after</t>
  </si>
  <si>
    <t>→ The delta on either leg goes beyond .40 per contract</t>
  </si>
  <si>
    <t>→ There is significant risk in the market, sector or stock you have the position on.</t>
  </si>
  <si>
    <t>⑨ Target:</t>
  </si>
  <si>
    <t>⑧ Stop Loss: Use one technique</t>
  </si>
  <si>
    <t>SHORT STRANGLE</t>
  </si>
  <si>
    <t>Call Side</t>
  </si>
  <si>
    <t>Put Side</t>
  </si>
  <si>
    <t>Standard Cred. ROI</t>
  </si>
  <si>
    <t xml:space="preserve">→ Use this strategy in one of the following scenarios: if the stock has strong fundamentals, if the stock has gapped down in price (advanced technique), if the stock has implied volatility, </t>
  </si>
  <si>
    <t>④ Delta: Sell a put at a strike with the delta between .05 ~ .25 (Exception: can be a higher delta if you're willing to take assignment at the strike)</t>
  </si>
  <si>
    <t>⑦ Position Size: Position size according to personal position size rules for position or investment trades. Typically 1%-10% of portfolio allocation.</t>
  </si>
  <si>
    <t>Watch the following Tackle Trading Youtube playlist:</t>
  </si>
  <si>
    <t>-Options video list</t>
  </si>
  <si>
    <t>Read the following Tackle Trading Options articles:</t>
  </si>
  <si>
    <t>Options 101 - Getting Started</t>
  </si>
  <si>
    <t>Trading Lessson: Defining Options Terminology</t>
  </si>
  <si>
    <t>Options 101 - Expiration, Strikes, and Basics</t>
  </si>
  <si>
    <t>Options 101 - Bid/Ask, Open Interest, and Volume</t>
  </si>
  <si>
    <t>Options 101 - Managing Credit Spreads</t>
  </si>
  <si>
    <t>Options 101 - Naked Put Basics</t>
  </si>
  <si>
    <t>Types of Traders: Greeks</t>
  </si>
  <si>
    <t>Morning Mailbag - Options Questions Answered</t>
  </si>
  <si>
    <t>Naked Puts Performance Metrics</t>
  </si>
  <si>
    <t>Cash Secured Puts Performance Metrics</t>
  </si>
  <si>
    <t>NUGT</t>
  </si>
  <si>
    <t>Feb</t>
  </si>
  <si>
    <t>SHOP</t>
  </si>
  <si>
    <t>Jan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</si>
</sst>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164" formatCode="&quot;$&quot;#,##0.00"/>
    <numFmt numFmtId="165" formatCode="0.0%"/>
    <numFmt numFmtId="166" formatCode="0.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  <charset val="238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9"/>
      <color indexed="81"/>
      <name val="Tahoma"/>
      <family val="2"/>
      <charset val="238"/>
    </font>
    <font>
      <b/>
      <sz val="10"/>
      <color indexed="81"/>
      <name val="Tahoma"/>
      <family val="2"/>
      <charset val="238"/>
    </font>
    <font>
      <b/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238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name val="Calibri"/>
      <family val="2"/>
      <charset val="238"/>
      <scheme val="minor"/>
    </font>
    <font>
      <b/>
      <sz val="11"/>
      <color rgb="FFFF0000"/>
      <name val="Calibri"/>
      <family val="2"/>
      <scheme val="minor"/>
    </font>
    <font>
      <b/>
      <sz val="11"/>
      <color rgb="FFFF0000"/>
      <name val="Calibri"/>
      <family val="2"/>
      <charset val="238"/>
      <scheme val="minor"/>
    </font>
    <font>
      <b/>
      <u/>
      <sz val="14"/>
      <color rgb="FF7030A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0" tint="-0.249977111117893"/>
        <bgColor indexed="64"/>
      </patternFill>
    </fill>
  </fills>
  <borders count="5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304">
    <xf numFmtId="0" fontId="0" fillId="0" borderId="0" xfId="0"/>
    <xf numFmtId="44" fontId="0" fillId="0" borderId="0" xfId="1" applyFont="1"/>
    <xf numFmtId="10" fontId="0" fillId="0" borderId="0" xfId="2" applyNumberFormat="1" applyFont="1"/>
    <xf numFmtId="2" fontId="0" fillId="0" borderId="0" xfId="1" applyNumberFormat="1" applyFont="1"/>
    <xf numFmtId="0" fontId="0" fillId="0" borderId="0" xfId="0" applyAlignment="1">
      <alignment horizontal="right"/>
    </xf>
    <xf numFmtId="2" fontId="0" fillId="0" borderId="0" xfId="0" applyNumberFormat="1"/>
    <xf numFmtId="10" fontId="0" fillId="0" borderId="0" xfId="2" applyNumberFormat="1" applyFont="1" applyAlignment="1">
      <alignment horizontal="center"/>
    </xf>
    <xf numFmtId="44" fontId="3" fillId="0" borderId="0" xfId="3" applyNumberFormat="1"/>
    <xf numFmtId="10" fontId="0" fillId="0" borderId="18" xfId="2" applyNumberFormat="1" applyFont="1" applyBorder="1" applyAlignment="1">
      <alignment horizontal="center"/>
    </xf>
    <xf numFmtId="0" fontId="0" fillId="0" borderId="0" xfId="0" applyBorder="1" applyAlignment="1">
      <alignment horizontal="right"/>
    </xf>
    <xf numFmtId="0" fontId="0" fillId="0" borderId="18" xfId="0" applyFill="1" applyBorder="1"/>
    <xf numFmtId="0" fontId="0" fillId="0" borderId="20" xfId="0" applyBorder="1"/>
    <xf numFmtId="44" fontId="0" fillId="0" borderId="22" xfId="1" applyFont="1" applyBorder="1"/>
    <xf numFmtId="2" fontId="0" fillId="0" borderId="22" xfId="0" applyNumberFormat="1" applyBorder="1"/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10" fontId="0" fillId="0" borderId="0" xfId="2" applyNumberFormat="1" applyFont="1" applyBorder="1" applyAlignment="1">
      <alignment horizontal="center"/>
    </xf>
    <xf numFmtId="0" fontId="10" fillId="0" borderId="0" xfId="0" applyFont="1"/>
    <xf numFmtId="44" fontId="8" fillId="0" borderId="0" xfId="1" applyFont="1"/>
    <xf numFmtId="49" fontId="8" fillId="0" borderId="0" xfId="1" applyNumberFormat="1" applyFont="1"/>
    <xf numFmtId="0" fontId="0" fillId="0" borderId="0" xfId="0" applyNumberFormat="1" applyBorder="1"/>
    <xf numFmtId="44" fontId="0" fillId="0" borderId="0" xfId="1" applyFont="1" applyBorder="1"/>
    <xf numFmtId="0" fontId="0" fillId="0" borderId="0" xfId="0" applyBorder="1"/>
    <xf numFmtId="2" fontId="0" fillId="0" borderId="0" xfId="0" applyNumberFormat="1" applyBorder="1"/>
    <xf numFmtId="10" fontId="0" fillId="0" borderId="0" xfId="2" applyNumberFormat="1" applyFont="1" applyBorder="1"/>
    <xf numFmtId="0" fontId="0" fillId="0" borderId="24" xfId="0" applyNumberFormat="1" applyBorder="1"/>
    <xf numFmtId="44" fontId="0" fillId="0" borderId="24" xfId="1" applyFont="1" applyBorder="1"/>
    <xf numFmtId="0" fontId="0" fillId="0" borderId="24" xfId="0" applyBorder="1"/>
    <xf numFmtId="2" fontId="0" fillId="0" borderId="24" xfId="0" applyNumberFormat="1" applyBorder="1"/>
    <xf numFmtId="10" fontId="0" fillId="0" borderId="24" xfId="2" applyNumberFormat="1" applyFont="1" applyBorder="1"/>
    <xf numFmtId="10" fontId="0" fillId="0" borderId="24" xfId="2" applyNumberFormat="1" applyFont="1" applyBorder="1" applyAlignment="1">
      <alignment horizontal="center"/>
    </xf>
    <xf numFmtId="0" fontId="0" fillId="0" borderId="26" xfId="0" applyNumberFormat="1" applyBorder="1"/>
    <xf numFmtId="44" fontId="0" fillId="0" borderId="26" xfId="1" applyFont="1" applyBorder="1"/>
    <xf numFmtId="0" fontId="0" fillId="0" borderId="26" xfId="0" applyBorder="1"/>
    <xf numFmtId="2" fontId="0" fillId="0" borderId="26" xfId="0" applyNumberFormat="1" applyBorder="1"/>
    <xf numFmtId="10" fontId="0" fillId="0" borderId="26" xfId="2" applyNumberFormat="1" applyFont="1" applyBorder="1"/>
    <xf numFmtId="10" fontId="0" fillId="0" borderId="26" xfId="2" applyNumberFormat="1" applyFont="1" applyBorder="1" applyAlignment="1">
      <alignment horizontal="center"/>
    </xf>
    <xf numFmtId="0" fontId="0" fillId="0" borderId="25" xfId="0" applyBorder="1"/>
    <xf numFmtId="44" fontId="0" fillId="0" borderId="25" xfId="1" applyFont="1" applyBorder="1"/>
    <xf numFmtId="2" fontId="0" fillId="0" borderId="25" xfId="0" applyNumberFormat="1" applyBorder="1"/>
    <xf numFmtId="10" fontId="0" fillId="0" borderId="25" xfId="2" applyNumberFormat="1" applyFont="1" applyBorder="1"/>
    <xf numFmtId="10" fontId="0" fillId="0" borderId="25" xfId="2" applyNumberFormat="1" applyFont="1" applyBorder="1" applyAlignment="1">
      <alignment horizontal="center"/>
    </xf>
    <xf numFmtId="49" fontId="0" fillId="0" borderId="0" xfId="0" applyNumberFormat="1" applyBorder="1"/>
    <xf numFmtId="49" fontId="0" fillId="0" borderId="24" xfId="0" applyNumberFormat="1" applyBorder="1"/>
    <xf numFmtId="49" fontId="0" fillId="0" borderId="0" xfId="0" applyNumberFormat="1" applyBorder="1" applyAlignment="1">
      <alignment horizontal="center"/>
    </xf>
    <xf numFmtId="49" fontId="0" fillId="0" borderId="0" xfId="1" applyNumberFormat="1" applyFont="1" applyBorder="1"/>
    <xf numFmtId="0" fontId="11" fillId="0" borderId="0" xfId="0" applyFont="1" applyAlignment="1">
      <alignment vertical="center"/>
    </xf>
    <xf numFmtId="0" fontId="5" fillId="2" borderId="5" xfId="0" applyFont="1" applyFill="1" applyBorder="1" applyAlignment="1">
      <alignment horizontal="center" vertical="center"/>
    </xf>
    <xf numFmtId="44" fontId="5" fillId="2" borderId="6" xfId="1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44" fontId="5" fillId="2" borderId="23" xfId="1" applyFont="1" applyFill="1" applyBorder="1" applyAlignment="1">
      <alignment horizontal="center" vertical="center" wrapText="1"/>
    </xf>
    <xf numFmtId="2" fontId="5" fillId="2" borderId="21" xfId="0" applyNumberFormat="1" applyFont="1" applyFill="1" applyBorder="1" applyAlignment="1">
      <alignment horizontal="center" vertical="center" wrapText="1"/>
    </xf>
    <xf numFmtId="44" fontId="5" fillId="2" borderId="15" xfId="1" applyFont="1" applyFill="1" applyBorder="1" applyAlignment="1">
      <alignment horizontal="center" vertical="center"/>
    </xf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29" xfId="0" applyNumberFormat="1" applyBorder="1"/>
    <xf numFmtId="0" fontId="0" fillId="0" borderId="31" xfId="0" applyNumberFormat="1" applyBorder="1"/>
    <xf numFmtId="0" fontId="0" fillId="0" borderId="23" xfId="0" applyBorder="1"/>
    <xf numFmtId="0" fontId="0" fillId="0" borderId="31" xfId="0" applyBorder="1"/>
    <xf numFmtId="0" fontId="0" fillId="0" borderId="10" xfId="0" applyBorder="1"/>
    <xf numFmtId="0" fontId="0" fillId="0" borderId="9" xfId="0" applyBorder="1"/>
    <xf numFmtId="49" fontId="12" fillId="0" borderId="0" xfId="1" applyNumberFormat="1" applyFont="1"/>
    <xf numFmtId="0" fontId="9" fillId="0" borderId="0" xfId="0" applyFont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44" fontId="7" fillId="2" borderId="6" xfId="1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44" fontId="7" fillId="2" borderId="23" xfId="1" applyFont="1" applyFill="1" applyBorder="1" applyAlignment="1">
      <alignment horizontal="center" vertical="center" wrapText="1"/>
    </xf>
    <xf numFmtId="2" fontId="7" fillId="2" borderId="21" xfId="0" applyNumberFormat="1" applyFont="1" applyFill="1" applyBorder="1" applyAlignment="1">
      <alignment horizontal="center" vertical="center" wrapText="1"/>
    </xf>
    <xf numFmtId="44" fontId="7" fillId="2" borderId="15" xfId="1" applyFont="1" applyFill="1" applyBorder="1" applyAlignment="1">
      <alignment horizontal="center" vertical="center"/>
    </xf>
    <xf numFmtId="44" fontId="5" fillId="2" borderId="6" xfId="1" applyFont="1" applyFill="1" applyBorder="1" applyAlignment="1">
      <alignment horizontal="center" vertical="center" wrapText="1"/>
    </xf>
    <xf numFmtId="0" fontId="0" fillId="0" borderId="0" xfId="0" applyFill="1" applyBorder="1"/>
    <xf numFmtId="10" fontId="5" fillId="2" borderId="17" xfId="2" applyNumberFormat="1" applyFont="1" applyFill="1" applyBorder="1" applyAlignment="1">
      <alignment horizontal="center" vertical="center"/>
    </xf>
    <xf numFmtId="44" fontId="7" fillId="2" borderId="32" xfId="1" applyFont="1" applyFill="1" applyBorder="1" applyAlignment="1">
      <alignment horizontal="center" vertical="center"/>
    </xf>
    <xf numFmtId="10" fontId="7" fillId="2" borderId="17" xfId="2" applyNumberFormat="1" applyFont="1" applyFill="1" applyBorder="1" applyAlignment="1">
      <alignment horizontal="center" vertical="center"/>
    </xf>
    <xf numFmtId="44" fontId="5" fillId="2" borderId="3" xfId="1" applyFont="1" applyFill="1" applyBorder="1" applyAlignment="1">
      <alignment horizontal="center" vertical="center"/>
    </xf>
    <xf numFmtId="0" fontId="0" fillId="0" borderId="36" xfId="0" applyBorder="1"/>
    <xf numFmtId="44" fontId="0" fillId="0" borderId="18" xfId="1" applyFont="1" applyBorder="1"/>
    <xf numFmtId="0" fontId="0" fillId="0" borderId="18" xfId="0" applyBorder="1"/>
    <xf numFmtId="2" fontId="0" fillId="0" borderId="18" xfId="0" applyNumberFormat="1" applyBorder="1"/>
    <xf numFmtId="2" fontId="0" fillId="0" borderId="18" xfId="1" applyNumberFormat="1" applyFont="1" applyBorder="1"/>
    <xf numFmtId="10" fontId="0" fillId="0" borderId="18" xfId="2" applyNumberFormat="1" applyFont="1" applyBorder="1"/>
    <xf numFmtId="0" fontId="0" fillId="0" borderId="37" xfId="0" applyBorder="1"/>
    <xf numFmtId="0" fontId="0" fillId="0" borderId="20" xfId="0" applyNumberFormat="1" applyBorder="1"/>
    <xf numFmtId="2" fontId="0" fillId="0" borderId="0" xfId="1" applyNumberFormat="1" applyFont="1" applyBorder="1"/>
    <xf numFmtId="0" fontId="0" fillId="0" borderId="38" xfId="0" applyBorder="1"/>
    <xf numFmtId="0" fontId="0" fillId="0" borderId="39" xfId="0" applyBorder="1"/>
    <xf numFmtId="0" fontId="0" fillId="0" borderId="22" xfId="0" applyBorder="1"/>
    <xf numFmtId="2" fontId="0" fillId="0" borderId="22" xfId="1" applyNumberFormat="1" applyFont="1" applyBorder="1"/>
    <xf numFmtId="10" fontId="0" fillId="0" borderId="22" xfId="2" applyNumberFormat="1" applyFont="1" applyBorder="1"/>
    <xf numFmtId="10" fontId="0" fillId="0" borderId="22" xfId="2" applyNumberFormat="1" applyFont="1" applyBorder="1" applyAlignment="1">
      <alignment horizontal="center"/>
    </xf>
    <xf numFmtId="0" fontId="0" fillId="0" borderId="40" xfId="0" applyBorder="1"/>
    <xf numFmtId="0" fontId="0" fillId="0" borderId="41" xfId="0" applyBorder="1"/>
    <xf numFmtId="2" fontId="0" fillId="0" borderId="25" xfId="1" applyNumberFormat="1" applyFont="1" applyBorder="1"/>
    <xf numFmtId="0" fontId="0" fillId="0" borderId="33" xfId="0" applyBorder="1"/>
    <xf numFmtId="0" fontId="0" fillId="0" borderId="42" xfId="0" applyBorder="1"/>
    <xf numFmtId="2" fontId="0" fillId="0" borderId="26" xfId="1" applyNumberFormat="1" applyFont="1" applyBorder="1"/>
    <xf numFmtId="0" fontId="0" fillId="0" borderId="43" xfId="0" applyBorder="1"/>
    <xf numFmtId="0" fontId="0" fillId="0" borderId="44" xfId="0" applyBorder="1"/>
    <xf numFmtId="2" fontId="0" fillId="0" borderId="24" xfId="1" applyNumberFormat="1" applyFont="1" applyBorder="1"/>
    <xf numFmtId="0" fontId="0" fillId="0" borderId="45" xfId="0" applyBorder="1"/>
    <xf numFmtId="0" fontId="0" fillId="0" borderId="42" xfId="0" applyNumberFormat="1" applyBorder="1"/>
    <xf numFmtId="49" fontId="0" fillId="3" borderId="33" xfId="2" applyNumberFormat="1" applyFont="1" applyFill="1" applyBorder="1" applyProtection="1">
      <protection locked="0"/>
    </xf>
    <xf numFmtId="49" fontId="0" fillId="3" borderId="25" xfId="2" applyNumberFormat="1" applyFont="1" applyFill="1" applyBorder="1" applyProtection="1">
      <protection locked="0"/>
    </xf>
    <xf numFmtId="49" fontId="0" fillId="3" borderId="34" xfId="2" applyNumberFormat="1" applyFont="1" applyFill="1" applyBorder="1" applyProtection="1">
      <protection locked="0"/>
    </xf>
    <xf numFmtId="0" fontId="7" fillId="0" borderId="0" xfId="0" applyFont="1" applyAlignment="1">
      <alignment horizontal="right" vertical="center"/>
    </xf>
    <xf numFmtId="0" fontId="7" fillId="2" borderId="7" xfId="0" applyFont="1" applyFill="1" applyBorder="1" applyAlignment="1">
      <alignment horizontal="center" vertical="center"/>
    </xf>
    <xf numFmtId="44" fontId="7" fillId="2" borderId="4" xfId="1" applyFont="1" applyFill="1" applyBorder="1" applyAlignment="1">
      <alignment horizontal="center" vertical="center" wrapText="1"/>
    </xf>
    <xf numFmtId="2" fontId="7" fillId="2" borderId="1" xfId="0" applyNumberFormat="1" applyFont="1" applyFill="1" applyBorder="1" applyAlignment="1">
      <alignment horizontal="center" vertical="center" wrapText="1"/>
    </xf>
    <xf numFmtId="44" fontId="7" fillId="2" borderId="10" xfId="1" applyFont="1" applyFill="1" applyBorder="1" applyAlignment="1">
      <alignment horizontal="center" vertical="center" wrapText="1"/>
    </xf>
    <xf numFmtId="44" fontId="7" fillId="2" borderId="1" xfId="1" applyFont="1" applyFill="1" applyBorder="1" applyAlignment="1">
      <alignment horizontal="center" vertical="center" wrapText="1"/>
    </xf>
    <xf numFmtId="44" fontId="7" fillId="2" borderId="33" xfId="1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44" fontId="5" fillId="2" borderId="15" xfId="1" applyFont="1" applyFill="1" applyBorder="1" applyAlignment="1">
      <alignment horizontal="center" vertical="center" wrapText="1"/>
    </xf>
    <xf numFmtId="44" fontId="7" fillId="2" borderId="9" xfId="1" applyFont="1" applyFill="1" applyBorder="1" applyAlignment="1">
      <alignment horizontal="center" vertical="center" wrapText="1"/>
    </xf>
    <xf numFmtId="44" fontId="7" fillId="2" borderId="23" xfId="1" applyFont="1" applyFill="1" applyBorder="1" applyAlignment="1">
      <alignment horizontal="center" vertical="center"/>
    </xf>
    <xf numFmtId="44" fontId="7" fillId="2" borderId="21" xfId="1" applyFont="1" applyFill="1" applyBorder="1" applyAlignment="1">
      <alignment horizontal="center" vertical="center"/>
    </xf>
    <xf numFmtId="164" fontId="0" fillId="3" borderId="4" xfId="1" applyNumberFormat="1" applyFont="1" applyFill="1" applyBorder="1" applyAlignment="1" applyProtection="1">
      <alignment horizontal="center"/>
    </xf>
    <xf numFmtId="164" fontId="0" fillId="3" borderId="11" xfId="1" applyNumberFormat="1" applyFont="1" applyFill="1" applyBorder="1" applyAlignment="1" applyProtection="1">
      <alignment horizontal="center"/>
    </xf>
    <xf numFmtId="0" fontId="0" fillId="3" borderId="4" xfId="0" applyFill="1" applyBorder="1" applyAlignment="1" applyProtection="1">
      <alignment horizontal="center"/>
      <protection locked="0"/>
    </xf>
    <xf numFmtId="164" fontId="0" fillId="3" borderId="1" xfId="1" applyNumberFormat="1" applyFont="1" applyFill="1" applyBorder="1" applyAlignment="1" applyProtection="1">
      <alignment horizontal="center"/>
      <protection locked="0"/>
    </xf>
    <xf numFmtId="17" fontId="0" fillId="3" borderId="1" xfId="0" applyNumberFormat="1" applyFill="1" applyBorder="1" applyAlignment="1" applyProtection="1">
      <alignment horizontal="center"/>
      <protection locked="0"/>
    </xf>
    <xf numFmtId="164" fontId="0" fillId="3" borderId="9" xfId="1" applyNumberFormat="1" applyFont="1" applyFill="1" applyBorder="1" applyAlignment="1" applyProtection="1">
      <alignment horizontal="center"/>
      <protection locked="0"/>
    </xf>
    <xf numFmtId="2" fontId="0" fillId="3" borderId="1" xfId="0" applyNumberFormat="1" applyFill="1" applyBorder="1" applyAlignment="1" applyProtection="1">
      <alignment horizontal="center"/>
      <protection locked="0"/>
    </xf>
    <xf numFmtId="164" fontId="0" fillId="3" borderId="25" xfId="1" applyNumberFormat="1" applyFont="1" applyFill="1" applyBorder="1" applyAlignment="1" applyProtection="1">
      <alignment horizontal="center"/>
      <protection locked="0"/>
    </xf>
    <xf numFmtId="0" fontId="0" fillId="3" borderId="1" xfId="0" applyFill="1" applyBorder="1" applyAlignment="1" applyProtection="1">
      <alignment horizontal="center"/>
      <protection locked="0"/>
    </xf>
    <xf numFmtId="0" fontId="0" fillId="3" borderId="19" xfId="0" applyFill="1" applyBorder="1" applyAlignment="1" applyProtection="1">
      <alignment horizontal="center"/>
      <protection locked="0"/>
    </xf>
    <xf numFmtId="164" fontId="0" fillId="3" borderId="12" xfId="1" applyNumberFormat="1" applyFont="1" applyFill="1" applyBorder="1" applyAlignment="1" applyProtection="1">
      <alignment horizontal="center"/>
      <protection locked="0"/>
    </xf>
    <xf numFmtId="0" fontId="0" fillId="3" borderId="12" xfId="0" applyFill="1" applyBorder="1" applyAlignment="1" applyProtection="1">
      <alignment horizontal="center"/>
      <protection locked="0"/>
    </xf>
    <xf numFmtId="164" fontId="0" fillId="3" borderId="16" xfId="1" applyNumberFormat="1" applyFont="1" applyFill="1" applyBorder="1" applyAlignment="1" applyProtection="1">
      <alignment horizontal="center"/>
      <protection locked="0"/>
    </xf>
    <xf numFmtId="2" fontId="0" fillId="3" borderId="12" xfId="0" applyNumberFormat="1" applyFill="1" applyBorder="1" applyAlignment="1" applyProtection="1">
      <alignment horizontal="center"/>
      <protection locked="0"/>
    </xf>
    <xf numFmtId="164" fontId="0" fillId="3" borderId="35" xfId="1" applyNumberFormat="1" applyFont="1" applyFill="1" applyBorder="1" applyAlignment="1" applyProtection="1">
      <alignment horizontal="center"/>
      <protection locked="0"/>
    </xf>
    <xf numFmtId="0" fontId="0" fillId="0" borderId="0" xfId="0" applyFont="1" applyAlignment="1">
      <alignment horizontal="right"/>
    </xf>
    <xf numFmtId="0" fontId="0" fillId="0" borderId="0" xfId="0" applyFont="1"/>
    <xf numFmtId="2" fontId="0" fillId="0" borderId="22" xfId="0" applyNumberFormat="1" applyFont="1" applyBorder="1"/>
    <xf numFmtId="0" fontId="0" fillId="0" borderId="39" xfId="0" applyFont="1" applyBorder="1"/>
    <xf numFmtId="165" fontId="0" fillId="3" borderId="1" xfId="2" applyNumberFormat="1" applyFont="1" applyFill="1" applyBorder="1" applyAlignment="1">
      <alignment horizontal="center"/>
    </xf>
    <xf numFmtId="165" fontId="0" fillId="3" borderId="12" xfId="2" applyNumberFormat="1" applyFont="1" applyFill="1" applyBorder="1" applyAlignment="1">
      <alignment horizontal="center"/>
    </xf>
    <xf numFmtId="10" fontId="5" fillId="2" borderId="29" xfId="2" applyNumberFormat="1" applyFont="1" applyFill="1" applyBorder="1" applyAlignment="1">
      <alignment horizontal="center" vertical="center" wrapText="1"/>
    </xf>
    <xf numFmtId="44" fontId="5" fillId="2" borderId="47" xfId="1" applyFont="1" applyFill="1" applyBorder="1" applyAlignment="1">
      <alignment horizontal="center" vertical="center" wrapText="1"/>
    </xf>
    <xf numFmtId="10" fontId="5" fillId="2" borderId="21" xfId="2" applyNumberFormat="1" applyFont="1" applyFill="1" applyBorder="1" applyAlignment="1">
      <alignment horizontal="center" vertical="center" wrapText="1"/>
    </xf>
    <xf numFmtId="10" fontId="5" fillId="2" borderId="46" xfId="2" applyNumberFormat="1" applyFont="1" applyFill="1" applyBorder="1" applyAlignment="1">
      <alignment horizontal="center" vertical="center" wrapText="1"/>
    </xf>
    <xf numFmtId="10" fontId="5" fillId="2" borderId="48" xfId="2" applyNumberFormat="1" applyFont="1" applyFill="1" applyBorder="1" applyAlignment="1">
      <alignment horizontal="center" vertical="center" wrapText="1"/>
    </xf>
    <xf numFmtId="44" fontId="5" fillId="2" borderId="23" xfId="1" applyFont="1" applyFill="1" applyBorder="1" applyAlignment="1">
      <alignment horizontal="center" vertical="center"/>
    </xf>
    <xf numFmtId="2" fontId="5" fillId="2" borderId="21" xfId="0" applyNumberFormat="1" applyFont="1" applyFill="1" applyBorder="1" applyAlignment="1">
      <alignment horizontal="center" vertical="center"/>
    </xf>
    <xf numFmtId="0" fontId="0" fillId="3" borderId="9" xfId="0" applyNumberFormat="1" applyFill="1" applyBorder="1" applyAlignment="1" applyProtection="1">
      <alignment horizontal="center"/>
      <protection locked="0"/>
    </xf>
    <xf numFmtId="0" fontId="0" fillId="3" borderId="16" xfId="0" applyNumberFormat="1" applyFill="1" applyBorder="1" applyAlignment="1" applyProtection="1">
      <alignment horizontal="center"/>
      <protection locked="0"/>
    </xf>
    <xf numFmtId="9" fontId="0" fillId="3" borderId="33" xfId="2" applyNumberFormat="1" applyFont="1" applyFill="1" applyBorder="1" applyAlignment="1">
      <alignment horizontal="center"/>
    </xf>
    <xf numFmtId="9" fontId="0" fillId="3" borderId="34" xfId="2" applyNumberFormat="1" applyFont="1" applyFill="1" applyBorder="1" applyAlignment="1">
      <alignment horizontal="center"/>
    </xf>
    <xf numFmtId="165" fontId="4" fillId="3" borderId="1" xfId="2" applyNumberFormat="1" applyFont="1" applyFill="1" applyBorder="1" applyAlignment="1">
      <alignment horizontal="center"/>
    </xf>
    <xf numFmtId="165" fontId="4" fillId="3" borderId="12" xfId="2" applyNumberFormat="1" applyFont="1" applyFill="1" applyBorder="1" applyAlignment="1">
      <alignment horizontal="center"/>
    </xf>
    <xf numFmtId="49" fontId="0" fillId="3" borderId="33" xfId="2" applyNumberFormat="1" applyFont="1" applyFill="1" applyBorder="1" applyAlignment="1" applyProtection="1">
      <alignment horizontal="left"/>
      <protection locked="0"/>
    </xf>
    <xf numFmtId="49" fontId="0" fillId="3" borderId="34" xfId="2" applyNumberFormat="1" applyFont="1" applyFill="1" applyBorder="1" applyAlignment="1" applyProtection="1">
      <alignment horizontal="left"/>
      <protection locked="0"/>
    </xf>
    <xf numFmtId="2" fontId="7" fillId="2" borderId="23" xfId="0" applyNumberFormat="1" applyFont="1" applyFill="1" applyBorder="1" applyAlignment="1">
      <alignment horizontal="center" vertical="center" wrapText="1"/>
    </xf>
    <xf numFmtId="166" fontId="0" fillId="3" borderId="9" xfId="0" applyNumberFormat="1" applyFill="1" applyBorder="1" applyAlignment="1" applyProtection="1">
      <alignment horizontal="center"/>
    </xf>
    <xf numFmtId="9" fontId="8" fillId="3" borderId="8" xfId="2" applyNumberFormat="1" applyFont="1" applyFill="1" applyBorder="1" applyAlignment="1">
      <alignment horizontal="center"/>
    </xf>
    <xf numFmtId="10" fontId="7" fillId="2" borderId="1" xfId="2" applyNumberFormat="1" applyFont="1" applyFill="1" applyBorder="1" applyAlignment="1">
      <alignment horizontal="center" vertical="center"/>
    </xf>
    <xf numFmtId="10" fontId="7" fillId="2" borderId="1" xfId="2" applyNumberFormat="1" applyFont="1" applyFill="1" applyBorder="1" applyAlignment="1">
      <alignment horizontal="center" vertical="center" wrapText="1"/>
    </xf>
    <xf numFmtId="165" fontId="8" fillId="3" borderId="1" xfId="2" applyNumberFormat="1" applyFont="1" applyFill="1" applyBorder="1" applyAlignment="1">
      <alignment horizontal="center"/>
    </xf>
    <xf numFmtId="9" fontId="0" fillId="3" borderId="1" xfId="2" applyNumberFormat="1" applyFont="1" applyFill="1" applyBorder="1" applyAlignment="1">
      <alignment horizontal="center"/>
    </xf>
    <xf numFmtId="166" fontId="0" fillId="3" borderId="12" xfId="0" applyNumberFormat="1" applyFill="1" applyBorder="1" applyAlignment="1" applyProtection="1">
      <alignment horizontal="center"/>
    </xf>
    <xf numFmtId="165" fontId="8" fillId="3" borderId="12" xfId="2" applyNumberFormat="1" applyFont="1" applyFill="1" applyBorder="1" applyAlignment="1">
      <alignment horizontal="center"/>
    </xf>
    <xf numFmtId="9" fontId="0" fillId="3" borderId="12" xfId="2" applyNumberFormat="1" applyFont="1" applyFill="1" applyBorder="1" applyAlignment="1">
      <alignment horizontal="center"/>
    </xf>
    <xf numFmtId="10" fontId="7" fillId="2" borderId="9" xfId="2" applyNumberFormat="1" applyFont="1" applyFill="1" applyBorder="1" applyAlignment="1">
      <alignment horizontal="center" vertical="center"/>
    </xf>
    <xf numFmtId="165" fontId="0" fillId="3" borderId="9" xfId="2" applyNumberFormat="1" applyFont="1" applyFill="1" applyBorder="1" applyAlignment="1">
      <alignment horizontal="center"/>
    </xf>
    <xf numFmtId="165" fontId="0" fillId="3" borderId="16" xfId="2" applyNumberFormat="1" applyFont="1" applyFill="1" applyBorder="1" applyAlignment="1">
      <alignment horizontal="center"/>
    </xf>
    <xf numFmtId="10" fontId="7" fillId="2" borderId="8" xfId="2" applyNumberFormat="1" applyFont="1" applyFill="1" applyBorder="1" applyAlignment="1">
      <alignment horizontal="center" vertical="center" wrapText="1"/>
    </xf>
    <xf numFmtId="9" fontId="8" fillId="3" borderId="13" xfId="2" applyNumberFormat="1" applyFont="1" applyFill="1" applyBorder="1" applyAlignment="1">
      <alignment horizontal="center"/>
    </xf>
    <xf numFmtId="44" fontId="7" fillId="2" borderId="49" xfId="1" applyFont="1" applyFill="1" applyBorder="1" applyAlignment="1">
      <alignment horizontal="center" vertical="center"/>
    </xf>
    <xf numFmtId="49" fontId="8" fillId="0" borderId="22" xfId="1" applyNumberFormat="1" applyFont="1" applyBorder="1"/>
    <xf numFmtId="44" fontId="8" fillId="0" borderId="22" xfId="1" applyFont="1" applyBorder="1"/>
    <xf numFmtId="44" fontId="8" fillId="0" borderId="40" xfId="1" applyFont="1" applyBorder="1"/>
    <xf numFmtId="49" fontId="0" fillId="3" borderId="1" xfId="0" applyNumberFormat="1" applyFill="1" applyBorder="1" applyAlignment="1" applyProtection="1">
      <alignment horizontal="center"/>
      <protection locked="0"/>
    </xf>
    <xf numFmtId="166" fontId="0" fillId="3" borderId="9" xfId="1" applyNumberFormat="1" applyFont="1" applyFill="1" applyBorder="1" applyAlignment="1" applyProtection="1">
      <alignment horizontal="center"/>
    </xf>
    <xf numFmtId="164" fontId="0" fillId="3" borderId="10" xfId="1" applyNumberFormat="1" applyFont="1" applyFill="1" applyBorder="1" applyAlignment="1" applyProtection="1">
      <alignment horizontal="center"/>
      <protection locked="0"/>
    </xf>
    <xf numFmtId="165" fontId="0" fillId="3" borderId="4" xfId="2" applyNumberFormat="1" applyFont="1" applyFill="1" applyBorder="1" applyAlignment="1">
      <alignment horizontal="center"/>
    </xf>
    <xf numFmtId="9" fontId="0" fillId="3" borderId="8" xfId="2" applyNumberFormat="1" applyFont="1" applyFill="1" applyBorder="1" applyAlignment="1">
      <alignment horizontal="center"/>
    </xf>
    <xf numFmtId="49" fontId="6" fillId="3" borderId="33" xfId="2" applyNumberFormat="1" applyFont="1" applyFill="1" applyBorder="1" applyAlignment="1" applyProtection="1">
      <alignment horizontal="left"/>
      <protection locked="0"/>
    </xf>
    <xf numFmtId="49" fontId="6" fillId="3" borderId="25" xfId="2" applyNumberFormat="1" applyFont="1" applyFill="1" applyBorder="1" applyAlignment="1" applyProtection="1">
      <alignment horizontal="left"/>
      <protection locked="0"/>
    </xf>
    <xf numFmtId="49" fontId="0" fillId="3" borderId="12" xfId="0" applyNumberFormat="1" applyFill="1" applyBorder="1" applyAlignment="1" applyProtection="1">
      <alignment horizontal="center"/>
      <protection locked="0"/>
    </xf>
    <xf numFmtId="164" fontId="0" fillId="3" borderId="14" xfId="1" applyNumberFormat="1" applyFont="1" applyFill="1" applyBorder="1" applyAlignment="1" applyProtection="1">
      <alignment horizontal="center"/>
      <protection locked="0"/>
    </xf>
    <xf numFmtId="165" fontId="0" fillId="3" borderId="11" xfId="2" applyNumberFormat="1" applyFont="1" applyFill="1" applyBorder="1" applyAlignment="1">
      <alignment horizontal="center"/>
    </xf>
    <xf numFmtId="49" fontId="6" fillId="3" borderId="34" xfId="2" applyNumberFormat="1" applyFont="1" applyFill="1" applyBorder="1" applyAlignment="1" applyProtection="1">
      <alignment horizontal="left"/>
      <protection locked="0"/>
    </xf>
    <xf numFmtId="0" fontId="5" fillId="2" borderId="5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17" fillId="0" borderId="0" xfId="0" applyFont="1"/>
    <xf numFmtId="44" fontId="17" fillId="0" borderId="22" xfId="1" applyFont="1" applyBorder="1"/>
    <xf numFmtId="2" fontId="17" fillId="0" borderId="22" xfId="0" applyNumberFormat="1" applyFont="1" applyBorder="1"/>
    <xf numFmtId="49" fontId="15" fillId="0" borderId="0" xfId="1" applyNumberFormat="1" applyFont="1"/>
    <xf numFmtId="44" fontId="15" fillId="0" borderId="0" xfId="1" applyFont="1"/>
    <xf numFmtId="10" fontId="17" fillId="0" borderId="0" xfId="2" applyNumberFormat="1" applyFont="1"/>
    <xf numFmtId="166" fontId="0" fillId="3" borderId="12" xfId="1" applyNumberFormat="1" applyFont="1" applyFill="1" applyBorder="1" applyAlignment="1" applyProtection="1">
      <alignment horizontal="center"/>
    </xf>
    <xf numFmtId="10" fontId="17" fillId="0" borderId="0" xfId="2" applyNumberFormat="1" applyFont="1" applyAlignment="1">
      <alignment horizontal="center"/>
    </xf>
    <xf numFmtId="164" fontId="0" fillId="3" borderId="4" xfId="1" applyNumberFormat="1" applyFont="1" applyFill="1" applyBorder="1" applyAlignment="1" applyProtection="1">
      <alignment horizontal="center"/>
      <protection locked="0"/>
    </xf>
    <xf numFmtId="2" fontId="0" fillId="3" borderId="1" xfId="1" applyNumberFormat="1" applyFont="1" applyFill="1" applyBorder="1" applyAlignment="1" applyProtection="1">
      <alignment horizontal="center"/>
      <protection locked="0"/>
    </xf>
    <xf numFmtId="164" fontId="0" fillId="3" borderId="11" xfId="1" applyNumberFormat="1" applyFont="1" applyFill="1" applyBorder="1" applyAlignment="1" applyProtection="1">
      <alignment horizontal="center"/>
      <protection locked="0"/>
    </xf>
    <xf numFmtId="2" fontId="0" fillId="3" borderId="12" xfId="1" applyNumberFormat="1" applyFont="1" applyFill="1" applyBorder="1" applyAlignment="1" applyProtection="1">
      <alignment horizontal="center"/>
      <protection locked="0"/>
    </xf>
    <xf numFmtId="0" fontId="18" fillId="0" borderId="0" xfId="0" applyFont="1"/>
    <xf numFmtId="44" fontId="18" fillId="0" borderId="0" xfId="1" applyFont="1"/>
    <xf numFmtId="2" fontId="18" fillId="0" borderId="0" xfId="0" applyNumberFormat="1" applyFont="1"/>
    <xf numFmtId="0" fontId="5" fillId="2" borderId="21" xfId="0" applyFont="1" applyFill="1" applyBorder="1" applyAlignment="1">
      <alignment horizontal="center" vertical="center"/>
    </xf>
    <xf numFmtId="165" fontId="4" fillId="3" borderId="25" xfId="2" applyNumberFormat="1" applyFont="1" applyFill="1" applyBorder="1" applyAlignment="1">
      <alignment horizontal="center"/>
    </xf>
    <xf numFmtId="9" fontId="4" fillId="3" borderId="33" xfId="2" applyNumberFormat="1" applyFont="1" applyFill="1" applyBorder="1" applyAlignment="1">
      <alignment horizontal="center"/>
    </xf>
    <xf numFmtId="165" fontId="4" fillId="3" borderId="35" xfId="2" applyNumberFormat="1" applyFont="1" applyFill="1" applyBorder="1" applyAlignment="1">
      <alignment horizontal="center"/>
    </xf>
    <xf numFmtId="49" fontId="15" fillId="0" borderId="22" xfId="1" applyNumberFormat="1" applyFont="1" applyBorder="1"/>
    <xf numFmtId="10" fontId="5" fillId="2" borderId="47" xfId="2" applyNumberFormat="1" applyFont="1" applyFill="1" applyBorder="1" applyAlignment="1">
      <alignment horizontal="center" vertical="center"/>
    </xf>
    <xf numFmtId="10" fontId="5" fillId="2" borderId="0" xfId="2" applyNumberFormat="1" applyFont="1" applyFill="1" applyBorder="1" applyAlignment="1">
      <alignment horizontal="center" vertical="center" wrapText="1"/>
    </xf>
    <xf numFmtId="10" fontId="5" fillId="2" borderId="38" xfId="2" applyNumberFormat="1" applyFont="1" applyFill="1" applyBorder="1" applyAlignment="1">
      <alignment horizontal="center" vertical="center" wrapText="1"/>
    </xf>
    <xf numFmtId="10" fontId="17" fillId="0" borderId="40" xfId="2" applyNumberFormat="1" applyFont="1" applyBorder="1"/>
    <xf numFmtId="10" fontId="5" fillId="2" borderId="1" xfId="2" applyNumberFormat="1" applyFont="1" applyFill="1" applyBorder="1" applyAlignment="1">
      <alignment horizontal="center" vertical="center" wrapText="1"/>
    </xf>
    <xf numFmtId="10" fontId="5" fillId="2" borderId="25" xfId="2" applyNumberFormat="1" applyFont="1" applyFill="1" applyBorder="1" applyAlignment="1">
      <alignment horizontal="center" vertical="center" wrapText="1"/>
    </xf>
    <xf numFmtId="10" fontId="5" fillId="2" borderId="8" xfId="2" applyNumberFormat="1" applyFont="1" applyFill="1" applyBorder="1" applyAlignment="1">
      <alignment horizontal="center" vertical="center" wrapText="1"/>
    </xf>
    <xf numFmtId="10" fontId="5" fillId="2" borderId="9" xfId="2" applyNumberFormat="1" applyFont="1" applyFill="1" applyBorder="1" applyAlignment="1">
      <alignment horizontal="center" vertical="center" wrapText="1"/>
    </xf>
    <xf numFmtId="44" fontId="5" fillId="2" borderId="17" xfId="1" applyFont="1" applyFill="1" applyBorder="1" applyAlignment="1">
      <alignment horizontal="center" vertical="center" wrapText="1"/>
    </xf>
    <xf numFmtId="0" fontId="17" fillId="0" borderId="38" xfId="0" applyFont="1" applyBorder="1" applyAlignment="1">
      <alignment horizontal="right"/>
    </xf>
    <xf numFmtId="9" fontId="8" fillId="3" borderId="33" xfId="2" applyNumberFormat="1" applyFont="1" applyFill="1" applyBorder="1" applyAlignment="1">
      <alignment horizontal="center"/>
    </xf>
    <xf numFmtId="9" fontId="8" fillId="3" borderId="34" xfId="2" applyNumberFormat="1" applyFont="1" applyFill="1" applyBorder="1" applyAlignment="1">
      <alignment horizontal="center"/>
    </xf>
    <xf numFmtId="165" fontId="8" fillId="3" borderId="25" xfId="2" applyNumberFormat="1" applyFont="1" applyFill="1" applyBorder="1" applyAlignment="1">
      <alignment horizontal="center"/>
    </xf>
    <xf numFmtId="165" fontId="8" fillId="3" borderId="35" xfId="2" applyNumberFormat="1" applyFont="1" applyFill="1" applyBorder="1" applyAlignment="1">
      <alignment horizontal="center"/>
    </xf>
    <xf numFmtId="166" fontId="0" fillId="3" borderId="9" xfId="0" applyNumberFormat="1" applyFont="1" applyFill="1" applyBorder="1" applyAlignment="1" applyProtection="1">
      <alignment horizontal="center"/>
    </xf>
    <xf numFmtId="166" fontId="0" fillId="3" borderId="12" xfId="0" applyNumberFormat="1" applyFont="1" applyFill="1" applyBorder="1" applyAlignment="1" applyProtection="1">
      <alignment horizontal="center"/>
    </xf>
    <xf numFmtId="2" fontId="7" fillId="2" borderId="32" xfId="0" applyNumberFormat="1" applyFont="1" applyFill="1" applyBorder="1" applyAlignment="1">
      <alignment horizontal="center" vertical="center"/>
    </xf>
    <xf numFmtId="0" fontId="0" fillId="3" borderId="10" xfId="0" applyNumberFormat="1" applyFill="1" applyBorder="1" applyAlignment="1">
      <alignment horizontal="center"/>
    </xf>
    <xf numFmtId="0" fontId="0" fillId="3" borderId="14" xfId="0" applyNumberFormat="1" applyFill="1" applyBorder="1" applyAlignment="1">
      <alignment horizontal="center"/>
    </xf>
    <xf numFmtId="49" fontId="0" fillId="3" borderId="25" xfId="2" applyNumberFormat="1" applyFont="1" applyFill="1" applyBorder="1" applyAlignment="1" applyProtection="1">
      <alignment horizontal="left"/>
      <protection locked="0"/>
    </xf>
    <xf numFmtId="10" fontId="7" fillId="2" borderId="47" xfId="2" applyNumberFormat="1" applyFont="1" applyFill="1" applyBorder="1" applyAlignment="1">
      <alignment horizontal="center" vertical="center"/>
    </xf>
    <xf numFmtId="10" fontId="7" fillId="2" borderId="46" xfId="2" applyNumberFormat="1" applyFont="1" applyFill="1" applyBorder="1" applyAlignment="1">
      <alignment horizontal="center" vertical="center"/>
    </xf>
    <xf numFmtId="166" fontId="0" fillId="3" borderId="1" xfId="1" applyNumberFormat="1" applyFont="1" applyFill="1" applyBorder="1" applyAlignment="1" applyProtection="1">
      <alignment horizontal="center"/>
    </xf>
    <xf numFmtId="0" fontId="18" fillId="0" borderId="38" xfId="0" applyFont="1" applyBorder="1" applyAlignment="1">
      <alignment horizontal="right"/>
    </xf>
    <xf numFmtId="10" fontId="7" fillId="2" borderId="46" xfId="2" applyNumberFormat="1" applyFont="1" applyFill="1" applyBorder="1" applyAlignment="1">
      <alignment horizontal="center" vertical="center" wrapText="1"/>
    </xf>
    <xf numFmtId="10" fontId="7" fillId="2" borderId="48" xfId="2" applyNumberFormat="1" applyFont="1" applyFill="1" applyBorder="1" applyAlignment="1">
      <alignment horizontal="center" vertical="center" wrapText="1"/>
    </xf>
    <xf numFmtId="44" fontId="7" fillId="2" borderId="8" xfId="1" applyFont="1" applyFill="1" applyBorder="1" applyAlignment="1">
      <alignment horizontal="center" vertical="center" wrapText="1"/>
    </xf>
    <xf numFmtId="0" fontId="0" fillId="3" borderId="11" xfId="0" applyFill="1" applyBorder="1" applyAlignment="1" applyProtection="1">
      <alignment horizontal="center"/>
      <protection locked="0"/>
    </xf>
    <xf numFmtId="0" fontId="0" fillId="0" borderId="38" xfId="0" applyBorder="1" applyAlignment="1">
      <alignment horizontal="right"/>
    </xf>
    <xf numFmtId="165" fontId="0" fillId="3" borderId="51" xfId="2" applyNumberFormat="1" applyFont="1" applyFill="1" applyBorder="1" applyAlignment="1">
      <alignment horizontal="center"/>
    </xf>
    <xf numFmtId="165" fontId="0" fillId="3" borderId="19" xfId="2" applyNumberFormat="1" applyFont="1" applyFill="1" applyBorder="1" applyAlignment="1">
      <alignment horizontal="center"/>
    </xf>
    <xf numFmtId="10" fontId="0" fillId="3" borderId="1" xfId="2" applyNumberFormat="1" applyFont="1" applyFill="1" applyBorder="1" applyAlignment="1">
      <alignment horizontal="center"/>
    </xf>
    <xf numFmtId="0" fontId="18" fillId="0" borderId="38" xfId="0" applyFont="1" applyBorder="1"/>
    <xf numFmtId="0" fontId="0" fillId="3" borderId="33" xfId="0" applyNumberFormat="1" applyFill="1" applyBorder="1" applyAlignment="1" applyProtection="1">
      <alignment horizontal="center"/>
      <protection locked="0"/>
    </xf>
    <xf numFmtId="0" fontId="0" fillId="3" borderId="34" xfId="0" applyNumberFormat="1" applyFill="1" applyBorder="1" applyAlignment="1" applyProtection="1">
      <alignment horizontal="center"/>
      <protection locked="0"/>
    </xf>
    <xf numFmtId="164" fontId="20" fillId="3" borderId="33" xfId="1" applyNumberFormat="1" applyFont="1" applyFill="1" applyBorder="1" applyAlignment="1" applyProtection="1">
      <alignment horizontal="center"/>
    </xf>
    <xf numFmtId="164" fontId="20" fillId="3" borderId="34" xfId="1" applyNumberFormat="1" applyFont="1" applyFill="1" applyBorder="1" applyAlignment="1" applyProtection="1">
      <alignment horizontal="center"/>
    </xf>
    <xf numFmtId="164" fontId="20" fillId="3" borderId="8" xfId="1" applyNumberFormat="1" applyFont="1" applyFill="1" applyBorder="1" applyAlignment="1" applyProtection="1">
      <alignment horizontal="center"/>
    </xf>
    <xf numFmtId="164" fontId="20" fillId="3" borderId="13" xfId="1" applyNumberFormat="1" applyFont="1" applyFill="1" applyBorder="1" applyAlignment="1" applyProtection="1">
      <alignment horizontal="center"/>
    </xf>
    <xf numFmtId="164" fontId="20" fillId="3" borderId="25" xfId="1" applyNumberFormat="1" applyFont="1" applyFill="1" applyBorder="1" applyAlignment="1" applyProtection="1">
      <alignment horizontal="center"/>
    </xf>
    <xf numFmtId="164" fontId="20" fillId="3" borderId="35" xfId="1" applyNumberFormat="1" applyFont="1" applyFill="1" applyBorder="1" applyAlignment="1" applyProtection="1">
      <alignment horizontal="center"/>
    </xf>
    <xf numFmtId="164" fontId="21" fillId="3" borderId="25" xfId="1" applyNumberFormat="1" applyFont="1" applyFill="1" applyBorder="1" applyAlignment="1" applyProtection="1">
      <alignment horizontal="center"/>
    </xf>
    <xf numFmtId="164" fontId="21" fillId="3" borderId="50" xfId="1" applyNumberFormat="1" applyFont="1" applyFill="1" applyBorder="1" applyAlignment="1" applyProtection="1">
      <alignment horizontal="center"/>
    </xf>
    <xf numFmtId="164" fontId="21" fillId="3" borderId="8" xfId="1" applyNumberFormat="1" applyFont="1" applyFill="1" applyBorder="1" applyAlignment="1" applyProtection="1">
      <alignment horizontal="center"/>
    </xf>
    <xf numFmtId="164" fontId="21" fillId="3" borderId="35" xfId="1" applyNumberFormat="1" applyFont="1" applyFill="1" applyBorder="1" applyAlignment="1" applyProtection="1">
      <alignment horizontal="center"/>
    </xf>
    <xf numFmtId="0" fontId="19" fillId="0" borderId="22" xfId="0" applyFont="1" applyBorder="1" applyAlignment="1">
      <alignment horizontal="center"/>
    </xf>
    <xf numFmtId="166" fontId="0" fillId="3" borderId="33" xfId="1" applyNumberFormat="1" applyFont="1" applyFill="1" applyBorder="1" applyAlignment="1" applyProtection="1">
      <alignment horizontal="center"/>
    </xf>
    <xf numFmtId="166" fontId="0" fillId="3" borderId="16" xfId="1" applyNumberFormat="1" applyFont="1" applyFill="1" applyBorder="1" applyAlignment="1" applyProtection="1">
      <alignment horizontal="center"/>
    </xf>
    <xf numFmtId="166" fontId="0" fillId="3" borderId="34" xfId="1" applyNumberFormat="1" applyFont="1" applyFill="1" applyBorder="1" applyAlignment="1" applyProtection="1">
      <alignment horizontal="center"/>
    </xf>
    <xf numFmtId="2" fontId="7" fillId="2" borderId="31" xfId="0" applyNumberFormat="1" applyFont="1" applyFill="1" applyBorder="1" applyAlignment="1">
      <alignment horizontal="center" vertical="center"/>
    </xf>
    <xf numFmtId="10" fontId="0" fillId="3" borderId="4" xfId="2" applyNumberFormat="1" applyFont="1" applyFill="1" applyBorder="1" applyAlignment="1">
      <alignment horizontal="center"/>
    </xf>
    <xf numFmtId="10" fontId="0" fillId="3" borderId="8" xfId="2" applyNumberFormat="1" applyFont="1" applyFill="1" applyBorder="1" applyAlignment="1">
      <alignment horizontal="center"/>
    </xf>
    <xf numFmtId="10" fontId="0" fillId="3" borderId="11" xfId="2" applyNumberFormat="1" applyFont="1" applyFill="1" applyBorder="1" applyAlignment="1">
      <alignment horizontal="center"/>
    </xf>
    <xf numFmtId="10" fontId="0" fillId="3" borderId="12" xfId="2" applyNumberFormat="1" applyFont="1" applyFill="1" applyBorder="1" applyAlignment="1">
      <alignment horizontal="center"/>
    </xf>
    <xf numFmtId="10" fontId="0" fillId="3" borderId="13" xfId="2" applyNumberFormat="1" applyFont="1" applyFill="1" applyBorder="1" applyAlignment="1">
      <alignment horizontal="center"/>
    </xf>
    <xf numFmtId="2" fontId="0" fillId="0" borderId="40" xfId="0" applyNumberFormat="1" applyBorder="1"/>
    <xf numFmtId="44" fontId="7" fillId="2" borderId="32" xfId="1" applyFont="1" applyFill="1" applyBorder="1" applyAlignment="1">
      <alignment horizontal="center" vertical="center" wrapText="1"/>
    </xf>
    <xf numFmtId="44" fontId="7" fillId="2" borderId="17" xfId="1" applyFont="1" applyFill="1" applyBorder="1" applyAlignment="1">
      <alignment horizontal="center" vertical="center"/>
    </xf>
    <xf numFmtId="0" fontId="0" fillId="3" borderId="33" xfId="1" applyNumberFormat="1" applyFont="1" applyFill="1" applyBorder="1" applyAlignment="1" applyProtection="1">
      <alignment horizontal="center"/>
      <protection locked="0"/>
    </xf>
    <xf numFmtId="0" fontId="0" fillId="3" borderId="13" xfId="1" applyNumberFormat="1" applyFont="1" applyFill="1" applyBorder="1" applyAlignment="1" applyProtection="1">
      <alignment horizontal="center"/>
      <protection locked="0"/>
    </xf>
    <xf numFmtId="0" fontId="0" fillId="3" borderId="13" xfId="0" applyNumberFormat="1" applyFill="1" applyBorder="1" applyAlignment="1">
      <alignment horizontal="center"/>
    </xf>
    <xf numFmtId="10" fontId="7" fillId="2" borderId="53" xfId="2" applyNumberFormat="1" applyFont="1" applyFill="1" applyBorder="1" applyAlignment="1">
      <alignment horizontal="center" vertical="center"/>
    </xf>
    <xf numFmtId="10" fontId="0" fillId="3" borderId="54" xfId="2" applyNumberFormat="1" applyFont="1" applyFill="1" applyBorder="1" applyAlignment="1" applyProtection="1">
      <alignment horizontal="left"/>
      <protection locked="0"/>
    </xf>
    <xf numFmtId="10" fontId="0" fillId="3" borderId="52" xfId="2" applyNumberFormat="1" applyFont="1" applyFill="1" applyBorder="1" applyAlignment="1" applyProtection="1">
      <alignment horizontal="left"/>
      <protection locked="0"/>
    </xf>
    <xf numFmtId="2" fontId="7" fillId="2" borderId="33" xfId="0" applyNumberFormat="1" applyFont="1" applyFill="1" applyBorder="1" applyAlignment="1">
      <alignment horizontal="center" vertical="center" wrapText="1"/>
    </xf>
    <xf numFmtId="9" fontId="4" fillId="3" borderId="34" xfId="2" applyNumberFormat="1" applyFont="1" applyFill="1" applyBorder="1" applyAlignment="1">
      <alignment horizontal="center"/>
    </xf>
    <xf numFmtId="10" fontId="5" fillId="2" borderId="51" xfId="2" applyNumberFormat="1" applyFont="1" applyFill="1" applyBorder="1" applyAlignment="1">
      <alignment horizontal="center" vertical="center"/>
    </xf>
    <xf numFmtId="0" fontId="3" fillId="0" borderId="0" xfId="3"/>
    <xf numFmtId="0" fontId="22" fillId="0" borderId="0" xfId="0" applyFont="1"/>
    <xf numFmtId="44" fontId="8" fillId="0" borderId="0" xfId="1" applyFont="1" applyBorder="1"/>
    <xf numFmtId="49" fontId="12" fillId="6" borderId="2" xfId="1" applyNumberFormat="1" applyFont="1" applyFill="1" applyBorder="1" applyAlignment="1">
      <alignment horizontal="center"/>
    </xf>
    <xf numFmtId="49" fontId="12" fillId="6" borderId="3" xfId="1" applyNumberFormat="1" applyFont="1" applyFill="1" applyBorder="1" applyAlignment="1">
      <alignment horizontal="center"/>
    </xf>
    <xf numFmtId="49" fontId="12" fillId="6" borderId="17" xfId="1" applyNumberFormat="1" applyFont="1" applyFill="1" applyBorder="1" applyAlignment="1">
      <alignment horizontal="center"/>
    </xf>
    <xf numFmtId="0" fontId="16" fillId="0" borderId="39" xfId="0" applyFont="1" applyBorder="1" applyAlignment="1">
      <alignment horizontal="center"/>
    </xf>
    <xf numFmtId="0" fontId="16" fillId="0" borderId="22" xfId="0" applyFont="1" applyBorder="1" applyAlignment="1">
      <alignment horizontal="center"/>
    </xf>
    <xf numFmtId="10" fontId="15" fillId="6" borderId="3" xfId="2" applyNumberFormat="1" applyFont="1" applyFill="1" applyBorder="1" applyAlignment="1">
      <alignment horizontal="center"/>
    </xf>
    <xf numFmtId="10" fontId="15" fillId="6" borderId="17" xfId="2" applyNumberFormat="1" applyFont="1" applyFill="1" applyBorder="1" applyAlignment="1">
      <alignment horizontal="center"/>
    </xf>
    <xf numFmtId="10" fontId="15" fillId="6" borderId="2" xfId="2" applyNumberFormat="1" applyFont="1" applyFill="1" applyBorder="1" applyAlignment="1">
      <alignment horizontal="center"/>
    </xf>
    <xf numFmtId="10" fontId="16" fillId="6" borderId="36" xfId="2" applyNumberFormat="1" applyFont="1" applyFill="1" applyBorder="1" applyAlignment="1">
      <alignment horizontal="center"/>
    </xf>
    <xf numFmtId="10" fontId="16" fillId="6" borderId="18" xfId="2" applyNumberFormat="1" applyFont="1" applyFill="1" applyBorder="1" applyAlignment="1">
      <alignment horizontal="center"/>
    </xf>
    <xf numFmtId="10" fontId="16" fillId="6" borderId="37" xfId="2" applyNumberFormat="1" applyFont="1" applyFill="1" applyBorder="1" applyAlignment="1">
      <alignment horizontal="center"/>
    </xf>
    <xf numFmtId="10" fontId="12" fillId="6" borderId="2" xfId="2" applyNumberFormat="1" applyFont="1" applyFill="1" applyBorder="1" applyAlignment="1">
      <alignment horizontal="center"/>
    </xf>
    <xf numFmtId="10" fontId="12" fillId="6" borderId="3" xfId="2" applyNumberFormat="1" applyFont="1" applyFill="1" applyBorder="1" applyAlignment="1">
      <alignment horizontal="center"/>
    </xf>
    <xf numFmtId="10" fontId="12" fillId="6" borderId="17" xfId="2" applyNumberFormat="1" applyFont="1" applyFill="1" applyBorder="1" applyAlignment="1">
      <alignment horizontal="center"/>
    </xf>
    <xf numFmtId="0" fontId="19" fillId="0" borderId="39" xfId="0" applyFont="1" applyBorder="1" applyAlignment="1">
      <alignment horizontal="center"/>
    </xf>
    <xf numFmtId="0" fontId="19" fillId="0" borderId="22" xfId="0" applyFont="1" applyBorder="1" applyAlignment="1">
      <alignment horizontal="center"/>
    </xf>
    <xf numFmtId="44" fontId="18" fillId="4" borderId="2" xfId="1" applyFont="1" applyFill="1" applyBorder="1" applyAlignment="1">
      <alignment horizontal="center"/>
    </xf>
    <xf numFmtId="44" fontId="18" fillId="4" borderId="3" xfId="1" applyFont="1" applyFill="1" applyBorder="1" applyAlignment="1">
      <alignment horizontal="center"/>
    </xf>
    <xf numFmtId="44" fontId="18" fillId="4" borderId="17" xfId="1" applyFont="1" applyFill="1" applyBorder="1" applyAlignment="1">
      <alignment horizontal="center"/>
    </xf>
    <xf numFmtId="44" fontId="18" fillId="5" borderId="18" xfId="1" applyFont="1" applyFill="1" applyBorder="1" applyAlignment="1">
      <alignment horizontal="center"/>
    </xf>
    <xf numFmtId="44" fontId="18" fillId="5" borderId="37" xfId="1" applyFont="1" applyFill="1" applyBorder="1" applyAlignment="1">
      <alignment horizontal="center"/>
    </xf>
    <xf numFmtId="49" fontId="18" fillId="4" borderId="36" xfId="1" applyNumberFormat="1" applyFont="1" applyFill="1" applyBorder="1" applyAlignment="1">
      <alignment horizontal="center"/>
    </xf>
    <xf numFmtId="49" fontId="18" fillId="4" borderId="18" xfId="1" applyNumberFormat="1" applyFont="1" applyFill="1" applyBorder="1" applyAlignment="1">
      <alignment horizontal="center"/>
    </xf>
    <xf numFmtId="49" fontId="18" fillId="4" borderId="37" xfId="1" applyNumberFormat="1" applyFont="1" applyFill="1" applyBorder="1" applyAlignment="1">
      <alignment horizontal="center"/>
    </xf>
    <xf numFmtId="49" fontId="18" fillId="5" borderId="36" xfId="1" applyNumberFormat="1" applyFont="1" applyFill="1" applyBorder="1" applyAlignment="1">
      <alignment horizontal="center"/>
    </xf>
    <xf numFmtId="49" fontId="18" fillId="5" borderId="18" xfId="1" applyNumberFormat="1" applyFont="1" applyFill="1" applyBorder="1" applyAlignment="1">
      <alignment horizontal="center"/>
    </xf>
    <xf numFmtId="49" fontId="18" fillId="5" borderId="37" xfId="1" applyNumberFormat="1" applyFont="1" applyFill="1" applyBorder="1" applyAlignment="1">
      <alignment horizontal="center"/>
    </xf>
    <xf numFmtId="0" fontId="3" fillId="0" borderId="0" xfId="3" applyAlignment="1">
      <alignment horizontal="left"/>
    </xf>
  </cellXfs>
  <cellStyles count="4">
    <cellStyle name="Currency" xfId="1" builtinId="4"/>
    <cellStyle name="Hyperlink" xfId="3" builtinId="8"/>
    <cellStyle name="Normal" xfId="0" builtinId="0"/>
    <cellStyle name="Percent" xfId="2" builtinId="5"/>
  </cellStyles>
  <dxfs count="81">
    <dxf>
      <fill>
        <gradientFill type="path" left="0.5" right="0.5" top="0.5" bottom="0.5">
          <stop position="0">
            <color theme="0"/>
          </stop>
          <stop position="1">
            <color rgb="FFFF0066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C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00B050"/>
          </stop>
        </gradientFill>
      </fill>
    </dxf>
    <dxf>
      <font>
        <b/>
        <i/>
        <color theme="0"/>
      </font>
      <fill>
        <patternFill>
          <bgColor rgb="FF7030A0"/>
        </patternFill>
      </fill>
    </dxf>
    <dxf>
      <font>
        <b/>
        <i/>
        <color theme="0"/>
      </font>
      <fill>
        <patternFill>
          <bgColor rgb="FF7030A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66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C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00B050"/>
          </stop>
        </gradientFill>
      </fill>
    </dxf>
    <dxf>
      <fill>
        <gradientFill degree="180">
          <stop position="0">
            <color theme="0"/>
          </stop>
          <stop position="1">
            <color rgb="FF7030A0"/>
          </stop>
        </gradientFill>
      </fill>
    </dxf>
    <dxf>
      <font>
        <b/>
        <i/>
        <color theme="0"/>
      </font>
      <fill>
        <patternFill>
          <bgColor rgb="FF7030A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66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C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66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C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00B050"/>
          </stop>
        </gradientFill>
      </fill>
    </dxf>
    <dxf>
      <font>
        <b/>
        <i/>
        <color theme="0"/>
      </font>
      <fill>
        <patternFill>
          <bgColor rgb="FF7030A0"/>
        </patternFill>
      </fill>
    </dxf>
    <dxf>
      <font>
        <b/>
        <i/>
        <color theme="0"/>
      </font>
      <fill>
        <patternFill>
          <bgColor rgb="FF7030A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66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C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00B050"/>
          </stop>
        </gradientFill>
      </fill>
    </dxf>
    <dxf>
      <font>
        <b/>
        <i/>
        <color theme="0"/>
      </font>
      <fill>
        <patternFill>
          <bgColor rgb="FF7030A0"/>
        </patternFill>
      </fill>
    </dxf>
    <dxf>
      <fill>
        <gradientFill degree="180">
          <stop position="0">
            <color theme="0"/>
          </stop>
          <stop position="1">
            <color rgb="FF7030A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66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66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66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C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00B050"/>
          </stop>
        </gradientFill>
      </fill>
    </dxf>
    <dxf>
      <font>
        <b/>
        <i/>
        <color theme="0"/>
      </font>
      <fill>
        <patternFill>
          <bgColor rgb="FF7030A0"/>
        </patternFill>
      </fill>
    </dxf>
    <dxf>
      <font>
        <b/>
        <i/>
        <color theme="0"/>
      </font>
      <fill>
        <patternFill>
          <bgColor rgb="FF7030A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66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C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00B050"/>
          </stop>
        </gradientFill>
      </fill>
    </dxf>
    <dxf>
      <font>
        <b/>
        <i/>
        <color theme="0"/>
      </font>
      <fill>
        <patternFill>
          <bgColor rgb="FF7030A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66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C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00B050"/>
          </stop>
        </gradientFill>
      </fill>
    </dxf>
    <dxf>
      <fill>
        <gradientFill degree="180">
          <stop position="0">
            <color theme="0"/>
          </stop>
          <stop position="1">
            <color rgb="FF7030A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66"/>
          </stop>
        </gradientFill>
      </fill>
    </dxf>
    <dxf>
      <font>
        <b/>
        <i/>
        <color theme="0"/>
      </font>
      <fill>
        <patternFill>
          <bgColor rgb="FF7030A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66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C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00B050"/>
          </stop>
        </gradientFill>
      </fill>
    </dxf>
    <dxf>
      <font>
        <b/>
        <i/>
        <color theme="0"/>
      </font>
      <fill>
        <patternFill>
          <bgColor rgb="FF7030A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66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C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66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C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00B050"/>
          </stop>
        </gradientFill>
      </fill>
    </dxf>
    <dxf>
      <font>
        <b/>
        <i/>
        <color theme="0"/>
      </font>
      <fill>
        <patternFill>
          <bgColor rgb="FF7030A0"/>
        </patternFill>
      </fill>
    </dxf>
    <dxf>
      <fill>
        <gradientFill degree="180">
          <stop position="0">
            <color theme="0"/>
          </stop>
          <stop position="1">
            <color rgb="FF7030A0"/>
          </stop>
        </gradientFill>
      </fill>
    </dxf>
    <dxf>
      <font>
        <color auto="1"/>
      </font>
      <fill>
        <gradientFill type="path" left="0.5" right="0.5" top="0.5" bottom="0.5">
          <stop position="0">
            <color theme="0"/>
          </stop>
          <stop position="1">
            <color rgb="FFFF0066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66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C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66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C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66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C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00B050"/>
          </stop>
        </gradientFill>
      </fill>
    </dxf>
    <dxf>
      <fill>
        <gradientFill degree="180">
          <stop position="0">
            <color theme="0"/>
          </stop>
          <stop position="1">
            <color rgb="FF7030A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66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C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66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C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00B050"/>
          </stop>
        </gradientFill>
      </fill>
    </dxf>
    <dxf>
      <font>
        <b/>
        <i/>
        <color theme="0"/>
      </font>
      <fill>
        <patternFill>
          <bgColor rgb="FF7030A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/>
        <color theme="0"/>
      </font>
      <fill>
        <patternFill patternType="solid">
          <fgColor auto="1"/>
          <bgColor rgb="FF7030A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66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C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00B050"/>
          </stop>
        </gradientFill>
      </fill>
    </dxf>
    <dxf>
      <fill>
        <gradientFill degree="180">
          <stop position="0">
            <color theme="0"/>
          </stop>
          <stop position="1">
            <color rgb="FF7030A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66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C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00B050"/>
          </stop>
        </gradientFill>
      </fill>
    </dxf>
    <dxf>
      <font>
        <b/>
        <i/>
        <color theme="0"/>
      </font>
      <fill>
        <patternFill patternType="solid">
          <fgColor auto="1"/>
          <bgColor rgb="FF7030A0"/>
        </patternFill>
      </fill>
    </dxf>
    <dxf>
      <fill>
        <patternFill>
          <bgColor theme="3" tint="0.79998168889431442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66"/>
          </stop>
        </gradientFill>
      </fill>
    </dxf>
  </dxfs>
  <tableStyles count="0" defaultTableStyle="TableStyleMedium9" defaultPivotStyle="PivotStyleLight16"/>
  <colors>
    <mruColors>
      <color rgb="FFFF0066"/>
      <color rgb="FFFF0000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Relationship Id="rId2" Type="http://schemas.openxmlformats.org/officeDocument/2006/relationships/vmlDrawing" Target="../drawings/vmlDrawing4.vml"/><Relationship Id="rId3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Relationship Id="rId2" Type="http://schemas.openxmlformats.org/officeDocument/2006/relationships/vmlDrawing" Target="../drawings/vmlDrawing5.vml"/><Relationship Id="rId3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Relationship Id="rId2" Type="http://schemas.openxmlformats.org/officeDocument/2006/relationships/vmlDrawing" Target="../drawings/vmlDrawing6.vml"/><Relationship Id="rId3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://tackletrading.com/options-101-naked-put-basics-video/" TargetMode="External"/><Relationship Id="rId4" Type="http://schemas.openxmlformats.org/officeDocument/2006/relationships/hyperlink" Target="http://tackletrading.com/options-101-managing-credit-spreads/" TargetMode="External"/><Relationship Id="rId5" Type="http://schemas.openxmlformats.org/officeDocument/2006/relationships/hyperlink" Target="http://tackletrading.com/options-101-bidask-open-interest-and-volume/" TargetMode="External"/><Relationship Id="rId6" Type="http://schemas.openxmlformats.org/officeDocument/2006/relationships/hyperlink" Target="http://tackletrading.com/options-101-expiration-strikes-and-basics/" TargetMode="External"/><Relationship Id="rId7" Type="http://schemas.openxmlformats.org/officeDocument/2006/relationships/hyperlink" Target="http://tackletrading.com/trading-lesson-defining-options-terminology/" TargetMode="External"/><Relationship Id="rId8" Type="http://schemas.openxmlformats.org/officeDocument/2006/relationships/hyperlink" Target="http://tackletrading.com/options-101-getting-started/" TargetMode="External"/><Relationship Id="rId9" Type="http://schemas.openxmlformats.org/officeDocument/2006/relationships/hyperlink" Target="https://www.youtube.com/playlist?list=PL-6LZY6du8ktIqcLGPbdZKaJIyPB6Yq6Y" TargetMode="External"/><Relationship Id="rId10" Type="http://schemas.openxmlformats.org/officeDocument/2006/relationships/printerSettings" Target="../printerSettings/printerSettings7.bin"/><Relationship Id="rId1" Type="http://schemas.openxmlformats.org/officeDocument/2006/relationships/hyperlink" Target="http://tackletrading.com/morning-mailbag-options-questions-answered/" TargetMode="External"/><Relationship Id="rId2" Type="http://schemas.openxmlformats.org/officeDocument/2006/relationships/hyperlink" Target="http://tackletrading.com/types-of-traders-greek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C00000"/>
  </sheetPr>
  <dimension ref="A1:Q42"/>
  <sheetViews>
    <sheetView showGridLines="0" showRowColHeaders="0" workbookViewId="0">
      <pane xSplit="1" ySplit="3" topLeftCell="B4" activePane="bottomRight" state="frozen"/>
      <selection pane="topRight" activeCell="B1" sqref="B1"/>
      <selection pane="bottomLeft" activeCell="A3" sqref="A3"/>
      <selection pane="bottomRight" activeCell="B5" sqref="B5"/>
    </sheetView>
  </sheetViews>
  <sheetFormatPr baseColWidth="10" defaultColWidth="8.83203125" defaultRowHeight="15" x14ac:dyDescent="0.2"/>
  <cols>
    <col min="1" max="1" width="4" style="4" customWidth="1"/>
    <col min="2" max="2" width="7.6640625" customWidth="1"/>
    <col min="3" max="3" width="9.6640625" style="1" customWidth="1"/>
    <col min="4" max="5" width="9.6640625" customWidth="1"/>
    <col min="6" max="6" width="9.6640625" style="1" customWidth="1"/>
    <col min="7" max="7" width="9.6640625" style="5" customWidth="1"/>
    <col min="8" max="9" width="9.6640625" style="1" customWidth="1"/>
    <col min="10" max="12" width="9.6640625" style="2" customWidth="1"/>
    <col min="13" max="15" width="9.6640625" style="6" customWidth="1"/>
    <col min="16" max="16" width="68.83203125" customWidth="1"/>
  </cols>
  <sheetData>
    <row r="1" spans="1:16" ht="5" customHeight="1" thickBot="1" x14ac:dyDescent="0.25">
      <c r="I1" s="12"/>
      <c r="J1" s="90"/>
      <c r="K1" s="90"/>
      <c r="L1" s="90"/>
      <c r="M1" s="91"/>
      <c r="N1" s="91"/>
      <c r="O1" s="91"/>
    </row>
    <row r="2" spans="1:16" s="134" customFormat="1" ht="15" customHeight="1" thickBot="1" x14ac:dyDescent="0.25">
      <c r="A2" s="133"/>
      <c r="B2" s="279" t="s">
        <v>116</v>
      </c>
      <c r="C2" s="280"/>
      <c r="D2" s="280"/>
      <c r="F2" s="12"/>
      <c r="G2" s="135"/>
      <c r="H2" s="1"/>
      <c r="I2" s="276" t="s">
        <v>104</v>
      </c>
      <c r="J2" s="277"/>
      <c r="K2" s="277"/>
      <c r="L2" s="277"/>
      <c r="M2" s="277"/>
      <c r="N2" s="277"/>
      <c r="O2" s="278"/>
      <c r="P2" s="136"/>
    </row>
    <row r="3" spans="1:16" s="14" customFormat="1" ht="30" x14ac:dyDescent="0.2">
      <c r="B3" s="47" t="s">
        <v>0</v>
      </c>
      <c r="C3" s="48" t="s">
        <v>1</v>
      </c>
      <c r="D3" s="49" t="s">
        <v>2</v>
      </c>
      <c r="E3" s="49" t="s">
        <v>105</v>
      </c>
      <c r="F3" s="144" t="s">
        <v>19</v>
      </c>
      <c r="G3" s="145" t="s">
        <v>18</v>
      </c>
      <c r="H3" s="76" t="s">
        <v>20</v>
      </c>
      <c r="I3" s="140" t="s">
        <v>107</v>
      </c>
      <c r="J3" s="141" t="s">
        <v>106</v>
      </c>
      <c r="K3" s="141" t="s">
        <v>154</v>
      </c>
      <c r="L3" s="142" t="s">
        <v>21</v>
      </c>
      <c r="M3" s="142" t="s">
        <v>22</v>
      </c>
      <c r="N3" s="139" t="s">
        <v>108</v>
      </c>
      <c r="O3" s="143" t="s">
        <v>23</v>
      </c>
      <c r="P3" s="73" t="s">
        <v>3</v>
      </c>
    </row>
    <row r="4" spans="1:16" x14ac:dyDescent="0.2">
      <c r="B4" s="120" t="s">
        <v>171</v>
      </c>
      <c r="C4" s="121">
        <v>30.93</v>
      </c>
      <c r="D4" s="122" t="s">
        <v>172</v>
      </c>
      <c r="E4" s="146">
        <v>37</v>
      </c>
      <c r="F4" s="123">
        <v>35</v>
      </c>
      <c r="G4" s="124">
        <v>0.32</v>
      </c>
      <c r="H4" s="125">
        <v>1.92</v>
      </c>
      <c r="I4" s="118">
        <f t="shared" ref="I4:I23" si="0">IF(OR(H4="", C4="", F4=""), "", IF(C4&gt;F4, "ERROR!", IF(OR(G4&lt;0,H4&lt;0), "ERROR!", H4+(F4-C4))))</f>
        <v>5.99</v>
      </c>
      <c r="J4" s="137">
        <f t="shared" ref="J4:J23" si="1">IF(OR(H4="", C4="", F4=""), "", IF(C4&gt;F4, "ERROR!", IF(OR(G4&lt;0,H4&lt;0), "ERROR!",H4/C4)))</f>
        <v>6.2075654704170709E-2</v>
      </c>
      <c r="K4" s="137">
        <f>IF(OR(H4="", C4="", F4=""), "", IF(C4&gt;F4, "ERROR!", IF(OR(G4&lt;0,H4&lt;0), "ERROR!",IF(E4&gt;0,J4/E4*30,"DTE???"))))</f>
        <v>5.0331611922300575E-2</v>
      </c>
      <c r="L4" s="137">
        <f t="shared" ref="L4:L23" si="2">IF(OR(H4="", C4="", F4=""), "", IF(C4&gt;F4, "ERROR!", IF(OR(G4&lt;0,H4&lt;0), "ERROR!", I4/C4)))</f>
        <v>0.19366311024894925</v>
      </c>
      <c r="M4" s="137">
        <f t="shared" ref="M4:M23" si="3">IF(OR(H4="", C4="", F4=""), "", IF(C4&gt;F4, "ERROR!", IF(OR(G4&lt;0,H4&lt;0), "ERROR!",J:J /G:G)))</f>
        <v>0.19398642095053345</v>
      </c>
      <c r="N4" s="150">
        <f t="shared" ref="N4:N23" si="4">IF(OR(H4="", C4="", F4=""), "", IF(C4&gt;F4, "ERROR!", IF(OR(G4&lt;0,H4&lt;0), "ERROR!",IF(E4&gt;0,M4/E4*30,"DTE???"))))</f>
        <v>0.15728628725718929</v>
      </c>
      <c r="O4" s="148">
        <f t="shared" ref="O4:O23" si="5">IF(OR(H4="", C4="", F4=""), "", IF(C4&gt;F4, "ERROR!", IF(OR(G4&lt;0,H4&lt;0), "ERROR!",L:L /G:G)))</f>
        <v>0.60519721952796635</v>
      </c>
      <c r="P4" s="103"/>
    </row>
    <row r="5" spans="1:16" x14ac:dyDescent="0.2">
      <c r="B5" s="120"/>
      <c r="C5" s="121"/>
      <c r="D5" s="122"/>
      <c r="E5" s="146"/>
      <c r="F5" s="123"/>
      <c r="G5" s="124"/>
      <c r="H5" s="125"/>
      <c r="I5" s="118" t="str">
        <f t="shared" si="0"/>
        <v/>
      </c>
      <c r="J5" s="137" t="str">
        <f t="shared" si="1"/>
        <v/>
      </c>
      <c r="K5" s="137" t="str">
        <f t="shared" ref="K5:K23" si="6">IF(OR(H5="", C5="", F5=""), "", IF(C5&gt;F5, "ERROR!", IF(OR(G5&lt;0,H5&lt;0), "ERROR!",IF(E5&gt;0,J5/E5*30,"DTE???"))))</f>
        <v/>
      </c>
      <c r="L5" s="137" t="str">
        <f t="shared" si="2"/>
        <v/>
      </c>
      <c r="M5" s="137" t="str">
        <f t="shared" si="3"/>
        <v/>
      </c>
      <c r="N5" s="150" t="str">
        <f t="shared" si="4"/>
        <v/>
      </c>
      <c r="O5" s="148" t="str">
        <f t="shared" si="5"/>
        <v/>
      </c>
      <c r="P5" s="103"/>
    </row>
    <row r="6" spans="1:16" x14ac:dyDescent="0.2">
      <c r="B6" s="120"/>
      <c r="C6" s="121"/>
      <c r="D6" s="122"/>
      <c r="E6" s="146"/>
      <c r="F6" s="123"/>
      <c r="G6" s="124"/>
      <c r="H6" s="125"/>
      <c r="I6" s="118" t="str">
        <f t="shared" si="0"/>
        <v/>
      </c>
      <c r="J6" s="137" t="str">
        <f t="shared" si="1"/>
        <v/>
      </c>
      <c r="K6" s="137" t="str">
        <f t="shared" si="6"/>
        <v/>
      </c>
      <c r="L6" s="137" t="str">
        <f t="shared" si="2"/>
        <v/>
      </c>
      <c r="M6" s="137" t="str">
        <f t="shared" si="3"/>
        <v/>
      </c>
      <c r="N6" s="150" t="str">
        <f t="shared" si="4"/>
        <v/>
      </c>
      <c r="O6" s="148" t="str">
        <f t="shared" si="5"/>
        <v/>
      </c>
      <c r="P6" s="103"/>
    </row>
    <row r="7" spans="1:16" x14ac:dyDescent="0.2">
      <c r="B7" s="120"/>
      <c r="C7" s="121"/>
      <c r="D7" s="122"/>
      <c r="E7" s="146"/>
      <c r="F7" s="123"/>
      <c r="G7" s="124"/>
      <c r="H7" s="125"/>
      <c r="I7" s="118" t="str">
        <f t="shared" si="0"/>
        <v/>
      </c>
      <c r="J7" s="137" t="str">
        <f t="shared" si="1"/>
        <v/>
      </c>
      <c r="K7" s="137" t="str">
        <f t="shared" si="6"/>
        <v/>
      </c>
      <c r="L7" s="137" t="str">
        <f t="shared" si="2"/>
        <v/>
      </c>
      <c r="M7" s="137" t="str">
        <f t="shared" si="3"/>
        <v/>
      </c>
      <c r="N7" s="150" t="str">
        <f t="shared" si="4"/>
        <v/>
      </c>
      <c r="O7" s="148" t="str">
        <f t="shared" si="5"/>
        <v/>
      </c>
      <c r="P7" s="103"/>
    </row>
    <row r="8" spans="1:16" x14ac:dyDescent="0.2">
      <c r="B8" s="120"/>
      <c r="C8" s="121"/>
      <c r="D8" s="122"/>
      <c r="E8" s="146"/>
      <c r="F8" s="123"/>
      <c r="G8" s="124"/>
      <c r="H8" s="125"/>
      <c r="I8" s="118" t="str">
        <f t="shared" si="0"/>
        <v/>
      </c>
      <c r="J8" s="137" t="str">
        <f t="shared" si="1"/>
        <v/>
      </c>
      <c r="K8" s="137" t="str">
        <f t="shared" si="6"/>
        <v/>
      </c>
      <c r="L8" s="137" t="str">
        <f t="shared" si="2"/>
        <v/>
      </c>
      <c r="M8" s="137" t="str">
        <f t="shared" si="3"/>
        <v/>
      </c>
      <c r="N8" s="150" t="str">
        <f t="shared" si="4"/>
        <v/>
      </c>
      <c r="O8" s="148" t="str">
        <f t="shared" si="5"/>
        <v/>
      </c>
      <c r="P8" s="103"/>
    </row>
    <row r="9" spans="1:16" x14ac:dyDescent="0.2">
      <c r="B9" s="120"/>
      <c r="C9" s="121"/>
      <c r="D9" s="122"/>
      <c r="E9" s="146"/>
      <c r="F9" s="123"/>
      <c r="G9" s="124"/>
      <c r="H9" s="125"/>
      <c r="I9" s="118" t="str">
        <f t="shared" si="0"/>
        <v/>
      </c>
      <c r="J9" s="137" t="str">
        <f t="shared" si="1"/>
        <v/>
      </c>
      <c r="K9" s="137" t="str">
        <f t="shared" si="6"/>
        <v/>
      </c>
      <c r="L9" s="137" t="str">
        <f t="shared" si="2"/>
        <v/>
      </c>
      <c r="M9" s="137" t="str">
        <f t="shared" si="3"/>
        <v/>
      </c>
      <c r="N9" s="150" t="str">
        <f t="shared" si="4"/>
        <v/>
      </c>
      <c r="O9" s="148" t="str">
        <f t="shared" si="5"/>
        <v/>
      </c>
      <c r="P9" s="103"/>
    </row>
    <row r="10" spans="1:16" x14ac:dyDescent="0.2">
      <c r="B10" s="120"/>
      <c r="C10" s="121"/>
      <c r="D10" s="122"/>
      <c r="E10" s="146"/>
      <c r="F10" s="123"/>
      <c r="G10" s="124"/>
      <c r="H10" s="125"/>
      <c r="I10" s="118" t="str">
        <f t="shared" si="0"/>
        <v/>
      </c>
      <c r="J10" s="137" t="str">
        <f t="shared" si="1"/>
        <v/>
      </c>
      <c r="K10" s="137" t="str">
        <f t="shared" si="6"/>
        <v/>
      </c>
      <c r="L10" s="137" t="str">
        <f t="shared" si="2"/>
        <v/>
      </c>
      <c r="M10" s="137" t="str">
        <f t="shared" si="3"/>
        <v/>
      </c>
      <c r="N10" s="150" t="str">
        <f t="shared" si="4"/>
        <v/>
      </c>
      <c r="O10" s="148" t="str">
        <f t="shared" si="5"/>
        <v/>
      </c>
      <c r="P10" s="103"/>
    </row>
    <row r="11" spans="1:16" x14ac:dyDescent="0.2">
      <c r="B11" s="120"/>
      <c r="C11" s="121"/>
      <c r="D11" s="122"/>
      <c r="E11" s="146"/>
      <c r="F11" s="123"/>
      <c r="G11" s="124"/>
      <c r="H11" s="125"/>
      <c r="I11" s="118" t="str">
        <f t="shared" si="0"/>
        <v/>
      </c>
      <c r="J11" s="137" t="str">
        <f t="shared" si="1"/>
        <v/>
      </c>
      <c r="K11" s="137" t="str">
        <f t="shared" si="6"/>
        <v/>
      </c>
      <c r="L11" s="137" t="str">
        <f t="shared" si="2"/>
        <v/>
      </c>
      <c r="M11" s="137" t="str">
        <f t="shared" si="3"/>
        <v/>
      </c>
      <c r="N11" s="150" t="str">
        <f t="shared" si="4"/>
        <v/>
      </c>
      <c r="O11" s="148" t="str">
        <f t="shared" si="5"/>
        <v/>
      </c>
      <c r="P11" s="103"/>
    </row>
    <row r="12" spans="1:16" x14ac:dyDescent="0.2">
      <c r="B12" s="120"/>
      <c r="C12" s="121"/>
      <c r="D12" s="122"/>
      <c r="E12" s="146"/>
      <c r="F12" s="123"/>
      <c r="G12" s="124"/>
      <c r="H12" s="125"/>
      <c r="I12" s="118" t="str">
        <f t="shared" si="0"/>
        <v/>
      </c>
      <c r="J12" s="137" t="str">
        <f t="shared" si="1"/>
        <v/>
      </c>
      <c r="K12" s="137" t="str">
        <f t="shared" si="6"/>
        <v/>
      </c>
      <c r="L12" s="137" t="str">
        <f t="shared" si="2"/>
        <v/>
      </c>
      <c r="M12" s="137" t="str">
        <f t="shared" si="3"/>
        <v/>
      </c>
      <c r="N12" s="150" t="str">
        <f t="shared" si="4"/>
        <v/>
      </c>
      <c r="O12" s="148" t="str">
        <f t="shared" si="5"/>
        <v/>
      </c>
      <c r="P12" s="103"/>
    </row>
    <row r="13" spans="1:16" x14ac:dyDescent="0.2">
      <c r="B13" s="120"/>
      <c r="C13" s="121"/>
      <c r="D13" s="122"/>
      <c r="E13" s="146"/>
      <c r="F13" s="123"/>
      <c r="G13" s="124"/>
      <c r="H13" s="125"/>
      <c r="I13" s="118" t="str">
        <f t="shared" si="0"/>
        <v/>
      </c>
      <c r="J13" s="137" t="str">
        <f t="shared" si="1"/>
        <v/>
      </c>
      <c r="K13" s="137" t="str">
        <f t="shared" si="6"/>
        <v/>
      </c>
      <c r="L13" s="137" t="str">
        <f t="shared" si="2"/>
        <v/>
      </c>
      <c r="M13" s="137" t="str">
        <f t="shared" si="3"/>
        <v/>
      </c>
      <c r="N13" s="150" t="str">
        <f t="shared" si="4"/>
        <v/>
      </c>
      <c r="O13" s="148" t="str">
        <f t="shared" si="5"/>
        <v/>
      </c>
      <c r="P13" s="103"/>
    </row>
    <row r="14" spans="1:16" x14ac:dyDescent="0.2">
      <c r="B14" s="120"/>
      <c r="C14" s="121"/>
      <c r="D14" s="122"/>
      <c r="E14" s="146"/>
      <c r="F14" s="123"/>
      <c r="G14" s="124"/>
      <c r="H14" s="125"/>
      <c r="I14" s="118" t="str">
        <f t="shared" si="0"/>
        <v/>
      </c>
      <c r="J14" s="137" t="str">
        <f t="shared" si="1"/>
        <v/>
      </c>
      <c r="K14" s="137" t="str">
        <f t="shared" si="6"/>
        <v/>
      </c>
      <c r="L14" s="137" t="str">
        <f t="shared" si="2"/>
        <v/>
      </c>
      <c r="M14" s="137" t="str">
        <f t="shared" si="3"/>
        <v/>
      </c>
      <c r="N14" s="150" t="str">
        <f t="shared" si="4"/>
        <v/>
      </c>
      <c r="O14" s="148" t="str">
        <f t="shared" si="5"/>
        <v/>
      </c>
      <c r="P14" s="103"/>
    </row>
    <row r="15" spans="1:16" x14ac:dyDescent="0.2">
      <c r="B15" s="120"/>
      <c r="C15" s="121"/>
      <c r="D15" s="122"/>
      <c r="E15" s="146"/>
      <c r="F15" s="123"/>
      <c r="G15" s="124"/>
      <c r="H15" s="125"/>
      <c r="I15" s="118" t="str">
        <f t="shared" si="0"/>
        <v/>
      </c>
      <c r="J15" s="137" t="str">
        <f t="shared" si="1"/>
        <v/>
      </c>
      <c r="K15" s="137" t="str">
        <f t="shared" si="6"/>
        <v/>
      </c>
      <c r="L15" s="137" t="str">
        <f t="shared" si="2"/>
        <v/>
      </c>
      <c r="M15" s="137" t="str">
        <f t="shared" si="3"/>
        <v/>
      </c>
      <c r="N15" s="150" t="str">
        <f t="shared" si="4"/>
        <v/>
      </c>
      <c r="O15" s="148" t="str">
        <f t="shared" si="5"/>
        <v/>
      </c>
      <c r="P15" s="103"/>
    </row>
    <row r="16" spans="1:16" x14ac:dyDescent="0.2">
      <c r="B16" s="120"/>
      <c r="C16" s="121"/>
      <c r="D16" s="122"/>
      <c r="E16" s="146"/>
      <c r="F16" s="123"/>
      <c r="G16" s="124"/>
      <c r="H16" s="125"/>
      <c r="I16" s="118" t="str">
        <f t="shared" si="0"/>
        <v/>
      </c>
      <c r="J16" s="137" t="str">
        <f t="shared" si="1"/>
        <v/>
      </c>
      <c r="K16" s="137" t="str">
        <f t="shared" si="6"/>
        <v/>
      </c>
      <c r="L16" s="137" t="str">
        <f t="shared" si="2"/>
        <v/>
      </c>
      <c r="M16" s="137" t="str">
        <f t="shared" si="3"/>
        <v/>
      </c>
      <c r="N16" s="150" t="str">
        <f t="shared" si="4"/>
        <v/>
      </c>
      <c r="O16" s="148" t="str">
        <f t="shared" si="5"/>
        <v/>
      </c>
      <c r="P16" s="103"/>
    </row>
    <row r="17" spans="1:17" x14ac:dyDescent="0.2">
      <c r="B17" s="120"/>
      <c r="C17" s="121"/>
      <c r="D17" s="122"/>
      <c r="E17" s="146"/>
      <c r="F17" s="123"/>
      <c r="G17" s="124"/>
      <c r="H17" s="125"/>
      <c r="I17" s="118" t="str">
        <f t="shared" si="0"/>
        <v/>
      </c>
      <c r="J17" s="137" t="str">
        <f t="shared" si="1"/>
        <v/>
      </c>
      <c r="K17" s="137" t="str">
        <f t="shared" si="6"/>
        <v/>
      </c>
      <c r="L17" s="137" t="str">
        <f t="shared" si="2"/>
        <v/>
      </c>
      <c r="M17" s="137" t="str">
        <f t="shared" si="3"/>
        <v/>
      </c>
      <c r="N17" s="150" t="str">
        <f t="shared" si="4"/>
        <v/>
      </c>
      <c r="O17" s="148" t="str">
        <f t="shared" si="5"/>
        <v/>
      </c>
      <c r="P17" s="104"/>
      <c r="Q17" s="11"/>
    </row>
    <row r="18" spans="1:17" x14ac:dyDescent="0.2">
      <c r="B18" s="120"/>
      <c r="C18" s="121"/>
      <c r="D18" s="122"/>
      <c r="E18" s="146"/>
      <c r="F18" s="123"/>
      <c r="G18" s="124"/>
      <c r="H18" s="125"/>
      <c r="I18" s="118" t="str">
        <f t="shared" si="0"/>
        <v/>
      </c>
      <c r="J18" s="137" t="str">
        <f t="shared" si="1"/>
        <v/>
      </c>
      <c r="K18" s="137" t="str">
        <f t="shared" si="6"/>
        <v/>
      </c>
      <c r="L18" s="137" t="str">
        <f t="shared" si="2"/>
        <v/>
      </c>
      <c r="M18" s="137" t="str">
        <f t="shared" si="3"/>
        <v/>
      </c>
      <c r="N18" s="150" t="str">
        <f t="shared" si="4"/>
        <v/>
      </c>
      <c r="O18" s="148" t="str">
        <f t="shared" si="5"/>
        <v/>
      </c>
      <c r="P18" s="103"/>
    </row>
    <row r="19" spans="1:17" x14ac:dyDescent="0.2">
      <c r="B19" s="120"/>
      <c r="C19" s="121"/>
      <c r="D19" s="122"/>
      <c r="E19" s="146"/>
      <c r="F19" s="123"/>
      <c r="G19" s="124"/>
      <c r="H19" s="125"/>
      <c r="I19" s="118" t="str">
        <f t="shared" si="0"/>
        <v/>
      </c>
      <c r="J19" s="137" t="str">
        <f t="shared" si="1"/>
        <v/>
      </c>
      <c r="K19" s="137" t="str">
        <f t="shared" si="6"/>
        <v/>
      </c>
      <c r="L19" s="137" t="str">
        <f t="shared" si="2"/>
        <v/>
      </c>
      <c r="M19" s="137" t="str">
        <f t="shared" si="3"/>
        <v/>
      </c>
      <c r="N19" s="150" t="str">
        <f t="shared" si="4"/>
        <v/>
      </c>
      <c r="O19" s="148" t="str">
        <f t="shared" si="5"/>
        <v/>
      </c>
      <c r="P19" s="103"/>
    </row>
    <row r="20" spans="1:17" x14ac:dyDescent="0.2">
      <c r="B20" s="120"/>
      <c r="C20" s="121"/>
      <c r="D20" s="122"/>
      <c r="E20" s="146"/>
      <c r="F20" s="123"/>
      <c r="G20" s="124"/>
      <c r="H20" s="125"/>
      <c r="I20" s="118" t="str">
        <f t="shared" si="0"/>
        <v/>
      </c>
      <c r="J20" s="137" t="str">
        <f t="shared" si="1"/>
        <v/>
      </c>
      <c r="K20" s="137" t="str">
        <f t="shared" si="6"/>
        <v/>
      </c>
      <c r="L20" s="137" t="str">
        <f t="shared" si="2"/>
        <v/>
      </c>
      <c r="M20" s="137" t="str">
        <f t="shared" si="3"/>
        <v/>
      </c>
      <c r="N20" s="150" t="str">
        <f t="shared" si="4"/>
        <v/>
      </c>
      <c r="O20" s="148" t="str">
        <f t="shared" si="5"/>
        <v/>
      </c>
      <c r="P20" s="103"/>
    </row>
    <row r="21" spans="1:17" x14ac:dyDescent="0.2">
      <c r="B21" s="120"/>
      <c r="C21" s="121"/>
      <c r="D21" s="122"/>
      <c r="E21" s="146"/>
      <c r="F21" s="123"/>
      <c r="G21" s="124"/>
      <c r="H21" s="125"/>
      <c r="I21" s="118" t="str">
        <f t="shared" si="0"/>
        <v/>
      </c>
      <c r="J21" s="137" t="str">
        <f t="shared" si="1"/>
        <v/>
      </c>
      <c r="K21" s="137" t="str">
        <f t="shared" si="6"/>
        <v/>
      </c>
      <c r="L21" s="137" t="str">
        <f t="shared" si="2"/>
        <v/>
      </c>
      <c r="M21" s="137" t="str">
        <f t="shared" si="3"/>
        <v/>
      </c>
      <c r="N21" s="150" t="str">
        <f t="shared" si="4"/>
        <v/>
      </c>
      <c r="O21" s="148" t="str">
        <f t="shared" si="5"/>
        <v/>
      </c>
      <c r="P21" s="103"/>
    </row>
    <row r="22" spans="1:17" x14ac:dyDescent="0.2">
      <c r="B22" s="120"/>
      <c r="C22" s="121"/>
      <c r="D22" s="126"/>
      <c r="E22" s="146"/>
      <c r="F22" s="123"/>
      <c r="G22" s="124"/>
      <c r="H22" s="125"/>
      <c r="I22" s="118" t="str">
        <f t="shared" si="0"/>
        <v/>
      </c>
      <c r="J22" s="137" t="str">
        <f t="shared" si="1"/>
        <v/>
      </c>
      <c r="K22" s="137" t="str">
        <f t="shared" si="6"/>
        <v/>
      </c>
      <c r="L22" s="137" t="str">
        <f t="shared" si="2"/>
        <v/>
      </c>
      <c r="M22" s="137" t="str">
        <f t="shared" si="3"/>
        <v/>
      </c>
      <c r="N22" s="150" t="str">
        <f t="shared" si="4"/>
        <v/>
      </c>
      <c r="O22" s="148" t="str">
        <f t="shared" si="5"/>
        <v/>
      </c>
      <c r="P22" s="103"/>
    </row>
    <row r="23" spans="1:17" ht="16" thickBot="1" x14ac:dyDescent="0.25">
      <c r="B23" s="127"/>
      <c r="C23" s="128"/>
      <c r="D23" s="129"/>
      <c r="E23" s="147"/>
      <c r="F23" s="130"/>
      <c r="G23" s="131"/>
      <c r="H23" s="132"/>
      <c r="I23" s="119" t="str">
        <f t="shared" si="0"/>
        <v/>
      </c>
      <c r="J23" s="138" t="str">
        <f t="shared" si="1"/>
        <v/>
      </c>
      <c r="K23" s="235" t="str">
        <f t="shared" si="6"/>
        <v/>
      </c>
      <c r="L23" s="138" t="str">
        <f t="shared" si="2"/>
        <v/>
      </c>
      <c r="M23" s="138" t="str">
        <f t="shared" si="3"/>
        <v/>
      </c>
      <c r="N23" s="151" t="str">
        <f t="shared" si="4"/>
        <v/>
      </c>
      <c r="O23" s="149" t="str">
        <f t="shared" si="5"/>
        <v/>
      </c>
      <c r="P23" s="105"/>
    </row>
    <row r="24" spans="1:17" x14ac:dyDescent="0.2">
      <c r="A24" s="9"/>
      <c r="B24" s="10"/>
      <c r="K24" s="82"/>
      <c r="M24" s="16"/>
      <c r="N24" s="16"/>
      <c r="O24" s="16"/>
    </row>
    <row r="25" spans="1:17" ht="20" customHeight="1" x14ac:dyDescent="0.2">
      <c r="B25" s="17"/>
      <c r="C25" s="46" t="s">
        <v>24</v>
      </c>
    </row>
    <row r="26" spans="1:17" x14ac:dyDescent="0.2">
      <c r="B26" s="31" t="s">
        <v>33</v>
      </c>
      <c r="C26" s="32"/>
      <c r="D26" s="33"/>
      <c r="E26" s="33"/>
      <c r="F26" s="32"/>
      <c r="G26" s="34"/>
      <c r="H26" s="32"/>
      <c r="I26" s="32"/>
      <c r="J26" s="35"/>
      <c r="K26" s="35"/>
      <c r="L26" s="35"/>
      <c r="M26" s="36"/>
      <c r="N26" s="36"/>
      <c r="O26" s="36"/>
      <c r="P26" s="33"/>
    </row>
    <row r="27" spans="1:17" x14ac:dyDescent="0.2">
      <c r="B27" s="25"/>
      <c r="C27" s="26" t="s">
        <v>25</v>
      </c>
      <c r="D27" s="27"/>
      <c r="E27" s="27"/>
      <c r="F27" s="26"/>
      <c r="G27" s="28"/>
      <c r="H27" s="26"/>
      <c r="I27" s="26"/>
      <c r="J27" s="29"/>
      <c r="K27" s="29"/>
      <c r="L27" s="29"/>
      <c r="M27" s="30"/>
      <c r="N27" s="30"/>
      <c r="O27" s="30"/>
      <c r="P27" s="27"/>
    </row>
    <row r="28" spans="1:17" x14ac:dyDescent="0.2">
      <c r="B28" s="37" t="s">
        <v>34</v>
      </c>
      <c r="C28" s="38"/>
      <c r="D28" s="37"/>
      <c r="E28" s="37"/>
      <c r="F28" s="38"/>
      <c r="G28" s="39"/>
      <c r="H28" s="38"/>
      <c r="I28" s="38"/>
      <c r="J28" s="40"/>
      <c r="K28" s="40"/>
      <c r="L28" s="40"/>
      <c r="M28" s="41"/>
      <c r="N28" s="41"/>
      <c r="O28" s="41"/>
      <c r="P28" s="37"/>
    </row>
    <row r="29" spans="1:17" x14ac:dyDescent="0.2">
      <c r="B29" t="s">
        <v>35</v>
      </c>
    </row>
    <row r="30" spans="1:17" x14ac:dyDescent="0.2">
      <c r="B30" s="33" t="s">
        <v>36</v>
      </c>
      <c r="C30" s="32"/>
      <c r="D30" s="33"/>
      <c r="E30" s="33"/>
      <c r="F30" s="32"/>
      <c r="G30" s="34"/>
      <c r="H30" s="32"/>
      <c r="I30" s="32"/>
      <c r="J30" s="35"/>
      <c r="K30" s="35"/>
      <c r="L30" s="35"/>
      <c r="M30" s="36"/>
      <c r="N30" s="36"/>
      <c r="O30" s="36"/>
      <c r="P30" s="33"/>
    </row>
    <row r="31" spans="1:17" x14ac:dyDescent="0.2">
      <c r="B31" s="22"/>
      <c r="C31" s="42" t="s">
        <v>31</v>
      </c>
      <c r="D31" s="22"/>
      <c r="E31" s="22"/>
      <c r="F31" s="21"/>
      <c r="G31" s="23"/>
      <c r="H31" s="21"/>
      <c r="I31" s="21"/>
      <c r="J31" s="24"/>
      <c r="K31" s="24"/>
      <c r="L31" s="24"/>
      <c r="M31" s="16"/>
      <c r="N31" s="16"/>
      <c r="O31" s="16"/>
      <c r="P31" s="22"/>
    </row>
    <row r="32" spans="1:17" x14ac:dyDescent="0.2">
      <c r="B32" s="27"/>
      <c r="C32" s="43" t="s">
        <v>32</v>
      </c>
      <c r="D32" s="27"/>
      <c r="E32" s="27"/>
      <c r="F32" s="26"/>
      <c r="G32" s="28"/>
      <c r="H32" s="26"/>
      <c r="I32" s="26"/>
      <c r="J32" s="29"/>
      <c r="K32" s="29"/>
      <c r="L32" s="29"/>
      <c r="M32" s="30"/>
      <c r="N32" s="30"/>
      <c r="O32" s="30"/>
      <c r="P32" s="27"/>
    </row>
    <row r="33" spans="2:16" customFormat="1" x14ac:dyDescent="0.2">
      <c r="B33" t="s">
        <v>37</v>
      </c>
      <c r="C33" s="1"/>
      <c r="F33" s="1"/>
      <c r="G33" s="5"/>
      <c r="H33" s="1"/>
      <c r="I33" s="1"/>
      <c r="J33" s="2"/>
      <c r="K33" s="2"/>
      <c r="L33" s="2"/>
      <c r="M33" s="6"/>
      <c r="N33" s="6"/>
      <c r="O33" s="6"/>
    </row>
    <row r="34" spans="2:16" customFormat="1" x14ac:dyDescent="0.2">
      <c r="B34" s="37" t="s">
        <v>38</v>
      </c>
      <c r="C34" s="38"/>
      <c r="D34" s="37"/>
      <c r="E34" s="37"/>
      <c r="F34" s="38"/>
      <c r="G34" s="39"/>
      <c r="H34" s="38"/>
      <c r="I34" s="38"/>
      <c r="J34" s="40"/>
      <c r="K34" s="40"/>
      <c r="L34" s="40"/>
      <c r="M34" s="41"/>
      <c r="N34" s="41"/>
      <c r="O34" s="41"/>
      <c r="P34" s="37"/>
    </row>
    <row r="35" spans="2:16" customFormat="1" x14ac:dyDescent="0.2">
      <c r="B35" t="s">
        <v>157</v>
      </c>
      <c r="C35" s="1"/>
      <c r="F35" s="1"/>
      <c r="G35" s="5"/>
      <c r="H35" s="1"/>
      <c r="I35" s="1"/>
      <c r="J35" s="2"/>
      <c r="K35" s="2"/>
      <c r="L35" s="2"/>
      <c r="M35" s="6"/>
      <c r="N35" s="6"/>
      <c r="O35" s="6"/>
    </row>
    <row r="36" spans="2:16" customFormat="1" x14ac:dyDescent="0.2">
      <c r="B36" s="33" t="s">
        <v>39</v>
      </c>
      <c r="C36" s="32"/>
      <c r="D36" s="33"/>
      <c r="E36" s="33"/>
      <c r="F36" s="32"/>
      <c r="G36" s="34"/>
      <c r="H36" s="32"/>
      <c r="I36" s="32"/>
      <c r="J36" s="35"/>
      <c r="K36" s="35"/>
      <c r="L36" s="35"/>
      <c r="M36" s="36"/>
      <c r="N36" s="36"/>
      <c r="O36" s="36"/>
      <c r="P36" s="33"/>
    </row>
    <row r="37" spans="2:16" customFormat="1" x14ac:dyDescent="0.2">
      <c r="B37" s="20"/>
      <c r="C37" s="42" t="s">
        <v>30</v>
      </c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44"/>
      <c r="P37" s="44"/>
    </row>
    <row r="38" spans="2:16" customFormat="1" x14ac:dyDescent="0.2">
      <c r="B38" s="20"/>
      <c r="C38" s="42"/>
      <c r="D38" s="42" t="s">
        <v>26</v>
      </c>
      <c r="E38" s="42"/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4"/>
    </row>
    <row r="39" spans="2:16" customFormat="1" x14ac:dyDescent="0.2">
      <c r="B39" s="27"/>
      <c r="C39" s="43" t="s">
        <v>29</v>
      </c>
      <c r="D39" s="27"/>
      <c r="E39" s="27"/>
      <c r="F39" s="26"/>
      <c r="G39" s="28"/>
      <c r="H39" s="26"/>
      <c r="I39" s="26"/>
      <c r="J39" s="29"/>
      <c r="K39" s="29"/>
      <c r="L39" s="29"/>
      <c r="M39" s="30"/>
      <c r="N39" s="30"/>
      <c r="O39" s="30"/>
      <c r="P39" s="27"/>
    </row>
    <row r="40" spans="2:16" customFormat="1" x14ac:dyDescent="0.2">
      <c r="B40" s="33" t="s">
        <v>40</v>
      </c>
      <c r="C40" s="32"/>
      <c r="D40" s="33"/>
      <c r="E40" s="33"/>
      <c r="F40" s="32"/>
      <c r="G40" s="34"/>
      <c r="H40" s="32"/>
      <c r="I40" s="32"/>
      <c r="J40" s="35"/>
      <c r="K40" s="35"/>
      <c r="L40" s="35"/>
      <c r="M40" s="36"/>
      <c r="N40" s="36"/>
      <c r="O40" s="36"/>
      <c r="P40" s="33"/>
    </row>
    <row r="41" spans="2:16" customFormat="1" x14ac:dyDescent="0.2">
      <c r="B41" s="22"/>
      <c r="C41" s="45" t="s">
        <v>28</v>
      </c>
      <c r="D41" s="22"/>
      <c r="E41" s="22"/>
      <c r="F41" s="21"/>
      <c r="G41" s="23"/>
      <c r="H41" s="21"/>
      <c r="I41" s="21"/>
      <c r="J41" s="24"/>
      <c r="K41" s="24"/>
      <c r="L41" s="24"/>
      <c r="M41" s="16"/>
      <c r="N41" s="16"/>
      <c r="O41" s="16"/>
      <c r="P41" s="22"/>
    </row>
    <row r="42" spans="2:16" customFormat="1" x14ac:dyDescent="0.2">
      <c r="B42" s="27"/>
      <c r="C42" s="43" t="s">
        <v>27</v>
      </c>
      <c r="D42" s="27"/>
      <c r="E42" s="27"/>
      <c r="F42" s="26"/>
      <c r="G42" s="28"/>
      <c r="H42" s="26"/>
      <c r="I42" s="26"/>
      <c r="J42" s="29"/>
      <c r="K42" s="29"/>
      <c r="L42" s="29"/>
      <c r="M42" s="30"/>
      <c r="N42" s="30"/>
      <c r="O42" s="30"/>
      <c r="P42" s="27"/>
    </row>
  </sheetData>
  <sheetProtection sheet="1" objects="1" scenarios="1" formatCells="0" formatColumns="0" formatRows="0" insertColumns="0" insertRows="0" insertHyperlinks="0" deleteColumns="0" deleteRows="0" sort="0" autoFilter="0" pivotTables="0"/>
  <mergeCells count="2">
    <mergeCell ref="I2:O2"/>
    <mergeCell ref="B2:D2"/>
  </mergeCells>
  <conditionalFormatting sqref="C4:C23">
    <cfRule type="cellIs" dxfId="80" priority="12" operator="greaterThan">
      <formula>100</formula>
    </cfRule>
  </conditionalFormatting>
  <conditionalFormatting sqref="M4:N23">
    <cfRule type="containsBlanks" dxfId="79" priority="11">
      <formula>LEN(TRIM(M4))=0</formula>
    </cfRule>
  </conditionalFormatting>
  <conditionalFormatting sqref="I4:J23 L4:O23">
    <cfRule type="containsText" dxfId="78" priority="10" operator="containsText" text="ERROR!">
      <formula>NOT(ISERROR(SEARCH("ERROR!",I4)))</formula>
    </cfRule>
  </conditionalFormatting>
  <conditionalFormatting sqref="N4:N23">
    <cfRule type="cellIs" dxfId="77" priority="6" operator="between">
      <formula>0.07</formula>
      <formula>10</formula>
    </cfRule>
    <cfRule type="cellIs" dxfId="76" priority="7" operator="between">
      <formula>0.05</formula>
      <formula>0.0699</formula>
    </cfRule>
    <cfRule type="cellIs" dxfId="75" priority="8" operator="lessThan">
      <formula>0.0499</formula>
    </cfRule>
  </conditionalFormatting>
  <conditionalFormatting sqref="B2">
    <cfRule type="containsText" dxfId="74" priority="5" operator="containsText" text="Covered Calls">
      <formula>NOT(ISERROR(SEARCH("Covered Calls",B2)))</formula>
    </cfRule>
  </conditionalFormatting>
  <conditionalFormatting sqref="K4:K23">
    <cfRule type="cellIs" dxfId="73" priority="1" operator="between">
      <formula>0.04</formula>
      <formula>1</formula>
    </cfRule>
    <cfRule type="cellIs" dxfId="72" priority="2" operator="between">
      <formula>0.02</formula>
      <formula>0.0399</formula>
    </cfRule>
    <cfRule type="cellIs" dxfId="71" priority="3" operator="lessThan">
      <formula>0.02</formula>
    </cfRule>
    <cfRule type="containsText" dxfId="70" priority="4" operator="containsText" text="ERROR!">
      <formula>NOT(ISERROR(SEARCH("ERROR!",K4)))</formula>
    </cfRule>
  </conditionalFormatting>
  <conditionalFormatting sqref="N4:N23 K4:K23">
    <cfRule type="containsText" dxfId="69" priority="9" operator="containsText" text="DTE???">
      <formula>NOT(ISERROR(SEARCH("DTE???",K4)))</formula>
    </cfRule>
  </conditionalFormatting>
  <pageMargins left="0.7" right="0.7" top="0.75" bottom="0.75" header="0.3" footer="0.3"/>
  <pageSetup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C000"/>
  </sheetPr>
  <dimension ref="A1:X44"/>
  <sheetViews>
    <sheetView showGridLines="0" showRowColHeaders="0" tabSelected="1" workbookViewId="0">
      <pane xSplit="1" ySplit="3" topLeftCell="B4" activePane="bottomRight" state="frozen"/>
      <selection pane="topRight" activeCell="B1" sqref="B1"/>
      <selection pane="bottomLeft" activeCell="A3" sqref="A3"/>
      <selection pane="bottomRight" activeCell="N4" sqref="N4"/>
    </sheetView>
  </sheetViews>
  <sheetFormatPr baseColWidth="10" defaultColWidth="8.83203125" defaultRowHeight="15" x14ac:dyDescent="0.2"/>
  <cols>
    <col min="1" max="1" width="4" style="4" customWidth="1"/>
    <col min="2" max="2" width="7.6640625" customWidth="1"/>
    <col min="3" max="3" width="10.6640625" style="1" customWidth="1"/>
    <col min="4" max="4" width="7.6640625" style="1" customWidth="1"/>
    <col min="5" max="5" width="10.6640625" customWidth="1"/>
    <col min="6" max="6" width="7.6640625" customWidth="1"/>
    <col min="7" max="7" width="10.6640625" style="1" customWidth="1"/>
    <col min="8" max="8" width="7.6640625" style="5" customWidth="1"/>
    <col min="9" max="10" width="10.6640625" style="5" customWidth="1"/>
    <col min="11" max="13" width="10.6640625" style="1" customWidth="1"/>
    <col min="14" max="15" width="10.6640625" style="2" customWidth="1"/>
    <col min="16" max="17" width="10.6640625" style="6" customWidth="1"/>
    <col min="18" max="21" width="10.6640625" style="1" customWidth="1"/>
    <col min="22" max="22" width="73.5" customWidth="1"/>
  </cols>
  <sheetData>
    <row r="1" spans="2:24" ht="5" customHeight="1" thickBot="1" x14ac:dyDescent="0.25">
      <c r="L1" s="63"/>
      <c r="M1" s="63"/>
      <c r="N1" s="90"/>
      <c r="O1" s="90"/>
      <c r="P1" s="90"/>
      <c r="Q1" s="90"/>
      <c r="U1" s="63"/>
      <c r="V1" s="6"/>
      <c r="W1" s="6"/>
    </row>
    <row r="2" spans="2:24" ht="15" customHeight="1" thickBot="1" x14ac:dyDescent="0.25">
      <c r="B2" s="279" t="s">
        <v>117</v>
      </c>
      <c r="C2" s="280"/>
      <c r="D2" s="280"/>
      <c r="G2" s="12"/>
      <c r="H2" s="13"/>
      <c r="I2" s="13"/>
      <c r="J2" s="13"/>
      <c r="K2" s="170"/>
      <c r="L2" s="171"/>
      <c r="M2" s="172"/>
      <c r="N2" s="281" t="s">
        <v>169</v>
      </c>
      <c r="O2" s="281"/>
      <c r="P2" s="281"/>
      <c r="Q2" s="282"/>
      <c r="R2" s="281" t="s">
        <v>170</v>
      </c>
      <c r="S2" s="281"/>
      <c r="T2" s="281"/>
      <c r="U2" s="282"/>
      <c r="V2" s="171"/>
      <c r="W2" s="275"/>
    </row>
    <row r="3" spans="2:24" s="64" customFormat="1" ht="30" x14ac:dyDescent="0.2">
      <c r="B3" s="65" t="s">
        <v>0</v>
      </c>
      <c r="C3" s="66" t="s">
        <v>1</v>
      </c>
      <c r="D3" s="66" t="s">
        <v>97</v>
      </c>
      <c r="E3" s="67" t="s">
        <v>2</v>
      </c>
      <c r="F3" s="67" t="s">
        <v>105</v>
      </c>
      <c r="G3" s="68" t="s">
        <v>17</v>
      </c>
      <c r="H3" s="69" t="s">
        <v>18</v>
      </c>
      <c r="I3" s="154" t="s">
        <v>99</v>
      </c>
      <c r="J3" s="154" t="s">
        <v>118</v>
      </c>
      <c r="K3" s="116" t="s">
        <v>13</v>
      </c>
      <c r="L3" s="117" t="s">
        <v>14</v>
      </c>
      <c r="M3" s="169" t="s">
        <v>101</v>
      </c>
      <c r="N3" s="164" t="s">
        <v>15</v>
      </c>
      <c r="O3" s="158" t="s">
        <v>109</v>
      </c>
      <c r="P3" s="157" t="s">
        <v>16</v>
      </c>
      <c r="Q3" s="167" t="s">
        <v>110</v>
      </c>
      <c r="R3" s="164" t="s">
        <v>15</v>
      </c>
      <c r="S3" s="158" t="s">
        <v>109</v>
      </c>
      <c r="T3" s="157" t="s">
        <v>16</v>
      </c>
      <c r="U3" s="167" t="s">
        <v>110</v>
      </c>
      <c r="V3" s="75" t="s">
        <v>3</v>
      </c>
    </row>
    <row r="4" spans="2:24" x14ac:dyDescent="0.2">
      <c r="B4" s="120" t="s">
        <v>173</v>
      </c>
      <c r="C4" s="121">
        <v>110</v>
      </c>
      <c r="D4" s="121"/>
      <c r="E4" s="122" t="s">
        <v>174</v>
      </c>
      <c r="F4" s="146">
        <v>8</v>
      </c>
      <c r="G4" s="123">
        <v>105</v>
      </c>
      <c r="H4" s="124">
        <v>0.67</v>
      </c>
      <c r="I4" s="155" t="str">
        <f t="shared" ref="I4:I23" si="0">IF(AND(C4&gt;0,D4&gt;0,G4&gt;0), (C4-G4)/D4, "")</f>
        <v/>
      </c>
      <c r="J4" s="220" t="str">
        <f>IF(AND(C4&gt;0,D4&gt;0,G4&gt;0), (C4-G4)/D4/F4*30, "")</f>
        <v/>
      </c>
      <c r="K4" s="123">
        <v>1194</v>
      </c>
      <c r="L4" s="121">
        <v>10500</v>
      </c>
      <c r="M4" s="243" t="str">
        <f>IF(OR(D4="",G4=""),"",D4*0.5+G4)</f>
        <v/>
      </c>
      <c r="N4" s="165">
        <f>IF(OR(K4="",L4=""), "", K4/L4)</f>
        <v>0.11371428571428571</v>
      </c>
      <c r="O4" s="159">
        <f t="shared" ref="O4:O23" si="1">IF(OR(K4="",L4="",F4=""),"",N4/F4*30)</f>
        <v>0.42642857142857143</v>
      </c>
      <c r="P4" s="160">
        <f>IF(OR(K4="",L4="",H4=""), " ",N:N/H:H)</f>
        <v>0.16972281449893389</v>
      </c>
      <c r="Q4" s="156">
        <f t="shared" ref="Q4:Q23" si="2">IF(OR(K4="",L4="",F4="",H4=""),"",N4/H4/F4*30)</f>
        <v>0.63646055437100213</v>
      </c>
      <c r="R4" s="165">
        <f>IF(OR(K4="",L4=""), "", K4/L4)</f>
        <v>0.11371428571428571</v>
      </c>
      <c r="S4" s="159">
        <f>IF(OR(K4="",L4="",F4=""),"",N4/F4*30)</f>
        <v>0.42642857142857143</v>
      </c>
      <c r="T4" s="160">
        <f>IF(OR(K4="",L4="",H4=""), " ",N:N/H:H)</f>
        <v>0.16972281449893389</v>
      </c>
      <c r="U4" s="156">
        <f>IF(OR(K4="",L4="",F4="",H4=""),"",N4/H4/F4*30)</f>
        <v>0.63646055437100213</v>
      </c>
      <c r="V4" s="152"/>
    </row>
    <row r="5" spans="2:24" x14ac:dyDescent="0.2">
      <c r="B5" s="120"/>
      <c r="C5" s="121"/>
      <c r="D5" s="121"/>
      <c r="E5" s="122"/>
      <c r="F5" s="146"/>
      <c r="G5" s="123"/>
      <c r="H5" s="124"/>
      <c r="I5" s="155" t="str">
        <f t="shared" si="0"/>
        <v/>
      </c>
      <c r="J5" s="220" t="str">
        <f t="shared" ref="J5:J23" si="3">IF(AND(C5&gt;0,D5&gt;0,G5&gt;0), (C5-G5)/D5/F5*30, "")</f>
        <v/>
      </c>
      <c r="K5" s="123"/>
      <c r="L5" s="121"/>
      <c r="M5" s="243" t="str">
        <f t="shared" ref="M5:M23" si="4">IF(OR(D5="",G5=""),"",D5*0.5+G5)</f>
        <v/>
      </c>
      <c r="N5" s="165" t="str">
        <f t="shared" ref="N5:N23" si="5">IF(OR(K5="",L5=""), "", K5/L5)</f>
        <v/>
      </c>
      <c r="O5" s="159" t="str">
        <f t="shared" si="1"/>
        <v/>
      </c>
      <c r="P5" s="160" t="str">
        <f t="shared" ref="P5:P23" si="6">IF(OR(K5="",L5="",H5=""), " ",N:N/H:H)</f>
        <v xml:space="preserve"> </v>
      </c>
      <c r="Q5" s="156" t="str">
        <f t="shared" si="2"/>
        <v/>
      </c>
      <c r="R5" s="165" t="str">
        <f t="shared" ref="R5:R23" si="7">IF(OR(K5="",L5=""), "", K5/L5)</f>
        <v/>
      </c>
      <c r="S5" s="159" t="str">
        <f t="shared" ref="S5:S23" si="8">IF(OR(K5="",L5="",F5=""),"",N5/F5*30)</f>
        <v/>
      </c>
      <c r="T5" s="160" t="str">
        <f t="shared" ref="T5:T23" si="9">IF(OR(K5="",L5="",H5=""), " ",N:N/H:H)</f>
        <v xml:space="preserve"> </v>
      </c>
      <c r="U5" s="156" t="str">
        <f t="shared" ref="U5:U23" si="10">IF(OR(K5="",L5="",F5="",H5=""),"",N5/H5/F5*30)</f>
        <v/>
      </c>
      <c r="V5" s="152"/>
    </row>
    <row r="6" spans="2:24" x14ac:dyDescent="0.2">
      <c r="B6" s="120"/>
      <c r="C6" s="121"/>
      <c r="D6" s="121"/>
      <c r="E6" s="122"/>
      <c r="F6" s="146"/>
      <c r="G6" s="123"/>
      <c r="H6" s="124"/>
      <c r="I6" s="155" t="str">
        <f t="shared" si="0"/>
        <v/>
      </c>
      <c r="J6" s="220" t="str">
        <f t="shared" si="3"/>
        <v/>
      </c>
      <c r="K6" s="123"/>
      <c r="L6" s="121"/>
      <c r="M6" s="243" t="str">
        <f t="shared" si="4"/>
        <v/>
      </c>
      <c r="N6" s="165" t="str">
        <f t="shared" si="5"/>
        <v/>
      </c>
      <c r="O6" s="159" t="str">
        <f t="shared" si="1"/>
        <v/>
      </c>
      <c r="P6" s="160" t="str">
        <f t="shared" si="6"/>
        <v xml:space="preserve"> </v>
      </c>
      <c r="Q6" s="156" t="str">
        <f t="shared" si="2"/>
        <v/>
      </c>
      <c r="R6" s="165" t="str">
        <f t="shared" si="7"/>
        <v/>
      </c>
      <c r="S6" s="159" t="str">
        <f t="shared" si="8"/>
        <v/>
      </c>
      <c r="T6" s="160" t="str">
        <f t="shared" si="9"/>
        <v xml:space="preserve"> </v>
      </c>
      <c r="U6" s="156" t="str">
        <f t="shared" si="10"/>
        <v/>
      </c>
      <c r="V6" s="152"/>
    </row>
    <row r="7" spans="2:24" x14ac:dyDescent="0.2">
      <c r="B7" s="120"/>
      <c r="C7" s="121"/>
      <c r="D7" s="121"/>
      <c r="E7" s="122"/>
      <c r="F7" s="146"/>
      <c r="G7" s="123"/>
      <c r="H7" s="124"/>
      <c r="I7" s="155" t="str">
        <f t="shared" si="0"/>
        <v/>
      </c>
      <c r="J7" s="220" t="str">
        <f t="shared" si="3"/>
        <v/>
      </c>
      <c r="K7" s="123"/>
      <c r="L7" s="121"/>
      <c r="M7" s="243" t="str">
        <f t="shared" si="4"/>
        <v/>
      </c>
      <c r="N7" s="165" t="str">
        <f t="shared" si="5"/>
        <v/>
      </c>
      <c r="O7" s="159" t="str">
        <f t="shared" si="1"/>
        <v/>
      </c>
      <c r="P7" s="160" t="str">
        <f t="shared" si="6"/>
        <v xml:space="preserve"> </v>
      </c>
      <c r="Q7" s="156" t="str">
        <f t="shared" si="2"/>
        <v/>
      </c>
      <c r="R7" s="165" t="str">
        <f t="shared" si="7"/>
        <v/>
      </c>
      <c r="S7" s="159" t="str">
        <f t="shared" si="8"/>
        <v/>
      </c>
      <c r="T7" s="160" t="str">
        <f t="shared" si="9"/>
        <v xml:space="preserve"> </v>
      </c>
      <c r="U7" s="156" t="str">
        <f t="shared" si="10"/>
        <v/>
      </c>
      <c r="V7" s="152"/>
    </row>
    <row r="8" spans="2:24" x14ac:dyDescent="0.2">
      <c r="B8" s="120"/>
      <c r="C8" s="121"/>
      <c r="D8" s="121"/>
      <c r="E8" s="122"/>
      <c r="F8" s="146"/>
      <c r="G8" s="123"/>
      <c r="H8" s="124"/>
      <c r="I8" s="155" t="str">
        <f t="shared" si="0"/>
        <v/>
      </c>
      <c r="J8" s="220" t="str">
        <f t="shared" si="3"/>
        <v/>
      </c>
      <c r="K8" s="123"/>
      <c r="L8" s="121"/>
      <c r="M8" s="243" t="str">
        <f t="shared" si="4"/>
        <v/>
      </c>
      <c r="N8" s="165" t="str">
        <f t="shared" si="5"/>
        <v/>
      </c>
      <c r="O8" s="159" t="str">
        <f t="shared" si="1"/>
        <v/>
      </c>
      <c r="P8" s="160" t="str">
        <f t="shared" si="6"/>
        <v xml:space="preserve"> </v>
      </c>
      <c r="Q8" s="156" t="str">
        <f t="shared" si="2"/>
        <v/>
      </c>
      <c r="R8" s="165" t="str">
        <f t="shared" si="7"/>
        <v/>
      </c>
      <c r="S8" s="159" t="str">
        <f t="shared" si="8"/>
        <v/>
      </c>
      <c r="T8" s="160" t="str">
        <f t="shared" si="9"/>
        <v xml:space="preserve"> </v>
      </c>
      <c r="U8" s="156" t="str">
        <f t="shared" si="10"/>
        <v/>
      </c>
      <c r="V8" s="152"/>
    </row>
    <row r="9" spans="2:24" x14ac:dyDescent="0.2">
      <c r="B9" s="120"/>
      <c r="C9" s="121"/>
      <c r="D9" s="121"/>
      <c r="E9" s="122"/>
      <c r="F9" s="146"/>
      <c r="G9" s="123"/>
      <c r="H9" s="124"/>
      <c r="I9" s="155" t="str">
        <f t="shared" si="0"/>
        <v/>
      </c>
      <c r="J9" s="220" t="str">
        <f t="shared" si="3"/>
        <v/>
      </c>
      <c r="K9" s="123"/>
      <c r="L9" s="121"/>
      <c r="M9" s="243" t="str">
        <f t="shared" si="4"/>
        <v/>
      </c>
      <c r="N9" s="165" t="str">
        <f t="shared" si="5"/>
        <v/>
      </c>
      <c r="O9" s="159" t="str">
        <f t="shared" si="1"/>
        <v/>
      </c>
      <c r="P9" s="160" t="str">
        <f t="shared" si="6"/>
        <v xml:space="preserve"> </v>
      </c>
      <c r="Q9" s="156" t="str">
        <f t="shared" si="2"/>
        <v/>
      </c>
      <c r="R9" s="165" t="str">
        <f t="shared" si="7"/>
        <v/>
      </c>
      <c r="S9" s="159" t="str">
        <f t="shared" si="8"/>
        <v/>
      </c>
      <c r="T9" s="160" t="str">
        <f t="shared" si="9"/>
        <v xml:space="preserve"> </v>
      </c>
      <c r="U9" s="156" t="str">
        <f t="shared" si="10"/>
        <v/>
      </c>
      <c r="V9" s="152"/>
    </row>
    <row r="10" spans="2:24" x14ac:dyDescent="0.2">
      <c r="B10" s="120"/>
      <c r="C10" s="121"/>
      <c r="D10" s="121"/>
      <c r="E10" s="122"/>
      <c r="F10" s="146"/>
      <c r="G10" s="123"/>
      <c r="H10" s="124"/>
      <c r="I10" s="155" t="str">
        <f t="shared" si="0"/>
        <v/>
      </c>
      <c r="J10" s="220" t="str">
        <f t="shared" si="3"/>
        <v/>
      </c>
      <c r="K10" s="123"/>
      <c r="L10" s="121"/>
      <c r="M10" s="243" t="str">
        <f t="shared" si="4"/>
        <v/>
      </c>
      <c r="N10" s="165" t="str">
        <f t="shared" si="5"/>
        <v/>
      </c>
      <c r="O10" s="159" t="str">
        <f t="shared" si="1"/>
        <v/>
      </c>
      <c r="P10" s="160" t="str">
        <f t="shared" si="6"/>
        <v xml:space="preserve"> </v>
      </c>
      <c r="Q10" s="156" t="str">
        <f t="shared" si="2"/>
        <v/>
      </c>
      <c r="R10" s="165" t="str">
        <f t="shared" si="7"/>
        <v/>
      </c>
      <c r="S10" s="159" t="str">
        <f t="shared" si="8"/>
        <v/>
      </c>
      <c r="T10" s="160" t="str">
        <f t="shared" si="9"/>
        <v xml:space="preserve"> </v>
      </c>
      <c r="U10" s="156" t="str">
        <f t="shared" si="10"/>
        <v/>
      </c>
      <c r="V10" s="152"/>
    </row>
    <row r="11" spans="2:24" x14ac:dyDescent="0.2">
      <c r="B11" s="120"/>
      <c r="C11" s="121"/>
      <c r="D11" s="121"/>
      <c r="E11" s="122"/>
      <c r="F11" s="146"/>
      <c r="G11" s="123"/>
      <c r="H11" s="124"/>
      <c r="I11" s="155" t="str">
        <f t="shared" si="0"/>
        <v/>
      </c>
      <c r="J11" s="220" t="str">
        <f t="shared" si="3"/>
        <v/>
      </c>
      <c r="K11" s="123"/>
      <c r="L11" s="121"/>
      <c r="M11" s="243" t="str">
        <f t="shared" si="4"/>
        <v/>
      </c>
      <c r="N11" s="165" t="str">
        <f t="shared" si="5"/>
        <v/>
      </c>
      <c r="O11" s="159" t="str">
        <f t="shared" si="1"/>
        <v/>
      </c>
      <c r="P11" s="160" t="str">
        <f t="shared" si="6"/>
        <v xml:space="preserve"> </v>
      </c>
      <c r="Q11" s="156" t="str">
        <f t="shared" si="2"/>
        <v/>
      </c>
      <c r="R11" s="165" t="str">
        <f t="shared" si="7"/>
        <v/>
      </c>
      <c r="S11" s="159" t="str">
        <f t="shared" si="8"/>
        <v/>
      </c>
      <c r="T11" s="160" t="str">
        <f t="shared" si="9"/>
        <v xml:space="preserve"> </v>
      </c>
      <c r="U11" s="156" t="str">
        <f t="shared" si="10"/>
        <v/>
      </c>
      <c r="V11" s="152"/>
    </row>
    <row r="12" spans="2:24" x14ac:dyDescent="0.2">
      <c r="B12" s="120"/>
      <c r="C12" s="121"/>
      <c r="D12" s="121"/>
      <c r="E12" s="122"/>
      <c r="F12" s="146"/>
      <c r="G12" s="123"/>
      <c r="H12" s="124"/>
      <c r="I12" s="155" t="str">
        <f t="shared" si="0"/>
        <v/>
      </c>
      <c r="J12" s="220" t="str">
        <f t="shared" si="3"/>
        <v/>
      </c>
      <c r="K12" s="123"/>
      <c r="L12" s="121"/>
      <c r="M12" s="243" t="str">
        <f t="shared" si="4"/>
        <v/>
      </c>
      <c r="N12" s="165" t="str">
        <f t="shared" si="5"/>
        <v/>
      </c>
      <c r="O12" s="159" t="str">
        <f t="shared" si="1"/>
        <v/>
      </c>
      <c r="P12" s="160" t="str">
        <f t="shared" si="6"/>
        <v xml:space="preserve"> </v>
      </c>
      <c r="Q12" s="156" t="str">
        <f t="shared" si="2"/>
        <v/>
      </c>
      <c r="R12" s="165" t="str">
        <f t="shared" si="7"/>
        <v/>
      </c>
      <c r="S12" s="159" t="str">
        <f t="shared" si="8"/>
        <v/>
      </c>
      <c r="T12" s="160" t="str">
        <f t="shared" si="9"/>
        <v xml:space="preserve"> </v>
      </c>
      <c r="U12" s="156" t="str">
        <f t="shared" si="10"/>
        <v/>
      </c>
      <c r="V12" s="152"/>
      <c r="X12" s="5"/>
    </row>
    <row r="13" spans="2:24" x14ac:dyDescent="0.2">
      <c r="B13" s="120"/>
      <c r="C13" s="121"/>
      <c r="D13" s="121"/>
      <c r="E13" s="122"/>
      <c r="F13" s="146"/>
      <c r="G13" s="123"/>
      <c r="H13" s="124"/>
      <c r="I13" s="155" t="str">
        <f t="shared" si="0"/>
        <v/>
      </c>
      <c r="J13" s="220" t="str">
        <f t="shared" si="3"/>
        <v/>
      </c>
      <c r="K13" s="123"/>
      <c r="L13" s="121"/>
      <c r="M13" s="243" t="str">
        <f t="shared" si="4"/>
        <v/>
      </c>
      <c r="N13" s="165" t="str">
        <f t="shared" si="5"/>
        <v/>
      </c>
      <c r="O13" s="159" t="str">
        <f t="shared" si="1"/>
        <v/>
      </c>
      <c r="P13" s="160" t="str">
        <f t="shared" si="6"/>
        <v xml:space="preserve"> </v>
      </c>
      <c r="Q13" s="156" t="str">
        <f t="shared" si="2"/>
        <v/>
      </c>
      <c r="R13" s="165" t="str">
        <f t="shared" si="7"/>
        <v/>
      </c>
      <c r="S13" s="159" t="str">
        <f t="shared" si="8"/>
        <v/>
      </c>
      <c r="T13" s="160" t="str">
        <f t="shared" si="9"/>
        <v xml:space="preserve"> </v>
      </c>
      <c r="U13" s="156" t="str">
        <f t="shared" si="10"/>
        <v/>
      </c>
      <c r="V13" s="152"/>
    </row>
    <row r="14" spans="2:24" x14ac:dyDescent="0.2">
      <c r="B14" s="120"/>
      <c r="C14" s="121"/>
      <c r="D14" s="121"/>
      <c r="E14" s="122"/>
      <c r="F14" s="146"/>
      <c r="G14" s="123"/>
      <c r="H14" s="124"/>
      <c r="I14" s="155" t="str">
        <f t="shared" si="0"/>
        <v/>
      </c>
      <c r="J14" s="220" t="str">
        <f t="shared" si="3"/>
        <v/>
      </c>
      <c r="K14" s="123"/>
      <c r="L14" s="121"/>
      <c r="M14" s="243" t="str">
        <f t="shared" si="4"/>
        <v/>
      </c>
      <c r="N14" s="165" t="str">
        <f t="shared" si="5"/>
        <v/>
      </c>
      <c r="O14" s="159" t="str">
        <f t="shared" si="1"/>
        <v/>
      </c>
      <c r="P14" s="160" t="str">
        <f t="shared" si="6"/>
        <v xml:space="preserve"> </v>
      </c>
      <c r="Q14" s="156" t="str">
        <f t="shared" si="2"/>
        <v/>
      </c>
      <c r="R14" s="165" t="str">
        <f t="shared" si="7"/>
        <v/>
      </c>
      <c r="S14" s="159" t="str">
        <f t="shared" si="8"/>
        <v/>
      </c>
      <c r="T14" s="160" t="str">
        <f t="shared" si="9"/>
        <v xml:space="preserve"> </v>
      </c>
      <c r="U14" s="156" t="str">
        <f t="shared" si="10"/>
        <v/>
      </c>
      <c r="V14" s="152"/>
    </row>
    <row r="15" spans="2:24" x14ac:dyDescent="0.2">
      <c r="B15" s="120"/>
      <c r="C15" s="121"/>
      <c r="D15" s="121"/>
      <c r="E15" s="122"/>
      <c r="F15" s="146"/>
      <c r="G15" s="123"/>
      <c r="H15" s="124"/>
      <c r="I15" s="155" t="str">
        <f t="shared" si="0"/>
        <v/>
      </c>
      <c r="J15" s="220" t="str">
        <f t="shared" si="3"/>
        <v/>
      </c>
      <c r="K15" s="123"/>
      <c r="L15" s="121"/>
      <c r="M15" s="243" t="str">
        <f t="shared" si="4"/>
        <v/>
      </c>
      <c r="N15" s="165" t="str">
        <f t="shared" si="5"/>
        <v/>
      </c>
      <c r="O15" s="159" t="str">
        <f t="shared" si="1"/>
        <v/>
      </c>
      <c r="P15" s="160" t="str">
        <f t="shared" si="6"/>
        <v xml:space="preserve"> </v>
      </c>
      <c r="Q15" s="156" t="str">
        <f t="shared" si="2"/>
        <v/>
      </c>
      <c r="R15" s="165" t="str">
        <f t="shared" si="7"/>
        <v/>
      </c>
      <c r="S15" s="159" t="str">
        <f t="shared" si="8"/>
        <v/>
      </c>
      <c r="T15" s="160" t="str">
        <f t="shared" si="9"/>
        <v xml:space="preserve"> </v>
      </c>
      <c r="U15" s="156" t="str">
        <f t="shared" si="10"/>
        <v/>
      </c>
      <c r="V15" s="152"/>
    </row>
    <row r="16" spans="2:24" x14ac:dyDescent="0.2">
      <c r="B16" s="120"/>
      <c r="C16" s="121"/>
      <c r="D16" s="121"/>
      <c r="E16" s="122"/>
      <c r="F16" s="146"/>
      <c r="G16" s="123"/>
      <c r="H16" s="124"/>
      <c r="I16" s="155" t="str">
        <f t="shared" si="0"/>
        <v/>
      </c>
      <c r="J16" s="220" t="str">
        <f t="shared" si="3"/>
        <v/>
      </c>
      <c r="K16" s="123"/>
      <c r="L16" s="121"/>
      <c r="M16" s="243" t="str">
        <f t="shared" si="4"/>
        <v/>
      </c>
      <c r="N16" s="165" t="str">
        <f t="shared" si="5"/>
        <v/>
      </c>
      <c r="O16" s="159" t="str">
        <f t="shared" si="1"/>
        <v/>
      </c>
      <c r="P16" s="160" t="str">
        <f t="shared" si="6"/>
        <v xml:space="preserve"> </v>
      </c>
      <c r="Q16" s="156" t="str">
        <f t="shared" si="2"/>
        <v/>
      </c>
      <c r="R16" s="165" t="str">
        <f t="shared" si="7"/>
        <v/>
      </c>
      <c r="S16" s="159" t="str">
        <f t="shared" si="8"/>
        <v/>
      </c>
      <c r="T16" s="160" t="str">
        <f t="shared" si="9"/>
        <v xml:space="preserve"> </v>
      </c>
      <c r="U16" s="156" t="str">
        <f t="shared" si="10"/>
        <v/>
      </c>
      <c r="V16" s="152"/>
    </row>
    <row r="17" spans="1:23" x14ac:dyDescent="0.2">
      <c r="B17" s="120"/>
      <c r="C17" s="121"/>
      <c r="D17" s="121"/>
      <c r="E17" s="122"/>
      <c r="F17" s="146"/>
      <c r="G17" s="123"/>
      <c r="H17" s="124"/>
      <c r="I17" s="155" t="str">
        <f t="shared" si="0"/>
        <v/>
      </c>
      <c r="J17" s="220" t="str">
        <f t="shared" si="3"/>
        <v/>
      </c>
      <c r="K17" s="123"/>
      <c r="L17" s="121"/>
      <c r="M17" s="243" t="str">
        <f t="shared" si="4"/>
        <v/>
      </c>
      <c r="N17" s="165" t="str">
        <f t="shared" si="5"/>
        <v/>
      </c>
      <c r="O17" s="159" t="str">
        <f t="shared" si="1"/>
        <v/>
      </c>
      <c r="P17" s="160" t="str">
        <f t="shared" si="6"/>
        <v xml:space="preserve"> </v>
      </c>
      <c r="Q17" s="156" t="str">
        <f t="shared" si="2"/>
        <v/>
      </c>
      <c r="R17" s="165" t="str">
        <f t="shared" si="7"/>
        <v/>
      </c>
      <c r="S17" s="159" t="str">
        <f t="shared" si="8"/>
        <v/>
      </c>
      <c r="T17" s="160" t="str">
        <f t="shared" si="9"/>
        <v xml:space="preserve"> </v>
      </c>
      <c r="U17" s="156" t="str">
        <f t="shared" si="10"/>
        <v/>
      </c>
      <c r="V17" s="152"/>
      <c r="W17" s="11"/>
    </row>
    <row r="18" spans="1:23" x14ac:dyDescent="0.2">
      <c r="B18" s="120"/>
      <c r="C18" s="121"/>
      <c r="D18" s="121"/>
      <c r="E18" s="122"/>
      <c r="F18" s="146"/>
      <c r="G18" s="123"/>
      <c r="H18" s="124"/>
      <c r="I18" s="155" t="str">
        <f t="shared" si="0"/>
        <v/>
      </c>
      <c r="J18" s="220" t="str">
        <f t="shared" si="3"/>
        <v/>
      </c>
      <c r="K18" s="123"/>
      <c r="L18" s="121"/>
      <c r="M18" s="243" t="str">
        <f t="shared" si="4"/>
        <v/>
      </c>
      <c r="N18" s="165" t="str">
        <f t="shared" si="5"/>
        <v/>
      </c>
      <c r="O18" s="159" t="str">
        <f t="shared" si="1"/>
        <v/>
      </c>
      <c r="P18" s="160" t="str">
        <f t="shared" si="6"/>
        <v xml:space="preserve"> </v>
      </c>
      <c r="Q18" s="156" t="str">
        <f t="shared" si="2"/>
        <v/>
      </c>
      <c r="R18" s="165" t="str">
        <f t="shared" si="7"/>
        <v/>
      </c>
      <c r="S18" s="159" t="str">
        <f t="shared" si="8"/>
        <v/>
      </c>
      <c r="T18" s="160" t="str">
        <f t="shared" si="9"/>
        <v xml:space="preserve"> </v>
      </c>
      <c r="U18" s="156" t="str">
        <f t="shared" si="10"/>
        <v/>
      </c>
      <c r="V18" s="152"/>
    </row>
    <row r="19" spans="1:23" x14ac:dyDescent="0.2">
      <c r="B19" s="120"/>
      <c r="C19" s="121"/>
      <c r="D19" s="121"/>
      <c r="E19" s="122"/>
      <c r="F19" s="146"/>
      <c r="G19" s="123"/>
      <c r="H19" s="124"/>
      <c r="I19" s="155" t="str">
        <f t="shared" si="0"/>
        <v/>
      </c>
      <c r="J19" s="220" t="str">
        <f t="shared" si="3"/>
        <v/>
      </c>
      <c r="K19" s="123"/>
      <c r="L19" s="121"/>
      <c r="M19" s="243" t="str">
        <f t="shared" si="4"/>
        <v/>
      </c>
      <c r="N19" s="165" t="str">
        <f t="shared" si="5"/>
        <v/>
      </c>
      <c r="O19" s="159" t="str">
        <f t="shared" si="1"/>
        <v/>
      </c>
      <c r="P19" s="160" t="str">
        <f t="shared" si="6"/>
        <v xml:space="preserve"> </v>
      </c>
      <c r="Q19" s="156" t="str">
        <f t="shared" si="2"/>
        <v/>
      </c>
      <c r="R19" s="165" t="str">
        <f t="shared" si="7"/>
        <v/>
      </c>
      <c r="S19" s="159" t="str">
        <f t="shared" si="8"/>
        <v/>
      </c>
      <c r="T19" s="160" t="str">
        <f t="shared" si="9"/>
        <v xml:space="preserve"> </v>
      </c>
      <c r="U19" s="156" t="str">
        <f t="shared" si="10"/>
        <v/>
      </c>
      <c r="V19" s="152"/>
    </row>
    <row r="20" spans="1:23" x14ac:dyDescent="0.2">
      <c r="B20" s="120"/>
      <c r="C20" s="121"/>
      <c r="D20" s="121"/>
      <c r="E20" s="122"/>
      <c r="F20" s="146"/>
      <c r="G20" s="123"/>
      <c r="H20" s="124"/>
      <c r="I20" s="155" t="str">
        <f t="shared" si="0"/>
        <v/>
      </c>
      <c r="J20" s="220" t="str">
        <f t="shared" si="3"/>
        <v/>
      </c>
      <c r="K20" s="123"/>
      <c r="L20" s="121"/>
      <c r="M20" s="243" t="str">
        <f t="shared" si="4"/>
        <v/>
      </c>
      <c r="N20" s="165" t="str">
        <f t="shared" si="5"/>
        <v/>
      </c>
      <c r="O20" s="159" t="str">
        <f t="shared" si="1"/>
        <v/>
      </c>
      <c r="P20" s="160" t="str">
        <f t="shared" si="6"/>
        <v xml:space="preserve"> </v>
      </c>
      <c r="Q20" s="156" t="str">
        <f t="shared" si="2"/>
        <v/>
      </c>
      <c r="R20" s="165" t="str">
        <f t="shared" si="7"/>
        <v/>
      </c>
      <c r="S20" s="159" t="str">
        <f t="shared" si="8"/>
        <v/>
      </c>
      <c r="T20" s="160" t="str">
        <f t="shared" si="9"/>
        <v xml:space="preserve"> </v>
      </c>
      <c r="U20" s="156" t="str">
        <f t="shared" si="10"/>
        <v/>
      </c>
      <c r="V20" s="152"/>
    </row>
    <row r="21" spans="1:23" x14ac:dyDescent="0.2">
      <c r="B21" s="120"/>
      <c r="C21" s="121"/>
      <c r="D21" s="121"/>
      <c r="E21" s="122"/>
      <c r="F21" s="146"/>
      <c r="G21" s="123"/>
      <c r="H21" s="124"/>
      <c r="I21" s="155" t="str">
        <f t="shared" si="0"/>
        <v/>
      </c>
      <c r="J21" s="220" t="str">
        <f t="shared" si="3"/>
        <v/>
      </c>
      <c r="K21" s="123"/>
      <c r="L21" s="121"/>
      <c r="M21" s="243" t="str">
        <f t="shared" si="4"/>
        <v/>
      </c>
      <c r="N21" s="165" t="str">
        <f t="shared" si="5"/>
        <v/>
      </c>
      <c r="O21" s="159" t="str">
        <f t="shared" si="1"/>
        <v/>
      </c>
      <c r="P21" s="160" t="str">
        <f t="shared" si="6"/>
        <v xml:space="preserve"> </v>
      </c>
      <c r="Q21" s="156" t="str">
        <f t="shared" si="2"/>
        <v/>
      </c>
      <c r="R21" s="165" t="str">
        <f t="shared" si="7"/>
        <v/>
      </c>
      <c r="S21" s="159" t="str">
        <f t="shared" si="8"/>
        <v/>
      </c>
      <c r="T21" s="160" t="str">
        <f t="shared" si="9"/>
        <v xml:space="preserve"> </v>
      </c>
      <c r="U21" s="156" t="str">
        <f t="shared" si="10"/>
        <v/>
      </c>
      <c r="V21" s="152"/>
    </row>
    <row r="22" spans="1:23" x14ac:dyDescent="0.2">
      <c r="B22" s="120"/>
      <c r="C22" s="121"/>
      <c r="D22" s="121"/>
      <c r="E22" s="126"/>
      <c r="F22" s="146"/>
      <c r="G22" s="123"/>
      <c r="H22" s="124"/>
      <c r="I22" s="155" t="str">
        <f t="shared" si="0"/>
        <v/>
      </c>
      <c r="J22" s="220" t="str">
        <f t="shared" si="3"/>
        <v/>
      </c>
      <c r="K22" s="123"/>
      <c r="L22" s="121"/>
      <c r="M22" s="243" t="str">
        <f t="shared" si="4"/>
        <v/>
      </c>
      <c r="N22" s="165" t="str">
        <f t="shared" si="5"/>
        <v/>
      </c>
      <c r="O22" s="159" t="str">
        <f t="shared" si="1"/>
        <v/>
      </c>
      <c r="P22" s="160" t="str">
        <f t="shared" si="6"/>
        <v xml:space="preserve"> </v>
      </c>
      <c r="Q22" s="156" t="str">
        <f t="shared" si="2"/>
        <v/>
      </c>
      <c r="R22" s="165" t="str">
        <f t="shared" si="7"/>
        <v/>
      </c>
      <c r="S22" s="159" t="str">
        <f t="shared" si="8"/>
        <v/>
      </c>
      <c r="T22" s="160" t="str">
        <f t="shared" si="9"/>
        <v xml:space="preserve"> </v>
      </c>
      <c r="U22" s="156" t="str">
        <f t="shared" si="10"/>
        <v/>
      </c>
      <c r="V22" s="152"/>
    </row>
    <row r="23" spans="1:23" ht="16" thickBot="1" x14ac:dyDescent="0.25">
      <c r="B23" s="127"/>
      <c r="C23" s="128"/>
      <c r="D23" s="128"/>
      <c r="E23" s="129"/>
      <c r="F23" s="147"/>
      <c r="G23" s="130"/>
      <c r="H23" s="131"/>
      <c r="I23" s="161" t="str">
        <f t="shared" si="0"/>
        <v/>
      </c>
      <c r="J23" s="221" t="str">
        <f t="shared" si="3"/>
        <v/>
      </c>
      <c r="K23" s="130"/>
      <c r="L23" s="128"/>
      <c r="M23" s="244" t="str">
        <f t="shared" si="4"/>
        <v/>
      </c>
      <c r="N23" s="166" t="str">
        <f t="shared" si="5"/>
        <v/>
      </c>
      <c r="O23" s="162" t="str">
        <f t="shared" si="1"/>
        <v/>
      </c>
      <c r="P23" s="163" t="str">
        <f t="shared" si="6"/>
        <v xml:space="preserve"> </v>
      </c>
      <c r="Q23" s="168" t="str">
        <f t="shared" si="2"/>
        <v/>
      </c>
      <c r="R23" s="165" t="str">
        <f t="shared" si="7"/>
        <v/>
      </c>
      <c r="S23" s="159" t="str">
        <f t="shared" si="8"/>
        <v/>
      </c>
      <c r="T23" s="160" t="str">
        <f t="shared" si="9"/>
        <v xml:space="preserve"> </v>
      </c>
      <c r="U23" s="156" t="str">
        <f t="shared" si="10"/>
        <v/>
      </c>
      <c r="V23" s="153"/>
    </row>
    <row r="24" spans="1:23" x14ac:dyDescent="0.2">
      <c r="A24" s="9"/>
      <c r="B24" s="10"/>
      <c r="P24" s="16"/>
      <c r="Q24" s="16"/>
    </row>
    <row r="25" spans="1:23" ht="20" customHeight="1" x14ac:dyDescent="0.2">
      <c r="B25" s="17"/>
      <c r="C25" s="46" t="s">
        <v>24</v>
      </c>
      <c r="D25" s="46"/>
      <c r="E25" s="1"/>
      <c r="F25" s="1"/>
      <c r="G25" s="5"/>
      <c r="H25" s="1"/>
      <c r="I25" s="1"/>
      <c r="J25" s="1"/>
      <c r="L25" s="2"/>
      <c r="M25" s="2"/>
      <c r="U25" s="2"/>
      <c r="V25" s="6"/>
    </row>
    <row r="26" spans="1:23" x14ac:dyDescent="0.2">
      <c r="B26" s="53" t="s">
        <v>47</v>
      </c>
      <c r="C26" s="32"/>
      <c r="D26" s="32"/>
      <c r="E26" s="33"/>
      <c r="F26" s="33"/>
      <c r="G26" s="32"/>
      <c r="H26" s="34"/>
      <c r="I26" s="34"/>
      <c r="J26" s="34"/>
      <c r="K26" s="32"/>
      <c r="L26" s="32"/>
      <c r="M26" s="32"/>
      <c r="N26" s="35"/>
      <c r="O26" s="35"/>
      <c r="P26" s="36"/>
      <c r="Q26" s="36"/>
      <c r="R26" s="32"/>
      <c r="S26" s="32"/>
      <c r="T26" s="32"/>
      <c r="U26" s="32"/>
      <c r="V26" s="54"/>
    </row>
    <row r="27" spans="1:23" x14ac:dyDescent="0.2">
      <c r="B27" s="55"/>
      <c r="C27" s="22" t="s">
        <v>48</v>
      </c>
      <c r="D27" s="22"/>
      <c r="E27" s="22"/>
      <c r="F27" s="22"/>
      <c r="G27" s="21"/>
      <c r="H27" s="23"/>
      <c r="I27" s="23"/>
      <c r="J27" s="23"/>
      <c r="K27" s="21"/>
      <c r="L27" s="21"/>
      <c r="M27" s="21"/>
      <c r="N27" s="24"/>
      <c r="O27" s="24"/>
      <c r="P27" s="16"/>
      <c r="Q27" s="16"/>
      <c r="R27" s="21"/>
      <c r="S27" s="21"/>
      <c r="T27" s="21"/>
      <c r="U27" s="21"/>
      <c r="V27" s="56"/>
    </row>
    <row r="28" spans="1:23" x14ac:dyDescent="0.2">
      <c r="B28" s="57"/>
      <c r="C28" s="20" t="s">
        <v>155</v>
      </c>
      <c r="D28" s="20"/>
      <c r="E28" s="22"/>
      <c r="F28" s="22"/>
      <c r="G28" s="21"/>
      <c r="H28" s="23"/>
      <c r="I28" s="23"/>
      <c r="J28" s="23"/>
      <c r="K28" s="21"/>
      <c r="L28" s="21"/>
      <c r="M28" s="21"/>
      <c r="N28" s="24"/>
      <c r="O28" s="24"/>
      <c r="P28" s="16"/>
      <c r="Q28" s="16"/>
      <c r="R28" s="21"/>
      <c r="S28" s="21"/>
      <c r="T28" s="21"/>
      <c r="U28" s="21"/>
      <c r="V28" s="56"/>
    </row>
    <row r="29" spans="1:23" x14ac:dyDescent="0.2">
      <c r="B29" s="58"/>
      <c r="C29" s="25" t="s">
        <v>46</v>
      </c>
      <c r="D29" s="25"/>
      <c r="E29" s="27"/>
      <c r="F29" s="27"/>
      <c r="G29" s="26"/>
      <c r="H29" s="28"/>
      <c r="I29" s="28"/>
      <c r="J29" s="28"/>
      <c r="K29" s="26"/>
      <c r="L29" s="26"/>
      <c r="M29" s="26"/>
      <c r="N29" s="29"/>
      <c r="O29" s="29"/>
      <c r="P29" s="30"/>
      <c r="Q29" s="30"/>
      <c r="R29" s="26"/>
      <c r="S29" s="26"/>
      <c r="T29" s="26"/>
      <c r="U29" s="26"/>
      <c r="V29" s="59"/>
    </row>
    <row r="30" spans="1:23" x14ac:dyDescent="0.2">
      <c r="B30" s="22" t="s">
        <v>34</v>
      </c>
      <c r="C30" s="22"/>
      <c r="D30" s="22"/>
      <c r="E30" s="22"/>
      <c r="F30" s="22"/>
      <c r="G30" s="21"/>
      <c r="H30" s="23"/>
      <c r="I30" s="23"/>
      <c r="J30" s="23"/>
      <c r="K30" s="21"/>
      <c r="L30" s="21"/>
      <c r="M30" s="21"/>
      <c r="N30" s="24"/>
      <c r="O30" s="24"/>
      <c r="P30" s="16"/>
      <c r="Q30" s="16"/>
      <c r="R30" s="21"/>
      <c r="S30" s="21"/>
      <c r="T30" s="21"/>
      <c r="U30" s="21"/>
      <c r="V30" s="56"/>
    </row>
    <row r="31" spans="1:23" x14ac:dyDescent="0.2">
      <c r="B31" s="37" t="s">
        <v>49</v>
      </c>
      <c r="C31" s="37"/>
      <c r="D31" s="37"/>
      <c r="E31" s="37"/>
      <c r="F31" s="37"/>
      <c r="G31" s="38"/>
      <c r="H31" s="39"/>
      <c r="I31" s="39"/>
      <c r="J31" s="39"/>
      <c r="K31" s="38"/>
      <c r="L31" s="38"/>
      <c r="M31" s="38"/>
      <c r="N31" s="40"/>
      <c r="O31" s="40"/>
      <c r="P31" s="41"/>
      <c r="Q31" s="41"/>
      <c r="R31" s="38"/>
      <c r="S31" s="38"/>
      <c r="T31" s="38"/>
      <c r="U31" s="38"/>
      <c r="V31" s="62"/>
    </row>
    <row r="32" spans="1:23" x14ac:dyDescent="0.2">
      <c r="B32" s="22" t="s">
        <v>156</v>
      </c>
      <c r="C32" s="22"/>
      <c r="D32" s="22"/>
      <c r="E32" s="22"/>
      <c r="F32" s="22"/>
      <c r="G32" s="21"/>
      <c r="H32" s="23"/>
      <c r="I32" s="23"/>
      <c r="J32" s="23"/>
      <c r="K32" s="21"/>
      <c r="L32" s="21"/>
      <c r="M32" s="21"/>
      <c r="N32" s="24"/>
      <c r="O32" s="24"/>
      <c r="P32" s="16"/>
      <c r="Q32" s="16"/>
      <c r="R32" s="21"/>
      <c r="S32" s="21"/>
      <c r="T32" s="21"/>
      <c r="U32" s="21"/>
      <c r="V32" s="56"/>
    </row>
    <row r="33" spans="2:22" x14ac:dyDescent="0.2">
      <c r="B33" s="33" t="s">
        <v>50</v>
      </c>
      <c r="C33" s="33"/>
      <c r="D33" s="33"/>
      <c r="E33" s="33"/>
      <c r="F33" s="33"/>
      <c r="G33" s="32"/>
      <c r="H33" s="34"/>
      <c r="I33" s="34"/>
      <c r="J33" s="34"/>
      <c r="K33" s="32"/>
      <c r="L33" s="32"/>
      <c r="M33" s="32"/>
      <c r="N33" s="35"/>
      <c r="O33" s="35"/>
      <c r="P33" s="36"/>
      <c r="Q33" s="36"/>
      <c r="R33" s="32"/>
      <c r="S33" s="32"/>
      <c r="T33" s="32"/>
      <c r="U33" s="32"/>
      <c r="V33" s="54"/>
    </row>
    <row r="34" spans="2:22" x14ac:dyDescent="0.2">
      <c r="B34" s="60"/>
      <c r="C34" s="27" t="s">
        <v>41</v>
      </c>
      <c r="D34" s="27"/>
      <c r="E34" s="27"/>
      <c r="F34" s="27"/>
      <c r="G34" s="26"/>
      <c r="H34" s="28"/>
      <c r="I34" s="28"/>
      <c r="J34" s="28"/>
      <c r="K34" s="26"/>
      <c r="L34" s="26"/>
      <c r="M34" s="26"/>
      <c r="N34" s="29"/>
      <c r="O34" s="29"/>
      <c r="P34" s="30"/>
      <c r="Q34" s="30"/>
      <c r="R34" s="26"/>
      <c r="S34" s="26"/>
      <c r="T34" s="26"/>
      <c r="U34" s="26"/>
      <c r="V34" s="59"/>
    </row>
    <row r="35" spans="2:22" x14ac:dyDescent="0.2">
      <c r="B35" s="22" t="s">
        <v>51</v>
      </c>
      <c r="C35" s="22"/>
      <c r="D35" s="22"/>
      <c r="E35" s="22"/>
      <c r="F35" s="22"/>
      <c r="G35" s="21"/>
      <c r="H35" s="23"/>
      <c r="I35" s="23"/>
      <c r="J35" s="23"/>
      <c r="K35" s="21"/>
      <c r="L35" s="21"/>
      <c r="M35" s="21"/>
      <c r="N35" s="24"/>
      <c r="O35" s="24"/>
      <c r="P35" s="16"/>
      <c r="Q35" s="16"/>
      <c r="R35" s="21"/>
      <c r="S35" s="21"/>
      <c r="T35" s="21"/>
      <c r="U35" s="21"/>
      <c r="V35" s="56"/>
    </row>
    <row r="36" spans="2:22" x14ac:dyDescent="0.2">
      <c r="B36" s="37" t="s">
        <v>52</v>
      </c>
      <c r="C36" s="37"/>
      <c r="D36" s="37"/>
      <c r="E36" s="37"/>
      <c r="F36" s="37"/>
      <c r="G36" s="38"/>
      <c r="H36" s="39"/>
      <c r="I36" s="39"/>
      <c r="J36" s="39"/>
      <c r="K36" s="38"/>
      <c r="L36" s="38"/>
      <c r="M36" s="38"/>
      <c r="N36" s="40"/>
      <c r="O36" s="40"/>
      <c r="P36" s="41"/>
      <c r="Q36" s="41"/>
      <c r="R36" s="38"/>
      <c r="S36" s="38"/>
      <c r="T36" s="38"/>
      <c r="U36" s="38"/>
      <c r="V36" s="62"/>
    </row>
    <row r="37" spans="2:22" x14ac:dyDescent="0.2">
      <c r="B37" s="22" t="s">
        <v>53</v>
      </c>
      <c r="C37" s="22"/>
      <c r="D37" s="22"/>
      <c r="E37" s="22"/>
      <c r="F37" s="22"/>
      <c r="G37" s="21"/>
      <c r="H37" s="23"/>
      <c r="I37" s="23"/>
      <c r="J37" s="23"/>
      <c r="K37" s="21"/>
      <c r="L37" s="21"/>
      <c r="M37" s="21"/>
      <c r="N37" s="24"/>
      <c r="O37" s="24"/>
      <c r="P37" s="16"/>
      <c r="Q37" s="16"/>
      <c r="R37" s="21"/>
      <c r="S37" s="21"/>
      <c r="T37" s="21"/>
      <c r="U37" s="21"/>
      <c r="V37" s="56"/>
    </row>
    <row r="38" spans="2:22" x14ac:dyDescent="0.2">
      <c r="B38" s="33" t="s">
        <v>54</v>
      </c>
      <c r="C38" s="33"/>
      <c r="D38" s="33"/>
      <c r="E38" s="33"/>
      <c r="F38" s="33"/>
      <c r="G38" s="32"/>
      <c r="H38" s="34"/>
      <c r="I38" s="34"/>
      <c r="J38" s="34"/>
      <c r="K38" s="32"/>
      <c r="L38" s="32"/>
      <c r="M38" s="32"/>
      <c r="N38" s="35"/>
      <c r="O38" s="35"/>
      <c r="P38" s="36"/>
      <c r="Q38" s="36"/>
      <c r="R38" s="32"/>
      <c r="S38" s="32"/>
      <c r="T38" s="32"/>
      <c r="U38" s="32"/>
      <c r="V38" s="54"/>
    </row>
    <row r="39" spans="2:22" x14ac:dyDescent="0.2">
      <c r="B39" s="55"/>
      <c r="C39" s="22" t="s">
        <v>42</v>
      </c>
      <c r="D39" s="22"/>
      <c r="E39" s="22"/>
      <c r="F39" s="22"/>
      <c r="G39" s="21"/>
      <c r="H39" s="23"/>
      <c r="I39" s="23"/>
      <c r="J39" s="23"/>
      <c r="K39" s="21"/>
      <c r="L39" s="21"/>
      <c r="M39" s="21"/>
      <c r="N39" s="24"/>
      <c r="O39" s="24"/>
      <c r="P39" s="16"/>
      <c r="Q39" s="16"/>
      <c r="R39" s="21"/>
      <c r="S39" s="21"/>
      <c r="T39" s="21"/>
      <c r="U39" s="21"/>
      <c r="V39" s="56"/>
    </row>
    <row r="40" spans="2:22" x14ac:dyDescent="0.2">
      <c r="B40" s="55"/>
      <c r="C40" s="22" t="s">
        <v>43</v>
      </c>
      <c r="D40" s="22"/>
      <c r="E40" s="22"/>
      <c r="F40" s="22"/>
      <c r="G40" s="21"/>
      <c r="H40" s="23"/>
      <c r="I40" s="23"/>
      <c r="J40" s="23"/>
      <c r="K40" s="21"/>
      <c r="L40" s="21"/>
      <c r="M40" s="21"/>
      <c r="N40" s="24"/>
      <c r="O40" s="24"/>
      <c r="P40" s="16"/>
      <c r="Q40" s="16"/>
      <c r="R40" s="21"/>
      <c r="S40" s="21"/>
      <c r="T40" s="21"/>
      <c r="U40" s="21"/>
      <c r="V40" s="56"/>
    </row>
    <row r="41" spans="2:22" x14ac:dyDescent="0.2">
      <c r="B41" s="60"/>
      <c r="C41" s="27" t="s">
        <v>44</v>
      </c>
      <c r="D41" s="27"/>
      <c r="E41" s="27"/>
      <c r="F41" s="27"/>
      <c r="G41" s="26"/>
      <c r="H41" s="28"/>
      <c r="I41" s="28"/>
      <c r="J41" s="28"/>
      <c r="K41" s="26"/>
      <c r="L41" s="26"/>
      <c r="M41" s="26"/>
      <c r="N41" s="29"/>
      <c r="O41" s="29"/>
      <c r="P41" s="30"/>
      <c r="Q41" s="30"/>
      <c r="R41" s="26"/>
      <c r="S41" s="26"/>
      <c r="T41" s="26"/>
      <c r="U41" s="26"/>
      <c r="V41" s="59"/>
    </row>
    <row r="42" spans="2:22" x14ac:dyDescent="0.2">
      <c r="B42" s="22" t="s">
        <v>55</v>
      </c>
      <c r="C42" s="22"/>
      <c r="D42" s="22"/>
      <c r="E42" s="22"/>
      <c r="F42" s="22"/>
      <c r="G42" s="21"/>
      <c r="H42" s="23"/>
      <c r="I42" s="23"/>
      <c r="J42" s="23"/>
      <c r="K42" s="21"/>
      <c r="L42" s="21"/>
      <c r="M42" s="21"/>
      <c r="N42" s="24"/>
      <c r="O42" s="24"/>
      <c r="P42" s="16"/>
      <c r="Q42" s="16"/>
      <c r="R42" s="21"/>
      <c r="S42" s="21"/>
      <c r="T42" s="21"/>
      <c r="U42" s="21"/>
      <c r="V42" s="56"/>
    </row>
    <row r="43" spans="2:22" x14ac:dyDescent="0.2">
      <c r="B43" s="55"/>
      <c r="C43" s="22" t="s">
        <v>28</v>
      </c>
      <c r="D43" s="22"/>
      <c r="E43" s="22"/>
      <c r="F43" s="22"/>
      <c r="G43" s="21"/>
      <c r="H43" s="23"/>
      <c r="I43" s="23"/>
      <c r="J43" s="23"/>
      <c r="K43" s="21"/>
      <c r="L43" s="21"/>
      <c r="M43" s="21"/>
      <c r="N43" s="24"/>
      <c r="O43" s="24"/>
      <c r="P43" s="16"/>
      <c r="Q43" s="16"/>
      <c r="R43" s="21"/>
      <c r="S43" s="21"/>
      <c r="T43" s="21"/>
      <c r="U43" s="21"/>
      <c r="V43" s="56"/>
    </row>
    <row r="44" spans="2:22" x14ac:dyDescent="0.2">
      <c r="B44" s="60"/>
      <c r="C44" s="27" t="s">
        <v>45</v>
      </c>
      <c r="D44" s="27"/>
      <c r="E44" s="27"/>
      <c r="F44" s="27"/>
      <c r="G44" s="26"/>
      <c r="H44" s="28"/>
      <c r="I44" s="28"/>
      <c r="J44" s="28"/>
      <c r="K44" s="26"/>
      <c r="L44" s="26"/>
      <c r="M44" s="26"/>
      <c r="N44" s="29"/>
      <c r="O44" s="29"/>
      <c r="P44" s="30"/>
      <c r="Q44" s="30"/>
      <c r="R44" s="26"/>
      <c r="S44" s="26"/>
      <c r="T44" s="26"/>
      <c r="U44" s="26"/>
      <c r="V44" s="59"/>
    </row>
  </sheetData>
  <sheetProtection sheet="1" objects="1" scenarios="1" formatCells="0" formatColumns="0" formatRows="0" insertColumns="0" insertRows="0" insertHyperlinks="0" deleteColumns="0" deleteRows="0" sort="0" autoFilter="0" pivotTables="0"/>
  <mergeCells count="3">
    <mergeCell ref="B2:D2"/>
    <mergeCell ref="N2:Q2"/>
    <mergeCell ref="R2:U2"/>
  </mergeCells>
  <conditionalFormatting sqref="Q4:Q23">
    <cfRule type="cellIs" dxfId="68" priority="14" operator="between">
      <formula>0.5</formula>
      <formula>99.99</formula>
    </cfRule>
    <cfRule type="cellIs" dxfId="67" priority="15" operator="between">
      <formula>0.25</formula>
      <formula>0.499999</formula>
    </cfRule>
    <cfRule type="cellIs" dxfId="66" priority="16" operator="lessThan">
      <formula>0.25</formula>
    </cfRule>
  </conditionalFormatting>
  <conditionalFormatting sqref="O4:O23">
    <cfRule type="cellIs" dxfId="65" priority="11" operator="between">
      <formula>0.1</formula>
      <formula>10</formula>
    </cfRule>
    <cfRule type="cellIs" dxfId="64" priority="12" operator="between">
      <formula>0.05</formula>
      <formula>0.099999</formula>
    </cfRule>
    <cfRule type="cellIs" dxfId="63" priority="13" operator="lessThan">
      <formula>0.05</formula>
    </cfRule>
  </conditionalFormatting>
  <conditionalFormatting sqref="B2">
    <cfRule type="containsText" dxfId="62" priority="10" operator="containsText" text="NAKED PUTS">
      <formula>NOT(ISERROR(SEARCH("NAKED PUTS",B2)))</formula>
    </cfRule>
  </conditionalFormatting>
  <conditionalFormatting sqref="J4:J23">
    <cfRule type="cellIs" dxfId="61" priority="7" operator="between">
      <formula>4</formula>
      <formula>999</formula>
    </cfRule>
    <cfRule type="cellIs" dxfId="60" priority="8" operator="between">
      <formula>2</formula>
      <formula>3.9999</formula>
    </cfRule>
    <cfRule type="cellIs" dxfId="59" priority="9" operator="lessThan">
      <formula>2</formula>
    </cfRule>
  </conditionalFormatting>
  <conditionalFormatting sqref="U4:U23">
    <cfRule type="cellIs" dxfId="58" priority="4" operator="between">
      <formula>0.07</formula>
      <formula>99.99</formula>
    </cfRule>
    <cfRule type="cellIs" dxfId="57" priority="5" operator="between">
      <formula>0.05</formula>
      <formula>0.069999</formula>
    </cfRule>
    <cfRule type="cellIs" dxfId="56" priority="6" operator="lessThan">
      <formula>0.05</formula>
    </cfRule>
  </conditionalFormatting>
  <conditionalFormatting sqref="S4:S23">
    <cfRule type="cellIs" dxfId="55" priority="1" operator="between">
      <formula>0.04</formula>
      <formula>100</formula>
    </cfRule>
    <cfRule type="cellIs" dxfId="54" priority="2" operator="between">
      <formula>0.02</formula>
      <formula>0.039999</formula>
    </cfRule>
    <cfRule type="cellIs" dxfId="53" priority="3" operator="lessThan">
      <formula>0.02</formula>
    </cfRule>
  </conditionalFormatting>
  <pageMargins left="0.7" right="0.7" top="0.75" bottom="0.75" header="0.3" footer="0.3"/>
  <pageSetup orientation="portrait" horizontalDpi="200" verticalDpi="2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92D050"/>
  </sheetPr>
  <dimension ref="A1:T49"/>
  <sheetViews>
    <sheetView showGridLines="0" showRowColHeaders="0" workbookViewId="0">
      <pane xSplit="1" ySplit="3" topLeftCell="B4" activePane="bottomRight" state="frozen"/>
      <selection pane="topRight" activeCell="B1" sqref="B1"/>
      <selection pane="bottomLeft" activeCell="A3" sqref="A3"/>
      <selection pane="bottomRight" activeCell="C4" sqref="C4"/>
    </sheetView>
  </sheetViews>
  <sheetFormatPr baseColWidth="10" defaultColWidth="8.83203125" defaultRowHeight="15" x14ac:dyDescent="0.2"/>
  <cols>
    <col min="1" max="1" width="4" style="4" customWidth="1"/>
    <col min="2" max="2" width="7.6640625" customWidth="1"/>
    <col min="3" max="3" width="10.6640625" style="1" customWidth="1"/>
    <col min="4" max="4" width="7.6640625" style="1" customWidth="1"/>
    <col min="5" max="5" width="10.6640625" customWidth="1"/>
    <col min="6" max="6" width="7.6640625" customWidth="1"/>
    <col min="7" max="7" width="10.6640625" style="1" customWidth="1"/>
    <col min="8" max="8" width="10.6640625" style="5" customWidth="1"/>
    <col min="9" max="14" width="10.6640625" style="1" customWidth="1"/>
    <col min="15" max="16" width="10.6640625" style="2" customWidth="1"/>
    <col min="17" max="18" width="10.6640625" style="6" customWidth="1"/>
    <col min="19" max="19" width="63.83203125" customWidth="1"/>
  </cols>
  <sheetData>
    <row r="1" spans="1:19" ht="5" customHeight="1" thickBot="1" x14ac:dyDescent="0.25">
      <c r="E1" s="1"/>
      <c r="F1" s="1"/>
      <c r="G1" s="5"/>
      <c r="H1" s="1"/>
      <c r="I1" s="63"/>
      <c r="J1" s="63"/>
      <c r="K1" s="63"/>
      <c r="L1" s="2"/>
      <c r="M1" s="2"/>
      <c r="N1" s="2"/>
      <c r="O1" s="6"/>
      <c r="P1" s="6"/>
    </row>
    <row r="2" spans="1:19" s="186" customFormat="1" ht="15" customHeight="1" thickBot="1" x14ac:dyDescent="0.25">
      <c r="A2" s="215"/>
      <c r="B2" s="279" t="s">
        <v>123</v>
      </c>
      <c r="C2" s="280"/>
      <c r="D2" s="280"/>
      <c r="E2" s="187"/>
      <c r="F2" s="187"/>
      <c r="G2" s="188"/>
      <c r="H2" s="205"/>
      <c r="I2" s="190"/>
      <c r="J2" s="190"/>
      <c r="K2" s="190"/>
      <c r="L2" s="191"/>
      <c r="M2" s="191"/>
      <c r="N2" s="191"/>
      <c r="O2" s="283" t="s">
        <v>104</v>
      </c>
      <c r="P2" s="281"/>
      <c r="Q2" s="281"/>
      <c r="R2" s="282"/>
    </row>
    <row r="3" spans="1:19" s="15" customFormat="1" ht="30" x14ac:dyDescent="0.2">
      <c r="B3" s="47" t="s">
        <v>0</v>
      </c>
      <c r="C3" s="48" t="s">
        <v>1</v>
      </c>
      <c r="D3" s="48" t="s">
        <v>97</v>
      </c>
      <c r="E3" s="49" t="s">
        <v>2</v>
      </c>
      <c r="F3" s="201" t="s">
        <v>105</v>
      </c>
      <c r="G3" s="51" t="s">
        <v>112</v>
      </c>
      <c r="H3" s="51" t="s">
        <v>113</v>
      </c>
      <c r="I3" s="71" t="s">
        <v>114</v>
      </c>
      <c r="J3" s="52" t="s">
        <v>99</v>
      </c>
      <c r="K3" s="114" t="s">
        <v>115</v>
      </c>
      <c r="L3" s="52" t="s">
        <v>13</v>
      </c>
      <c r="M3" s="48" t="s">
        <v>14</v>
      </c>
      <c r="N3" s="76" t="s">
        <v>101</v>
      </c>
      <c r="O3" s="206" t="s">
        <v>15</v>
      </c>
      <c r="P3" s="207" t="s">
        <v>111</v>
      </c>
      <c r="Q3" s="272" t="s">
        <v>16</v>
      </c>
      <c r="R3" s="208" t="s">
        <v>119</v>
      </c>
      <c r="S3" s="73" t="s">
        <v>3</v>
      </c>
    </row>
    <row r="4" spans="1:19" x14ac:dyDescent="0.2">
      <c r="B4" s="120"/>
      <c r="C4" s="121"/>
      <c r="D4" s="121"/>
      <c r="E4" s="173"/>
      <c r="F4" s="146"/>
      <c r="G4" s="123"/>
      <c r="H4" s="124"/>
      <c r="I4" s="121"/>
      <c r="J4" s="174" t="str">
        <f>IF(AND(C4&gt;0,G4&gt;0,D4&gt;0), (C4-G4)/D4, "")</f>
        <v/>
      </c>
      <c r="K4" s="174" t="str">
        <f>IF(AND(C4&gt;0,G4&gt;0,D4&gt;0), IF(F4&gt;0,(C4-G4)/D4*30/F4,"DTE???"), "")</f>
        <v/>
      </c>
      <c r="L4" s="123"/>
      <c r="M4" s="121"/>
      <c r="N4" s="247" t="str">
        <f t="shared" ref="N4:N7" si="0">IF(OR(D4="",G4=""),"",D4*0.5+G4)</f>
        <v/>
      </c>
      <c r="O4" s="176" t="str">
        <f>IF(OR(L4="",M4=""), "", L4/M4)</f>
        <v/>
      </c>
      <c r="P4" s="202" t="str">
        <f>IF(OR(L4="",M4=""), "", IF(F4&gt;0,L4/M4*30/F4,"DTE???"))</f>
        <v/>
      </c>
      <c r="Q4" s="160" t="str">
        <f t="shared" ref="Q4:Q5" si="1">IF(OR(L4="",M4="",H4=""), "",O:O /H:H)</f>
        <v/>
      </c>
      <c r="R4" s="203" t="str">
        <f>IF(OR(L4="",M4="",H4=""), "",IF(F4&gt;0,O:O /H:H*30/F4,"DTE???"))</f>
        <v/>
      </c>
      <c r="S4" s="178"/>
    </row>
    <row r="5" spans="1:19" x14ac:dyDescent="0.2">
      <c r="B5" s="120"/>
      <c r="C5" s="121"/>
      <c r="D5" s="121"/>
      <c r="E5" s="173"/>
      <c r="F5" s="146"/>
      <c r="G5" s="123"/>
      <c r="H5" s="124"/>
      <c r="I5" s="121"/>
      <c r="J5" s="174" t="str">
        <f t="shared" ref="J5:J23" si="2">IF(AND(C5&gt;0,G5&gt;0,D5&gt;0), (C5-G5)/D5, "")</f>
        <v/>
      </c>
      <c r="K5" s="174" t="str">
        <f t="shared" ref="K5:K23" si="3">IF(AND(C5&gt;0,G5&gt;0,D5&gt;0), IF(F5&gt;0,(C5-G5)/D5*30/F5,"DTE???"), "")</f>
        <v/>
      </c>
      <c r="L5" s="123"/>
      <c r="M5" s="121"/>
      <c r="N5" s="247" t="str">
        <f t="shared" si="0"/>
        <v/>
      </c>
      <c r="O5" s="176" t="str">
        <f t="shared" ref="O5:O23" si="4">IF(OR(L5="",M5=""), "", L5/M5)</f>
        <v/>
      </c>
      <c r="P5" s="202" t="str">
        <f t="shared" ref="P5:P23" si="5">IF(OR(L5="",M5=""), "", IF(F5&gt;0,L5/M5*30/F5,"DTE???"))</f>
        <v/>
      </c>
      <c r="Q5" s="160" t="str">
        <f t="shared" si="1"/>
        <v/>
      </c>
      <c r="R5" s="203" t="str">
        <f t="shared" ref="R5:R23" si="6">IF(OR(L5="",M5="",H5=""), "",IF(F5&gt;0,O:O /H:H*30/F5,"DTE???"))</f>
        <v/>
      </c>
      <c r="S5" s="178"/>
    </row>
    <row r="6" spans="1:19" x14ac:dyDescent="0.2">
      <c r="B6" s="120"/>
      <c r="C6" s="121"/>
      <c r="D6" s="121"/>
      <c r="E6" s="173"/>
      <c r="F6" s="146"/>
      <c r="G6" s="123"/>
      <c r="H6" s="124"/>
      <c r="I6" s="121"/>
      <c r="J6" s="174" t="str">
        <f t="shared" si="2"/>
        <v/>
      </c>
      <c r="K6" s="174" t="str">
        <f t="shared" si="3"/>
        <v/>
      </c>
      <c r="L6" s="123"/>
      <c r="M6" s="121"/>
      <c r="N6" s="247" t="str">
        <f t="shared" si="0"/>
        <v/>
      </c>
      <c r="O6" s="176" t="str">
        <f t="shared" si="4"/>
        <v/>
      </c>
      <c r="P6" s="202" t="str">
        <f t="shared" si="5"/>
        <v/>
      </c>
      <c r="Q6" s="160" t="str">
        <f>IF(OR(L6="",M6="",H6=""), "",O:O /H:H)</f>
        <v/>
      </c>
      <c r="R6" s="203" t="str">
        <f t="shared" si="6"/>
        <v/>
      </c>
      <c r="S6" s="178"/>
    </row>
    <row r="7" spans="1:19" x14ac:dyDescent="0.2">
      <c r="B7" s="120"/>
      <c r="C7" s="121"/>
      <c r="D7" s="121"/>
      <c r="E7" s="173"/>
      <c r="F7" s="146"/>
      <c r="G7" s="123"/>
      <c r="H7" s="124"/>
      <c r="I7" s="121"/>
      <c r="J7" s="174" t="str">
        <f t="shared" si="2"/>
        <v/>
      </c>
      <c r="K7" s="174" t="str">
        <f t="shared" si="3"/>
        <v/>
      </c>
      <c r="L7" s="123"/>
      <c r="M7" s="121"/>
      <c r="N7" s="248" t="str">
        <f t="shared" si="0"/>
        <v/>
      </c>
      <c r="O7" s="176" t="str">
        <f t="shared" si="4"/>
        <v/>
      </c>
      <c r="P7" s="202" t="str">
        <f t="shared" si="5"/>
        <v/>
      </c>
      <c r="Q7" s="160" t="str">
        <f t="shared" ref="Q7:Q23" si="7">IF(OR(L7="",M7="",H7=""), "",O:O /H:H)</f>
        <v/>
      </c>
      <c r="R7" s="203" t="str">
        <f t="shared" si="6"/>
        <v/>
      </c>
      <c r="S7" s="178"/>
    </row>
    <row r="8" spans="1:19" x14ac:dyDescent="0.2">
      <c r="B8" s="120"/>
      <c r="C8" s="121"/>
      <c r="D8" s="121"/>
      <c r="E8" s="173"/>
      <c r="F8" s="146"/>
      <c r="G8" s="123"/>
      <c r="H8" s="124"/>
      <c r="I8" s="121"/>
      <c r="J8" s="174" t="str">
        <f t="shared" si="2"/>
        <v/>
      </c>
      <c r="K8" s="174" t="str">
        <f t="shared" si="3"/>
        <v/>
      </c>
      <c r="L8" s="123"/>
      <c r="M8" s="121"/>
      <c r="N8" s="249" t="str">
        <f>IF(OR(D8="",G8=""),"",D8*0.5+G8)</f>
        <v/>
      </c>
      <c r="O8" s="176" t="str">
        <f t="shared" si="4"/>
        <v/>
      </c>
      <c r="P8" s="202" t="str">
        <f t="shared" si="5"/>
        <v/>
      </c>
      <c r="Q8" s="160" t="str">
        <f t="shared" si="7"/>
        <v/>
      </c>
      <c r="R8" s="203" t="str">
        <f t="shared" si="6"/>
        <v/>
      </c>
      <c r="S8" s="178"/>
    </row>
    <row r="9" spans="1:19" x14ac:dyDescent="0.2">
      <c r="B9" s="120"/>
      <c r="C9" s="121"/>
      <c r="D9" s="121"/>
      <c r="E9" s="173"/>
      <c r="F9" s="146"/>
      <c r="G9" s="123"/>
      <c r="H9" s="124"/>
      <c r="I9" s="121"/>
      <c r="J9" s="174" t="str">
        <f t="shared" si="2"/>
        <v/>
      </c>
      <c r="K9" s="174" t="str">
        <f t="shared" si="3"/>
        <v/>
      </c>
      <c r="L9" s="123"/>
      <c r="M9" s="121"/>
      <c r="N9" s="247" t="str">
        <f t="shared" ref="N9:N23" si="8">IF(OR(D9="",G9=""),"",D9*0.5+G9)</f>
        <v/>
      </c>
      <c r="O9" s="176" t="str">
        <f t="shared" si="4"/>
        <v/>
      </c>
      <c r="P9" s="202" t="str">
        <f t="shared" si="5"/>
        <v/>
      </c>
      <c r="Q9" s="160" t="str">
        <f t="shared" si="7"/>
        <v/>
      </c>
      <c r="R9" s="203" t="str">
        <f t="shared" si="6"/>
        <v/>
      </c>
      <c r="S9" s="178"/>
    </row>
    <row r="10" spans="1:19" x14ac:dyDescent="0.2">
      <c r="B10" s="120"/>
      <c r="C10" s="121"/>
      <c r="D10" s="121"/>
      <c r="E10" s="173"/>
      <c r="F10" s="146"/>
      <c r="G10" s="123"/>
      <c r="H10" s="124"/>
      <c r="I10" s="121"/>
      <c r="J10" s="174" t="str">
        <f t="shared" si="2"/>
        <v/>
      </c>
      <c r="K10" s="174" t="str">
        <f t="shared" si="3"/>
        <v/>
      </c>
      <c r="L10" s="123"/>
      <c r="M10" s="121"/>
      <c r="N10" s="247" t="str">
        <f t="shared" si="8"/>
        <v/>
      </c>
      <c r="O10" s="176" t="str">
        <f t="shared" si="4"/>
        <v/>
      </c>
      <c r="P10" s="202" t="str">
        <f t="shared" si="5"/>
        <v/>
      </c>
      <c r="Q10" s="160" t="str">
        <f t="shared" si="7"/>
        <v/>
      </c>
      <c r="R10" s="203" t="str">
        <f t="shared" si="6"/>
        <v/>
      </c>
      <c r="S10" s="178"/>
    </row>
    <row r="11" spans="1:19" x14ac:dyDescent="0.2">
      <c r="B11" s="120"/>
      <c r="C11" s="121"/>
      <c r="D11" s="121"/>
      <c r="E11" s="173"/>
      <c r="F11" s="146"/>
      <c r="G11" s="123"/>
      <c r="H11" s="124"/>
      <c r="I11" s="121"/>
      <c r="J11" s="174" t="str">
        <f t="shared" si="2"/>
        <v/>
      </c>
      <c r="K11" s="174" t="str">
        <f t="shared" si="3"/>
        <v/>
      </c>
      <c r="L11" s="123"/>
      <c r="M11" s="121"/>
      <c r="N11" s="247" t="str">
        <f t="shared" si="8"/>
        <v/>
      </c>
      <c r="O11" s="176" t="str">
        <f t="shared" si="4"/>
        <v/>
      </c>
      <c r="P11" s="202" t="str">
        <f t="shared" si="5"/>
        <v/>
      </c>
      <c r="Q11" s="160" t="str">
        <f t="shared" si="7"/>
        <v/>
      </c>
      <c r="R11" s="203" t="str">
        <f t="shared" si="6"/>
        <v/>
      </c>
      <c r="S11" s="178"/>
    </row>
    <row r="12" spans="1:19" x14ac:dyDescent="0.2">
      <c r="B12" s="120"/>
      <c r="C12" s="121"/>
      <c r="D12" s="121"/>
      <c r="E12" s="173"/>
      <c r="F12" s="146"/>
      <c r="G12" s="123"/>
      <c r="H12" s="124"/>
      <c r="I12" s="121"/>
      <c r="J12" s="174" t="str">
        <f t="shared" si="2"/>
        <v/>
      </c>
      <c r="K12" s="174" t="str">
        <f t="shared" si="3"/>
        <v/>
      </c>
      <c r="L12" s="123"/>
      <c r="M12" s="121"/>
      <c r="N12" s="247" t="str">
        <f t="shared" si="8"/>
        <v/>
      </c>
      <c r="O12" s="176" t="str">
        <f t="shared" si="4"/>
        <v/>
      </c>
      <c r="P12" s="202" t="str">
        <f t="shared" si="5"/>
        <v/>
      </c>
      <c r="Q12" s="160" t="str">
        <f t="shared" si="7"/>
        <v/>
      </c>
      <c r="R12" s="203" t="str">
        <f t="shared" si="6"/>
        <v/>
      </c>
      <c r="S12" s="178"/>
    </row>
    <row r="13" spans="1:19" x14ac:dyDescent="0.2">
      <c r="B13" s="120"/>
      <c r="C13" s="121"/>
      <c r="D13" s="121"/>
      <c r="E13" s="173"/>
      <c r="F13" s="146"/>
      <c r="G13" s="123"/>
      <c r="H13" s="124"/>
      <c r="I13" s="121"/>
      <c r="J13" s="174" t="str">
        <f t="shared" si="2"/>
        <v/>
      </c>
      <c r="K13" s="174" t="str">
        <f t="shared" si="3"/>
        <v/>
      </c>
      <c r="L13" s="123"/>
      <c r="M13" s="121"/>
      <c r="N13" s="247" t="str">
        <f t="shared" si="8"/>
        <v/>
      </c>
      <c r="O13" s="176" t="str">
        <f t="shared" si="4"/>
        <v/>
      </c>
      <c r="P13" s="202" t="str">
        <f t="shared" si="5"/>
        <v/>
      </c>
      <c r="Q13" s="160" t="str">
        <f t="shared" si="7"/>
        <v/>
      </c>
      <c r="R13" s="203" t="str">
        <f t="shared" si="6"/>
        <v/>
      </c>
      <c r="S13" s="178"/>
    </row>
    <row r="14" spans="1:19" x14ac:dyDescent="0.2">
      <c r="B14" s="120"/>
      <c r="C14" s="121"/>
      <c r="D14" s="121"/>
      <c r="E14" s="173"/>
      <c r="F14" s="146"/>
      <c r="G14" s="123"/>
      <c r="H14" s="124"/>
      <c r="I14" s="121"/>
      <c r="J14" s="174" t="str">
        <f t="shared" si="2"/>
        <v/>
      </c>
      <c r="K14" s="174" t="str">
        <f t="shared" si="3"/>
        <v/>
      </c>
      <c r="L14" s="123"/>
      <c r="M14" s="121"/>
      <c r="N14" s="247" t="str">
        <f t="shared" si="8"/>
        <v/>
      </c>
      <c r="O14" s="176" t="str">
        <f t="shared" si="4"/>
        <v/>
      </c>
      <c r="P14" s="202" t="str">
        <f t="shared" si="5"/>
        <v/>
      </c>
      <c r="Q14" s="160" t="str">
        <f t="shared" si="7"/>
        <v/>
      </c>
      <c r="R14" s="203" t="str">
        <f t="shared" si="6"/>
        <v/>
      </c>
      <c r="S14" s="178"/>
    </row>
    <row r="15" spans="1:19" x14ac:dyDescent="0.2">
      <c r="B15" s="120"/>
      <c r="C15" s="121"/>
      <c r="D15" s="121"/>
      <c r="E15" s="173"/>
      <c r="F15" s="146"/>
      <c r="G15" s="123"/>
      <c r="H15" s="124"/>
      <c r="I15" s="121"/>
      <c r="J15" s="174" t="str">
        <f t="shared" si="2"/>
        <v/>
      </c>
      <c r="K15" s="174" t="str">
        <f t="shared" si="3"/>
        <v/>
      </c>
      <c r="L15" s="123"/>
      <c r="M15" s="121"/>
      <c r="N15" s="247" t="str">
        <f t="shared" si="8"/>
        <v/>
      </c>
      <c r="O15" s="176" t="str">
        <f t="shared" si="4"/>
        <v/>
      </c>
      <c r="P15" s="202" t="str">
        <f t="shared" si="5"/>
        <v/>
      </c>
      <c r="Q15" s="160" t="str">
        <f t="shared" si="7"/>
        <v/>
      </c>
      <c r="R15" s="203" t="str">
        <f t="shared" si="6"/>
        <v/>
      </c>
      <c r="S15" s="178"/>
    </row>
    <row r="16" spans="1:19" x14ac:dyDescent="0.2">
      <c r="B16" s="120"/>
      <c r="C16" s="121"/>
      <c r="D16" s="121"/>
      <c r="E16" s="173"/>
      <c r="F16" s="146"/>
      <c r="G16" s="123"/>
      <c r="H16" s="124"/>
      <c r="I16" s="121"/>
      <c r="J16" s="174" t="str">
        <f t="shared" si="2"/>
        <v/>
      </c>
      <c r="K16" s="174" t="str">
        <f t="shared" si="3"/>
        <v/>
      </c>
      <c r="L16" s="123"/>
      <c r="M16" s="121"/>
      <c r="N16" s="247" t="str">
        <f t="shared" si="8"/>
        <v/>
      </c>
      <c r="O16" s="176" t="str">
        <f t="shared" si="4"/>
        <v/>
      </c>
      <c r="P16" s="202" t="str">
        <f t="shared" si="5"/>
        <v/>
      </c>
      <c r="Q16" s="160" t="str">
        <f t="shared" si="7"/>
        <v/>
      </c>
      <c r="R16" s="203" t="str">
        <f t="shared" si="6"/>
        <v/>
      </c>
      <c r="S16" s="178"/>
    </row>
    <row r="17" spans="1:20" x14ac:dyDescent="0.2">
      <c r="B17" s="120"/>
      <c r="C17" s="121"/>
      <c r="D17" s="121"/>
      <c r="E17" s="173"/>
      <c r="F17" s="146"/>
      <c r="G17" s="123"/>
      <c r="H17" s="124"/>
      <c r="I17" s="121"/>
      <c r="J17" s="174" t="str">
        <f t="shared" si="2"/>
        <v/>
      </c>
      <c r="K17" s="174" t="str">
        <f t="shared" si="3"/>
        <v/>
      </c>
      <c r="L17" s="123"/>
      <c r="M17" s="121"/>
      <c r="N17" s="247" t="str">
        <f t="shared" si="8"/>
        <v/>
      </c>
      <c r="O17" s="176" t="str">
        <f t="shared" si="4"/>
        <v/>
      </c>
      <c r="P17" s="202" t="str">
        <f t="shared" si="5"/>
        <v/>
      </c>
      <c r="Q17" s="160" t="str">
        <f t="shared" si="7"/>
        <v/>
      </c>
      <c r="R17" s="203" t="str">
        <f t="shared" si="6"/>
        <v/>
      </c>
      <c r="S17" s="179"/>
      <c r="T17" s="11"/>
    </row>
    <row r="18" spans="1:20" x14ac:dyDescent="0.2">
      <c r="B18" s="120"/>
      <c r="C18" s="121"/>
      <c r="D18" s="121"/>
      <c r="E18" s="173"/>
      <c r="F18" s="146"/>
      <c r="G18" s="123"/>
      <c r="H18" s="124"/>
      <c r="I18" s="121"/>
      <c r="J18" s="174" t="str">
        <f t="shared" si="2"/>
        <v/>
      </c>
      <c r="K18" s="174" t="str">
        <f t="shared" si="3"/>
        <v/>
      </c>
      <c r="L18" s="123"/>
      <c r="M18" s="121"/>
      <c r="N18" s="247" t="str">
        <f t="shared" si="8"/>
        <v/>
      </c>
      <c r="O18" s="176" t="str">
        <f t="shared" si="4"/>
        <v/>
      </c>
      <c r="P18" s="202" t="str">
        <f t="shared" si="5"/>
        <v/>
      </c>
      <c r="Q18" s="160" t="str">
        <f t="shared" si="7"/>
        <v/>
      </c>
      <c r="R18" s="203" t="str">
        <f t="shared" si="6"/>
        <v/>
      </c>
      <c r="S18" s="178"/>
    </row>
    <row r="19" spans="1:20" x14ac:dyDescent="0.2">
      <c r="B19" s="120"/>
      <c r="C19" s="121"/>
      <c r="D19" s="121"/>
      <c r="E19" s="173"/>
      <c r="F19" s="146"/>
      <c r="G19" s="123"/>
      <c r="H19" s="124"/>
      <c r="I19" s="121"/>
      <c r="J19" s="174" t="str">
        <f t="shared" si="2"/>
        <v/>
      </c>
      <c r="K19" s="174" t="str">
        <f t="shared" si="3"/>
        <v/>
      </c>
      <c r="L19" s="123"/>
      <c r="M19" s="121"/>
      <c r="N19" s="247" t="str">
        <f t="shared" si="8"/>
        <v/>
      </c>
      <c r="O19" s="176" t="str">
        <f t="shared" si="4"/>
        <v/>
      </c>
      <c r="P19" s="202" t="str">
        <f t="shared" si="5"/>
        <v/>
      </c>
      <c r="Q19" s="160" t="str">
        <f t="shared" si="7"/>
        <v/>
      </c>
      <c r="R19" s="203" t="str">
        <f t="shared" si="6"/>
        <v/>
      </c>
      <c r="S19" s="178"/>
    </row>
    <row r="20" spans="1:20" x14ac:dyDescent="0.2">
      <c r="B20" s="120"/>
      <c r="C20" s="121"/>
      <c r="D20" s="121"/>
      <c r="E20" s="173"/>
      <c r="F20" s="146"/>
      <c r="G20" s="123"/>
      <c r="H20" s="124"/>
      <c r="I20" s="121"/>
      <c r="J20" s="174" t="str">
        <f t="shared" si="2"/>
        <v/>
      </c>
      <c r="K20" s="174" t="str">
        <f t="shared" si="3"/>
        <v/>
      </c>
      <c r="L20" s="123"/>
      <c r="M20" s="121"/>
      <c r="N20" s="247" t="str">
        <f t="shared" si="8"/>
        <v/>
      </c>
      <c r="O20" s="176" t="str">
        <f t="shared" si="4"/>
        <v/>
      </c>
      <c r="P20" s="202" t="str">
        <f t="shared" si="5"/>
        <v/>
      </c>
      <c r="Q20" s="160" t="str">
        <f t="shared" si="7"/>
        <v/>
      </c>
      <c r="R20" s="203" t="str">
        <f t="shared" si="6"/>
        <v/>
      </c>
      <c r="S20" s="178"/>
    </row>
    <row r="21" spans="1:20" x14ac:dyDescent="0.2">
      <c r="B21" s="120"/>
      <c r="C21" s="121"/>
      <c r="D21" s="121"/>
      <c r="E21" s="173"/>
      <c r="F21" s="146"/>
      <c r="G21" s="123"/>
      <c r="H21" s="124"/>
      <c r="I21" s="121"/>
      <c r="J21" s="174" t="str">
        <f t="shared" si="2"/>
        <v/>
      </c>
      <c r="K21" s="174" t="str">
        <f t="shared" si="3"/>
        <v/>
      </c>
      <c r="L21" s="123"/>
      <c r="M21" s="121"/>
      <c r="N21" s="247" t="str">
        <f t="shared" si="8"/>
        <v/>
      </c>
      <c r="O21" s="176" t="str">
        <f t="shared" si="4"/>
        <v/>
      </c>
      <c r="P21" s="202" t="str">
        <f t="shared" si="5"/>
        <v/>
      </c>
      <c r="Q21" s="160" t="str">
        <f t="shared" si="7"/>
        <v/>
      </c>
      <c r="R21" s="203" t="str">
        <f t="shared" si="6"/>
        <v/>
      </c>
      <c r="S21" s="178"/>
    </row>
    <row r="22" spans="1:20" x14ac:dyDescent="0.2">
      <c r="B22" s="120"/>
      <c r="C22" s="121"/>
      <c r="D22" s="121"/>
      <c r="E22" s="173"/>
      <c r="F22" s="146"/>
      <c r="G22" s="123"/>
      <c r="H22" s="124"/>
      <c r="I22" s="121"/>
      <c r="J22" s="174" t="str">
        <f t="shared" si="2"/>
        <v/>
      </c>
      <c r="K22" s="174" t="str">
        <f t="shared" si="3"/>
        <v/>
      </c>
      <c r="L22" s="123"/>
      <c r="M22" s="121"/>
      <c r="N22" s="247" t="str">
        <f t="shared" si="8"/>
        <v/>
      </c>
      <c r="O22" s="176" t="str">
        <f t="shared" si="4"/>
        <v/>
      </c>
      <c r="P22" s="202" t="str">
        <f t="shared" si="5"/>
        <v/>
      </c>
      <c r="Q22" s="160" t="str">
        <f t="shared" si="7"/>
        <v/>
      </c>
      <c r="R22" s="203" t="str">
        <f t="shared" si="6"/>
        <v/>
      </c>
      <c r="S22" s="178"/>
    </row>
    <row r="23" spans="1:20" ht="16" thickBot="1" x14ac:dyDescent="0.25">
      <c r="B23" s="127"/>
      <c r="C23" s="128"/>
      <c r="D23" s="128"/>
      <c r="E23" s="180"/>
      <c r="F23" s="147"/>
      <c r="G23" s="130"/>
      <c r="H23" s="131"/>
      <c r="I23" s="128"/>
      <c r="J23" s="192" t="str">
        <f t="shared" si="2"/>
        <v/>
      </c>
      <c r="K23" s="192" t="str">
        <f t="shared" si="3"/>
        <v/>
      </c>
      <c r="L23" s="130"/>
      <c r="M23" s="128"/>
      <c r="N23" s="250" t="str">
        <f t="shared" si="8"/>
        <v/>
      </c>
      <c r="O23" s="182" t="str">
        <f t="shared" si="4"/>
        <v/>
      </c>
      <c r="P23" s="204" t="str">
        <f t="shared" si="5"/>
        <v/>
      </c>
      <c r="Q23" s="163" t="str">
        <f t="shared" si="7"/>
        <v/>
      </c>
      <c r="R23" s="271" t="str">
        <f t="shared" si="6"/>
        <v/>
      </c>
      <c r="S23" s="183"/>
    </row>
    <row r="24" spans="1:20" x14ac:dyDescent="0.2">
      <c r="A24" s="9"/>
      <c r="B24" s="10"/>
      <c r="I24" s="7"/>
      <c r="J24" s="7"/>
      <c r="K24" s="7"/>
      <c r="Q24" s="16"/>
      <c r="R24" s="16"/>
    </row>
    <row r="25" spans="1:20" ht="20" customHeight="1" x14ac:dyDescent="0.2">
      <c r="B25" s="17"/>
      <c r="C25" s="46" t="s">
        <v>24</v>
      </c>
      <c r="D25" s="46"/>
      <c r="E25" s="5"/>
      <c r="F25" s="5"/>
      <c r="H25" s="1"/>
      <c r="I25" s="2"/>
      <c r="J25" s="2"/>
      <c r="K25" s="2"/>
      <c r="L25" s="2"/>
      <c r="M25" s="6"/>
      <c r="N25" s="6"/>
      <c r="O25" s="6"/>
      <c r="P25" s="6"/>
      <c r="Q25"/>
      <c r="R25"/>
    </row>
    <row r="26" spans="1:20" x14ac:dyDescent="0.2">
      <c r="B26" s="53" t="s">
        <v>56</v>
      </c>
      <c r="C26" s="32"/>
      <c r="D26" s="32"/>
      <c r="E26" s="33"/>
      <c r="F26" s="33"/>
      <c r="G26" s="32"/>
      <c r="H26" s="34"/>
      <c r="I26" s="32"/>
      <c r="J26" s="32"/>
      <c r="K26" s="32"/>
      <c r="L26" s="32"/>
      <c r="M26" s="32"/>
      <c r="N26" s="32"/>
      <c r="O26" s="35"/>
      <c r="P26" s="35"/>
      <c r="Q26" s="36"/>
      <c r="R26" s="36"/>
      <c r="S26" s="54"/>
    </row>
    <row r="27" spans="1:20" x14ac:dyDescent="0.2">
      <c r="B27" s="57"/>
      <c r="C27" s="20" t="s">
        <v>69</v>
      </c>
      <c r="D27" s="20"/>
      <c r="E27" s="22"/>
      <c r="F27" s="22"/>
      <c r="G27" s="21"/>
      <c r="H27" s="23"/>
      <c r="I27" s="21"/>
      <c r="J27" s="21"/>
      <c r="K27" s="21"/>
      <c r="L27" s="21"/>
      <c r="M27" s="21"/>
      <c r="N27" s="21"/>
      <c r="O27" s="24"/>
      <c r="P27" s="24"/>
      <c r="Q27" s="16"/>
      <c r="R27" s="16"/>
      <c r="S27" s="56"/>
    </row>
    <row r="28" spans="1:20" x14ac:dyDescent="0.2">
      <c r="B28" s="57"/>
      <c r="C28" s="20" t="s">
        <v>70</v>
      </c>
      <c r="D28" s="20"/>
      <c r="E28" s="22"/>
      <c r="F28" s="22"/>
      <c r="G28" s="21"/>
      <c r="H28" s="23"/>
      <c r="I28" s="21"/>
      <c r="J28" s="21"/>
      <c r="K28" s="21"/>
      <c r="L28" s="21"/>
      <c r="M28" s="21"/>
      <c r="N28" s="21"/>
      <c r="O28" s="24"/>
      <c r="P28" s="24"/>
      <c r="Q28" s="16"/>
      <c r="R28" s="16"/>
      <c r="S28" s="56"/>
    </row>
    <row r="29" spans="1:20" x14ac:dyDescent="0.2">
      <c r="B29" s="57"/>
      <c r="C29" s="20" t="s">
        <v>71</v>
      </c>
      <c r="D29" s="20"/>
      <c r="E29" s="22"/>
      <c r="F29" s="22"/>
      <c r="G29" s="21"/>
      <c r="H29" s="23"/>
      <c r="I29" s="21"/>
      <c r="J29" s="21"/>
      <c r="K29" s="21"/>
      <c r="L29" s="21"/>
      <c r="M29" s="21"/>
      <c r="N29" s="21"/>
      <c r="O29" s="24"/>
      <c r="P29" s="24"/>
      <c r="Q29" s="16"/>
      <c r="R29" s="16"/>
      <c r="S29" s="56"/>
    </row>
    <row r="30" spans="1:20" x14ac:dyDescent="0.2">
      <c r="B30" s="61" t="s">
        <v>57</v>
      </c>
      <c r="C30" s="38"/>
      <c r="D30" s="38"/>
      <c r="E30" s="37"/>
      <c r="F30" s="37"/>
      <c r="G30" s="38"/>
      <c r="H30" s="39"/>
      <c r="I30" s="38"/>
      <c r="J30" s="38"/>
      <c r="K30" s="38"/>
      <c r="L30" s="38"/>
      <c r="M30" s="38"/>
      <c r="N30" s="38"/>
      <c r="O30" s="40"/>
      <c r="P30" s="40"/>
      <c r="Q30" s="41"/>
      <c r="R30" s="41"/>
      <c r="S30" s="62"/>
    </row>
    <row r="31" spans="1:20" x14ac:dyDescent="0.2">
      <c r="B31" s="55" t="s">
        <v>49</v>
      </c>
      <c r="C31" s="21"/>
      <c r="D31" s="21"/>
      <c r="E31" s="22"/>
      <c r="F31" s="22"/>
      <c r="G31" s="21"/>
      <c r="H31" s="23"/>
      <c r="I31" s="21"/>
      <c r="J31" s="21"/>
      <c r="K31" s="21"/>
      <c r="L31" s="21"/>
      <c r="M31" s="21"/>
      <c r="N31" s="21"/>
      <c r="O31" s="24"/>
      <c r="P31" s="24"/>
      <c r="Q31" s="16"/>
      <c r="R31" s="16"/>
      <c r="S31" s="56"/>
    </row>
    <row r="32" spans="1:20" x14ac:dyDescent="0.2">
      <c r="B32" s="53" t="s">
        <v>58</v>
      </c>
      <c r="C32" s="32"/>
      <c r="D32" s="32"/>
      <c r="E32" s="33"/>
      <c r="F32" s="33"/>
      <c r="G32" s="32"/>
      <c r="H32" s="34"/>
      <c r="I32" s="32"/>
      <c r="J32" s="32"/>
      <c r="K32" s="32"/>
      <c r="L32" s="32"/>
      <c r="M32" s="32"/>
      <c r="N32" s="32"/>
      <c r="O32" s="35"/>
      <c r="P32" s="35"/>
      <c r="Q32" s="36"/>
      <c r="R32" s="36"/>
      <c r="S32" s="54"/>
    </row>
    <row r="33" spans="2:19" x14ac:dyDescent="0.2">
      <c r="B33" s="55"/>
      <c r="C33" s="22" t="s">
        <v>62</v>
      </c>
      <c r="D33" s="22"/>
      <c r="E33" s="22"/>
      <c r="F33" s="22"/>
      <c r="G33" s="21"/>
      <c r="H33" s="23"/>
      <c r="I33" s="21"/>
      <c r="J33" s="21"/>
      <c r="K33" s="21"/>
      <c r="L33" s="21"/>
      <c r="M33" s="21"/>
      <c r="N33" s="21"/>
      <c r="O33" s="24"/>
      <c r="P33" s="24"/>
      <c r="Q33" s="16"/>
      <c r="R33" s="16"/>
      <c r="S33" s="56"/>
    </row>
    <row r="34" spans="2:19" x14ac:dyDescent="0.2">
      <c r="B34" s="60"/>
      <c r="C34" s="27" t="s">
        <v>63</v>
      </c>
      <c r="D34" s="27"/>
      <c r="E34" s="27"/>
      <c r="F34" s="27"/>
      <c r="G34" s="26"/>
      <c r="H34" s="28"/>
      <c r="I34" s="26"/>
      <c r="J34" s="26"/>
      <c r="K34" s="26"/>
      <c r="L34" s="26"/>
      <c r="M34" s="26"/>
      <c r="N34" s="26"/>
      <c r="O34" s="29"/>
      <c r="P34" s="29"/>
      <c r="Q34" s="30"/>
      <c r="R34" s="30"/>
      <c r="S34" s="59"/>
    </row>
    <row r="35" spans="2:19" x14ac:dyDescent="0.2">
      <c r="B35" s="55" t="s">
        <v>59</v>
      </c>
      <c r="C35" s="21"/>
      <c r="D35" s="21"/>
      <c r="E35" s="22"/>
      <c r="F35" s="22"/>
      <c r="G35" s="21"/>
      <c r="H35" s="23"/>
      <c r="I35" s="21"/>
      <c r="J35" s="21"/>
      <c r="K35" s="21"/>
      <c r="L35" s="21"/>
      <c r="M35" s="21"/>
      <c r="N35" s="21"/>
      <c r="O35" s="24"/>
      <c r="P35" s="24"/>
      <c r="Q35" s="16"/>
      <c r="R35" s="16"/>
      <c r="S35" s="56"/>
    </row>
    <row r="36" spans="2:19" x14ac:dyDescent="0.2">
      <c r="B36" s="55"/>
      <c r="C36" s="22" t="s">
        <v>64</v>
      </c>
      <c r="D36" s="22"/>
      <c r="E36" s="22"/>
      <c r="F36" s="22"/>
      <c r="G36" s="21"/>
      <c r="H36" s="23"/>
      <c r="I36" s="21"/>
      <c r="J36" s="21"/>
      <c r="K36" s="21"/>
      <c r="L36" s="21"/>
      <c r="M36" s="21"/>
      <c r="N36" s="21"/>
      <c r="O36" s="24"/>
      <c r="P36" s="24"/>
      <c r="Q36" s="16"/>
      <c r="R36" s="16"/>
      <c r="S36" s="56"/>
    </row>
    <row r="37" spans="2:19" x14ac:dyDescent="0.2">
      <c r="B37" s="55"/>
      <c r="C37" s="22" t="s">
        <v>65</v>
      </c>
      <c r="D37" s="22"/>
      <c r="E37" s="22"/>
      <c r="F37" s="22"/>
      <c r="G37" s="21"/>
      <c r="H37" s="23"/>
      <c r="I37" s="21"/>
      <c r="J37" s="21"/>
      <c r="K37" s="21"/>
      <c r="L37" s="21"/>
      <c r="M37" s="21"/>
      <c r="N37" s="21"/>
      <c r="O37" s="24"/>
      <c r="P37" s="24"/>
      <c r="Q37" s="16"/>
      <c r="R37" s="16"/>
      <c r="S37" s="56"/>
    </row>
    <row r="38" spans="2:19" x14ac:dyDescent="0.2">
      <c r="B38" s="61" t="s">
        <v>38</v>
      </c>
      <c r="C38" s="38"/>
      <c r="D38" s="38"/>
      <c r="E38" s="37"/>
      <c r="F38" s="37"/>
      <c r="G38" s="38"/>
      <c r="H38" s="39"/>
      <c r="I38" s="38"/>
      <c r="J38" s="38"/>
      <c r="K38" s="38"/>
      <c r="L38" s="38"/>
      <c r="M38" s="38"/>
      <c r="N38" s="38"/>
      <c r="O38" s="40"/>
      <c r="P38" s="40"/>
      <c r="Q38" s="41"/>
      <c r="R38" s="41"/>
      <c r="S38" s="62"/>
    </row>
    <row r="39" spans="2:19" x14ac:dyDescent="0.2">
      <c r="B39" s="55" t="s">
        <v>60</v>
      </c>
      <c r="C39" s="21"/>
      <c r="D39" s="21"/>
      <c r="E39" s="22"/>
      <c r="F39" s="22"/>
      <c r="G39" s="21"/>
      <c r="H39" s="23"/>
      <c r="I39" s="21"/>
      <c r="J39" s="21"/>
      <c r="K39" s="21"/>
      <c r="L39" s="21"/>
      <c r="M39" s="21"/>
      <c r="N39" s="21"/>
      <c r="O39" s="24"/>
      <c r="P39" s="24"/>
      <c r="Q39" s="16"/>
      <c r="R39" s="16"/>
      <c r="S39" s="56"/>
    </row>
    <row r="40" spans="2:19" x14ac:dyDescent="0.2">
      <c r="B40" s="53" t="s">
        <v>61</v>
      </c>
      <c r="C40" s="32"/>
      <c r="D40" s="32"/>
      <c r="E40" s="33"/>
      <c r="F40" s="33"/>
      <c r="G40" s="32"/>
      <c r="H40" s="34"/>
      <c r="I40" s="32"/>
      <c r="J40" s="32"/>
      <c r="K40" s="32"/>
      <c r="L40" s="32"/>
      <c r="M40" s="32"/>
      <c r="N40" s="32"/>
      <c r="O40" s="35"/>
      <c r="P40" s="35"/>
      <c r="Q40" s="36"/>
      <c r="R40" s="36"/>
      <c r="S40" s="54"/>
    </row>
    <row r="41" spans="2:19" x14ac:dyDescent="0.2">
      <c r="B41" s="55"/>
      <c r="C41" s="22" t="s">
        <v>66</v>
      </c>
      <c r="D41" s="22"/>
      <c r="E41" s="22"/>
      <c r="F41" s="22"/>
      <c r="G41" s="21"/>
      <c r="H41" s="23"/>
      <c r="I41" s="21"/>
      <c r="J41" s="21"/>
      <c r="K41" s="21"/>
      <c r="L41" s="21"/>
      <c r="M41" s="21"/>
      <c r="N41" s="21"/>
      <c r="O41" s="24"/>
      <c r="P41" s="24"/>
      <c r="Q41" s="16"/>
      <c r="R41" s="16"/>
      <c r="S41" s="56"/>
    </row>
    <row r="42" spans="2:19" x14ac:dyDescent="0.2">
      <c r="B42" s="60"/>
      <c r="C42" s="27" t="s">
        <v>67</v>
      </c>
      <c r="D42" s="27"/>
      <c r="E42" s="27"/>
      <c r="F42" s="27"/>
      <c r="G42" s="26"/>
      <c r="H42" s="28"/>
      <c r="I42" s="26"/>
      <c r="J42" s="26"/>
      <c r="K42" s="26"/>
      <c r="L42" s="26"/>
      <c r="M42" s="26"/>
      <c r="N42" s="26"/>
      <c r="O42" s="29"/>
      <c r="P42" s="29"/>
      <c r="Q42" s="30"/>
      <c r="R42" s="30"/>
      <c r="S42" s="59"/>
    </row>
    <row r="43" spans="2:19" x14ac:dyDescent="0.2">
      <c r="B43" s="55" t="s">
        <v>54</v>
      </c>
      <c r="C43" s="21"/>
      <c r="D43" s="21"/>
      <c r="E43" s="22"/>
      <c r="F43" s="22"/>
      <c r="G43" s="21"/>
      <c r="H43" s="23"/>
      <c r="I43" s="21"/>
      <c r="J43" s="21"/>
      <c r="K43" s="21"/>
      <c r="L43" s="21"/>
      <c r="M43" s="21"/>
      <c r="N43" s="21"/>
      <c r="O43" s="24"/>
      <c r="P43" s="24"/>
      <c r="Q43" s="16"/>
      <c r="R43" s="16"/>
      <c r="S43" s="56"/>
    </row>
    <row r="44" spans="2:19" x14ac:dyDescent="0.2">
      <c r="B44" s="55"/>
      <c r="C44" s="22" t="s">
        <v>42</v>
      </c>
      <c r="D44" s="22"/>
      <c r="E44" s="22"/>
      <c r="F44" s="22"/>
      <c r="G44" s="21"/>
      <c r="H44" s="23"/>
      <c r="I44" s="21"/>
      <c r="J44" s="21"/>
      <c r="K44" s="21"/>
      <c r="L44" s="21"/>
      <c r="M44" s="21"/>
      <c r="N44" s="21"/>
      <c r="O44" s="24"/>
      <c r="P44" s="24"/>
      <c r="Q44" s="16"/>
      <c r="R44" s="16"/>
      <c r="S44" s="56"/>
    </row>
    <row r="45" spans="2:19" x14ac:dyDescent="0.2">
      <c r="B45" s="55"/>
      <c r="C45" s="22" t="s">
        <v>43</v>
      </c>
      <c r="D45" s="22"/>
      <c r="E45" s="22"/>
      <c r="F45" s="22"/>
      <c r="G45" s="21"/>
      <c r="H45" s="23"/>
      <c r="I45" s="21"/>
      <c r="J45" s="21"/>
      <c r="K45" s="21"/>
      <c r="L45" s="21"/>
      <c r="M45" s="21"/>
      <c r="N45" s="21"/>
      <c r="O45" s="24"/>
      <c r="P45" s="24"/>
      <c r="Q45" s="16"/>
      <c r="R45" s="16"/>
      <c r="S45" s="56"/>
    </row>
    <row r="46" spans="2:19" x14ac:dyDescent="0.2">
      <c r="B46" s="55"/>
      <c r="C46" s="22" t="s">
        <v>68</v>
      </c>
      <c r="D46" s="22"/>
      <c r="E46" s="22"/>
      <c r="F46" s="22"/>
      <c r="G46" s="21"/>
      <c r="H46" s="23"/>
      <c r="I46" s="21"/>
      <c r="J46" s="21"/>
      <c r="K46" s="21"/>
      <c r="L46" s="21"/>
      <c r="M46" s="21"/>
      <c r="N46" s="21"/>
      <c r="O46" s="24"/>
      <c r="P46" s="24"/>
      <c r="Q46" s="16"/>
      <c r="R46" s="16"/>
      <c r="S46" s="56"/>
    </row>
    <row r="47" spans="2:19" x14ac:dyDescent="0.2">
      <c r="B47" s="53" t="s">
        <v>55</v>
      </c>
      <c r="C47" s="32"/>
      <c r="D47" s="32"/>
      <c r="E47" s="33"/>
      <c r="F47" s="33"/>
      <c r="G47" s="32"/>
      <c r="H47" s="34"/>
      <c r="I47" s="32"/>
      <c r="J47" s="32"/>
      <c r="K47" s="32"/>
      <c r="L47" s="32"/>
      <c r="M47" s="32"/>
      <c r="N47" s="32"/>
      <c r="O47" s="35"/>
      <c r="P47" s="35"/>
      <c r="Q47" s="36"/>
      <c r="R47" s="36"/>
      <c r="S47" s="54"/>
    </row>
    <row r="48" spans="2:19" x14ac:dyDescent="0.2">
      <c r="B48" s="55"/>
      <c r="C48" s="22" t="s">
        <v>28</v>
      </c>
      <c r="D48" s="22"/>
      <c r="E48" s="22"/>
      <c r="F48" s="22"/>
      <c r="G48" s="21"/>
      <c r="H48" s="23"/>
      <c r="I48" s="21"/>
      <c r="J48" s="21"/>
      <c r="K48" s="21"/>
      <c r="L48" s="21"/>
      <c r="M48" s="21"/>
      <c r="N48" s="21"/>
      <c r="O48" s="24"/>
      <c r="P48" s="24"/>
      <c r="Q48" s="16"/>
      <c r="R48" s="16"/>
      <c r="S48" s="56"/>
    </row>
    <row r="49" spans="2:19" x14ac:dyDescent="0.2">
      <c r="B49" s="60"/>
      <c r="C49" s="27" t="s">
        <v>45</v>
      </c>
      <c r="D49" s="27"/>
      <c r="E49" s="27"/>
      <c r="F49" s="27"/>
      <c r="G49" s="26"/>
      <c r="H49" s="28"/>
      <c r="I49" s="26"/>
      <c r="J49" s="26"/>
      <c r="K49" s="26"/>
      <c r="L49" s="26"/>
      <c r="M49" s="26"/>
      <c r="N49" s="26"/>
      <c r="O49" s="29"/>
      <c r="P49" s="29"/>
      <c r="Q49" s="30"/>
      <c r="R49" s="30"/>
      <c r="S49" s="59"/>
    </row>
  </sheetData>
  <sheetProtection sheet="1" formatCells="0" formatColumns="0" formatRows="0" insertColumns="0" insertRows="0" insertHyperlinks="0" deleteColumns="0" deleteRows="0" sort="0" autoFilter="0" pivotTables="0"/>
  <mergeCells count="2">
    <mergeCell ref="O2:R2"/>
    <mergeCell ref="B2:D2"/>
  </mergeCells>
  <conditionalFormatting sqref="H4:H23">
    <cfRule type="cellIs" dxfId="52" priority="18" operator="greaterThan">
      <formula>0.25</formula>
    </cfRule>
  </conditionalFormatting>
  <conditionalFormatting sqref="B2:D2">
    <cfRule type="containsText" dxfId="51" priority="13" operator="containsText" text="BULL PUT SPREAD">
      <formula>NOT(ISERROR(SEARCH("BULL PUT SPREAD",B2)))</formula>
    </cfRule>
  </conditionalFormatting>
  <conditionalFormatting sqref="K4:K23">
    <cfRule type="containsText" dxfId="50" priority="9" operator="containsText" text="DTE???">
      <formula>NOT(ISERROR(SEARCH("DTE???",K4)))</formula>
    </cfRule>
    <cfRule type="cellIs" dxfId="49" priority="10" operator="between">
      <formula>4</formula>
      <formula>99</formula>
    </cfRule>
    <cfRule type="cellIs" dxfId="48" priority="11" operator="between">
      <formula>2</formula>
      <formula>3.9999</formula>
    </cfRule>
    <cfRule type="cellIs" dxfId="47" priority="12" operator="lessThan">
      <formula>2</formula>
    </cfRule>
  </conditionalFormatting>
  <conditionalFormatting sqref="P4:P23">
    <cfRule type="cellIs" dxfId="46" priority="5" operator="between">
      <formula>0.1</formula>
      <formula>99.99</formula>
    </cfRule>
    <cfRule type="cellIs" dxfId="45" priority="6" operator="between">
      <formula>0.05</formula>
      <formula>0.099999</formula>
    </cfRule>
    <cfRule type="cellIs" dxfId="44" priority="7" operator="lessThan">
      <formula>0.05</formula>
    </cfRule>
    <cfRule type="containsText" dxfId="43" priority="8" operator="containsText" text="DTE???">
      <formula>NOT(ISERROR(SEARCH("DTE???",P4)))</formula>
    </cfRule>
  </conditionalFormatting>
  <conditionalFormatting sqref="R4:R23">
    <cfRule type="cellIs" dxfId="42" priority="1" operator="between">
      <formula>0.8</formula>
      <formula>99.99</formula>
    </cfRule>
    <cfRule type="cellIs" dxfId="41" priority="2" operator="between">
      <formula>0.6</formula>
      <formula>0.799999</formula>
    </cfRule>
    <cfRule type="cellIs" dxfId="40" priority="3" operator="lessThan">
      <formula>0.6</formula>
    </cfRule>
    <cfRule type="containsText" dxfId="39" priority="4" operator="containsText" text="DTE???">
      <formula>NOT(ISERROR(SEARCH("DTE???",R4)))</formula>
    </cfRule>
  </conditionalFormatting>
  <pageMargins left="0.7" right="0.7" top="0.75" bottom="0.75" header="0.3" footer="0.3"/>
  <pageSetup orientation="portrait" horizontalDpi="200" verticalDpi="2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00B0F0"/>
  </sheetPr>
  <dimension ref="A1:T49"/>
  <sheetViews>
    <sheetView showGridLines="0" showRowColHeaders="0" workbookViewId="0">
      <pane xSplit="1" ySplit="3" topLeftCell="B4" activePane="bottomRight" state="frozen"/>
      <selection pane="topRight" activeCell="B1" sqref="B1"/>
      <selection pane="bottomLeft" activeCell="A3" sqref="A3"/>
      <selection pane="bottomRight" activeCell="L8" sqref="L8"/>
    </sheetView>
  </sheetViews>
  <sheetFormatPr baseColWidth="10" defaultColWidth="8.83203125" defaultRowHeight="15" x14ac:dyDescent="0.2"/>
  <cols>
    <col min="1" max="1" width="4" style="4" customWidth="1"/>
    <col min="2" max="2" width="7.6640625" customWidth="1"/>
    <col min="3" max="3" width="10.6640625" style="1" customWidth="1"/>
    <col min="4" max="4" width="7.6640625" style="1" customWidth="1"/>
    <col min="5" max="5" width="10.6640625" customWidth="1"/>
    <col min="6" max="6" width="7.6640625" customWidth="1"/>
    <col min="7" max="7" width="10.6640625" style="1" customWidth="1"/>
    <col min="8" max="8" width="10.6640625" style="5" customWidth="1"/>
    <col min="9" max="14" width="10.6640625" style="1" customWidth="1"/>
    <col min="15" max="16" width="10.6640625" style="2" customWidth="1"/>
    <col min="17" max="18" width="10.6640625" style="6" customWidth="1"/>
    <col min="19" max="19" width="65.33203125" customWidth="1"/>
  </cols>
  <sheetData>
    <row r="1" spans="1:19" ht="5" customHeight="1" thickBot="1" x14ac:dyDescent="0.25">
      <c r="J1" s="63"/>
      <c r="K1" s="63"/>
      <c r="L1" s="63"/>
      <c r="M1" s="2"/>
      <c r="N1" s="2"/>
      <c r="O1" s="24"/>
      <c r="S1" s="6"/>
    </row>
    <row r="2" spans="1:19" s="186" customFormat="1" ht="15" customHeight="1" thickBot="1" x14ac:dyDescent="0.25">
      <c r="A2" s="215"/>
      <c r="B2" s="280" t="s">
        <v>122</v>
      </c>
      <c r="C2" s="280"/>
      <c r="D2" s="280"/>
      <c r="G2" s="187"/>
      <c r="H2" s="188"/>
      <c r="I2" s="189"/>
      <c r="J2" s="189"/>
      <c r="K2" s="189"/>
      <c r="L2" s="190"/>
      <c r="M2" s="191"/>
      <c r="N2" s="209"/>
      <c r="O2" s="284" t="s">
        <v>104</v>
      </c>
      <c r="P2" s="285"/>
      <c r="Q2" s="285"/>
      <c r="R2" s="286"/>
      <c r="S2" s="193"/>
    </row>
    <row r="3" spans="1:19" s="15" customFormat="1" ht="30" x14ac:dyDescent="0.2">
      <c r="B3" s="184" t="s">
        <v>0</v>
      </c>
      <c r="C3" s="71" t="s">
        <v>1</v>
      </c>
      <c r="D3" s="71" t="s">
        <v>97</v>
      </c>
      <c r="E3" s="185" t="s">
        <v>2</v>
      </c>
      <c r="F3" s="185" t="s">
        <v>105</v>
      </c>
      <c r="G3" s="50" t="s">
        <v>112</v>
      </c>
      <c r="H3" s="51" t="s">
        <v>121</v>
      </c>
      <c r="I3" s="71" t="s">
        <v>120</v>
      </c>
      <c r="J3" s="114" t="s">
        <v>99</v>
      </c>
      <c r="K3" s="114" t="s">
        <v>115</v>
      </c>
      <c r="L3" s="114" t="s">
        <v>13</v>
      </c>
      <c r="M3" s="71" t="s">
        <v>14</v>
      </c>
      <c r="N3" s="214" t="s">
        <v>101</v>
      </c>
      <c r="O3" s="213" t="s">
        <v>15</v>
      </c>
      <c r="P3" s="211" t="s">
        <v>111</v>
      </c>
      <c r="Q3" s="210" t="s">
        <v>16</v>
      </c>
      <c r="R3" s="212" t="s">
        <v>119</v>
      </c>
      <c r="S3" s="73" t="s">
        <v>3</v>
      </c>
    </row>
    <row r="4" spans="1:19" x14ac:dyDescent="0.2">
      <c r="B4" s="120"/>
      <c r="C4" s="121"/>
      <c r="D4" s="121"/>
      <c r="E4" s="122"/>
      <c r="F4" s="146"/>
      <c r="G4" s="123"/>
      <c r="H4" s="124"/>
      <c r="I4" s="121"/>
      <c r="J4" s="174" t="str">
        <f>IF(OR(G4="",C4="",D4=""),"", (G4-C4)/D4)</f>
        <v/>
      </c>
      <c r="K4" s="174" t="str">
        <f>IF(AND(C4&gt;0,G4&gt;0,D4&gt;0), IF(F4&gt;0,(G4-C4)/D4*30/F4,"DTE???"), "")</f>
        <v/>
      </c>
      <c r="L4" s="123"/>
      <c r="M4" s="121"/>
      <c r="N4" s="245" t="str">
        <f t="shared" ref="N4:N7" si="0">IF(OR(D4="",G4=""),"",G4-D4*0.5)</f>
        <v/>
      </c>
      <c r="O4" s="176" t="str">
        <f>IF(OR(L4="",M4=""), " ", L4/M4)</f>
        <v xml:space="preserve"> </v>
      </c>
      <c r="P4" s="218" t="str">
        <f t="shared" ref="P4:P5" si="1">IF(OR(L4="",M4=""), "", IF(F4&gt;0,L4/M4*30/F4,"DTE???"))</f>
        <v/>
      </c>
      <c r="Q4" s="160" t="str">
        <f t="shared" ref="Q4:Q6" si="2">IF(OR(L4="",M4="",H4=""), "",O:O /H:H)</f>
        <v/>
      </c>
      <c r="R4" s="216" t="str">
        <f>IF(OR(L4="",M4="",H4=""), "",IF(F4&gt;0,O:O /H:H*30/F4,"DTE???"))</f>
        <v/>
      </c>
      <c r="S4" s="178"/>
    </row>
    <row r="5" spans="1:19" x14ac:dyDescent="0.2">
      <c r="B5" s="120"/>
      <c r="C5" s="121"/>
      <c r="D5" s="121"/>
      <c r="E5" s="122"/>
      <c r="F5" s="146"/>
      <c r="G5" s="123"/>
      <c r="H5" s="124"/>
      <c r="I5" s="121"/>
      <c r="J5" s="174" t="str">
        <f t="shared" ref="J5:J23" si="3">IF(OR(G5="",C5="",D5=""),"", (G5-C5)/D5)</f>
        <v/>
      </c>
      <c r="K5" s="174" t="str">
        <f t="shared" ref="K5:K23" si="4">IF(AND(C5&gt;0,G5&gt;0,D5&gt;0), IF(F5&gt;0,(G5-C5)/D5*30/F5,"DTE???"), "")</f>
        <v/>
      </c>
      <c r="L5" s="123"/>
      <c r="M5" s="121"/>
      <c r="N5" s="245" t="str">
        <f t="shared" si="0"/>
        <v/>
      </c>
      <c r="O5" s="176" t="str">
        <f t="shared" ref="O5:O23" si="5">IF(OR(L5="",M5=""), " ", L5/M5)</f>
        <v xml:space="preserve"> </v>
      </c>
      <c r="P5" s="218" t="str">
        <f t="shared" si="1"/>
        <v/>
      </c>
      <c r="Q5" s="160" t="str">
        <f t="shared" si="2"/>
        <v/>
      </c>
      <c r="R5" s="216" t="str">
        <f t="shared" ref="R5:R23" si="6">IF(OR(L5="",M5="",H5=""), "",IF(F5&gt;0,O:O /H:H*30/F5,"DTE???"))</f>
        <v/>
      </c>
      <c r="S5" s="178"/>
    </row>
    <row r="6" spans="1:19" x14ac:dyDescent="0.2">
      <c r="B6" s="120"/>
      <c r="C6" s="121"/>
      <c r="D6" s="121"/>
      <c r="E6" s="122"/>
      <c r="F6" s="146"/>
      <c r="G6" s="123"/>
      <c r="H6" s="124"/>
      <c r="I6" s="121"/>
      <c r="J6" s="174" t="str">
        <f t="shared" si="3"/>
        <v/>
      </c>
      <c r="K6" s="174" t="str">
        <f t="shared" si="4"/>
        <v/>
      </c>
      <c r="L6" s="123"/>
      <c r="M6" s="121"/>
      <c r="N6" s="245" t="str">
        <f t="shared" si="0"/>
        <v/>
      </c>
      <c r="O6" s="176" t="str">
        <f t="shared" si="5"/>
        <v xml:space="preserve"> </v>
      </c>
      <c r="P6" s="218" t="str">
        <f>IF(OR(L6="",M6=""), "", IF(F6&gt;0,L6/M6*30/F6,"DTE???"))</f>
        <v/>
      </c>
      <c r="Q6" s="160" t="str">
        <f t="shared" si="2"/>
        <v/>
      </c>
      <c r="R6" s="216" t="str">
        <f t="shared" si="6"/>
        <v/>
      </c>
      <c r="S6" s="178"/>
    </row>
    <row r="7" spans="1:19" x14ac:dyDescent="0.2">
      <c r="B7" s="120"/>
      <c r="C7" s="121"/>
      <c r="D7" s="121"/>
      <c r="E7" s="122"/>
      <c r="F7" s="146"/>
      <c r="G7" s="123"/>
      <c r="H7" s="124"/>
      <c r="I7" s="121"/>
      <c r="J7" s="174" t="str">
        <f t="shared" si="3"/>
        <v/>
      </c>
      <c r="K7" s="174" t="str">
        <f t="shared" si="4"/>
        <v/>
      </c>
      <c r="L7" s="123"/>
      <c r="M7" s="121"/>
      <c r="N7" s="245" t="str">
        <f t="shared" si="0"/>
        <v/>
      </c>
      <c r="O7" s="176" t="str">
        <f t="shared" si="5"/>
        <v xml:space="preserve"> </v>
      </c>
      <c r="P7" s="218" t="str">
        <f t="shared" ref="P7:P23" si="7">IF(OR(L7="",M7=""), "", IF(F7&gt;0,L7/M7*30/F7,"DTE???"))</f>
        <v/>
      </c>
      <c r="Q7" s="160" t="str">
        <f>IF(OR(L7="",M7="",H7=""), "",O:O /H:H)</f>
        <v/>
      </c>
      <c r="R7" s="216" t="str">
        <f t="shared" si="6"/>
        <v/>
      </c>
      <c r="S7" s="178"/>
    </row>
    <row r="8" spans="1:19" x14ac:dyDescent="0.2">
      <c r="B8" s="120"/>
      <c r="C8" s="121"/>
      <c r="D8" s="121"/>
      <c r="E8" s="122"/>
      <c r="F8" s="146"/>
      <c r="G8" s="123"/>
      <c r="H8" s="124"/>
      <c r="I8" s="121"/>
      <c r="J8" s="174" t="str">
        <f t="shared" si="3"/>
        <v/>
      </c>
      <c r="K8" s="174" t="str">
        <f t="shared" si="4"/>
        <v/>
      </c>
      <c r="L8" s="123"/>
      <c r="M8" s="121"/>
      <c r="N8" s="245" t="str">
        <f>IF(OR(D8="",G8=""),"",G8-D8*0.5)</f>
        <v/>
      </c>
      <c r="O8" s="176" t="str">
        <f t="shared" si="5"/>
        <v xml:space="preserve"> </v>
      </c>
      <c r="P8" s="218" t="str">
        <f t="shared" si="7"/>
        <v/>
      </c>
      <c r="Q8" s="160" t="str">
        <f t="shared" ref="Q8:Q23" si="8">IF(OR(L8="",M8="",H8=""), "",O:O /H:H)</f>
        <v/>
      </c>
      <c r="R8" s="216" t="str">
        <f t="shared" si="6"/>
        <v/>
      </c>
      <c r="S8" s="178"/>
    </row>
    <row r="9" spans="1:19" x14ac:dyDescent="0.2">
      <c r="B9" s="120"/>
      <c r="C9" s="121"/>
      <c r="D9" s="121"/>
      <c r="E9" s="122"/>
      <c r="F9" s="146"/>
      <c r="G9" s="123"/>
      <c r="H9" s="124"/>
      <c r="I9" s="121"/>
      <c r="J9" s="174" t="str">
        <f t="shared" si="3"/>
        <v/>
      </c>
      <c r="K9" s="174" t="str">
        <f t="shared" si="4"/>
        <v/>
      </c>
      <c r="L9" s="123"/>
      <c r="M9" s="121"/>
      <c r="N9" s="245" t="str">
        <f t="shared" ref="N9:N23" si="9">IF(OR(D9="",G9=""),"",G9-D9*0.5)</f>
        <v/>
      </c>
      <c r="O9" s="176" t="str">
        <f t="shared" si="5"/>
        <v xml:space="preserve"> </v>
      </c>
      <c r="P9" s="218" t="str">
        <f t="shared" si="7"/>
        <v/>
      </c>
      <c r="Q9" s="160" t="str">
        <f t="shared" si="8"/>
        <v/>
      </c>
      <c r="R9" s="216" t="str">
        <f t="shared" si="6"/>
        <v/>
      </c>
      <c r="S9" s="178"/>
    </row>
    <row r="10" spans="1:19" x14ac:dyDescent="0.2">
      <c r="B10" s="120"/>
      <c r="C10" s="121"/>
      <c r="D10" s="121"/>
      <c r="E10" s="122"/>
      <c r="F10" s="146"/>
      <c r="G10" s="123"/>
      <c r="H10" s="124"/>
      <c r="I10" s="121"/>
      <c r="J10" s="174" t="str">
        <f t="shared" si="3"/>
        <v/>
      </c>
      <c r="K10" s="174" t="str">
        <f t="shared" si="4"/>
        <v/>
      </c>
      <c r="L10" s="123"/>
      <c r="M10" s="121"/>
      <c r="N10" s="245" t="str">
        <f t="shared" si="9"/>
        <v/>
      </c>
      <c r="O10" s="176" t="str">
        <f t="shared" si="5"/>
        <v xml:space="preserve"> </v>
      </c>
      <c r="P10" s="218" t="str">
        <f t="shared" si="7"/>
        <v/>
      </c>
      <c r="Q10" s="160" t="str">
        <f t="shared" si="8"/>
        <v/>
      </c>
      <c r="R10" s="216" t="str">
        <f t="shared" si="6"/>
        <v/>
      </c>
      <c r="S10" s="178"/>
    </row>
    <row r="11" spans="1:19" x14ac:dyDescent="0.2">
      <c r="B11" s="120"/>
      <c r="C11" s="121"/>
      <c r="D11" s="121"/>
      <c r="E11" s="122"/>
      <c r="F11" s="146"/>
      <c r="G11" s="123"/>
      <c r="H11" s="124"/>
      <c r="I11" s="121"/>
      <c r="J11" s="174" t="str">
        <f t="shared" si="3"/>
        <v/>
      </c>
      <c r="K11" s="174" t="str">
        <f t="shared" si="4"/>
        <v/>
      </c>
      <c r="L11" s="123"/>
      <c r="M11" s="121"/>
      <c r="N11" s="245" t="str">
        <f t="shared" si="9"/>
        <v/>
      </c>
      <c r="O11" s="176" t="str">
        <f t="shared" si="5"/>
        <v xml:space="preserve"> </v>
      </c>
      <c r="P11" s="218" t="str">
        <f t="shared" si="7"/>
        <v/>
      </c>
      <c r="Q11" s="160" t="str">
        <f t="shared" si="8"/>
        <v/>
      </c>
      <c r="R11" s="216" t="str">
        <f t="shared" si="6"/>
        <v/>
      </c>
      <c r="S11" s="178"/>
    </row>
    <row r="12" spans="1:19" x14ac:dyDescent="0.2">
      <c r="B12" s="120"/>
      <c r="C12" s="121"/>
      <c r="D12" s="121"/>
      <c r="E12" s="122"/>
      <c r="F12" s="146"/>
      <c r="G12" s="123"/>
      <c r="H12" s="124"/>
      <c r="I12" s="121"/>
      <c r="J12" s="174" t="str">
        <f t="shared" si="3"/>
        <v/>
      </c>
      <c r="K12" s="174" t="str">
        <f t="shared" si="4"/>
        <v/>
      </c>
      <c r="L12" s="123"/>
      <c r="M12" s="121"/>
      <c r="N12" s="245" t="str">
        <f t="shared" si="9"/>
        <v/>
      </c>
      <c r="O12" s="176" t="str">
        <f t="shared" si="5"/>
        <v xml:space="preserve"> </v>
      </c>
      <c r="P12" s="218" t="str">
        <f t="shared" si="7"/>
        <v/>
      </c>
      <c r="Q12" s="160" t="str">
        <f t="shared" si="8"/>
        <v/>
      </c>
      <c r="R12" s="216" t="str">
        <f t="shared" si="6"/>
        <v/>
      </c>
      <c r="S12" s="178"/>
    </row>
    <row r="13" spans="1:19" x14ac:dyDescent="0.2">
      <c r="B13" s="120"/>
      <c r="C13" s="121"/>
      <c r="D13" s="121"/>
      <c r="E13" s="122"/>
      <c r="F13" s="146"/>
      <c r="G13" s="123"/>
      <c r="H13" s="124"/>
      <c r="I13" s="121"/>
      <c r="J13" s="174" t="str">
        <f t="shared" si="3"/>
        <v/>
      </c>
      <c r="K13" s="174" t="str">
        <f t="shared" si="4"/>
        <v/>
      </c>
      <c r="L13" s="123"/>
      <c r="M13" s="121"/>
      <c r="N13" s="245" t="str">
        <f t="shared" si="9"/>
        <v/>
      </c>
      <c r="O13" s="176" t="str">
        <f t="shared" si="5"/>
        <v xml:space="preserve"> </v>
      </c>
      <c r="P13" s="218" t="str">
        <f t="shared" si="7"/>
        <v/>
      </c>
      <c r="Q13" s="160" t="str">
        <f t="shared" si="8"/>
        <v/>
      </c>
      <c r="R13" s="216" t="str">
        <f t="shared" si="6"/>
        <v/>
      </c>
      <c r="S13" s="178"/>
    </row>
    <row r="14" spans="1:19" x14ac:dyDescent="0.2">
      <c r="B14" s="120"/>
      <c r="C14" s="121"/>
      <c r="D14" s="121"/>
      <c r="E14" s="122"/>
      <c r="F14" s="146"/>
      <c r="G14" s="123"/>
      <c r="H14" s="124"/>
      <c r="I14" s="121"/>
      <c r="J14" s="174" t="str">
        <f t="shared" si="3"/>
        <v/>
      </c>
      <c r="K14" s="174" t="str">
        <f t="shared" si="4"/>
        <v/>
      </c>
      <c r="L14" s="123"/>
      <c r="M14" s="121"/>
      <c r="N14" s="245" t="str">
        <f t="shared" si="9"/>
        <v/>
      </c>
      <c r="O14" s="176" t="str">
        <f t="shared" si="5"/>
        <v xml:space="preserve"> </v>
      </c>
      <c r="P14" s="218" t="str">
        <f t="shared" si="7"/>
        <v/>
      </c>
      <c r="Q14" s="160" t="str">
        <f t="shared" si="8"/>
        <v/>
      </c>
      <c r="R14" s="216" t="str">
        <f t="shared" si="6"/>
        <v/>
      </c>
      <c r="S14" s="178"/>
    </row>
    <row r="15" spans="1:19" x14ac:dyDescent="0.2">
      <c r="B15" s="120"/>
      <c r="C15" s="121"/>
      <c r="D15" s="121"/>
      <c r="E15" s="122"/>
      <c r="F15" s="146"/>
      <c r="G15" s="123"/>
      <c r="H15" s="124"/>
      <c r="I15" s="121"/>
      <c r="J15" s="174" t="str">
        <f t="shared" si="3"/>
        <v/>
      </c>
      <c r="K15" s="174" t="str">
        <f t="shared" si="4"/>
        <v/>
      </c>
      <c r="L15" s="123"/>
      <c r="M15" s="121"/>
      <c r="N15" s="245" t="str">
        <f t="shared" si="9"/>
        <v/>
      </c>
      <c r="O15" s="176" t="str">
        <f t="shared" si="5"/>
        <v xml:space="preserve"> </v>
      </c>
      <c r="P15" s="218" t="str">
        <f t="shared" si="7"/>
        <v/>
      </c>
      <c r="Q15" s="160" t="str">
        <f t="shared" si="8"/>
        <v/>
      </c>
      <c r="R15" s="216" t="str">
        <f t="shared" si="6"/>
        <v/>
      </c>
      <c r="S15" s="178"/>
    </row>
    <row r="16" spans="1:19" x14ac:dyDescent="0.2">
      <c r="B16" s="120"/>
      <c r="C16" s="121"/>
      <c r="D16" s="121"/>
      <c r="E16" s="122"/>
      <c r="F16" s="146"/>
      <c r="G16" s="123"/>
      <c r="H16" s="124"/>
      <c r="I16" s="121"/>
      <c r="J16" s="174" t="str">
        <f t="shared" si="3"/>
        <v/>
      </c>
      <c r="K16" s="174" t="str">
        <f t="shared" si="4"/>
        <v/>
      </c>
      <c r="L16" s="123"/>
      <c r="M16" s="121"/>
      <c r="N16" s="245" t="str">
        <f t="shared" si="9"/>
        <v/>
      </c>
      <c r="O16" s="176" t="str">
        <f t="shared" si="5"/>
        <v xml:space="preserve"> </v>
      </c>
      <c r="P16" s="218" t="str">
        <f t="shared" si="7"/>
        <v/>
      </c>
      <c r="Q16" s="160" t="str">
        <f t="shared" si="8"/>
        <v/>
      </c>
      <c r="R16" s="216" t="str">
        <f t="shared" si="6"/>
        <v/>
      </c>
      <c r="S16" s="178"/>
    </row>
    <row r="17" spans="1:20" x14ac:dyDescent="0.2">
      <c r="B17" s="120"/>
      <c r="C17" s="121"/>
      <c r="D17" s="121"/>
      <c r="E17" s="122"/>
      <c r="F17" s="146"/>
      <c r="G17" s="123"/>
      <c r="H17" s="124"/>
      <c r="I17" s="121"/>
      <c r="J17" s="174" t="str">
        <f t="shared" si="3"/>
        <v/>
      </c>
      <c r="K17" s="174" t="str">
        <f t="shared" si="4"/>
        <v/>
      </c>
      <c r="L17" s="123"/>
      <c r="M17" s="121"/>
      <c r="N17" s="245" t="str">
        <f t="shared" si="9"/>
        <v/>
      </c>
      <c r="O17" s="176" t="str">
        <f t="shared" si="5"/>
        <v xml:space="preserve"> </v>
      </c>
      <c r="P17" s="218" t="str">
        <f t="shared" si="7"/>
        <v/>
      </c>
      <c r="Q17" s="160" t="str">
        <f t="shared" si="8"/>
        <v/>
      </c>
      <c r="R17" s="216" t="str">
        <f t="shared" si="6"/>
        <v/>
      </c>
      <c r="S17" s="179"/>
      <c r="T17" s="11"/>
    </row>
    <row r="18" spans="1:20" x14ac:dyDescent="0.2">
      <c r="B18" s="120"/>
      <c r="C18" s="121"/>
      <c r="D18" s="121"/>
      <c r="E18" s="122"/>
      <c r="F18" s="146"/>
      <c r="G18" s="123"/>
      <c r="H18" s="124"/>
      <c r="I18" s="121"/>
      <c r="J18" s="174" t="str">
        <f t="shared" si="3"/>
        <v/>
      </c>
      <c r="K18" s="174" t="str">
        <f t="shared" si="4"/>
        <v/>
      </c>
      <c r="L18" s="123"/>
      <c r="M18" s="121"/>
      <c r="N18" s="245" t="str">
        <f t="shared" si="9"/>
        <v/>
      </c>
      <c r="O18" s="176" t="str">
        <f t="shared" si="5"/>
        <v xml:space="preserve"> </v>
      </c>
      <c r="P18" s="218" t="str">
        <f t="shared" si="7"/>
        <v/>
      </c>
      <c r="Q18" s="160" t="str">
        <f t="shared" si="8"/>
        <v/>
      </c>
      <c r="R18" s="216" t="str">
        <f t="shared" si="6"/>
        <v/>
      </c>
      <c r="S18" s="178"/>
    </row>
    <row r="19" spans="1:20" x14ac:dyDescent="0.2">
      <c r="B19" s="120"/>
      <c r="C19" s="121"/>
      <c r="D19" s="121"/>
      <c r="E19" s="122"/>
      <c r="F19" s="146"/>
      <c r="G19" s="123"/>
      <c r="H19" s="124"/>
      <c r="I19" s="121"/>
      <c r="J19" s="174" t="str">
        <f t="shared" si="3"/>
        <v/>
      </c>
      <c r="K19" s="174" t="str">
        <f t="shared" si="4"/>
        <v/>
      </c>
      <c r="L19" s="123"/>
      <c r="M19" s="121"/>
      <c r="N19" s="245" t="str">
        <f t="shared" si="9"/>
        <v/>
      </c>
      <c r="O19" s="176" t="str">
        <f t="shared" si="5"/>
        <v xml:space="preserve"> </v>
      </c>
      <c r="P19" s="218" t="str">
        <f t="shared" si="7"/>
        <v/>
      </c>
      <c r="Q19" s="160" t="str">
        <f t="shared" si="8"/>
        <v/>
      </c>
      <c r="R19" s="216" t="str">
        <f t="shared" si="6"/>
        <v/>
      </c>
      <c r="S19" s="178"/>
    </row>
    <row r="20" spans="1:20" x14ac:dyDescent="0.2">
      <c r="B20" s="120"/>
      <c r="C20" s="121"/>
      <c r="D20" s="121"/>
      <c r="E20" s="122"/>
      <c r="F20" s="146"/>
      <c r="G20" s="123"/>
      <c r="H20" s="124"/>
      <c r="I20" s="121"/>
      <c r="J20" s="174" t="str">
        <f t="shared" si="3"/>
        <v/>
      </c>
      <c r="K20" s="174" t="str">
        <f t="shared" si="4"/>
        <v/>
      </c>
      <c r="L20" s="123"/>
      <c r="M20" s="121"/>
      <c r="N20" s="245" t="str">
        <f t="shared" si="9"/>
        <v/>
      </c>
      <c r="O20" s="176" t="str">
        <f t="shared" si="5"/>
        <v xml:space="preserve"> </v>
      </c>
      <c r="P20" s="218" t="str">
        <f t="shared" si="7"/>
        <v/>
      </c>
      <c r="Q20" s="160" t="str">
        <f t="shared" si="8"/>
        <v/>
      </c>
      <c r="R20" s="216" t="str">
        <f t="shared" si="6"/>
        <v/>
      </c>
      <c r="S20" s="178"/>
    </row>
    <row r="21" spans="1:20" x14ac:dyDescent="0.2">
      <c r="B21" s="120"/>
      <c r="C21" s="121"/>
      <c r="D21" s="121"/>
      <c r="E21" s="122"/>
      <c r="F21" s="146"/>
      <c r="G21" s="123"/>
      <c r="H21" s="124"/>
      <c r="I21" s="121"/>
      <c r="J21" s="174" t="str">
        <f t="shared" si="3"/>
        <v/>
      </c>
      <c r="K21" s="174" t="str">
        <f t="shared" si="4"/>
        <v/>
      </c>
      <c r="L21" s="123"/>
      <c r="M21" s="121"/>
      <c r="N21" s="245" t="str">
        <f t="shared" si="9"/>
        <v/>
      </c>
      <c r="O21" s="176" t="str">
        <f t="shared" si="5"/>
        <v xml:space="preserve"> </v>
      </c>
      <c r="P21" s="218" t="str">
        <f t="shared" si="7"/>
        <v/>
      </c>
      <c r="Q21" s="160" t="str">
        <f t="shared" si="8"/>
        <v/>
      </c>
      <c r="R21" s="216" t="str">
        <f t="shared" si="6"/>
        <v/>
      </c>
      <c r="S21" s="178"/>
    </row>
    <row r="22" spans="1:20" x14ac:dyDescent="0.2">
      <c r="B22" s="120"/>
      <c r="C22" s="121"/>
      <c r="D22" s="121"/>
      <c r="E22" s="126"/>
      <c r="F22" s="146"/>
      <c r="G22" s="123"/>
      <c r="H22" s="124"/>
      <c r="I22" s="121"/>
      <c r="J22" s="174" t="str">
        <f t="shared" si="3"/>
        <v/>
      </c>
      <c r="K22" s="174" t="str">
        <f t="shared" si="4"/>
        <v/>
      </c>
      <c r="L22" s="123"/>
      <c r="M22" s="121"/>
      <c r="N22" s="245" t="str">
        <f t="shared" si="9"/>
        <v/>
      </c>
      <c r="O22" s="176" t="str">
        <f t="shared" si="5"/>
        <v xml:space="preserve"> </v>
      </c>
      <c r="P22" s="218" t="str">
        <f t="shared" si="7"/>
        <v/>
      </c>
      <c r="Q22" s="160" t="str">
        <f t="shared" si="8"/>
        <v/>
      </c>
      <c r="R22" s="216" t="str">
        <f t="shared" si="6"/>
        <v/>
      </c>
      <c r="S22" s="178"/>
    </row>
    <row r="23" spans="1:20" ht="16" thickBot="1" x14ac:dyDescent="0.25">
      <c r="B23" s="127"/>
      <c r="C23" s="128"/>
      <c r="D23" s="128"/>
      <c r="E23" s="129"/>
      <c r="F23" s="147"/>
      <c r="G23" s="130"/>
      <c r="H23" s="131"/>
      <c r="I23" s="128"/>
      <c r="J23" s="192" t="str">
        <f t="shared" si="3"/>
        <v/>
      </c>
      <c r="K23" s="253" t="str">
        <f t="shared" si="4"/>
        <v/>
      </c>
      <c r="L23" s="130"/>
      <c r="M23" s="128"/>
      <c r="N23" s="246" t="str">
        <f t="shared" si="9"/>
        <v/>
      </c>
      <c r="O23" s="182" t="str">
        <f t="shared" si="5"/>
        <v xml:space="preserve"> </v>
      </c>
      <c r="P23" s="219" t="str">
        <f t="shared" si="7"/>
        <v/>
      </c>
      <c r="Q23" s="163" t="str">
        <f t="shared" si="8"/>
        <v/>
      </c>
      <c r="R23" s="217" t="str">
        <f t="shared" si="6"/>
        <v/>
      </c>
      <c r="S23" s="183"/>
    </row>
    <row r="24" spans="1:20" x14ac:dyDescent="0.2">
      <c r="A24" s="9"/>
      <c r="B24" s="10"/>
      <c r="I24" s="7"/>
      <c r="J24" s="7"/>
      <c r="K24" s="7"/>
      <c r="Q24" s="16"/>
      <c r="R24" s="16"/>
    </row>
    <row r="25" spans="1:20" ht="20" customHeight="1" x14ac:dyDescent="0.2">
      <c r="B25" s="17"/>
      <c r="C25" s="46" t="s">
        <v>24</v>
      </c>
      <c r="D25" s="46"/>
      <c r="E25" s="1"/>
      <c r="F25" s="1"/>
      <c r="G25" s="5"/>
      <c r="H25" s="1"/>
      <c r="L25" s="2"/>
      <c r="M25" s="2"/>
      <c r="N25" s="2"/>
      <c r="O25" s="6"/>
      <c r="P25" s="6"/>
    </row>
    <row r="26" spans="1:20" x14ac:dyDescent="0.2">
      <c r="B26" s="53" t="s">
        <v>56</v>
      </c>
      <c r="C26" s="32"/>
      <c r="D26" s="32"/>
      <c r="E26" s="33"/>
      <c r="F26" s="33"/>
      <c r="G26" s="32"/>
      <c r="H26" s="34"/>
      <c r="I26" s="32"/>
      <c r="J26" s="32"/>
      <c r="K26" s="32"/>
      <c r="L26" s="32"/>
      <c r="M26" s="32"/>
      <c r="N26" s="32"/>
      <c r="O26" s="35"/>
      <c r="P26" s="35"/>
      <c r="Q26" s="36"/>
      <c r="R26" s="36"/>
      <c r="S26" s="54"/>
    </row>
    <row r="27" spans="1:20" x14ac:dyDescent="0.2">
      <c r="B27" s="57"/>
      <c r="C27" s="20" t="s">
        <v>75</v>
      </c>
      <c r="D27" s="20"/>
      <c r="E27" s="22"/>
      <c r="F27" s="22"/>
      <c r="G27" s="21"/>
      <c r="H27" s="23"/>
      <c r="I27" s="21"/>
      <c r="J27" s="21"/>
      <c r="K27" s="21"/>
      <c r="L27" s="21"/>
      <c r="M27" s="21"/>
      <c r="N27" s="21"/>
      <c r="O27" s="24"/>
      <c r="P27" s="24"/>
      <c r="Q27" s="16"/>
      <c r="R27" s="16"/>
      <c r="S27" s="56"/>
    </row>
    <row r="28" spans="1:20" x14ac:dyDescent="0.2">
      <c r="B28" s="55"/>
      <c r="C28" s="21" t="s">
        <v>76</v>
      </c>
      <c r="D28" s="21"/>
      <c r="E28" s="22"/>
      <c r="F28" s="22"/>
      <c r="G28" s="21"/>
      <c r="H28" s="23"/>
      <c r="I28" s="21"/>
      <c r="J28" s="21"/>
      <c r="K28" s="21"/>
      <c r="L28" s="21"/>
      <c r="M28" s="21"/>
      <c r="N28" s="21"/>
      <c r="O28" s="24"/>
      <c r="P28" s="24"/>
      <c r="Q28" s="16"/>
      <c r="R28" s="16"/>
      <c r="S28" s="56"/>
    </row>
    <row r="29" spans="1:20" x14ac:dyDescent="0.2">
      <c r="B29" s="60"/>
      <c r="C29" s="26" t="s">
        <v>96</v>
      </c>
      <c r="D29" s="26"/>
      <c r="E29" s="27"/>
      <c r="F29" s="27"/>
      <c r="G29" s="26"/>
      <c r="H29" s="28"/>
      <c r="I29" s="26"/>
      <c r="J29" s="26"/>
      <c r="K29" s="26"/>
      <c r="L29" s="26"/>
      <c r="M29" s="26"/>
      <c r="N29" s="26"/>
      <c r="O29" s="29"/>
      <c r="P29" s="29"/>
      <c r="Q29" s="30"/>
      <c r="R29" s="30"/>
      <c r="S29" s="59"/>
    </row>
    <row r="30" spans="1:20" x14ac:dyDescent="0.2">
      <c r="B30" s="55" t="s">
        <v>72</v>
      </c>
      <c r="C30" s="21"/>
      <c r="D30" s="21"/>
      <c r="E30" s="22"/>
      <c r="F30" s="22"/>
      <c r="G30" s="21"/>
      <c r="H30" s="23"/>
      <c r="I30" s="21"/>
      <c r="J30" s="21"/>
      <c r="K30" s="21"/>
      <c r="L30" s="21"/>
      <c r="M30" s="21"/>
      <c r="N30" s="21"/>
      <c r="O30" s="24"/>
      <c r="P30" s="24"/>
      <c r="Q30" s="16"/>
      <c r="R30" s="16"/>
      <c r="S30" s="56"/>
    </row>
    <row r="31" spans="1:20" x14ac:dyDescent="0.2">
      <c r="B31" s="61" t="s">
        <v>49</v>
      </c>
      <c r="C31" s="38"/>
      <c r="D31" s="38"/>
      <c r="E31" s="37"/>
      <c r="F31" s="37"/>
      <c r="G31" s="38"/>
      <c r="H31" s="39"/>
      <c r="I31" s="38"/>
      <c r="J31" s="38"/>
      <c r="K31" s="38"/>
      <c r="L31" s="38"/>
      <c r="M31" s="38"/>
      <c r="N31" s="38"/>
      <c r="O31" s="40"/>
      <c r="P31" s="40"/>
      <c r="Q31" s="41"/>
      <c r="R31" s="41"/>
      <c r="S31" s="62"/>
    </row>
    <row r="32" spans="1:20" x14ac:dyDescent="0.2">
      <c r="B32" s="55" t="s">
        <v>58</v>
      </c>
      <c r="C32" s="21"/>
      <c r="D32" s="21"/>
      <c r="E32" s="22"/>
      <c r="F32" s="22"/>
      <c r="G32" s="21"/>
      <c r="H32" s="23"/>
      <c r="I32" s="21"/>
      <c r="J32" s="21"/>
      <c r="K32" s="21"/>
      <c r="L32" s="21"/>
      <c r="M32" s="21"/>
      <c r="N32" s="21"/>
      <c r="O32" s="24"/>
      <c r="P32" s="24"/>
      <c r="Q32" s="16"/>
      <c r="R32" s="16"/>
      <c r="S32" s="56"/>
    </row>
    <row r="33" spans="2:19" x14ac:dyDescent="0.2">
      <c r="B33" s="55"/>
      <c r="C33" s="22" t="s">
        <v>73</v>
      </c>
      <c r="D33" s="22"/>
      <c r="E33" s="22"/>
      <c r="F33" s="22"/>
      <c r="G33" s="21"/>
      <c r="H33" s="23"/>
      <c r="I33" s="21"/>
      <c r="J33" s="21"/>
      <c r="K33" s="21"/>
      <c r="L33" s="21"/>
      <c r="M33" s="21"/>
      <c r="N33" s="21"/>
      <c r="O33" s="24"/>
      <c r="P33" s="24"/>
      <c r="Q33" s="16"/>
      <c r="R33" s="16"/>
      <c r="S33" s="56"/>
    </row>
    <row r="34" spans="2:19" x14ac:dyDescent="0.2">
      <c r="B34" s="55"/>
      <c r="C34" s="22" t="s">
        <v>74</v>
      </c>
      <c r="D34" s="22"/>
      <c r="E34" s="22"/>
      <c r="F34" s="22"/>
      <c r="G34" s="21"/>
      <c r="H34" s="23"/>
      <c r="I34" s="21"/>
      <c r="J34" s="21"/>
      <c r="K34" s="21"/>
      <c r="L34" s="21"/>
      <c r="M34" s="21"/>
      <c r="N34" s="21"/>
      <c r="O34" s="24"/>
      <c r="P34" s="24"/>
      <c r="Q34" s="16"/>
      <c r="R34" s="16"/>
      <c r="S34" s="56"/>
    </row>
    <row r="35" spans="2:19" x14ac:dyDescent="0.2">
      <c r="B35" s="53" t="s">
        <v>59</v>
      </c>
      <c r="C35" s="32"/>
      <c r="D35" s="32"/>
      <c r="E35" s="33"/>
      <c r="F35" s="33"/>
      <c r="G35" s="32"/>
      <c r="H35" s="34"/>
      <c r="I35" s="32"/>
      <c r="J35" s="32"/>
      <c r="K35" s="32"/>
      <c r="L35" s="32"/>
      <c r="M35" s="32"/>
      <c r="N35" s="32"/>
      <c r="O35" s="35"/>
      <c r="P35" s="35"/>
      <c r="Q35" s="36"/>
      <c r="R35" s="36"/>
      <c r="S35" s="54"/>
    </row>
    <row r="36" spans="2:19" x14ac:dyDescent="0.2">
      <c r="B36" s="55"/>
      <c r="C36" s="22" t="s">
        <v>64</v>
      </c>
      <c r="D36" s="22"/>
      <c r="E36" s="22"/>
      <c r="F36" s="22"/>
      <c r="G36" s="21"/>
      <c r="H36" s="23"/>
      <c r="I36" s="21"/>
      <c r="J36" s="21"/>
      <c r="K36" s="21"/>
      <c r="L36" s="21"/>
      <c r="M36" s="21"/>
      <c r="N36" s="21"/>
      <c r="O36" s="24"/>
      <c r="P36" s="24"/>
      <c r="Q36" s="16"/>
      <c r="R36" s="16"/>
      <c r="S36" s="56"/>
    </row>
    <row r="37" spans="2:19" x14ac:dyDescent="0.2">
      <c r="B37" s="60"/>
      <c r="C37" s="27" t="s">
        <v>65</v>
      </c>
      <c r="D37" s="27"/>
      <c r="E37" s="27"/>
      <c r="F37" s="27"/>
      <c r="G37" s="26"/>
      <c r="H37" s="28"/>
      <c r="I37" s="26"/>
      <c r="J37" s="26"/>
      <c r="K37" s="26"/>
      <c r="L37" s="26"/>
      <c r="M37" s="26"/>
      <c r="N37" s="26"/>
      <c r="O37" s="29"/>
      <c r="P37" s="29"/>
      <c r="Q37" s="30"/>
      <c r="R37" s="30"/>
      <c r="S37" s="59"/>
    </row>
    <row r="38" spans="2:19" x14ac:dyDescent="0.2">
      <c r="B38" s="55" t="s">
        <v>38</v>
      </c>
      <c r="C38" s="21"/>
      <c r="D38" s="21"/>
      <c r="E38" s="22"/>
      <c r="F38" s="22"/>
      <c r="G38" s="21"/>
      <c r="H38" s="23"/>
      <c r="I38" s="21"/>
      <c r="J38" s="21"/>
      <c r="K38" s="21"/>
      <c r="L38" s="21"/>
      <c r="M38" s="21"/>
      <c r="N38" s="21"/>
      <c r="O38" s="24"/>
      <c r="P38" s="24"/>
      <c r="Q38" s="16"/>
      <c r="R38" s="16"/>
      <c r="S38" s="56"/>
    </row>
    <row r="39" spans="2:19" x14ac:dyDescent="0.2">
      <c r="B39" s="61" t="s">
        <v>60</v>
      </c>
      <c r="C39" s="38"/>
      <c r="D39" s="38"/>
      <c r="E39" s="37"/>
      <c r="F39" s="37"/>
      <c r="G39" s="38"/>
      <c r="H39" s="39"/>
      <c r="I39" s="38"/>
      <c r="J39" s="38"/>
      <c r="K39" s="38"/>
      <c r="L39" s="38"/>
      <c r="M39" s="38"/>
      <c r="N39" s="38"/>
      <c r="O39" s="40"/>
      <c r="P39" s="40"/>
      <c r="Q39" s="41"/>
      <c r="R39" s="41"/>
      <c r="S39" s="62"/>
    </row>
    <row r="40" spans="2:19" x14ac:dyDescent="0.2">
      <c r="B40" s="55" t="s">
        <v>61</v>
      </c>
      <c r="C40" s="21"/>
      <c r="D40" s="21"/>
      <c r="E40" s="22"/>
      <c r="F40" s="22"/>
      <c r="G40" s="21"/>
      <c r="H40" s="23"/>
      <c r="I40" s="21"/>
      <c r="J40" s="21"/>
      <c r="K40" s="21"/>
      <c r="L40" s="21"/>
      <c r="M40" s="21"/>
      <c r="N40" s="21"/>
      <c r="O40" s="24"/>
      <c r="P40" s="24"/>
      <c r="Q40" s="16"/>
      <c r="R40" s="16"/>
      <c r="S40" s="56"/>
    </row>
    <row r="41" spans="2:19" x14ac:dyDescent="0.2">
      <c r="B41" s="55"/>
      <c r="C41" s="22" t="s">
        <v>66</v>
      </c>
      <c r="D41" s="22"/>
      <c r="E41" s="22"/>
      <c r="F41" s="22"/>
      <c r="G41" s="21"/>
      <c r="H41" s="23"/>
      <c r="I41" s="21"/>
      <c r="J41" s="21"/>
      <c r="K41" s="21"/>
      <c r="L41" s="21"/>
      <c r="M41" s="21"/>
      <c r="N41" s="21"/>
      <c r="O41" s="24"/>
      <c r="P41" s="24"/>
      <c r="Q41" s="16"/>
      <c r="R41" s="16"/>
      <c r="S41" s="56"/>
    </row>
    <row r="42" spans="2:19" x14ac:dyDescent="0.2">
      <c r="B42" s="55"/>
      <c r="C42" s="22" t="s">
        <v>67</v>
      </c>
      <c r="D42" s="22"/>
      <c r="E42" s="22"/>
      <c r="F42" s="22"/>
      <c r="G42" s="21"/>
      <c r="H42" s="23"/>
      <c r="I42" s="21"/>
      <c r="J42" s="21"/>
      <c r="K42" s="21"/>
      <c r="L42" s="21"/>
      <c r="M42" s="21"/>
      <c r="N42" s="21"/>
      <c r="O42" s="24"/>
      <c r="P42" s="24"/>
      <c r="Q42" s="16"/>
      <c r="R42" s="16"/>
      <c r="S42" s="56"/>
    </row>
    <row r="43" spans="2:19" x14ac:dyDescent="0.2">
      <c r="B43" s="53" t="s">
        <v>54</v>
      </c>
      <c r="C43" s="32"/>
      <c r="D43" s="32"/>
      <c r="E43" s="33"/>
      <c r="F43" s="33"/>
      <c r="G43" s="32"/>
      <c r="H43" s="34"/>
      <c r="I43" s="32"/>
      <c r="J43" s="32"/>
      <c r="K43" s="32"/>
      <c r="L43" s="32"/>
      <c r="M43" s="32"/>
      <c r="N43" s="32"/>
      <c r="O43" s="35"/>
      <c r="P43" s="35"/>
      <c r="Q43" s="36"/>
      <c r="R43" s="36"/>
      <c r="S43" s="54"/>
    </row>
    <row r="44" spans="2:19" x14ac:dyDescent="0.2">
      <c r="B44" s="55"/>
      <c r="C44" s="22" t="s">
        <v>42</v>
      </c>
      <c r="D44" s="22"/>
      <c r="E44" s="22"/>
      <c r="F44" s="22"/>
      <c r="G44" s="21"/>
      <c r="H44" s="23"/>
      <c r="I44" s="21"/>
      <c r="J44" s="21"/>
      <c r="K44" s="21"/>
      <c r="L44" s="21"/>
      <c r="M44" s="21"/>
      <c r="N44" s="21"/>
      <c r="O44" s="24"/>
      <c r="P44" s="24"/>
      <c r="Q44" s="16"/>
      <c r="R44" s="16"/>
      <c r="S44" s="56"/>
    </row>
    <row r="45" spans="2:19" x14ac:dyDescent="0.2">
      <c r="B45" s="55"/>
      <c r="C45" s="22" t="s">
        <v>43</v>
      </c>
      <c r="D45" s="22"/>
      <c r="E45" s="22"/>
      <c r="F45" s="22"/>
      <c r="G45" s="21"/>
      <c r="H45" s="23"/>
      <c r="I45" s="21"/>
      <c r="J45" s="21"/>
      <c r="K45" s="21"/>
      <c r="L45" s="21"/>
      <c r="M45" s="21"/>
      <c r="N45" s="21"/>
      <c r="O45" s="24"/>
      <c r="P45" s="24"/>
      <c r="Q45" s="16"/>
      <c r="R45" s="16"/>
      <c r="S45" s="56"/>
    </row>
    <row r="46" spans="2:19" x14ac:dyDescent="0.2">
      <c r="B46" s="60"/>
      <c r="C46" s="27" t="s">
        <v>44</v>
      </c>
      <c r="D46" s="27"/>
      <c r="E46" s="27"/>
      <c r="F46" s="27"/>
      <c r="G46" s="26"/>
      <c r="H46" s="28"/>
      <c r="I46" s="26"/>
      <c r="J46" s="26"/>
      <c r="K46" s="26"/>
      <c r="L46" s="26"/>
      <c r="M46" s="26"/>
      <c r="N46" s="26"/>
      <c r="O46" s="29"/>
      <c r="P46" s="29"/>
      <c r="Q46" s="30"/>
      <c r="R46" s="30"/>
      <c r="S46" s="59"/>
    </row>
    <row r="47" spans="2:19" x14ac:dyDescent="0.2">
      <c r="B47" s="55" t="s">
        <v>55</v>
      </c>
      <c r="C47" s="21"/>
      <c r="D47" s="21"/>
      <c r="E47" s="22"/>
      <c r="F47" s="22"/>
      <c r="G47" s="21"/>
      <c r="H47" s="23"/>
      <c r="I47" s="21"/>
      <c r="J47" s="21"/>
      <c r="K47" s="21"/>
      <c r="L47" s="21"/>
      <c r="M47" s="21"/>
      <c r="N47" s="21"/>
      <c r="O47" s="24"/>
      <c r="P47" s="24"/>
      <c r="Q47" s="16"/>
      <c r="R47" s="16"/>
      <c r="S47" s="56"/>
    </row>
    <row r="48" spans="2:19" x14ac:dyDescent="0.2">
      <c r="B48" s="55"/>
      <c r="C48" s="22" t="s">
        <v>28</v>
      </c>
      <c r="D48" s="22"/>
      <c r="E48" s="22"/>
      <c r="F48" s="22"/>
      <c r="G48" s="21"/>
      <c r="H48" s="23"/>
      <c r="I48" s="21"/>
      <c r="J48" s="21"/>
      <c r="K48" s="21"/>
      <c r="L48" s="21"/>
      <c r="M48" s="21"/>
      <c r="N48" s="21"/>
      <c r="O48" s="24"/>
      <c r="P48" s="24"/>
      <c r="Q48" s="16"/>
      <c r="R48" s="16"/>
      <c r="S48" s="56"/>
    </row>
    <row r="49" spans="2:19" x14ac:dyDescent="0.2">
      <c r="B49" s="60"/>
      <c r="C49" s="27" t="s">
        <v>45</v>
      </c>
      <c r="D49" s="27"/>
      <c r="E49" s="27"/>
      <c r="F49" s="27"/>
      <c r="G49" s="26"/>
      <c r="H49" s="28"/>
      <c r="I49" s="26"/>
      <c r="J49" s="26"/>
      <c r="K49" s="26"/>
      <c r="L49" s="26"/>
      <c r="M49" s="26"/>
      <c r="N49" s="26"/>
      <c r="O49" s="29"/>
      <c r="P49" s="29"/>
      <c r="Q49" s="30"/>
      <c r="R49" s="30"/>
      <c r="S49" s="59"/>
    </row>
  </sheetData>
  <sheetProtection sheet="1" objects="1" scenarios="1" formatCells="0" formatColumns="0" formatRows="0" insertColumns="0" insertRows="0" insertHyperlinks="0" deleteColumns="0" deleteRows="0" sort="0" autoFilter="0" pivotTables="0"/>
  <mergeCells count="2">
    <mergeCell ref="B2:D2"/>
    <mergeCell ref="O2:R2"/>
  </mergeCells>
  <conditionalFormatting sqref="H4:H23">
    <cfRule type="cellIs" dxfId="38" priority="19" operator="greaterThan">
      <formula>0.25</formula>
    </cfRule>
  </conditionalFormatting>
  <conditionalFormatting sqref="B2:D2">
    <cfRule type="containsText" dxfId="37" priority="13" operator="containsText" text="BEAR CALL SPREAD">
      <formula>NOT(ISERROR(SEARCH("BEAR CALL SPREAD",B2)))</formula>
    </cfRule>
  </conditionalFormatting>
  <conditionalFormatting sqref="R4:R23">
    <cfRule type="cellIs" dxfId="36" priority="9" operator="between">
      <formula>0.7</formula>
      <formula>99.99</formula>
    </cfRule>
    <cfRule type="cellIs" dxfId="35" priority="10" operator="between">
      <formula>0.5</formula>
      <formula>0.699999</formula>
    </cfRule>
    <cfRule type="cellIs" dxfId="34" priority="11" operator="lessThan">
      <formula>0.5</formula>
    </cfRule>
    <cfRule type="containsText" dxfId="33" priority="12" operator="containsText" text="DTE???">
      <formula>NOT(ISERROR(SEARCH("DTE???",R4)))</formula>
    </cfRule>
  </conditionalFormatting>
  <conditionalFormatting sqref="K4:K23">
    <cfRule type="cellIs" dxfId="32" priority="5" operator="between">
      <formula>4</formula>
      <formula>999</formula>
    </cfRule>
    <cfRule type="cellIs" dxfId="31" priority="6" operator="between">
      <formula>2</formula>
      <formula>3.9999</formula>
    </cfRule>
    <cfRule type="cellIs" dxfId="30" priority="7" operator="lessThan">
      <formula>2</formula>
    </cfRule>
    <cfRule type="containsText" dxfId="29" priority="8" operator="containsText" text="DTE???">
      <formula>NOT(ISERROR(SEARCH("DTE???",K4)))</formula>
    </cfRule>
  </conditionalFormatting>
  <conditionalFormatting sqref="P4:P23">
    <cfRule type="containsText" dxfId="28" priority="4" operator="containsText" text="DTE???">
      <formula>NOT(ISERROR(SEARCH("DTE???",P4)))</formula>
    </cfRule>
    <cfRule type="cellIs" dxfId="27" priority="3" operator="between">
      <formula>0.1</formula>
      <formula>99.99</formula>
    </cfRule>
    <cfRule type="cellIs" dxfId="26" priority="2" operator="between">
      <formula>0.05</formula>
      <formula>0.099999</formula>
    </cfRule>
    <cfRule type="cellIs" dxfId="25" priority="1" operator="lessThan">
      <formula>0.05</formula>
    </cfRule>
  </conditionalFormatting>
  <pageMargins left="0.7" right="0.7" top="0.75" bottom="0.75" header="0.3" footer="0.3"/>
  <pageSetup orientation="portrait" horizontalDpi="200" verticalDpi="2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7030A0"/>
  </sheetPr>
  <dimension ref="A1:AA56"/>
  <sheetViews>
    <sheetView showGridLines="0" showRowColHeaders="0" workbookViewId="0">
      <pane xSplit="1" ySplit="3" topLeftCell="B4" activePane="bottomRight" state="frozen"/>
      <selection pane="topRight" activeCell="B1" sqref="B1"/>
      <selection pane="bottomLeft" activeCell="A6" sqref="A6"/>
      <selection pane="bottomRight" activeCell="W4" sqref="W4:W23"/>
    </sheetView>
  </sheetViews>
  <sheetFormatPr baseColWidth="10" defaultColWidth="8.83203125" defaultRowHeight="15" x14ac:dyDescent="0.2"/>
  <cols>
    <col min="1" max="1" width="4" style="4" customWidth="1"/>
    <col min="2" max="2" width="7.5" bestFit="1" customWidth="1"/>
    <col min="3" max="3" width="10.6640625" style="1" customWidth="1"/>
    <col min="4" max="4" width="7.6640625" style="1" customWidth="1"/>
    <col min="5" max="5" width="10.6640625" customWidth="1"/>
    <col min="6" max="6" width="7.6640625" customWidth="1"/>
    <col min="7" max="7" width="10.6640625" style="1" customWidth="1"/>
    <col min="8" max="9" width="10.6640625" style="5" customWidth="1"/>
    <col min="10" max="13" width="10.6640625" style="1" customWidth="1"/>
    <col min="14" max="15" width="10.6640625" style="3" customWidth="1"/>
    <col min="16" max="20" width="10.6640625" style="1" customWidth="1"/>
    <col min="21" max="21" width="10.6640625" style="5" customWidth="1"/>
    <col min="22" max="23" width="10.6640625" style="2" customWidth="1"/>
    <col min="24" max="25" width="10.6640625" style="6" customWidth="1"/>
    <col min="26" max="26" width="50.6640625" customWidth="1"/>
  </cols>
  <sheetData>
    <row r="1" spans="1:26" ht="5" customHeight="1" thickBot="1" x14ac:dyDescent="0.25">
      <c r="G1" s="21"/>
      <c r="H1" s="23"/>
      <c r="I1" s="23"/>
      <c r="J1" s="19"/>
      <c r="K1" s="19"/>
      <c r="L1" s="19"/>
      <c r="M1" s="18"/>
      <c r="N1" s="2"/>
      <c r="O1" s="2"/>
      <c r="P1" s="2"/>
      <c r="Q1" s="24"/>
      <c r="R1" s="24"/>
      <c r="S1" s="6"/>
      <c r="T1" s="6"/>
      <c r="U1"/>
      <c r="V1"/>
      <c r="W1"/>
      <c r="X1"/>
      <c r="Y1"/>
    </row>
    <row r="2" spans="1:26" s="198" customFormat="1" ht="17" thickBot="1" x14ac:dyDescent="0.25">
      <c r="A2" s="229"/>
      <c r="B2" s="290" t="s">
        <v>124</v>
      </c>
      <c r="C2" s="291"/>
      <c r="D2" s="291"/>
      <c r="F2" s="238"/>
      <c r="G2" s="292" t="s">
        <v>5</v>
      </c>
      <c r="H2" s="293"/>
      <c r="I2" s="293"/>
      <c r="J2" s="293"/>
      <c r="K2" s="293"/>
      <c r="L2" s="294"/>
      <c r="M2" s="295" t="s">
        <v>6</v>
      </c>
      <c r="N2" s="295"/>
      <c r="O2" s="295"/>
      <c r="P2" s="295"/>
      <c r="Q2" s="295"/>
      <c r="R2" s="296"/>
      <c r="S2" s="199"/>
      <c r="T2" s="199"/>
      <c r="U2" s="200"/>
      <c r="V2" s="287" t="s">
        <v>104</v>
      </c>
      <c r="W2" s="288"/>
      <c r="X2" s="288"/>
      <c r="Y2" s="289"/>
    </row>
    <row r="3" spans="1:26" s="113" customFormat="1" ht="30" x14ac:dyDescent="0.2">
      <c r="B3" s="65" t="s">
        <v>0</v>
      </c>
      <c r="C3" s="66" t="s">
        <v>1</v>
      </c>
      <c r="D3" s="74" t="s">
        <v>97</v>
      </c>
      <c r="E3" s="67" t="s">
        <v>2</v>
      </c>
      <c r="F3" s="107" t="s">
        <v>105</v>
      </c>
      <c r="G3" s="108" t="s">
        <v>7</v>
      </c>
      <c r="H3" s="109" t="s">
        <v>8</v>
      </c>
      <c r="I3" s="110" t="s">
        <v>9</v>
      </c>
      <c r="J3" s="111" t="s">
        <v>98</v>
      </c>
      <c r="K3" s="111" t="s">
        <v>115</v>
      </c>
      <c r="L3" s="112" t="s">
        <v>125</v>
      </c>
      <c r="M3" s="115" t="s">
        <v>10</v>
      </c>
      <c r="N3" s="109" t="s">
        <v>11</v>
      </c>
      <c r="O3" s="111" t="s">
        <v>12</v>
      </c>
      <c r="P3" s="111" t="s">
        <v>98</v>
      </c>
      <c r="Q3" s="111" t="s">
        <v>115</v>
      </c>
      <c r="R3" s="232" t="s">
        <v>126</v>
      </c>
      <c r="S3" s="70" t="s">
        <v>13</v>
      </c>
      <c r="T3" s="66" t="s">
        <v>14</v>
      </c>
      <c r="U3" s="222" t="s">
        <v>4</v>
      </c>
      <c r="V3" s="226" t="s">
        <v>15</v>
      </c>
      <c r="W3" s="230" t="s">
        <v>111</v>
      </c>
      <c r="X3" s="227" t="s">
        <v>16</v>
      </c>
      <c r="Y3" s="231" t="s">
        <v>119</v>
      </c>
      <c r="Z3" s="75" t="s">
        <v>3</v>
      </c>
    </row>
    <row r="4" spans="1:26" x14ac:dyDescent="0.2">
      <c r="B4" s="120"/>
      <c r="C4" s="121"/>
      <c r="D4" s="175"/>
      <c r="E4" s="122"/>
      <c r="F4" s="239"/>
      <c r="G4" s="194"/>
      <c r="H4" s="124"/>
      <c r="I4" s="175"/>
      <c r="J4" s="228" t="str">
        <f>IF(OR(G4="",C4="",D4=""),"", (G4-C4)/D4)</f>
        <v/>
      </c>
      <c r="K4" s="228" t="str">
        <f>IF(OR(G4="",C4="",D4=""),"", IF(F4&gt;0, (G4-C4)/D4*30/F4,"DTE???"))</f>
        <v/>
      </c>
      <c r="L4" s="241" t="str">
        <f>IF(OR(D4="",G4=""),"",G4-D4*0.5)</f>
        <v/>
      </c>
      <c r="M4" s="123"/>
      <c r="N4" s="195"/>
      <c r="O4" s="121"/>
      <c r="P4" s="228" t="str">
        <f>IF(OR(M4="",C4="",D4=""), "",(C4-M4)/D4)</f>
        <v/>
      </c>
      <c r="Q4" s="228" t="str">
        <f>IF(OR(M4="",C4="",D4=""),"",IF(F4="","DTE???",(C4-M4)/D4*30/F4))</f>
        <v/>
      </c>
      <c r="R4" s="243" t="str">
        <f>IF(OR(D4="",M4=""),"",D4*0.5+M4)</f>
        <v/>
      </c>
      <c r="S4" s="123"/>
      <c r="T4" s="121"/>
      <c r="U4" s="223" t="str">
        <f t="shared" ref="U4:U23" si="0">IF(OR(H4="",N4=""), " ", AVERAGE(H4,N4))</f>
        <v xml:space="preserve"> </v>
      </c>
      <c r="V4" s="176" t="str">
        <f>IF(OR(S4="",T4=""), "", S4/T4)</f>
        <v/>
      </c>
      <c r="W4" s="137" t="str">
        <f>IF(OR(S4="",T4=""), "", IF(F4&gt;0,S4/T4*30/F4,"DTE???"))</f>
        <v/>
      </c>
      <c r="X4" s="160" t="str">
        <f>IF(OR(S4="",T4=""), "",V:V /U:U)</f>
        <v/>
      </c>
      <c r="Y4" s="177" t="str">
        <f>IF(OR(S4="",T4=""), "",IF(F4&gt;0,V:V /U:U*30/F4,"DTE???"))</f>
        <v/>
      </c>
      <c r="Z4" s="152"/>
    </row>
    <row r="5" spans="1:26" x14ac:dyDescent="0.2">
      <c r="B5" s="120"/>
      <c r="C5" s="121"/>
      <c r="D5" s="175"/>
      <c r="E5" s="122"/>
      <c r="F5" s="239"/>
      <c r="G5" s="194"/>
      <c r="H5" s="124"/>
      <c r="I5" s="175"/>
      <c r="J5" s="228" t="str">
        <f t="shared" ref="J5:J23" si="1">IF(OR(G5="",C5="",D5=""),"", (G5-C5)/D5)</f>
        <v/>
      </c>
      <c r="K5" s="228" t="str">
        <f t="shared" ref="K5:K23" si="2">IF(OR(G5="",C5="",D5=""),"", IF(F5&gt;0, (G5-C5)/D5*30/F5,"DTE???"))</f>
        <v/>
      </c>
      <c r="L5" s="241" t="str">
        <f t="shared" ref="L5:L23" si="3">IF(OR(D5="",G5=""),"",G5-D5*0.5)</f>
        <v/>
      </c>
      <c r="M5" s="123"/>
      <c r="N5" s="195"/>
      <c r="O5" s="121"/>
      <c r="P5" s="228" t="str">
        <f t="shared" ref="P5:P23" si="4">IF(OR(M5="",C5="",D5=""), "",(C5-M5)/D5)</f>
        <v/>
      </c>
      <c r="Q5" s="228" t="str">
        <f t="shared" ref="Q5:Q23" si="5">IF(OR(M5="",C5="",D5=""),"",IF(F5="","DTE???",(C5-M5)/D5*30/F5))</f>
        <v/>
      </c>
      <c r="R5" s="243" t="str">
        <f t="shared" ref="R5:R23" si="6">IF(OR(D5="",M5=""),"",D5*0.5+M5)</f>
        <v/>
      </c>
      <c r="S5" s="123"/>
      <c r="T5" s="121"/>
      <c r="U5" s="223" t="str">
        <f t="shared" si="0"/>
        <v xml:space="preserve"> </v>
      </c>
      <c r="V5" s="176" t="str">
        <f t="shared" ref="V5:V23" si="7">IF(OR(S5="",T5=""), "", S5/T5)</f>
        <v/>
      </c>
      <c r="W5" s="137" t="str">
        <f t="shared" ref="W5:W23" si="8">IF(OR(S5="",T5=""), "", IF(F5&gt;0,S5/T5*30/F5,"DTE???"))</f>
        <v/>
      </c>
      <c r="X5" s="160" t="str">
        <f t="shared" ref="X5:X23" si="9">IF(OR(S5="",T5=""), "",V:V /U:U)</f>
        <v/>
      </c>
      <c r="Y5" s="177" t="str">
        <f t="shared" ref="Y5:Y23" si="10">IF(OR(S5="",T5=""), "",IF(F5&gt;0,V:V /U:U*30/F5,"DTE???"))</f>
        <v/>
      </c>
      <c r="Z5" s="152"/>
    </row>
    <row r="6" spans="1:26" x14ac:dyDescent="0.2">
      <c r="B6" s="120"/>
      <c r="C6" s="121"/>
      <c r="D6" s="175"/>
      <c r="E6" s="122"/>
      <c r="F6" s="239"/>
      <c r="G6" s="194"/>
      <c r="H6" s="124"/>
      <c r="I6" s="175"/>
      <c r="J6" s="228" t="str">
        <f t="shared" si="1"/>
        <v/>
      </c>
      <c r="K6" s="228" t="str">
        <f t="shared" si="2"/>
        <v/>
      </c>
      <c r="L6" s="241" t="str">
        <f t="shared" si="3"/>
        <v/>
      </c>
      <c r="M6" s="123"/>
      <c r="N6" s="195"/>
      <c r="O6" s="121"/>
      <c r="P6" s="228" t="str">
        <f t="shared" si="4"/>
        <v/>
      </c>
      <c r="Q6" s="228" t="str">
        <f t="shared" si="5"/>
        <v/>
      </c>
      <c r="R6" s="243" t="str">
        <f t="shared" si="6"/>
        <v/>
      </c>
      <c r="S6" s="123"/>
      <c r="T6" s="121"/>
      <c r="U6" s="223" t="str">
        <f t="shared" si="0"/>
        <v xml:space="preserve"> </v>
      </c>
      <c r="V6" s="176" t="str">
        <f t="shared" si="7"/>
        <v/>
      </c>
      <c r="W6" s="137" t="str">
        <f t="shared" si="8"/>
        <v/>
      </c>
      <c r="X6" s="160" t="str">
        <f t="shared" si="9"/>
        <v/>
      </c>
      <c r="Y6" s="177" t="str">
        <f t="shared" si="10"/>
        <v/>
      </c>
      <c r="Z6" s="152"/>
    </row>
    <row r="7" spans="1:26" x14ac:dyDescent="0.2">
      <c r="B7" s="120"/>
      <c r="C7" s="121"/>
      <c r="D7" s="175"/>
      <c r="E7" s="122"/>
      <c r="F7" s="239"/>
      <c r="G7" s="194"/>
      <c r="H7" s="124"/>
      <c r="I7" s="175"/>
      <c r="J7" s="228" t="str">
        <f t="shared" si="1"/>
        <v/>
      </c>
      <c r="K7" s="228" t="str">
        <f t="shared" si="2"/>
        <v/>
      </c>
      <c r="L7" s="241" t="str">
        <f t="shared" si="3"/>
        <v/>
      </c>
      <c r="M7" s="123"/>
      <c r="N7" s="124"/>
      <c r="O7" s="121"/>
      <c r="P7" s="228" t="str">
        <f t="shared" si="4"/>
        <v/>
      </c>
      <c r="Q7" s="228" t="str">
        <f t="shared" si="5"/>
        <v/>
      </c>
      <c r="R7" s="243" t="str">
        <f t="shared" si="6"/>
        <v/>
      </c>
      <c r="S7" s="123"/>
      <c r="T7" s="121"/>
      <c r="U7" s="223" t="str">
        <f t="shared" si="0"/>
        <v xml:space="preserve"> </v>
      </c>
      <c r="V7" s="176" t="str">
        <f t="shared" si="7"/>
        <v/>
      </c>
      <c r="W7" s="137" t="str">
        <f t="shared" si="8"/>
        <v/>
      </c>
      <c r="X7" s="160" t="str">
        <f t="shared" si="9"/>
        <v/>
      </c>
      <c r="Y7" s="177" t="str">
        <f t="shared" si="10"/>
        <v/>
      </c>
      <c r="Z7" s="152"/>
    </row>
    <row r="8" spans="1:26" x14ac:dyDescent="0.2">
      <c r="B8" s="120"/>
      <c r="C8" s="121"/>
      <c r="D8" s="175"/>
      <c r="E8" s="122"/>
      <c r="F8" s="239"/>
      <c r="G8" s="194"/>
      <c r="H8" s="124"/>
      <c r="I8" s="175"/>
      <c r="J8" s="228" t="str">
        <f t="shared" si="1"/>
        <v/>
      </c>
      <c r="K8" s="228" t="str">
        <f t="shared" si="2"/>
        <v/>
      </c>
      <c r="L8" s="241" t="str">
        <f t="shared" si="3"/>
        <v/>
      </c>
      <c r="M8" s="123"/>
      <c r="N8" s="124"/>
      <c r="O8" s="121"/>
      <c r="P8" s="228" t="str">
        <f t="shared" si="4"/>
        <v/>
      </c>
      <c r="Q8" s="228" t="str">
        <f t="shared" si="5"/>
        <v/>
      </c>
      <c r="R8" s="243" t="str">
        <f t="shared" si="6"/>
        <v/>
      </c>
      <c r="S8" s="123"/>
      <c r="T8" s="121"/>
      <c r="U8" s="223" t="str">
        <f t="shared" si="0"/>
        <v xml:space="preserve"> </v>
      </c>
      <c r="V8" s="176" t="str">
        <f t="shared" si="7"/>
        <v/>
      </c>
      <c r="W8" s="137" t="str">
        <f t="shared" si="8"/>
        <v/>
      </c>
      <c r="X8" s="160" t="str">
        <f t="shared" si="9"/>
        <v/>
      </c>
      <c r="Y8" s="177" t="str">
        <f t="shared" si="10"/>
        <v/>
      </c>
      <c r="Z8" s="152"/>
    </row>
    <row r="9" spans="1:26" x14ac:dyDescent="0.2">
      <c r="B9" s="120"/>
      <c r="C9" s="121"/>
      <c r="D9" s="175"/>
      <c r="E9" s="122"/>
      <c r="F9" s="239"/>
      <c r="G9" s="194"/>
      <c r="H9" s="124"/>
      <c r="I9" s="175"/>
      <c r="J9" s="228" t="str">
        <f t="shared" si="1"/>
        <v/>
      </c>
      <c r="K9" s="228" t="str">
        <f t="shared" si="2"/>
        <v/>
      </c>
      <c r="L9" s="241" t="str">
        <f t="shared" si="3"/>
        <v/>
      </c>
      <c r="M9" s="123"/>
      <c r="N9" s="124"/>
      <c r="O9" s="121"/>
      <c r="P9" s="228" t="str">
        <f t="shared" si="4"/>
        <v/>
      </c>
      <c r="Q9" s="228" t="str">
        <f t="shared" si="5"/>
        <v/>
      </c>
      <c r="R9" s="243" t="str">
        <f t="shared" si="6"/>
        <v/>
      </c>
      <c r="S9" s="123"/>
      <c r="T9" s="121"/>
      <c r="U9" s="223" t="str">
        <f t="shared" si="0"/>
        <v xml:space="preserve"> </v>
      </c>
      <c r="V9" s="176" t="str">
        <f t="shared" si="7"/>
        <v/>
      </c>
      <c r="W9" s="137" t="str">
        <f t="shared" si="8"/>
        <v/>
      </c>
      <c r="X9" s="160" t="str">
        <f t="shared" si="9"/>
        <v/>
      </c>
      <c r="Y9" s="177" t="str">
        <f t="shared" si="10"/>
        <v/>
      </c>
      <c r="Z9" s="152"/>
    </row>
    <row r="10" spans="1:26" x14ac:dyDescent="0.2">
      <c r="B10" s="120"/>
      <c r="C10" s="121"/>
      <c r="D10" s="175"/>
      <c r="E10" s="122"/>
      <c r="F10" s="239"/>
      <c r="G10" s="194"/>
      <c r="H10" s="124"/>
      <c r="I10" s="175"/>
      <c r="J10" s="228" t="str">
        <f t="shared" si="1"/>
        <v/>
      </c>
      <c r="K10" s="228" t="str">
        <f t="shared" si="2"/>
        <v/>
      </c>
      <c r="L10" s="241" t="str">
        <f t="shared" si="3"/>
        <v/>
      </c>
      <c r="M10" s="123"/>
      <c r="N10" s="195"/>
      <c r="O10" s="121"/>
      <c r="P10" s="228" t="str">
        <f t="shared" si="4"/>
        <v/>
      </c>
      <c r="Q10" s="228" t="str">
        <f t="shared" si="5"/>
        <v/>
      </c>
      <c r="R10" s="243" t="str">
        <f t="shared" si="6"/>
        <v/>
      </c>
      <c r="S10" s="123"/>
      <c r="T10" s="121"/>
      <c r="U10" s="223" t="str">
        <f t="shared" si="0"/>
        <v xml:space="preserve"> </v>
      </c>
      <c r="V10" s="176" t="str">
        <f t="shared" si="7"/>
        <v/>
      </c>
      <c r="W10" s="137" t="str">
        <f t="shared" si="8"/>
        <v/>
      </c>
      <c r="X10" s="160" t="str">
        <f t="shared" si="9"/>
        <v/>
      </c>
      <c r="Y10" s="177" t="str">
        <f t="shared" si="10"/>
        <v/>
      </c>
      <c r="Z10" s="152"/>
    </row>
    <row r="11" spans="1:26" x14ac:dyDescent="0.2">
      <c r="B11" s="120"/>
      <c r="C11" s="121"/>
      <c r="D11" s="175"/>
      <c r="E11" s="122"/>
      <c r="F11" s="239"/>
      <c r="G11" s="194"/>
      <c r="H11" s="124"/>
      <c r="I11" s="175"/>
      <c r="J11" s="228" t="str">
        <f t="shared" si="1"/>
        <v/>
      </c>
      <c r="K11" s="228" t="str">
        <f t="shared" si="2"/>
        <v/>
      </c>
      <c r="L11" s="241" t="str">
        <f t="shared" si="3"/>
        <v/>
      </c>
      <c r="M11" s="123"/>
      <c r="N11" s="195"/>
      <c r="O11" s="121"/>
      <c r="P11" s="228" t="str">
        <f t="shared" si="4"/>
        <v/>
      </c>
      <c r="Q11" s="228" t="str">
        <f t="shared" si="5"/>
        <v/>
      </c>
      <c r="R11" s="243" t="str">
        <f t="shared" si="6"/>
        <v/>
      </c>
      <c r="S11" s="123"/>
      <c r="T11" s="121"/>
      <c r="U11" s="223" t="str">
        <f t="shared" si="0"/>
        <v xml:space="preserve"> </v>
      </c>
      <c r="V11" s="176" t="str">
        <f t="shared" si="7"/>
        <v/>
      </c>
      <c r="W11" s="137" t="str">
        <f t="shared" si="8"/>
        <v/>
      </c>
      <c r="X11" s="160" t="str">
        <f t="shared" si="9"/>
        <v/>
      </c>
      <c r="Y11" s="177" t="str">
        <f t="shared" si="10"/>
        <v/>
      </c>
      <c r="Z11" s="152"/>
    </row>
    <row r="12" spans="1:26" x14ac:dyDescent="0.2">
      <c r="B12" s="120"/>
      <c r="C12" s="121"/>
      <c r="D12" s="175"/>
      <c r="E12" s="122"/>
      <c r="F12" s="239"/>
      <c r="G12" s="194"/>
      <c r="H12" s="124"/>
      <c r="I12" s="175"/>
      <c r="J12" s="228" t="str">
        <f t="shared" si="1"/>
        <v/>
      </c>
      <c r="K12" s="228" t="str">
        <f t="shared" si="2"/>
        <v/>
      </c>
      <c r="L12" s="241" t="str">
        <f t="shared" si="3"/>
        <v/>
      </c>
      <c r="M12" s="123"/>
      <c r="N12" s="195"/>
      <c r="O12" s="121"/>
      <c r="P12" s="228" t="str">
        <f t="shared" si="4"/>
        <v/>
      </c>
      <c r="Q12" s="228" t="str">
        <f t="shared" si="5"/>
        <v/>
      </c>
      <c r="R12" s="243" t="str">
        <f t="shared" si="6"/>
        <v/>
      </c>
      <c r="S12" s="123"/>
      <c r="T12" s="121"/>
      <c r="U12" s="223" t="str">
        <f t="shared" si="0"/>
        <v xml:space="preserve"> </v>
      </c>
      <c r="V12" s="176" t="str">
        <f t="shared" si="7"/>
        <v/>
      </c>
      <c r="W12" s="137" t="str">
        <f t="shared" si="8"/>
        <v/>
      </c>
      <c r="X12" s="160" t="str">
        <f t="shared" si="9"/>
        <v/>
      </c>
      <c r="Y12" s="177" t="str">
        <f t="shared" si="10"/>
        <v/>
      </c>
      <c r="Z12" s="152"/>
    </row>
    <row r="13" spans="1:26" x14ac:dyDescent="0.2">
      <c r="B13" s="120"/>
      <c r="C13" s="121"/>
      <c r="D13" s="175"/>
      <c r="E13" s="122"/>
      <c r="F13" s="239"/>
      <c r="G13" s="194"/>
      <c r="H13" s="124"/>
      <c r="I13" s="175"/>
      <c r="J13" s="228" t="str">
        <f t="shared" si="1"/>
        <v/>
      </c>
      <c r="K13" s="228" t="str">
        <f t="shared" si="2"/>
        <v/>
      </c>
      <c r="L13" s="241" t="str">
        <f t="shared" si="3"/>
        <v/>
      </c>
      <c r="M13" s="123"/>
      <c r="N13" s="195"/>
      <c r="O13" s="121"/>
      <c r="P13" s="228" t="str">
        <f t="shared" si="4"/>
        <v/>
      </c>
      <c r="Q13" s="228" t="str">
        <f t="shared" si="5"/>
        <v/>
      </c>
      <c r="R13" s="243" t="str">
        <f t="shared" si="6"/>
        <v/>
      </c>
      <c r="S13" s="123"/>
      <c r="T13" s="121"/>
      <c r="U13" s="223" t="str">
        <f t="shared" si="0"/>
        <v xml:space="preserve"> </v>
      </c>
      <c r="V13" s="176" t="str">
        <f t="shared" si="7"/>
        <v/>
      </c>
      <c r="W13" s="137" t="str">
        <f t="shared" si="8"/>
        <v/>
      </c>
      <c r="X13" s="160" t="str">
        <f t="shared" si="9"/>
        <v/>
      </c>
      <c r="Y13" s="177" t="str">
        <f t="shared" si="10"/>
        <v/>
      </c>
      <c r="Z13" s="152"/>
    </row>
    <row r="14" spans="1:26" x14ac:dyDescent="0.2">
      <c r="B14" s="120"/>
      <c r="C14" s="121"/>
      <c r="D14" s="175"/>
      <c r="E14" s="122"/>
      <c r="F14" s="239"/>
      <c r="G14" s="194"/>
      <c r="H14" s="124"/>
      <c r="I14" s="175"/>
      <c r="J14" s="228" t="str">
        <f t="shared" si="1"/>
        <v/>
      </c>
      <c r="K14" s="228" t="str">
        <f t="shared" si="2"/>
        <v/>
      </c>
      <c r="L14" s="241" t="str">
        <f t="shared" si="3"/>
        <v/>
      </c>
      <c r="M14" s="123"/>
      <c r="N14" s="195"/>
      <c r="O14" s="121"/>
      <c r="P14" s="228" t="str">
        <f t="shared" si="4"/>
        <v/>
      </c>
      <c r="Q14" s="228" t="str">
        <f t="shared" si="5"/>
        <v/>
      </c>
      <c r="R14" s="243" t="str">
        <f t="shared" si="6"/>
        <v/>
      </c>
      <c r="S14" s="123"/>
      <c r="T14" s="121"/>
      <c r="U14" s="223" t="str">
        <f t="shared" si="0"/>
        <v xml:space="preserve"> </v>
      </c>
      <c r="V14" s="176" t="str">
        <f t="shared" si="7"/>
        <v/>
      </c>
      <c r="W14" s="137" t="str">
        <f t="shared" si="8"/>
        <v/>
      </c>
      <c r="X14" s="160" t="str">
        <f t="shared" si="9"/>
        <v/>
      </c>
      <c r="Y14" s="177" t="str">
        <f t="shared" si="10"/>
        <v/>
      </c>
      <c r="Z14" s="152"/>
    </row>
    <row r="15" spans="1:26" x14ac:dyDescent="0.2">
      <c r="B15" s="120"/>
      <c r="C15" s="121"/>
      <c r="D15" s="175"/>
      <c r="E15" s="122"/>
      <c r="F15" s="239"/>
      <c r="G15" s="194"/>
      <c r="H15" s="124"/>
      <c r="I15" s="175"/>
      <c r="J15" s="228" t="str">
        <f t="shared" si="1"/>
        <v/>
      </c>
      <c r="K15" s="228" t="str">
        <f t="shared" si="2"/>
        <v/>
      </c>
      <c r="L15" s="241" t="str">
        <f t="shared" si="3"/>
        <v/>
      </c>
      <c r="M15" s="123"/>
      <c r="N15" s="195"/>
      <c r="O15" s="121"/>
      <c r="P15" s="228" t="str">
        <f t="shared" si="4"/>
        <v/>
      </c>
      <c r="Q15" s="228" t="str">
        <f t="shared" si="5"/>
        <v/>
      </c>
      <c r="R15" s="243" t="str">
        <f t="shared" si="6"/>
        <v/>
      </c>
      <c r="S15" s="123"/>
      <c r="T15" s="121"/>
      <c r="U15" s="223" t="str">
        <f t="shared" si="0"/>
        <v xml:space="preserve"> </v>
      </c>
      <c r="V15" s="176" t="str">
        <f t="shared" si="7"/>
        <v/>
      </c>
      <c r="W15" s="137" t="str">
        <f t="shared" si="8"/>
        <v/>
      </c>
      <c r="X15" s="160" t="str">
        <f t="shared" si="9"/>
        <v/>
      </c>
      <c r="Y15" s="177" t="str">
        <f t="shared" si="10"/>
        <v/>
      </c>
      <c r="Z15" s="152"/>
    </row>
    <row r="16" spans="1:26" x14ac:dyDescent="0.2">
      <c r="B16" s="120"/>
      <c r="C16" s="121"/>
      <c r="D16" s="175"/>
      <c r="E16" s="122"/>
      <c r="F16" s="239"/>
      <c r="G16" s="194"/>
      <c r="H16" s="124"/>
      <c r="I16" s="175"/>
      <c r="J16" s="228" t="str">
        <f t="shared" si="1"/>
        <v/>
      </c>
      <c r="K16" s="228" t="str">
        <f t="shared" si="2"/>
        <v/>
      </c>
      <c r="L16" s="241" t="str">
        <f t="shared" si="3"/>
        <v/>
      </c>
      <c r="M16" s="123"/>
      <c r="N16" s="195"/>
      <c r="O16" s="121"/>
      <c r="P16" s="228" t="str">
        <f t="shared" si="4"/>
        <v/>
      </c>
      <c r="Q16" s="228" t="str">
        <f t="shared" si="5"/>
        <v/>
      </c>
      <c r="R16" s="243" t="str">
        <f t="shared" si="6"/>
        <v/>
      </c>
      <c r="S16" s="123"/>
      <c r="T16" s="121"/>
      <c r="U16" s="223" t="str">
        <f t="shared" si="0"/>
        <v xml:space="preserve"> </v>
      </c>
      <c r="V16" s="176" t="str">
        <f t="shared" si="7"/>
        <v/>
      </c>
      <c r="W16" s="137" t="str">
        <f t="shared" si="8"/>
        <v/>
      </c>
      <c r="X16" s="160" t="str">
        <f t="shared" si="9"/>
        <v/>
      </c>
      <c r="Y16" s="177" t="str">
        <f t="shared" si="10"/>
        <v/>
      </c>
      <c r="Z16" s="152"/>
    </row>
    <row r="17" spans="1:27" x14ac:dyDescent="0.2">
      <c r="B17" s="120"/>
      <c r="C17" s="121"/>
      <c r="D17" s="175"/>
      <c r="E17" s="122"/>
      <c r="F17" s="239"/>
      <c r="G17" s="194"/>
      <c r="H17" s="124"/>
      <c r="I17" s="175"/>
      <c r="J17" s="228" t="str">
        <f t="shared" si="1"/>
        <v/>
      </c>
      <c r="K17" s="228" t="str">
        <f t="shared" si="2"/>
        <v/>
      </c>
      <c r="L17" s="241" t="str">
        <f t="shared" si="3"/>
        <v/>
      </c>
      <c r="M17" s="123"/>
      <c r="N17" s="195"/>
      <c r="O17" s="121"/>
      <c r="P17" s="228" t="str">
        <f t="shared" si="4"/>
        <v/>
      </c>
      <c r="Q17" s="228" t="str">
        <f t="shared" si="5"/>
        <v/>
      </c>
      <c r="R17" s="243" t="str">
        <f t="shared" si="6"/>
        <v/>
      </c>
      <c r="S17" s="123"/>
      <c r="T17" s="121"/>
      <c r="U17" s="223" t="str">
        <f t="shared" si="0"/>
        <v xml:space="preserve"> </v>
      </c>
      <c r="V17" s="176" t="str">
        <f t="shared" si="7"/>
        <v/>
      </c>
      <c r="W17" s="137" t="str">
        <f t="shared" si="8"/>
        <v/>
      </c>
      <c r="X17" s="160" t="str">
        <f t="shared" si="9"/>
        <v/>
      </c>
      <c r="Y17" s="177" t="str">
        <f t="shared" si="10"/>
        <v/>
      </c>
      <c r="Z17" s="225"/>
      <c r="AA17" s="11"/>
    </row>
    <row r="18" spans="1:27" x14ac:dyDescent="0.2">
      <c r="B18" s="120"/>
      <c r="C18" s="121"/>
      <c r="D18" s="175"/>
      <c r="E18" s="122"/>
      <c r="F18" s="239"/>
      <c r="G18" s="194"/>
      <c r="H18" s="124"/>
      <c r="I18" s="175"/>
      <c r="J18" s="228" t="str">
        <f t="shared" si="1"/>
        <v/>
      </c>
      <c r="K18" s="228" t="str">
        <f t="shared" si="2"/>
        <v/>
      </c>
      <c r="L18" s="241" t="str">
        <f t="shared" si="3"/>
        <v/>
      </c>
      <c r="M18" s="123"/>
      <c r="N18" s="195"/>
      <c r="O18" s="121"/>
      <c r="P18" s="228" t="str">
        <f t="shared" si="4"/>
        <v/>
      </c>
      <c r="Q18" s="228" t="str">
        <f t="shared" si="5"/>
        <v/>
      </c>
      <c r="R18" s="243" t="str">
        <f t="shared" si="6"/>
        <v/>
      </c>
      <c r="S18" s="123"/>
      <c r="T18" s="121"/>
      <c r="U18" s="223" t="str">
        <f t="shared" si="0"/>
        <v xml:space="preserve"> </v>
      </c>
      <c r="V18" s="176" t="str">
        <f t="shared" si="7"/>
        <v/>
      </c>
      <c r="W18" s="137" t="str">
        <f t="shared" si="8"/>
        <v/>
      </c>
      <c r="X18" s="160" t="str">
        <f t="shared" si="9"/>
        <v/>
      </c>
      <c r="Y18" s="177" t="str">
        <f t="shared" si="10"/>
        <v/>
      </c>
      <c r="Z18" s="152"/>
    </row>
    <row r="19" spans="1:27" x14ac:dyDescent="0.2">
      <c r="B19" s="120"/>
      <c r="C19" s="121"/>
      <c r="D19" s="175"/>
      <c r="E19" s="122"/>
      <c r="F19" s="239"/>
      <c r="G19" s="194"/>
      <c r="H19" s="124"/>
      <c r="I19" s="175"/>
      <c r="J19" s="228" t="str">
        <f t="shared" si="1"/>
        <v/>
      </c>
      <c r="K19" s="228" t="str">
        <f t="shared" si="2"/>
        <v/>
      </c>
      <c r="L19" s="241" t="str">
        <f t="shared" si="3"/>
        <v/>
      </c>
      <c r="M19" s="123"/>
      <c r="N19" s="195"/>
      <c r="O19" s="121"/>
      <c r="P19" s="228" t="str">
        <f t="shared" si="4"/>
        <v/>
      </c>
      <c r="Q19" s="228" t="str">
        <f t="shared" si="5"/>
        <v/>
      </c>
      <c r="R19" s="243" t="str">
        <f t="shared" si="6"/>
        <v/>
      </c>
      <c r="S19" s="123"/>
      <c r="T19" s="121"/>
      <c r="U19" s="223" t="str">
        <f t="shared" si="0"/>
        <v xml:space="preserve"> </v>
      </c>
      <c r="V19" s="176" t="str">
        <f t="shared" si="7"/>
        <v/>
      </c>
      <c r="W19" s="137" t="str">
        <f t="shared" si="8"/>
        <v/>
      </c>
      <c r="X19" s="160" t="str">
        <f t="shared" si="9"/>
        <v/>
      </c>
      <c r="Y19" s="177" t="str">
        <f t="shared" si="10"/>
        <v/>
      </c>
      <c r="Z19" s="152"/>
    </row>
    <row r="20" spans="1:27" x14ac:dyDescent="0.2">
      <c r="B20" s="120"/>
      <c r="C20" s="121"/>
      <c r="D20" s="175"/>
      <c r="E20" s="122"/>
      <c r="F20" s="239"/>
      <c r="G20" s="194"/>
      <c r="H20" s="124"/>
      <c r="I20" s="175"/>
      <c r="J20" s="228" t="str">
        <f t="shared" si="1"/>
        <v/>
      </c>
      <c r="K20" s="228" t="str">
        <f t="shared" si="2"/>
        <v/>
      </c>
      <c r="L20" s="241" t="str">
        <f t="shared" si="3"/>
        <v/>
      </c>
      <c r="M20" s="123"/>
      <c r="N20" s="195"/>
      <c r="O20" s="121"/>
      <c r="P20" s="228" t="str">
        <f t="shared" si="4"/>
        <v/>
      </c>
      <c r="Q20" s="228" t="str">
        <f t="shared" si="5"/>
        <v/>
      </c>
      <c r="R20" s="243" t="str">
        <f t="shared" si="6"/>
        <v/>
      </c>
      <c r="S20" s="123"/>
      <c r="T20" s="121"/>
      <c r="U20" s="223" t="str">
        <f t="shared" si="0"/>
        <v xml:space="preserve"> </v>
      </c>
      <c r="V20" s="176" t="str">
        <f t="shared" si="7"/>
        <v/>
      </c>
      <c r="W20" s="137" t="str">
        <f t="shared" si="8"/>
        <v/>
      </c>
      <c r="X20" s="160" t="str">
        <f t="shared" si="9"/>
        <v/>
      </c>
      <c r="Y20" s="177" t="str">
        <f t="shared" si="10"/>
        <v/>
      </c>
      <c r="Z20" s="152"/>
    </row>
    <row r="21" spans="1:27" x14ac:dyDescent="0.2">
      <c r="B21" s="120"/>
      <c r="C21" s="121"/>
      <c r="D21" s="175"/>
      <c r="E21" s="122"/>
      <c r="F21" s="239"/>
      <c r="G21" s="194"/>
      <c r="H21" s="124"/>
      <c r="I21" s="175"/>
      <c r="J21" s="228" t="str">
        <f t="shared" si="1"/>
        <v/>
      </c>
      <c r="K21" s="228" t="str">
        <f t="shared" si="2"/>
        <v/>
      </c>
      <c r="L21" s="241" t="str">
        <f t="shared" si="3"/>
        <v/>
      </c>
      <c r="M21" s="123"/>
      <c r="N21" s="195"/>
      <c r="O21" s="121"/>
      <c r="P21" s="228" t="str">
        <f t="shared" si="4"/>
        <v/>
      </c>
      <c r="Q21" s="228" t="str">
        <f t="shared" si="5"/>
        <v/>
      </c>
      <c r="R21" s="243" t="str">
        <f t="shared" si="6"/>
        <v/>
      </c>
      <c r="S21" s="123"/>
      <c r="T21" s="121"/>
      <c r="U21" s="223" t="str">
        <f t="shared" si="0"/>
        <v xml:space="preserve"> </v>
      </c>
      <c r="V21" s="176" t="str">
        <f t="shared" si="7"/>
        <v/>
      </c>
      <c r="W21" s="137" t="str">
        <f t="shared" si="8"/>
        <v/>
      </c>
      <c r="X21" s="160" t="str">
        <f t="shared" si="9"/>
        <v/>
      </c>
      <c r="Y21" s="177" t="str">
        <f t="shared" si="10"/>
        <v/>
      </c>
      <c r="Z21" s="152"/>
    </row>
    <row r="22" spans="1:27" x14ac:dyDescent="0.2">
      <c r="B22" s="120"/>
      <c r="C22" s="121"/>
      <c r="D22" s="175"/>
      <c r="E22" s="126"/>
      <c r="F22" s="239"/>
      <c r="G22" s="194"/>
      <c r="H22" s="124"/>
      <c r="I22" s="175"/>
      <c r="J22" s="228" t="str">
        <f t="shared" si="1"/>
        <v/>
      </c>
      <c r="K22" s="228" t="str">
        <f t="shared" si="2"/>
        <v/>
      </c>
      <c r="L22" s="241" t="str">
        <f t="shared" si="3"/>
        <v/>
      </c>
      <c r="M22" s="123"/>
      <c r="N22" s="195"/>
      <c r="O22" s="121"/>
      <c r="P22" s="228" t="str">
        <f t="shared" si="4"/>
        <v/>
      </c>
      <c r="Q22" s="228" t="str">
        <f t="shared" si="5"/>
        <v/>
      </c>
      <c r="R22" s="243" t="str">
        <f t="shared" si="6"/>
        <v/>
      </c>
      <c r="S22" s="123"/>
      <c r="T22" s="121"/>
      <c r="U22" s="223" t="str">
        <f t="shared" si="0"/>
        <v xml:space="preserve"> </v>
      </c>
      <c r="V22" s="176" t="str">
        <f t="shared" si="7"/>
        <v/>
      </c>
      <c r="W22" s="137" t="str">
        <f t="shared" si="8"/>
        <v/>
      </c>
      <c r="X22" s="160" t="str">
        <f t="shared" si="9"/>
        <v/>
      </c>
      <c r="Y22" s="177" t="str">
        <f t="shared" si="10"/>
        <v/>
      </c>
      <c r="Z22" s="152"/>
    </row>
    <row r="23" spans="1:27" ht="16" thickBot="1" x14ac:dyDescent="0.25">
      <c r="A23" s="234"/>
      <c r="B23" s="233"/>
      <c r="C23" s="128"/>
      <c r="D23" s="181"/>
      <c r="E23" s="129"/>
      <c r="F23" s="240"/>
      <c r="G23" s="196"/>
      <c r="H23" s="131"/>
      <c r="I23" s="181"/>
      <c r="J23" s="192" t="str">
        <f t="shared" si="1"/>
        <v/>
      </c>
      <c r="K23" s="192" t="str">
        <f t="shared" si="2"/>
        <v/>
      </c>
      <c r="L23" s="242" t="str">
        <f t="shared" si="3"/>
        <v/>
      </c>
      <c r="M23" s="130"/>
      <c r="N23" s="197"/>
      <c r="O23" s="128"/>
      <c r="P23" s="192" t="str">
        <f t="shared" si="4"/>
        <v/>
      </c>
      <c r="Q23" s="192" t="str">
        <f t="shared" si="5"/>
        <v/>
      </c>
      <c r="R23" s="244" t="str">
        <f t="shared" si="6"/>
        <v/>
      </c>
      <c r="S23" s="130"/>
      <c r="T23" s="128"/>
      <c r="U23" s="224" t="str">
        <f t="shared" si="0"/>
        <v xml:space="preserve"> </v>
      </c>
      <c r="V23" s="236" t="str">
        <f t="shared" si="7"/>
        <v/>
      </c>
      <c r="W23" s="235" t="str">
        <f t="shared" si="8"/>
        <v/>
      </c>
      <c r="X23" s="160" t="str">
        <f t="shared" si="9"/>
        <v/>
      </c>
      <c r="Y23" s="177" t="str">
        <f t="shared" si="10"/>
        <v/>
      </c>
      <c r="Z23" s="153"/>
    </row>
    <row r="24" spans="1:27" x14ac:dyDescent="0.2">
      <c r="A24" s="9"/>
      <c r="B24" s="72"/>
      <c r="J24" s="7"/>
      <c r="K24" s="7"/>
      <c r="L24" s="7"/>
      <c r="P24" s="21"/>
      <c r="Q24" s="21"/>
      <c r="R24" s="21"/>
      <c r="V24" s="82"/>
      <c r="W24" s="82"/>
      <c r="X24" s="8"/>
      <c r="Y24" s="8"/>
    </row>
    <row r="25" spans="1:27" ht="20" customHeight="1" thickBot="1" x14ac:dyDescent="0.25">
      <c r="B25" s="17"/>
      <c r="C25" s="46" t="s">
        <v>24</v>
      </c>
      <c r="D25" s="46"/>
      <c r="E25" s="1"/>
      <c r="F25" s="1"/>
      <c r="G25" s="5"/>
      <c r="H25" s="1"/>
      <c r="I25" s="1"/>
      <c r="M25" s="2"/>
      <c r="N25" s="2"/>
      <c r="O25" s="2"/>
      <c r="P25" s="6"/>
      <c r="Q25" s="6"/>
      <c r="R25" s="6"/>
      <c r="S25" s="6"/>
      <c r="T25"/>
      <c r="U25"/>
      <c r="V25"/>
      <c r="W25"/>
      <c r="X25"/>
      <c r="Y25"/>
    </row>
    <row r="26" spans="1:27" x14ac:dyDescent="0.2">
      <c r="B26" s="77" t="s">
        <v>56</v>
      </c>
      <c r="C26" s="78"/>
      <c r="D26" s="78"/>
      <c r="E26" s="79"/>
      <c r="F26" s="79"/>
      <c r="G26" s="78"/>
      <c r="H26" s="80"/>
      <c r="I26" s="80"/>
      <c r="J26" s="78"/>
      <c r="K26" s="78"/>
      <c r="L26" s="78"/>
      <c r="M26" s="78"/>
      <c r="N26" s="81"/>
      <c r="O26" s="81"/>
      <c r="P26" s="78"/>
      <c r="Q26" s="78"/>
      <c r="R26" s="78"/>
      <c r="S26" s="78"/>
      <c r="T26" s="78"/>
      <c r="U26" s="80"/>
      <c r="V26" s="82"/>
      <c r="W26" s="82"/>
      <c r="X26" s="8"/>
      <c r="Y26" s="8"/>
      <c r="Z26" s="83"/>
    </row>
    <row r="27" spans="1:27" x14ac:dyDescent="0.2">
      <c r="B27" s="84"/>
      <c r="C27" s="20" t="s">
        <v>93</v>
      </c>
      <c r="D27" s="20"/>
      <c r="E27" s="22"/>
      <c r="F27" s="22"/>
      <c r="G27" s="21"/>
      <c r="H27" s="23"/>
      <c r="I27" s="23"/>
      <c r="J27" s="21"/>
      <c r="K27" s="21"/>
      <c r="L27" s="21"/>
      <c r="M27" s="21"/>
      <c r="N27" s="85"/>
      <c r="O27" s="85"/>
      <c r="P27" s="21"/>
      <c r="Q27" s="21"/>
      <c r="R27" s="21"/>
      <c r="S27" s="21"/>
      <c r="T27" s="21"/>
      <c r="U27" s="23"/>
      <c r="V27" s="24"/>
      <c r="W27" s="24"/>
      <c r="X27" s="16"/>
      <c r="Y27" s="16"/>
      <c r="Z27" s="86"/>
    </row>
    <row r="28" spans="1:27" x14ac:dyDescent="0.2">
      <c r="B28" s="11"/>
      <c r="C28" s="21" t="s">
        <v>94</v>
      </c>
      <c r="D28" s="21"/>
      <c r="E28" s="22"/>
      <c r="F28" s="22"/>
      <c r="G28" s="21"/>
      <c r="H28" s="23"/>
      <c r="I28" s="23"/>
      <c r="J28" s="21"/>
      <c r="K28" s="21"/>
      <c r="L28" s="21"/>
      <c r="M28" s="21"/>
      <c r="N28" s="85"/>
      <c r="O28" s="85"/>
      <c r="P28" s="21"/>
      <c r="Q28" s="21"/>
      <c r="R28" s="21"/>
      <c r="S28" s="21"/>
      <c r="T28" s="21"/>
      <c r="U28" s="23"/>
      <c r="V28" s="24"/>
      <c r="W28" s="24"/>
      <c r="X28" s="16"/>
      <c r="Y28" s="16"/>
      <c r="Z28" s="86"/>
    </row>
    <row r="29" spans="1:27" x14ac:dyDescent="0.2">
      <c r="B29" s="93" t="s">
        <v>77</v>
      </c>
      <c r="C29" s="38"/>
      <c r="D29" s="38"/>
      <c r="E29" s="37"/>
      <c r="F29" s="37"/>
      <c r="G29" s="38"/>
      <c r="H29" s="39"/>
      <c r="I29" s="39"/>
      <c r="J29" s="38"/>
      <c r="K29" s="38"/>
      <c r="L29" s="38"/>
      <c r="M29" s="38"/>
      <c r="N29" s="94"/>
      <c r="O29" s="94"/>
      <c r="P29" s="38"/>
      <c r="Q29" s="38"/>
      <c r="R29" s="38"/>
      <c r="S29" s="38"/>
      <c r="T29" s="38"/>
      <c r="U29" s="39"/>
      <c r="V29" s="40"/>
      <c r="W29" s="40"/>
      <c r="X29" s="41"/>
      <c r="Y29" s="41"/>
      <c r="Z29" s="95"/>
    </row>
    <row r="30" spans="1:27" x14ac:dyDescent="0.2">
      <c r="B30" s="11" t="s">
        <v>49</v>
      </c>
      <c r="C30" s="21"/>
      <c r="D30" s="21"/>
      <c r="E30" s="22"/>
      <c r="F30" s="22"/>
      <c r="G30" s="21"/>
      <c r="H30" s="23"/>
      <c r="I30" s="23"/>
      <c r="J30" s="21"/>
      <c r="K30" s="21"/>
      <c r="L30" s="21"/>
      <c r="M30" s="21"/>
      <c r="N30" s="85"/>
      <c r="O30" s="85"/>
      <c r="P30" s="21"/>
      <c r="Q30" s="21"/>
      <c r="R30" s="21"/>
      <c r="S30" s="21"/>
      <c r="T30" s="21"/>
      <c r="U30" s="23"/>
      <c r="V30" s="24"/>
      <c r="W30" s="24"/>
      <c r="X30" s="16"/>
      <c r="Y30" s="16"/>
      <c r="Z30" s="86"/>
    </row>
    <row r="31" spans="1:27" x14ac:dyDescent="0.2">
      <c r="B31" s="96" t="s">
        <v>58</v>
      </c>
      <c r="C31" s="32"/>
      <c r="D31" s="32"/>
      <c r="E31" s="33"/>
      <c r="F31" s="33"/>
      <c r="G31" s="32"/>
      <c r="H31" s="34"/>
      <c r="I31" s="34"/>
      <c r="J31" s="32"/>
      <c r="K31" s="32"/>
      <c r="L31" s="32"/>
      <c r="M31" s="32"/>
      <c r="N31" s="97"/>
      <c r="O31" s="97"/>
      <c r="P31" s="32"/>
      <c r="Q31" s="32"/>
      <c r="R31" s="32"/>
      <c r="S31" s="32"/>
      <c r="T31" s="32"/>
      <c r="U31" s="34"/>
      <c r="V31" s="35"/>
      <c r="W31" s="35"/>
      <c r="X31" s="36"/>
      <c r="Y31" s="36"/>
      <c r="Z31" s="98"/>
    </row>
    <row r="32" spans="1:27" x14ac:dyDescent="0.2">
      <c r="B32" s="11"/>
      <c r="C32" s="22" t="s">
        <v>80</v>
      </c>
      <c r="D32" s="22"/>
      <c r="E32" s="22"/>
      <c r="F32" s="22"/>
      <c r="G32" s="21"/>
      <c r="H32" s="23"/>
      <c r="I32" s="23"/>
      <c r="J32" s="21"/>
      <c r="K32" s="21"/>
      <c r="L32" s="21"/>
      <c r="M32" s="21"/>
      <c r="N32" s="85"/>
      <c r="O32" s="85"/>
      <c r="P32" s="21"/>
      <c r="Q32" s="21"/>
      <c r="R32" s="21"/>
      <c r="S32" s="21"/>
      <c r="T32" s="21"/>
      <c r="U32" s="23"/>
      <c r="V32" s="24"/>
      <c r="W32" s="24"/>
      <c r="X32" s="16"/>
      <c r="Y32" s="16"/>
      <c r="Z32" s="86"/>
    </row>
    <row r="33" spans="2:26" x14ac:dyDescent="0.2">
      <c r="B33" s="11"/>
      <c r="C33" s="22"/>
      <c r="D33" s="22" t="s">
        <v>89</v>
      </c>
      <c r="E33" s="22"/>
      <c r="F33" s="22"/>
      <c r="G33" s="21"/>
      <c r="H33" s="23"/>
      <c r="I33" s="23"/>
      <c r="J33" s="21"/>
      <c r="K33" s="21"/>
      <c r="L33" s="21"/>
      <c r="M33" s="21"/>
      <c r="N33" s="85"/>
      <c r="O33" s="85"/>
      <c r="P33" s="21"/>
      <c r="Q33" s="21"/>
      <c r="R33" s="21"/>
      <c r="S33" s="21"/>
      <c r="T33" s="21"/>
      <c r="U33" s="23"/>
      <c r="V33" s="24"/>
      <c r="W33" s="24"/>
      <c r="X33" s="16"/>
      <c r="Y33" s="16"/>
      <c r="Z33" s="86"/>
    </row>
    <row r="34" spans="2:26" x14ac:dyDescent="0.2">
      <c r="B34" s="11"/>
      <c r="C34" s="22"/>
      <c r="D34" s="22" t="s">
        <v>90</v>
      </c>
      <c r="E34" s="22"/>
      <c r="F34" s="22"/>
      <c r="G34" s="21"/>
      <c r="H34" s="23"/>
      <c r="I34" s="23"/>
      <c r="J34" s="21"/>
      <c r="K34" s="21"/>
      <c r="L34" s="21"/>
      <c r="M34" s="21"/>
      <c r="N34" s="85"/>
      <c r="O34" s="85"/>
      <c r="P34" s="21"/>
      <c r="Q34" s="21"/>
      <c r="R34" s="21"/>
      <c r="S34" s="21"/>
      <c r="T34" s="21"/>
      <c r="U34" s="23"/>
      <c r="V34" s="24"/>
      <c r="W34" s="24"/>
      <c r="X34" s="16"/>
      <c r="Y34" s="16"/>
      <c r="Z34" s="86"/>
    </row>
    <row r="35" spans="2:26" x14ac:dyDescent="0.2">
      <c r="B35" s="11"/>
      <c r="C35" s="22" t="s">
        <v>95</v>
      </c>
      <c r="D35" s="22"/>
      <c r="E35" s="22"/>
      <c r="F35" s="22"/>
      <c r="G35" s="21"/>
      <c r="H35" s="23"/>
      <c r="I35" s="23"/>
      <c r="J35" s="21"/>
      <c r="K35" s="21"/>
      <c r="L35" s="21"/>
      <c r="M35" s="21"/>
      <c r="N35" s="85"/>
      <c r="O35" s="85"/>
      <c r="P35" s="21"/>
      <c r="Q35" s="21"/>
      <c r="R35" s="21"/>
      <c r="S35" s="21"/>
      <c r="T35" s="21"/>
      <c r="U35" s="23"/>
      <c r="V35" s="24"/>
      <c r="W35" s="24"/>
      <c r="X35" s="16"/>
      <c r="Y35" s="16"/>
      <c r="Z35" s="86"/>
    </row>
    <row r="36" spans="2:26" x14ac:dyDescent="0.2">
      <c r="B36" s="11"/>
      <c r="C36" s="21"/>
      <c r="D36" s="22" t="s">
        <v>91</v>
      </c>
      <c r="E36" s="22"/>
      <c r="F36" s="22"/>
      <c r="G36" s="21"/>
      <c r="H36" s="23"/>
      <c r="I36" s="23"/>
      <c r="J36" s="21"/>
      <c r="K36" s="21"/>
      <c r="L36" s="21"/>
      <c r="M36" s="21"/>
      <c r="N36" s="85"/>
      <c r="O36" s="85"/>
      <c r="P36" s="21"/>
      <c r="Q36" s="21"/>
      <c r="R36" s="21"/>
      <c r="S36" s="21"/>
      <c r="T36" s="21"/>
      <c r="U36" s="23"/>
      <c r="V36" s="24"/>
      <c r="W36" s="24"/>
      <c r="X36" s="16"/>
      <c r="Y36" s="16"/>
      <c r="Z36" s="86"/>
    </row>
    <row r="37" spans="2:26" x14ac:dyDescent="0.2">
      <c r="B37" s="99"/>
      <c r="C37" s="26"/>
      <c r="D37" s="27" t="s">
        <v>92</v>
      </c>
      <c r="E37" s="27"/>
      <c r="F37" s="27"/>
      <c r="G37" s="26"/>
      <c r="H37" s="28"/>
      <c r="I37" s="28"/>
      <c r="J37" s="26"/>
      <c r="K37" s="26"/>
      <c r="L37" s="26"/>
      <c r="M37" s="26"/>
      <c r="N37" s="100"/>
      <c r="O37" s="100"/>
      <c r="P37" s="26"/>
      <c r="Q37" s="26"/>
      <c r="R37" s="26"/>
      <c r="S37" s="26"/>
      <c r="T37" s="26"/>
      <c r="U37" s="28"/>
      <c r="V37" s="29"/>
      <c r="W37" s="29"/>
      <c r="X37" s="30"/>
      <c r="Y37" s="30"/>
      <c r="Z37" s="101"/>
    </row>
    <row r="38" spans="2:26" x14ac:dyDescent="0.2">
      <c r="B38" s="102" t="s">
        <v>78</v>
      </c>
      <c r="C38" s="32"/>
      <c r="D38" s="32"/>
      <c r="E38" s="33"/>
      <c r="F38" s="33"/>
      <c r="G38" s="32"/>
      <c r="H38" s="34"/>
      <c r="I38" s="34"/>
      <c r="J38" s="32"/>
      <c r="K38" s="32"/>
      <c r="L38" s="32"/>
      <c r="M38" s="32"/>
      <c r="N38" s="97"/>
      <c r="O38" s="97"/>
      <c r="P38" s="32"/>
      <c r="Q38" s="32"/>
      <c r="R38" s="32"/>
      <c r="S38" s="32"/>
      <c r="T38" s="32"/>
      <c r="U38" s="34"/>
      <c r="V38" s="35"/>
      <c r="W38" s="35"/>
      <c r="X38" s="36"/>
      <c r="Y38" s="36"/>
      <c r="Z38" s="98"/>
    </row>
    <row r="39" spans="2:26" x14ac:dyDescent="0.2">
      <c r="B39" s="84" t="s">
        <v>81</v>
      </c>
      <c r="C39" s="21"/>
      <c r="D39" s="21"/>
      <c r="E39" s="22"/>
      <c r="F39" s="22"/>
      <c r="G39" s="21"/>
      <c r="H39" s="23"/>
      <c r="I39" s="23"/>
      <c r="J39" s="21"/>
      <c r="K39" s="21"/>
      <c r="L39" s="21"/>
      <c r="M39" s="21"/>
      <c r="N39" s="85"/>
      <c r="O39" s="85"/>
      <c r="P39" s="21"/>
      <c r="Q39" s="21"/>
      <c r="R39" s="21"/>
      <c r="S39" s="21"/>
      <c r="T39" s="21"/>
      <c r="U39" s="23"/>
      <c r="V39" s="24"/>
      <c r="W39" s="24"/>
      <c r="X39" s="16"/>
      <c r="Y39" s="16"/>
      <c r="Z39" s="86"/>
    </row>
    <row r="40" spans="2:26" x14ac:dyDescent="0.2">
      <c r="B40" s="11"/>
      <c r="C40" s="22" t="s">
        <v>64</v>
      </c>
      <c r="D40" s="22"/>
      <c r="E40" s="22"/>
      <c r="F40" s="22"/>
      <c r="G40" s="21"/>
      <c r="H40" s="23"/>
      <c r="I40" s="23"/>
      <c r="J40" s="21"/>
      <c r="K40" s="21"/>
      <c r="L40" s="21"/>
      <c r="M40" s="21"/>
      <c r="N40" s="85"/>
      <c r="O40" s="85"/>
      <c r="P40" s="21"/>
      <c r="Q40" s="21"/>
      <c r="R40" s="21"/>
      <c r="S40" s="21"/>
      <c r="T40" s="21"/>
      <c r="U40" s="23"/>
      <c r="V40" s="24"/>
      <c r="W40" s="24"/>
      <c r="X40" s="16"/>
      <c r="Y40" s="16"/>
      <c r="Z40" s="86"/>
    </row>
    <row r="41" spans="2:26" x14ac:dyDescent="0.2">
      <c r="B41" s="99"/>
      <c r="C41" s="27" t="s">
        <v>65</v>
      </c>
      <c r="D41" s="27"/>
      <c r="E41" s="27"/>
      <c r="F41" s="27"/>
      <c r="G41" s="26"/>
      <c r="H41" s="28"/>
      <c r="I41" s="28"/>
      <c r="J41" s="26"/>
      <c r="K41" s="26"/>
      <c r="L41" s="26"/>
      <c r="M41" s="26"/>
      <c r="N41" s="100"/>
      <c r="O41" s="100"/>
      <c r="P41" s="26"/>
      <c r="Q41" s="26"/>
      <c r="R41" s="26"/>
      <c r="S41" s="26"/>
      <c r="T41" s="26"/>
      <c r="U41" s="28"/>
      <c r="V41" s="29"/>
      <c r="W41" s="29"/>
      <c r="X41" s="30"/>
      <c r="Y41" s="30"/>
      <c r="Z41" s="101"/>
    </row>
    <row r="42" spans="2:26" x14ac:dyDescent="0.2">
      <c r="B42" s="11" t="s">
        <v>79</v>
      </c>
      <c r="C42" s="21"/>
      <c r="D42" s="21"/>
      <c r="E42" s="22"/>
      <c r="F42" s="22"/>
      <c r="G42" s="21"/>
      <c r="H42" s="23"/>
      <c r="I42" s="23"/>
      <c r="J42" s="21"/>
      <c r="K42" s="21"/>
      <c r="L42" s="21"/>
      <c r="M42" s="21"/>
      <c r="N42" s="85"/>
      <c r="O42" s="85"/>
      <c r="P42" s="21"/>
      <c r="Q42" s="21"/>
      <c r="R42" s="21"/>
      <c r="S42" s="21"/>
      <c r="T42" s="21"/>
      <c r="U42" s="23"/>
      <c r="V42" s="24"/>
      <c r="W42" s="24"/>
      <c r="X42" s="16"/>
      <c r="Y42" s="16"/>
      <c r="Z42" s="86"/>
    </row>
    <row r="43" spans="2:26" x14ac:dyDescent="0.2">
      <c r="B43" s="11"/>
      <c r="C43" s="22" t="s">
        <v>82</v>
      </c>
      <c r="D43" s="22"/>
      <c r="E43" s="22"/>
      <c r="F43" s="22"/>
      <c r="G43" s="21"/>
      <c r="H43" s="23"/>
      <c r="I43" s="23"/>
      <c r="J43" s="21"/>
      <c r="K43" s="21"/>
      <c r="L43" s="21"/>
      <c r="M43" s="21"/>
      <c r="N43" s="85"/>
      <c r="O43" s="85"/>
      <c r="P43" s="21"/>
      <c r="Q43" s="21"/>
      <c r="R43" s="21"/>
      <c r="S43" s="21"/>
      <c r="T43" s="21"/>
      <c r="U43" s="23"/>
      <c r="V43" s="24"/>
      <c r="W43" s="24"/>
      <c r="X43" s="16"/>
      <c r="Y43" s="16"/>
      <c r="Z43" s="86"/>
    </row>
    <row r="44" spans="2:26" x14ac:dyDescent="0.2">
      <c r="B44" s="11"/>
      <c r="C44" s="22" t="s">
        <v>83</v>
      </c>
      <c r="D44" s="22"/>
      <c r="E44" s="22"/>
      <c r="F44" s="22"/>
      <c r="G44" s="21"/>
      <c r="H44" s="23"/>
      <c r="I44" s="23"/>
      <c r="J44" s="21"/>
      <c r="K44" s="21"/>
      <c r="L44" s="21"/>
      <c r="M44" s="21"/>
      <c r="N44" s="85"/>
      <c r="O44" s="85"/>
      <c r="P44" s="21"/>
      <c r="Q44" s="21"/>
      <c r="R44" s="21"/>
      <c r="S44" s="21"/>
      <c r="T44" s="21"/>
      <c r="U44" s="23"/>
      <c r="V44" s="24"/>
      <c r="W44" s="24"/>
      <c r="X44" s="16"/>
      <c r="Y44" s="16"/>
      <c r="Z44" s="86"/>
    </row>
    <row r="45" spans="2:26" x14ac:dyDescent="0.2">
      <c r="B45" s="11"/>
      <c r="C45" s="22" t="s">
        <v>84</v>
      </c>
      <c r="D45" s="22"/>
      <c r="E45" s="22"/>
      <c r="F45" s="22"/>
      <c r="G45" s="21"/>
      <c r="H45" s="23"/>
      <c r="I45" s="23"/>
      <c r="J45" s="21"/>
      <c r="K45" s="21"/>
      <c r="L45" s="21"/>
      <c r="M45" s="21"/>
      <c r="N45" s="85"/>
      <c r="O45" s="85"/>
      <c r="P45" s="21"/>
      <c r="Q45" s="21"/>
      <c r="R45" s="21"/>
      <c r="S45" s="21"/>
      <c r="T45" s="21"/>
      <c r="U45" s="23"/>
      <c r="V45" s="24"/>
      <c r="W45" s="24"/>
      <c r="X45" s="16"/>
      <c r="Y45" s="16"/>
      <c r="Z45" s="86"/>
    </row>
    <row r="46" spans="2:26" x14ac:dyDescent="0.2">
      <c r="B46" s="93" t="s">
        <v>60</v>
      </c>
      <c r="C46" s="38"/>
      <c r="D46" s="38"/>
      <c r="E46" s="37"/>
      <c r="F46" s="37"/>
      <c r="G46" s="38"/>
      <c r="H46" s="39"/>
      <c r="I46" s="39"/>
      <c r="J46" s="38"/>
      <c r="K46" s="38"/>
      <c r="L46" s="38"/>
      <c r="M46" s="38"/>
      <c r="N46" s="94"/>
      <c r="O46" s="94"/>
      <c r="P46" s="38"/>
      <c r="Q46" s="38"/>
      <c r="R46" s="38"/>
      <c r="S46" s="38"/>
      <c r="T46" s="38"/>
      <c r="U46" s="39"/>
      <c r="V46" s="40"/>
      <c r="W46" s="40"/>
      <c r="X46" s="41"/>
      <c r="Y46" s="41"/>
      <c r="Z46" s="95"/>
    </row>
    <row r="47" spans="2:26" x14ac:dyDescent="0.2">
      <c r="B47" s="11" t="s">
        <v>61</v>
      </c>
      <c r="C47" s="21"/>
      <c r="D47" s="21"/>
      <c r="E47" s="22"/>
      <c r="F47" s="22"/>
      <c r="G47" s="21"/>
      <c r="H47" s="23"/>
      <c r="I47" s="23"/>
      <c r="J47" s="21"/>
      <c r="K47" s="21"/>
      <c r="L47" s="21"/>
      <c r="M47" s="21"/>
      <c r="N47" s="85"/>
      <c r="O47" s="85"/>
      <c r="P47" s="21"/>
      <c r="Q47" s="21"/>
      <c r="R47" s="21"/>
      <c r="S47" s="21"/>
      <c r="T47" s="21"/>
      <c r="U47" s="23"/>
      <c r="V47" s="24"/>
      <c r="W47" s="24"/>
      <c r="X47" s="16"/>
      <c r="Y47" s="16"/>
      <c r="Z47" s="86"/>
    </row>
    <row r="48" spans="2:26" x14ac:dyDescent="0.2">
      <c r="B48" s="11"/>
      <c r="C48" s="22" t="s">
        <v>85</v>
      </c>
      <c r="D48" s="22"/>
      <c r="E48" s="22"/>
      <c r="F48" s="22"/>
      <c r="G48" s="21"/>
      <c r="H48" s="23"/>
      <c r="I48" s="23"/>
      <c r="J48" s="21"/>
      <c r="K48" s="21"/>
      <c r="L48" s="21"/>
      <c r="M48" s="21"/>
      <c r="N48" s="85"/>
      <c r="O48" s="85"/>
      <c r="P48" s="21"/>
      <c r="Q48" s="21"/>
      <c r="R48" s="21"/>
      <c r="S48" s="21"/>
      <c r="T48" s="21"/>
      <c r="U48" s="23"/>
      <c r="V48" s="24"/>
      <c r="W48" s="24"/>
      <c r="X48" s="16"/>
      <c r="Y48" s="16"/>
      <c r="Z48" s="86"/>
    </row>
    <row r="49" spans="2:26" x14ac:dyDescent="0.2">
      <c r="B49" s="11"/>
      <c r="C49" s="22" t="s">
        <v>86</v>
      </c>
      <c r="D49" s="22"/>
      <c r="E49" s="22"/>
      <c r="F49" s="22"/>
      <c r="G49" s="21"/>
      <c r="H49" s="23"/>
      <c r="I49" s="23"/>
      <c r="J49" s="21"/>
      <c r="K49" s="21"/>
      <c r="L49" s="21"/>
      <c r="M49" s="21"/>
      <c r="N49" s="85"/>
      <c r="O49" s="85"/>
      <c r="P49" s="21"/>
      <c r="Q49" s="21"/>
      <c r="R49" s="21"/>
      <c r="S49" s="21"/>
      <c r="T49" s="21"/>
      <c r="U49" s="23"/>
      <c r="V49" s="24"/>
      <c r="W49" s="24"/>
      <c r="X49" s="16"/>
      <c r="Y49" s="16"/>
      <c r="Z49" s="86"/>
    </row>
    <row r="50" spans="2:26" x14ac:dyDescent="0.2">
      <c r="B50" s="96" t="s">
        <v>54</v>
      </c>
      <c r="C50" s="32"/>
      <c r="D50" s="32"/>
      <c r="E50" s="33"/>
      <c r="F50" s="33"/>
      <c r="G50" s="32"/>
      <c r="H50" s="34"/>
      <c r="I50" s="34"/>
      <c r="J50" s="32"/>
      <c r="K50" s="32"/>
      <c r="L50" s="32"/>
      <c r="M50" s="32"/>
      <c r="N50" s="97"/>
      <c r="O50" s="97"/>
      <c r="P50" s="32"/>
      <c r="Q50" s="32"/>
      <c r="R50" s="32"/>
      <c r="S50" s="32"/>
      <c r="T50" s="32"/>
      <c r="U50" s="34"/>
      <c r="V50" s="35"/>
      <c r="W50" s="35"/>
      <c r="X50" s="36"/>
      <c r="Y50" s="36"/>
      <c r="Z50" s="98"/>
    </row>
    <row r="51" spans="2:26" x14ac:dyDescent="0.2">
      <c r="B51" s="11"/>
      <c r="C51" s="22" t="s">
        <v>42</v>
      </c>
      <c r="D51" s="22"/>
      <c r="E51" s="22"/>
      <c r="F51" s="22"/>
      <c r="G51" s="21"/>
      <c r="H51" s="23"/>
      <c r="I51" s="23"/>
      <c r="J51" s="21"/>
      <c r="K51" s="21"/>
      <c r="L51" s="21"/>
      <c r="M51" s="21"/>
      <c r="N51" s="85"/>
      <c r="O51" s="85"/>
      <c r="P51" s="21"/>
      <c r="Q51" s="21"/>
      <c r="R51" s="21"/>
      <c r="S51" s="21"/>
      <c r="T51" s="21"/>
      <c r="U51" s="23"/>
      <c r="V51" s="24"/>
      <c r="W51" s="24"/>
      <c r="X51" s="16"/>
      <c r="Y51" s="16"/>
      <c r="Z51" s="86"/>
    </row>
    <row r="52" spans="2:26" x14ac:dyDescent="0.2">
      <c r="B52" s="11"/>
      <c r="C52" s="22" t="s">
        <v>87</v>
      </c>
      <c r="D52" s="22"/>
      <c r="E52" s="22"/>
      <c r="F52" s="22"/>
      <c r="G52" s="21"/>
      <c r="H52" s="23"/>
      <c r="I52" s="23"/>
      <c r="J52" s="21"/>
      <c r="K52" s="21"/>
      <c r="L52" s="21"/>
      <c r="M52" s="21"/>
      <c r="N52" s="85"/>
      <c r="O52" s="85"/>
      <c r="P52" s="21"/>
      <c r="Q52" s="21"/>
      <c r="R52" s="21"/>
      <c r="S52" s="21"/>
      <c r="T52" s="21"/>
      <c r="U52" s="23"/>
      <c r="V52" s="24"/>
      <c r="W52" s="24"/>
      <c r="X52" s="16"/>
      <c r="Y52" s="16"/>
      <c r="Z52" s="86"/>
    </row>
    <row r="53" spans="2:26" x14ac:dyDescent="0.2">
      <c r="B53" s="99"/>
      <c r="C53" s="27" t="s">
        <v>88</v>
      </c>
      <c r="D53" s="27"/>
      <c r="E53" s="27"/>
      <c r="F53" s="27"/>
      <c r="G53" s="26"/>
      <c r="H53" s="28"/>
      <c r="I53" s="28"/>
      <c r="J53" s="26"/>
      <c r="K53" s="26"/>
      <c r="L53" s="26"/>
      <c r="M53" s="26"/>
      <c r="N53" s="100"/>
      <c r="O53" s="100"/>
      <c r="P53" s="26"/>
      <c r="Q53" s="26"/>
      <c r="R53" s="26"/>
      <c r="S53" s="26"/>
      <c r="T53" s="26"/>
      <c r="U53" s="28"/>
      <c r="V53" s="29"/>
      <c r="W53" s="29"/>
      <c r="X53" s="30"/>
      <c r="Y53" s="30"/>
      <c r="Z53" s="101"/>
    </row>
    <row r="54" spans="2:26" x14ac:dyDescent="0.2">
      <c r="B54" s="11" t="s">
        <v>55</v>
      </c>
      <c r="C54" s="21"/>
      <c r="D54" s="21"/>
      <c r="E54" s="22"/>
      <c r="F54" s="22"/>
      <c r="G54" s="21"/>
      <c r="H54" s="23"/>
      <c r="I54" s="23"/>
      <c r="J54" s="21"/>
      <c r="K54" s="21"/>
      <c r="L54" s="21"/>
      <c r="M54" s="21"/>
      <c r="N54" s="85"/>
      <c r="O54" s="85"/>
      <c r="P54" s="21"/>
      <c r="Q54" s="21"/>
      <c r="R54" s="21"/>
      <c r="S54" s="21"/>
      <c r="T54" s="21"/>
      <c r="U54" s="23"/>
      <c r="V54" s="24"/>
      <c r="W54" s="24"/>
      <c r="X54" s="16"/>
      <c r="Y54" s="16"/>
      <c r="Z54" s="86"/>
    </row>
    <row r="55" spans="2:26" x14ac:dyDescent="0.2">
      <c r="B55" s="11"/>
      <c r="C55" s="22" t="s">
        <v>28</v>
      </c>
      <c r="D55" s="22"/>
      <c r="E55" s="22"/>
      <c r="F55" s="22"/>
      <c r="G55" s="21"/>
      <c r="H55" s="23"/>
      <c r="I55" s="23"/>
      <c r="J55" s="21"/>
      <c r="K55" s="21"/>
      <c r="L55" s="21"/>
      <c r="M55" s="21"/>
      <c r="N55" s="85"/>
      <c r="O55" s="85"/>
      <c r="P55" s="21"/>
      <c r="Q55" s="21"/>
      <c r="R55" s="21"/>
      <c r="S55" s="21"/>
      <c r="T55" s="21"/>
      <c r="U55" s="23"/>
      <c r="V55" s="24"/>
      <c r="W55" s="24"/>
      <c r="X55" s="16"/>
      <c r="Y55" s="16"/>
      <c r="Z55" s="86"/>
    </row>
    <row r="56" spans="2:26" ht="16" thickBot="1" x14ac:dyDescent="0.25">
      <c r="B56" s="87"/>
      <c r="C56" s="88" t="s">
        <v>45</v>
      </c>
      <c r="D56" s="88"/>
      <c r="E56" s="88"/>
      <c r="F56" s="88"/>
      <c r="G56" s="12"/>
      <c r="H56" s="13"/>
      <c r="I56" s="13"/>
      <c r="J56" s="12"/>
      <c r="K56" s="12"/>
      <c r="L56" s="12"/>
      <c r="M56" s="12"/>
      <c r="N56" s="89"/>
      <c r="O56" s="89"/>
      <c r="P56" s="12"/>
      <c r="Q56" s="12"/>
      <c r="R56" s="12"/>
      <c r="S56" s="12"/>
      <c r="T56" s="12"/>
      <c r="U56" s="13"/>
      <c r="V56" s="90"/>
      <c r="W56" s="90"/>
      <c r="X56" s="91"/>
      <c r="Y56" s="91"/>
      <c r="Z56" s="92"/>
    </row>
  </sheetData>
  <sheetProtection sheet="1" formatCells="0" formatColumns="0" formatRows="0" insertColumns="0" insertRows="0" insertHyperlinks="0" deleteColumns="0" deleteRows="0" sort="0" autoFilter="0" pivotTables="0"/>
  <mergeCells count="4">
    <mergeCell ref="V2:Y2"/>
    <mergeCell ref="B2:D2"/>
    <mergeCell ref="G2:L2"/>
    <mergeCell ref="M2:R2"/>
  </mergeCells>
  <conditionalFormatting sqref="H4:H23">
    <cfRule type="cellIs" dxfId="24" priority="22" operator="greaterThan">
      <formula>0.15</formula>
    </cfRule>
  </conditionalFormatting>
  <conditionalFormatting sqref="N4:N23">
    <cfRule type="cellIs" dxfId="23" priority="21" operator="greaterThan">
      <formula>0.15</formula>
    </cfRule>
  </conditionalFormatting>
  <conditionalFormatting sqref="B2">
    <cfRule type="containsText" dxfId="22" priority="14" operator="containsText" text="IRON CONDOR">
      <formula>NOT(ISERROR(SEARCH("IRON CONDOR",B2)))</formula>
    </cfRule>
  </conditionalFormatting>
  <conditionalFormatting sqref="W4:W23">
    <cfRule type="containsText" dxfId="21" priority="13" operator="containsText" text="DTE???">
      <formula>NOT(ISERROR(SEARCH("DTE???",W4)))</formula>
    </cfRule>
  </conditionalFormatting>
  <conditionalFormatting sqref="Y4:Y23">
    <cfRule type="cellIs" dxfId="20" priority="9" operator="between">
      <formula>1.5</formula>
      <formula>99.99</formula>
    </cfRule>
    <cfRule type="cellIs" dxfId="19" priority="10" operator="between">
      <formula>1.2</formula>
      <formula>1.499999</formula>
    </cfRule>
    <cfRule type="cellIs" dxfId="18" priority="11" operator="lessThan">
      <formula>1.2</formula>
    </cfRule>
    <cfRule type="containsText" dxfId="17" priority="12" operator="containsText" text="DTE???">
      <formula>NOT(ISERROR(SEARCH("DTE???",Y4)))</formula>
    </cfRule>
  </conditionalFormatting>
  <conditionalFormatting sqref="K4:K23">
    <cfRule type="containsText" dxfId="16" priority="5" operator="containsText" text="DTE???">
      <formula>NOT(ISERROR(SEARCH("DTE???",K4)))</formula>
    </cfRule>
    <cfRule type="cellIs" dxfId="15" priority="6" operator="between">
      <formula>5</formula>
      <formula>999</formula>
    </cfRule>
    <cfRule type="cellIs" dxfId="14" priority="7" operator="between">
      <formula>3</formula>
      <formula>4.9999</formula>
    </cfRule>
    <cfRule type="cellIs" dxfId="13" priority="8" operator="lessThan">
      <formula>3</formula>
    </cfRule>
  </conditionalFormatting>
  <conditionalFormatting sqref="Q4:Q23">
    <cfRule type="cellIs" dxfId="12" priority="1" operator="between">
      <formula>5</formula>
      <formula>999</formula>
    </cfRule>
    <cfRule type="cellIs" dxfId="11" priority="2" operator="between">
      <formula>3</formula>
      <formula>4.9999</formula>
    </cfRule>
    <cfRule type="cellIs" dxfId="10" priority="3" operator="lessThan">
      <formula>3</formula>
    </cfRule>
    <cfRule type="containsText" dxfId="9" priority="4" operator="containsText" text="DTE???">
      <formula>NOT(ISERROR(SEARCH("DTE???",Q4)))</formula>
    </cfRule>
  </conditionalFormatting>
  <pageMargins left="0.7" right="0.7" top="0.75" bottom="0.75" header="0.3" footer="0.3"/>
  <pageSetup orientation="portrait" horizontalDpi="200" verticalDpi="20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theme="5"/>
  </sheetPr>
  <dimension ref="A1:AH51"/>
  <sheetViews>
    <sheetView showGridLines="0" showRowColHeaders="0" workbookViewId="0">
      <selection activeCell="B4" sqref="B4"/>
    </sheetView>
  </sheetViews>
  <sheetFormatPr baseColWidth="10" defaultColWidth="8.83203125" defaultRowHeight="15" x14ac:dyDescent="0.2"/>
  <cols>
    <col min="1" max="1" width="4" style="4" customWidth="1"/>
    <col min="2" max="2" width="7.5" bestFit="1" customWidth="1"/>
    <col min="3" max="4" width="10.6640625" style="1" customWidth="1"/>
    <col min="5" max="5" width="7.6640625" style="1" customWidth="1"/>
    <col min="6" max="7" width="10.6640625" style="1" customWidth="1"/>
    <col min="8" max="8" width="7.6640625" style="1" customWidth="1"/>
    <col min="9" max="9" width="10.6640625" style="1" customWidth="1"/>
    <col min="10" max="10" width="10.6640625" style="5" customWidth="1"/>
    <col min="11" max="12" width="10.6640625" style="3" customWidth="1"/>
    <col min="13" max="13" width="10.6640625" style="1" customWidth="1"/>
    <col min="14" max="16" width="10.6640625" style="3" customWidth="1"/>
    <col min="17" max="18" width="10.6640625" style="1" customWidth="1"/>
    <col min="19" max="19" width="10.6640625" style="5" customWidth="1"/>
    <col min="20" max="21" width="10.6640625" style="2" customWidth="1"/>
    <col min="22" max="23" width="10.6640625" style="6" customWidth="1"/>
    <col min="24" max="24" width="45.6640625" customWidth="1"/>
  </cols>
  <sheetData>
    <row r="1" spans="1:24" ht="5" customHeight="1" thickBot="1" x14ac:dyDescent="0.25">
      <c r="D1"/>
      <c r="E1"/>
      <c r="G1" s="5"/>
      <c r="H1" s="5"/>
      <c r="J1" s="63"/>
      <c r="K1" s="6"/>
      <c r="L1" s="6"/>
      <c r="M1" s="2"/>
      <c r="N1" s="6"/>
      <c r="O1" s="6"/>
      <c r="P1" s="6"/>
      <c r="Q1"/>
      <c r="R1"/>
      <c r="S1"/>
      <c r="T1"/>
      <c r="U1"/>
      <c r="V1"/>
      <c r="W1"/>
    </row>
    <row r="2" spans="1:24" ht="15" customHeight="1" thickBot="1" x14ac:dyDescent="0.25">
      <c r="B2" s="290" t="s">
        <v>151</v>
      </c>
      <c r="C2" s="291"/>
      <c r="D2" s="291"/>
      <c r="E2" s="251"/>
      <c r="F2" s="12"/>
      <c r="G2" s="13"/>
      <c r="H2" s="261"/>
      <c r="I2" s="297" t="s">
        <v>152</v>
      </c>
      <c r="J2" s="298"/>
      <c r="K2" s="298"/>
      <c r="L2" s="299"/>
      <c r="M2" s="300" t="s">
        <v>153</v>
      </c>
      <c r="N2" s="301"/>
      <c r="O2" s="301"/>
      <c r="P2" s="302"/>
      <c r="Q2" s="87"/>
      <c r="R2" s="88"/>
      <c r="S2" s="92"/>
      <c r="T2" s="287" t="s">
        <v>104</v>
      </c>
      <c r="U2" s="288"/>
      <c r="V2" s="288"/>
      <c r="W2" s="289"/>
      <c r="X2" s="22"/>
    </row>
    <row r="3" spans="1:24" s="113" customFormat="1" ht="30" x14ac:dyDescent="0.2">
      <c r="A3" s="106"/>
      <c r="B3" s="65" t="s">
        <v>0</v>
      </c>
      <c r="C3" s="66" t="s">
        <v>1</v>
      </c>
      <c r="D3" s="262" t="s">
        <v>100</v>
      </c>
      <c r="E3" s="262" t="s">
        <v>97</v>
      </c>
      <c r="F3" s="262" t="s">
        <v>102</v>
      </c>
      <c r="G3" s="66" t="s">
        <v>103</v>
      </c>
      <c r="H3" s="263" t="s">
        <v>105</v>
      </c>
      <c r="I3" s="108" t="s">
        <v>7</v>
      </c>
      <c r="J3" s="109" t="s">
        <v>8</v>
      </c>
      <c r="K3" s="109" t="s">
        <v>99</v>
      </c>
      <c r="L3" s="270" t="s">
        <v>115</v>
      </c>
      <c r="M3" s="108" t="s">
        <v>10</v>
      </c>
      <c r="N3" s="109" t="s">
        <v>11</v>
      </c>
      <c r="O3" s="109" t="s">
        <v>99</v>
      </c>
      <c r="P3" s="270" t="s">
        <v>115</v>
      </c>
      <c r="Q3" s="116" t="s">
        <v>13</v>
      </c>
      <c r="R3" s="117" t="s">
        <v>14</v>
      </c>
      <c r="S3" s="255" t="s">
        <v>4</v>
      </c>
      <c r="T3" s="226" t="s">
        <v>15</v>
      </c>
      <c r="U3" s="230" t="s">
        <v>111</v>
      </c>
      <c r="V3" s="227" t="s">
        <v>16</v>
      </c>
      <c r="W3" s="231" t="s">
        <v>119</v>
      </c>
      <c r="X3" s="267" t="s">
        <v>3</v>
      </c>
    </row>
    <row r="4" spans="1:24" x14ac:dyDescent="0.2">
      <c r="B4" s="120"/>
      <c r="C4" s="121"/>
      <c r="D4" s="175"/>
      <c r="E4" s="175"/>
      <c r="F4" s="175"/>
      <c r="G4" s="121"/>
      <c r="H4" s="264"/>
      <c r="I4" s="194"/>
      <c r="J4" s="124"/>
      <c r="K4" s="174" t="str">
        <f>IF(OR(E4="",C4="",I4=""),"", (I4-C4)/E4)</f>
        <v/>
      </c>
      <c r="L4" s="252" t="str">
        <f>IF(OR(E4="",C4="",I4=""),"", IF(H4="","DTE???",(I4-C4)/E4*30/H4))</f>
        <v/>
      </c>
      <c r="M4" s="194"/>
      <c r="N4" s="195"/>
      <c r="O4" s="174" t="str">
        <f>IF(OR(E4="",C4="",M4=""),"", (C4-M4)/E4)</f>
        <v/>
      </c>
      <c r="P4" s="252" t="str">
        <f>IF(OR(E4="",C4="",M4=""),"", IF(H4="","DTE???",(C4-M4)/E4*30/H4))</f>
        <v/>
      </c>
      <c r="Q4" s="123"/>
      <c r="R4" s="121"/>
      <c r="S4" s="223" t="str">
        <f t="shared" ref="S4:S23" si="0">IF(OR(J4="",N4=""), " ", AVERAGE(J4,N4))</f>
        <v xml:space="preserve"> </v>
      </c>
      <c r="T4" s="256" t="str">
        <f>IF(OR(Q4="",R4=""), "", Q4/R4)</f>
        <v/>
      </c>
      <c r="U4" s="237" t="str">
        <f>IF(OR(Q4="",R4=""), "", IF(H4="","DTE???",Q4/R4*30/H4))</f>
        <v/>
      </c>
      <c r="V4" s="237" t="str">
        <f>IF(OR(Q4="",R4=""), " ",T:T /S:S)</f>
        <v xml:space="preserve"> </v>
      </c>
      <c r="W4" s="257" t="str">
        <f>IF(OR(Q4="",R4=""),"",IF(H4="","DTE???",T:T/S:S*30/H4))</f>
        <v/>
      </c>
      <c r="X4" s="268"/>
    </row>
    <row r="5" spans="1:24" x14ac:dyDescent="0.2">
      <c r="B5" s="120"/>
      <c r="C5" s="121"/>
      <c r="D5" s="175"/>
      <c r="E5" s="175"/>
      <c r="F5" s="175"/>
      <c r="G5" s="121"/>
      <c r="H5" s="264"/>
      <c r="I5" s="194"/>
      <c r="J5" s="124"/>
      <c r="K5" s="174" t="str">
        <f t="shared" ref="K5:K23" si="1">IF(OR(E5="",C5="",I5=""),"", (I5-C5)/E5)</f>
        <v/>
      </c>
      <c r="L5" s="252" t="str">
        <f t="shared" ref="L5:L23" si="2">IF(OR(E5="",C5="",I5=""),"", IF(H5="","DTE???",(I5-C5)/E5*30/H5))</f>
        <v/>
      </c>
      <c r="M5" s="194"/>
      <c r="N5" s="195"/>
      <c r="O5" s="174" t="str">
        <f t="shared" ref="O5:O23" si="3">IF(OR(E5="",C5="",M5=""),"", (C5-M5)/E5)</f>
        <v/>
      </c>
      <c r="P5" s="252" t="str">
        <f t="shared" ref="P5:P23" si="4">IF(OR(E5="",C5="",M5=""),"", IF(H5="","DTE???",(C5-M5)/E5*30/H5))</f>
        <v/>
      </c>
      <c r="Q5" s="123"/>
      <c r="R5" s="121"/>
      <c r="S5" s="223" t="str">
        <f t="shared" si="0"/>
        <v xml:space="preserve"> </v>
      </c>
      <c r="T5" s="256" t="str">
        <f t="shared" ref="T5:T23" si="5">IF(OR(Q5="",R5=""), "", Q5/R5)</f>
        <v/>
      </c>
      <c r="U5" s="237" t="str">
        <f t="shared" ref="U5:U23" si="6">IF(OR(Q5="",R5=""), "", IF(H5="","DTE???",Q5/R5*30/H5))</f>
        <v/>
      </c>
      <c r="V5" s="237" t="str">
        <f t="shared" ref="V5:V23" si="7">IF(OR(Q5="",R5=""), " ",T:T /S:S)</f>
        <v xml:space="preserve"> </v>
      </c>
      <c r="W5" s="257" t="str">
        <f t="shared" ref="W5:W23" si="8">IF(OR(Q5="",R5=""),"",IF(H5="","DTE???",T:T/S:S*30/H5))</f>
        <v/>
      </c>
      <c r="X5" s="268"/>
    </row>
    <row r="6" spans="1:24" x14ac:dyDescent="0.2">
      <c r="B6" s="120"/>
      <c r="C6" s="121"/>
      <c r="D6" s="175"/>
      <c r="E6" s="175"/>
      <c r="F6" s="175"/>
      <c r="G6" s="121"/>
      <c r="H6" s="264"/>
      <c r="I6" s="194"/>
      <c r="J6" s="124"/>
      <c r="K6" s="174" t="str">
        <f t="shared" si="1"/>
        <v/>
      </c>
      <c r="L6" s="252" t="str">
        <f t="shared" si="2"/>
        <v/>
      </c>
      <c r="M6" s="194"/>
      <c r="N6" s="195"/>
      <c r="O6" s="174" t="str">
        <f t="shared" si="3"/>
        <v/>
      </c>
      <c r="P6" s="252" t="str">
        <f t="shared" si="4"/>
        <v/>
      </c>
      <c r="Q6" s="123"/>
      <c r="R6" s="121"/>
      <c r="S6" s="223" t="str">
        <f t="shared" si="0"/>
        <v xml:space="preserve"> </v>
      </c>
      <c r="T6" s="256" t="str">
        <f t="shared" si="5"/>
        <v/>
      </c>
      <c r="U6" s="237" t="str">
        <f t="shared" si="6"/>
        <v/>
      </c>
      <c r="V6" s="237" t="str">
        <f t="shared" si="7"/>
        <v xml:space="preserve"> </v>
      </c>
      <c r="W6" s="257" t="str">
        <f t="shared" si="8"/>
        <v/>
      </c>
      <c r="X6" s="268"/>
    </row>
    <row r="7" spans="1:24" x14ac:dyDescent="0.2">
      <c r="B7" s="120"/>
      <c r="C7" s="121"/>
      <c r="D7" s="175"/>
      <c r="E7" s="175"/>
      <c r="F7" s="175"/>
      <c r="G7" s="121"/>
      <c r="H7" s="264"/>
      <c r="I7" s="194"/>
      <c r="J7" s="124"/>
      <c r="K7" s="174" t="str">
        <f t="shared" si="1"/>
        <v/>
      </c>
      <c r="L7" s="252" t="str">
        <f t="shared" si="2"/>
        <v/>
      </c>
      <c r="M7" s="194"/>
      <c r="N7" s="124"/>
      <c r="O7" s="174" t="str">
        <f t="shared" si="3"/>
        <v/>
      </c>
      <c r="P7" s="252" t="str">
        <f t="shared" si="4"/>
        <v/>
      </c>
      <c r="Q7" s="123"/>
      <c r="R7" s="121"/>
      <c r="S7" s="223" t="str">
        <f t="shared" si="0"/>
        <v xml:space="preserve"> </v>
      </c>
      <c r="T7" s="256" t="str">
        <f t="shared" si="5"/>
        <v/>
      </c>
      <c r="U7" s="237" t="str">
        <f t="shared" si="6"/>
        <v/>
      </c>
      <c r="V7" s="237" t="str">
        <f t="shared" si="7"/>
        <v xml:space="preserve"> </v>
      </c>
      <c r="W7" s="257" t="str">
        <f t="shared" si="8"/>
        <v/>
      </c>
      <c r="X7" s="268"/>
    </row>
    <row r="8" spans="1:24" x14ac:dyDescent="0.2">
      <c r="B8" s="120"/>
      <c r="C8" s="121"/>
      <c r="D8" s="175"/>
      <c r="E8" s="175"/>
      <c r="F8" s="175"/>
      <c r="G8" s="121"/>
      <c r="H8" s="264"/>
      <c r="I8" s="194"/>
      <c r="J8" s="124"/>
      <c r="K8" s="174" t="str">
        <f t="shared" si="1"/>
        <v/>
      </c>
      <c r="L8" s="252" t="str">
        <f t="shared" si="2"/>
        <v/>
      </c>
      <c r="M8" s="194"/>
      <c r="N8" s="124"/>
      <c r="O8" s="174" t="str">
        <f t="shared" si="3"/>
        <v/>
      </c>
      <c r="P8" s="252" t="str">
        <f t="shared" si="4"/>
        <v/>
      </c>
      <c r="Q8" s="123"/>
      <c r="R8" s="121"/>
      <c r="S8" s="223" t="str">
        <f t="shared" si="0"/>
        <v xml:space="preserve"> </v>
      </c>
      <c r="T8" s="256" t="str">
        <f t="shared" si="5"/>
        <v/>
      </c>
      <c r="U8" s="237" t="str">
        <f t="shared" si="6"/>
        <v/>
      </c>
      <c r="V8" s="237" t="str">
        <f t="shared" si="7"/>
        <v xml:space="preserve"> </v>
      </c>
      <c r="W8" s="257" t="str">
        <f t="shared" si="8"/>
        <v/>
      </c>
      <c r="X8" s="268"/>
    </row>
    <row r="9" spans="1:24" x14ac:dyDescent="0.2">
      <c r="B9" s="120"/>
      <c r="C9" s="121"/>
      <c r="D9" s="175"/>
      <c r="E9" s="175"/>
      <c r="F9" s="175"/>
      <c r="G9" s="121"/>
      <c r="H9" s="264"/>
      <c r="I9" s="194"/>
      <c r="J9" s="124"/>
      <c r="K9" s="174" t="str">
        <f t="shared" si="1"/>
        <v/>
      </c>
      <c r="L9" s="252" t="str">
        <f t="shared" si="2"/>
        <v/>
      </c>
      <c r="M9" s="194"/>
      <c r="N9" s="124"/>
      <c r="O9" s="174" t="str">
        <f t="shared" si="3"/>
        <v/>
      </c>
      <c r="P9" s="252" t="str">
        <f t="shared" si="4"/>
        <v/>
      </c>
      <c r="Q9" s="123"/>
      <c r="R9" s="121"/>
      <c r="S9" s="223" t="str">
        <f t="shared" si="0"/>
        <v xml:space="preserve"> </v>
      </c>
      <c r="T9" s="256" t="str">
        <f t="shared" si="5"/>
        <v/>
      </c>
      <c r="U9" s="237" t="str">
        <f t="shared" si="6"/>
        <v/>
      </c>
      <c r="V9" s="237" t="str">
        <f t="shared" si="7"/>
        <v xml:space="preserve"> </v>
      </c>
      <c r="W9" s="257" t="str">
        <f t="shared" si="8"/>
        <v/>
      </c>
      <c r="X9" s="268"/>
    </row>
    <row r="10" spans="1:24" x14ac:dyDescent="0.2">
      <c r="B10" s="120"/>
      <c r="C10" s="121"/>
      <c r="D10" s="175"/>
      <c r="E10" s="175"/>
      <c r="F10" s="175"/>
      <c r="G10" s="121"/>
      <c r="H10" s="264"/>
      <c r="I10" s="194"/>
      <c r="J10" s="124"/>
      <c r="K10" s="174" t="str">
        <f t="shared" si="1"/>
        <v/>
      </c>
      <c r="L10" s="252" t="str">
        <f t="shared" si="2"/>
        <v/>
      </c>
      <c r="M10" s="194"/>
      <c r="N10" s="195"/>
      <c r="O10" s="174" t="str">
        <f t="shared" si="3"/>
        <v/>
      </c>
      <c r="P10" s="252" t="str">
        <f t="shared" si="4"/>
        <v/>
      </c>
      <c r="Q10" s="123"/>
      <c r="R10" s="121"/>
      <c r="S10" s="223" t="str">
        <f t="shared" si="0"/>
        <v xml:space="preserve"> </v>
      </c>
      <c r="T10" s="256" t="str">
        <f t="shared" si="5"/>
        <v/>
      </c>
      <c r="U10" s="237" t="str">
        <f t="shared" si="6"/>
        <v/>
      </c>
      <c r="V10" s="237" t="str">
        <f t="shared" si="7"/>
        <v xml:space="preserve"> </v>
      </c>
      <c r="W10" s="257" t="str">
        <f t="shared" si="8"/>
        <v/>
      </c>
      <c r="X10" s="268"/>
    </row>
    <row r="11" spans="1:24" x14ac:dyDescent="0.2">
      <c r="B11" s="120"/>
      <c r="C11" s="121"/>
      <c r="D11" s="175"/>
      <c r="E11" s="175"/>
      <c r="F11" s="175"/>
      <c r="G11" s="121"/>
      <c r="H11" s="264"/>
      <c r="I11" s="194"/>
      <c r="J11" s="124"/>
      <c r="K11" s="174" t="str">
        <f t="shared" si="1"/>
        <v/>
      </c>
      <c r="L11" s="252" t="str">
        <f t="shared" si="2"/>
        <v/>
      </c>
      <c r="M11" s="194"/>
      <c r="N11" s="195"/>
      <c r="O11" s="174" t="str">
        <f t="shared" si="3"/>
        <v/>
      </c>
      <c r="P11" s="252" t="str">
        <f t="shared" si="4"/>
        <v/>
      </c>
      <c r="Q11" s="123"/>
      <c r="R11" s="121"/>
      <c r="S11" s="223" t="str">
        <f t="shared" si="0"/>
        <v xml:space="preserve"> </v>
      </c>
      <c r="T11" s="256" t="str">
        <f t="shared" si="5"/>
        <v/>
      </c>
      <c r="U11" s="237" t="str">
        <f t="shared" si="6"/>
        <v/>
      </c>
      <c r="V11" s="237" t="str">
        <f t="shared" si="7"/>
        <v xml:space="preserve"> </v>
      </c>
      <c r="W11" s="257" t="str">
        <f t="shared" si="8"/>
        <v/>
      </c>
      <c r="X11" s="268"/>
    </row>
    <row r="12" spans="1:24" x14ac:dyDescent="0.2">
      <c r="B12" s="120"/>
      <c r="C12" s="121"/>
      <c r="D12" s="175"/>
      <c r="E12" s="175"/>
      <c r="F12" s="175"/>
      <c r="G12" s="121"/>
      <c r="H12" s="264"/>
      <c r="I12" s="194"/>
      <c r="J12" s="124"/>
      <c r="K12" s="174" t="str">
        <f t="shared" si="1"/>
        <v/>
      </c>
      <c r="L12" s="252" t="str">
        <f t="shared" si="2"/>
        <v/>
      </c>
      <c r="M12" s="194"/>
      <c r="N12" s="195"/>
      <c r="O12" s="174" t="str">
        <f t="shared" si="3"/>
        <v/>
      </c>
      <c r="P12" s="252" t="str">
        <f t="shared" si="4"/>
        <v/>
      </c>
      <c r="Q12" s="123"/>
      <c r="R12" s="121"/>
      <c r="S12" s="223" t="str">
        <f t="shared" si="0"/>
        <v xml:space="preserve"> </v>
      </c>
      <c r="T12" s="256" t="str">
        <f t="shared" si="5"/>
        <v/>
      </c>
      <c r="U12" s="237" t="str">
        <f t="shared" si="6"/>
        <v/>
      </c>
      <c r="V12" s="237" t="str">
        <f t="shared" si="7"/>
        <v xml:space="preserve"> </v>
      </c>
      <c r="W12" s="257" t="str">
        <f t="shared" si="8"/>
        <v/>
      </c>
      <c r="X12" s="268"/>
    </row>
    <row r="13" spans="1:24" x14ac:dyDescent="0.2">
      <c r="B13" s="120"/>
      <c r="C13" s="121"/>
      <c r="D13" s="175"/>
      <c r="E13" s="175"/>
      <c r="F13" s="175"/>
      <c r="G13" s="121"/>
      <c r="H13" s="264"/>
      <c r="I13" s="194"/>
      <c r="J13" s="124"/>
      <c r="K13" s="174" t="str">
        <f t="shared" si="1"/>
        <v/>
      </c>
      <c r="L13" s="252" t="str">
        <f t="shared" si="2"/>
        <v/>
      </c>
      <c r="M13" s="194"/>
      <c r="N13" s="195"/>
      <c r="O13" s="174" t="str">
        <f t="shared" si="3"/>
        <v/>
      </c>
      <c r="P13" s="252" t="str">
        <f t="shared" si="4"/>
        <v/>
      </c>
      <c r="Q13" s="123"/>
      <c r="R13" s="121"/>
      <c r="S13" s="223" t="str">
        <f t="shared" si="0"/>
        <v xml:space="preserve"> </v>
      </c>
      <c r="T13" s="256" t="str">
        <f t="shared" si="5"/>
        <v/>
      </c>
      <c r="U13" s="237" t="str">
        <f t="shared" si="6"/>
        <v/>
      </c>
      <c r="V13" s="237" t="str">
        <f t="shared" si="7"/>
        <v xml:space="preserve"> </v>
      </c>
      <c r="W13" s="257" t="str">
        <f t="shared" si="8"/>
        <v/>
      </c>
      <c r="X13" s="268"/>
    </row>
    <row r="14" spans="1:24" x14ac:dyDescent="0.2">
      <c r="B14" s="120"/>
      <c r="C14" s="121"/>
      <c r="D14" s="175"/>
      <c r="E14" s="175"/>
      <c r="F14" s="175"/>
      <c r="G14" s="121"/>
      <c r="H14" s="264"/>
      <c r="I14" s="194"/>
      <c r="J14" s="124"/>
      <c r="K14" s="174" t="str">
        <f t="shared" si="1"/>
        <v/>
      </c>
      <c r="L14" s="252" t="str">
        <f t="shared" si="2"/>
        <v/>
      </c>
      <c r="M14" s="194"/>
      <c r="N14" s="195"/>
      <c r="O14" s="174" t="str">
        <f t="shared" si="3"/>
        <v/>
      </c>
      <c r="P14" s="252" t="str">
        <f t="shared" si="4"/>
        <v/>
      </c>
      <c r="Q14" s="123"/>
      <c r="R14" s="121"/>
      <c r="S14" s="223" t="str">
        <f t="shared" si="0"/>
        <v xml:space="preserve"> </v>
      </c>
      <c r="T14" s="256" t="str">
        <f t="shared" si="5"/>
        <v/>
      </c>
      <c r="U14" s="237" t="str">
        <f t="shared" si="6"/>
        <v/>
      </c>
      <c r="V14" s="237" t="str">
        <f t="shared" si="7"/>
        <v xml:space="preserve"> </v>
      </c>
      <c r="W14" s="257" t="str">
        <f t="shared" si="8"/>
        <v/>
      </c>
      <c r="X14" s="268"/>
    </row>
    <row r="15" spans="1:24" x14ac:dyDescent="0.2">
      <c r="B15" s="120"/>
      <c r="C15" s="121"/>
      <c r="D15" s="175"/>
      <c r="E15" s="175"/>
      <c r="F15" s="175"/>
      <c r="G15" s="121"/>
      <c r="H15" s="264"/>
      <c r="I15" s="194"/>
      <c r="J15" s="124"/>
      <c r="K15" s="174" t="str">
        <f t="shared" si="1"/>
        <v/>
      </c>
      <c r="L15" s="252" t="str">
        <f t="shared" si="2"/>
        <v/>
      </c>
      <c r="M15" s="194"/>
      <c r="N15" s="195"/>
      <c r="O15" s="174" t="str">
        <f t="shared" si="3"/>
        <v/>
      </c>
      <c r="P15" s="252" t="str">
        <f t="shared" si="4"/>
        <v/>
      </c>
      <c r="Q15" s="123"/>
      <c r="R15" s="121"/>
      <c r="S15" s="223" t="str">
        <f t="shared" si="0"/>
        <v xml:space="preserve"> </v>
      </c>
      <c r="T15" s="256" t="str">
        <f t="shared" si="5"/>
        <v/>
      </c>
      <c r="U15" s="237" t="str">
        <f t="shared" si="6"/>
        <v/>
      </c>
      <c r="V15" s="237" t="str">
        <f t="shared" si="7"/>
        <v xml:space="preserve"> </v>
      </c>
      <c r="W15" s="257" t="str">
        <f t="shared" si="8"/>
        <v/>
      </c>
      <c r="X15" s="268"/>
    </row>
    <row r="16" spans="1:24" x14ac:dyDescent="0.2">
      <c r="B16" s="120"/>
      <c r="C16" s="121"/>
      <c r="D16" s="175"/>
      <c r="E16" s="175"/>
      <c r="F16" s="175"/>
      <c r="G16" s="121"/>
      <c r="H16" s="264"/>
      <c r="I16" s="194"/>
      <c r="J16" s="124"/>
      <c r="K16" s="174" t="str">
        <f t="shared" si="1"/>
        <v/>
      </c>
      <c r="L16" s="252" t="str">
        <f t="shared" si="2"/>
        <v/>
      </c>
      <c r="M16" s="194"/>
      <c r="N16" s="195"/>
      <c r="O16" s="174" t="str">
        <f t="shared" si="3"/>
        <v/>
      </c>
      <c r="P16" s="252" t="str">
        <f t="shared" si="4"/>
        <v/>
      </c>
      <c r="Q16" s="123"/>
      <c r="R16" s="121"/>
      <c r="S16" s="223" t="str">
        <f t="shared" si="0"/>
        <v xml:space="preserve"> </v>
      </c>
      <c r="T16" s="256" t="str">
        <f t="shared" si="5"/>
        <v/>
      </c>
      <c r="U16" s="237" t="str">
        <f t="shared" si="6"/>
        <v/>
      </c>
      <c r="V16" s="237" t="str">
        <f t="shared" si="7"/>
        <v xml:space="preserve"> </v>
      </c>
      <c r="W16" s="257" t="str">
        <f t="shared" si="8"/>
        <v/>
      </c>
      <c r="X16" s="268"/>
    </row>
    <row r="17" spans="1:34" x14ac:dyDescent="0.2">
      <c r="B17" s="120"/>
      <c r="C17" s="121"/>
      <c r="D17" s="175"/>
      <c r="E17" s="175"/>
      <c r="F17" s="175"/>
      <c r="G17" s="121"/>
      <c r="H17" s="264"/>
      <c r="I17" s="194"/>
      <c r="J17" s="124"/>
      <c r="K17" s="174" t="str">
        <f t="shared" si="1"/>
        <v/>
      </c>
      <c r="L17" s="252" t="str">
        <f t="shared" si="2"/>
        <v/>
      </c>
      <c r="M17" s="194"/>
      <c r="N17" s="195"/>
      <c r="O17" s="174" t="str">
        <f t="shared" si="3"/>
        <v/>
      </c>
      <c r="P17" s="252" t="str">
        <f t="shared" si="4"/>
        <v/>
      </c>
      <c r="Q17" s="123"/>
      <c r="R17" s="121"/>
      <c r="S17" s="223" t="str">
        <f t="shared" si="0"/>
        <v xml:space="preserve"> </v>
      </c>
      <c r="T17" s="256" t="str">
        <f t="shared" si="5"/>
        <v/>
      </c>
      <c r="U17" s="237" t="str">
        <f t="shared" si="6"/>
        <v/>
      </c>
      <c r="V17" s="237" t="str">
        <f t="shared" si="7"/>
        <v xml:space="preserve"> </v>
      </c>
      <c r="W17" s="257" t="str">
        <f t="shared" si="8"/>
        <v/>
      </c>
      <c r="X17" s="268"/>
      <c r="Y17" s="22"/>
    </row>
    <row r="18" spans="1:34" x14ac:dyDescent="0.2">
      <c r="B18" s="120"/>
      <c r="C18" s="121"/>
      <c r="D18" s="175"/>
      <c r="E18" s="175"/>
      <c r="F18" s="175"/>
      <c r="G18" s="121"/>
      <c r="H18" s="264"/>
      <c r="I18" s="194"/>
      <c r="J18" s="124"/>
      <c r="K18" s="174" t="str">
        <f t="shared" si="1"/>
        <v/>
      </c>
      <c r="L18" s="252" t="str">
        <f t="shared" si="2"/>
        <v/>
      </c>
      <c r="M18" s="194"/>
      <c r="N18" s="195"/>
      <c r="O18" s="174" t="str">
        <f t="shared" si="3"/>
        <v/>
      </c>
      <c r="P18" s="252" t="str">
        <f t="shared" si="4"/>
        <v/>
      </c>
      <c r="Q18" s="123"/>
      <c r="R18" s="121"/>
      <c r="S18" s="223" t="str">
        <f t="shared" si="0"/>
        <v xml:space="preserve"> </v>
      </c>
      <c r="T18" s="256" t="str">
        <f t="shared" si="5"/>
        <v/>
      </c>
      <c r="U18" s="237" t="str">
        <f t="shared" si="6"/>
        <v/>
      </c>
      <c r="V18" s="237" t="str">
        <f t="shared" si="7"/>
        <v xml:space="preserve"> </v>
      </c>
      <c r="W18" s="257" t="str">
        <f t="shared" si="8"/>
        <v/>
      </c>
      <c r="X18" s="268"/>
    </row>
    <row r="19" spans="1:34" x14ac:dyDescent="0.2">
      <c r="B19" s="120"/>
      <c r="C19" s="121"/>
      <c r="D19" s="175"/>
      <c r="E19" s="175"/>
      <c r="F19" s="175"/>
      <c r="G19" s="121"/>
      <c r="H19" s="264"/>
      <c r="I19" s="194"/>
      <c r="J19" s="124"/>
      <c r="K19" s="174" t="str">
        <f t="shared" si="1"/>
        <v/>
      </c>
      <c r="L19" s="252" t="str">
        <f t="shared" si="2"/>
        <v/>
      </c>
      <c r="M19" s="194"/>
      <c r="N19" s="195"/>
      <c r="O19" s="174" t="str">
        <f t="shared" si="3"/>
        <v/>
      </c>
      <c r="P19" s="252" t="str">
        <f t="shared" si="4"/>
        <v/>
      </c>
      <c r="Q19" s="123"/>
      <c r="R19" s="121"/>
      <c r="S19" s="223" t="str">
        <f t="shared" si="0"/>
        <v xml:space="preserve"> </v>
      </c>
      <c r="T19" s="256" t="str">
        <f t="shared" si="5"/>
        <v/>
      </c>
      <c r="U19" s="237" t="str">
        <f t="shared" si="6"/>
        <v/>
      </c>
      <c r="V19" s="237" t="str">
        <f t="shared" si="7"/>
        <v xml:space="preserve"> </v>
      </c>
      <c r="W19" s="257" t="str">
        <f t="shared" si="8"/>
        <v/>
      </c>
      <c r="X19" s="268"/>
    </row>
    <row r="20" spans="1:34" x14ac:dyDescent="0.2">
      <c r="B20" s="120"/>
      <c r="C20" s="121"/>
      <c r="D20" s="175"/>
      <c r="E20" s="175"/>
      <c r="F20" s="175"/>
      <c r="G20" s="121"/>
      <c r="H20" s="264"/>
      <c r="I20" s="194"/>
      <c r="J20" s="124"/>
      <c r="K20" s="174" t="str">
        <f t="shared" si="1"/>
        <v/>
      </c>
      <c r="L20" s="252" t="str">
        <f t="shared" si="2"/>
        <v/>
      </c>
      <c r="M20" s="194"/>
      <c r="N20" s="195"/>
      <c r="O20" s="174" t="str">
        <f t="shared" si="3"/>
        <v/>
      </c>
      <c r="P20" s="252" t="str">
        <f t="shared" si="4"/>
        <v/>
      </c>
      <c r="Q20" s="123"/>
      <c r="R20" s="121"/>
      <c r="S20" s="223" t="str">
        <f t="shared" si="0"/>
        <v xml:space="preserve"> </v>
      </c>
      <c r="T20" s="256" t="str">
        <f t="shared" si="5"/>
        <v/>
      </c>
      <c r="U20" s="237" t="str">
        <f t="shared" si="6"/>
        <v/>
      </c>
      <c r="V20" s="237" t="str">
        <f t="shared" si="7"/>
        <v xml:space="preserve"> </v>
      </c>
      <c r="W20" s="257" t="str">
        <f t="shared" si="8"/>
        <v/>
      </c>
      <c r="X20" s="268"/>
    </row>
    <row r="21" spans="1:34" x14ac:dyDescent="0.2">
      <c r="B21" s="120"/>
      <c r="C21" s="121"/>
      <c r="D21" s="175"/>
      <c r="E21" s="175"/>
      <c r="F21" s="175"/>
      <c r="G21" s="121"/>
      <c r="H21" s="264"/>
      <c r="I21" s="194"/>
      <c r="J21" s="124"/>
      <c r="K21" s="174" t="str">
        <f t="shared" si="1"/>
        <v/>
      </c>
      <c r="L21" s="252" t="str">
        <f t="shared" si="2"/>
        <v/>
      </c>
      <c r="M21" s="194"/>
      <c r="N21" s="195"/>
      <c r="O21" s="174" t="str">
        <f t="shared" si="3"/>
        <v/>
      </c>
      <c r="P21" s="252" t="str">
        <f t="shared" si="4"/>
        <v/>
      </c>
      <c r="Q21" s="123"/>
      <c r="R21" s="121"/>
      <c r="S21" s="223" t="str">
        <f t="shared" si="0"/>
        <v xml:space="preserve"> </v>
      </c>
      <c r="T21" s="256" t="str">
        <f t="shared" si="5"/>
        <v/>
      </c>
      <c r="U21" s="237" t="str">
        <f t="shared" si="6"/>
        <v/>
      </c>
      <c r="V21" s="237" t="str">
        <f t="shared" si="7"/>
        <v xml:space="preserve"> </v>
      </c>
      <c r="W21" s="257" t="str">
        <f t="shared" si="8"/>
        <v/>
      </c>
      <c r="X21" s="268"/>
    </row>
    <row r="22" spans="1:34" x14ac:dyDescent="0.2">
      <c r="B22" s="120"/>
      <c r="C22" s="121"/>
      <c r="D22" s="175"/>
      <c r="E22" s="175"/>
      <c r="F22" s="175"/>
      <c r="G22" s="121"/>
      <c r="H22" s="264"/>
      <c r="I22" s="194"/>
      <c r="J22" s="124"/>
      <c r="K22" s="174" t="str">
        <f t="shared" si="1"/>
        <v/>
      </c>
      <c r="L22" s="252" t="str">
        <f t="shared" si="2"/>
        <v/>
      </c>
      <c r="M22" s="194"/>
      <c r="N22" s="195"/>
      <c r="O22" s="174" t="str">
        <f t="shared" si="3"/>
        <v/>
      </c>
      <c r="P22" s="252" t="str">
        <f t="shared" si="4"/>
        <v/>
      </c>
      <c r="Q22" s="123"/>
      <c r="R22" s="121"/>
      <c r="S22" s="223" t="str">
        <f t="shared" si="0"/>
        <v xml:space="preserve"> </v>
      </c>
      <c r="T22" s="256" t="str">
        <f t="shared" si="5"/>
        <v/>
      </c>
      <c r="U22" s="237" t="str">
        <f t="shared" si="6"/>
        <v/>
      </c>
      <c r="V22" s="237" t="str">
        <f t="shared" si="7"/>
        <v xml:space="preserve"> </v>
      </c>
      <c r="W22" s="257" t="str">
        <f t="shared" si="8"/>
        <v/>
      </c>
      <c r="X22" s="268"/>
    </row>
    <row r="23" spans="1:34" ht="16" thickBot="1" x14ac:dyDescent="0.25">
      <c r="B23" s="233"/>
      <c r="C23" s="128"/>
      <c r="D23" s="181"/>
      <c r="E23" s="181"/>
      <c r="F23" s="181"/>
      <c r="G23" s="128"/>
      <c r="H23" s="265"/>
      <c r="I23" s="196"/>
      <c r="J23" s="131"/>
      <c r="K23" s="253" t="str">
        <f t="shared" si="1"/>
        <v/>
      </c>
      <c r="L23" s="254" t="str">
        <f t="shared" si="2"/>
        <v/>
      </c>
      <c r="M23" s="196"/>
      <c r="N23" s="197"/>
      <c r="O23" s="253" t="str">
        <f t="shared" si="3"/>
        <v/>
      </c>
      <c r="P23" s="254" t="str">
        <f t="shared" si="4"/>
        <v/>
      </c>
      <c r="Q23" s="196"/>
      <c r="R23" s="128"/>
      <c r="S23" s="266" t="str">
        <f t="shared" si="0"/>
        <v xml:space="preserve"> </v>
      </c>
      <c r="T23" s="258" t="str">
        <f t="shared" si="5"/>
        <v/>
      </c>
      <c r="U23" s="259" t="str">
        <f t="shared" si="6"/>
        <v/>
      </c>
      <c r="V23" s="259" t="str">
        <f t="shared" si="7"/>
        <v xml:space="preserve"> </v>
      </c>
      <c r="W23" s="260" t="str">
        <f t="shared" si="8"/>
        <v/>
      </c>
      <c r="X23" s="269"/>
    </row>
    <row r="24" spans="1:34" x14ac:dyDescent="0.2">
      <c r="A24" s="9"/>
      <c r="B24" s="72"/>
      <c r="V24" s="16"/>
      <c r="W24" s="16"/>
    </row>
    <row r="25" spans="1:34" ht="17" thickBot="1" x14ac:dyDescent="0.25">
      <c r="B25" s="17"/>
      <c r="C25" s="46" t="s">
        <v>24</v>
      </c>
      <c r="D25" s="46"/>
      <c r="E25" s="46"/>
      <c r="I25" s="5"/>
      <c r="J25" s="1"/>
      <c r="K25" s="1"/>
      <c r="L25" s="1"/>
      <c r="N25" s="1"/>
      <c r="O25" s="1"/>
      <c r="P25" s="1"/>
      <c r="S25" s="2"/>
      <c r="V25" s="2"/>
      <c r="W25" s="2"/>
      <c r="X25" s="6"/>
      <c r="Y25" s="6"/>
      <c r="Z25" s="6"/>
      <c r="AA25" s="6"/>
    </row>
    <row r="26" spans="1:34" x14ac:dyDescent="0.2">
      <c r="B26" s="77" t="s">
        <v>56</v>
      </c>
      <c r="C26" s="78"/>
      <c r="D26" s="78"/>
      <c r="E26" s="78"/>
      <c r="F26" s="79"/>
      <c r="G26" s="79"/>
      <c r="H26" s="79"/>
      <c r="I26" s="78"/>
      <c r="J26" s="80"/>
      <c r="K26" s="78"/>
      <c r="L26" s="78"/>
      <c r="M26" s="80"/>
      <c r="N26" s="78"/>
      <c r="O26" s="78"/>
      <c r="P26" s="78"/>
      <c r="Q26" s="78"/>
      <c r="R26" s="78"/>
      <c r="S26" s="78"/>
      <c r="T26" s="81"/>
      <c r="U26" s="81"/>
      <c r="V26" s="81"/>
      <c r="W26" s="81"/>
      <c r="X26" s="78"/>
      <c r="Y26" s="78"/>
      <c r="Z26" s="78"/>
      <c r="AA26" s="78"/>
      <c r="AB26" s="78"/>
      <c r="AC26" s="80"/>
      <c r="AD26" s="82"/>
      <c r="AE26" s="82"/>
      <c r="AF26" s="8"/>
      <c r="AG26" s="8"/>
      <c r="AH26" s="83"/>
    </row>
    <row r="27" spans="1:34" x14ac:dyDescent="0.2">
      <c r="A27" s="234"/>
      <c r="B27" s="20"/>
      <c r="C27" s="20" t="s">
        <v>127</v>
      </c>
      <c r="D27" s="20"/>
      <c r="E27" s="20"/>
      <c r="F27" s="22"/>
      <c r="G27" s="22"/>
      <c r="H27" s="22"/>
      <c r="I27" s="21"/>
      <c r="J27" s="23"/>
      <c r="K27" s="21"/>
      <c r="L27" s="21"/>
      <c r="M27" s="23"/>
      <c r="N27" s="21"/>
      <c r="O27" s="21"/>
      <c r="P27" s="21"/>
      <c r="Q27" s="21"/>
      <c r="R27" s="21"/>
      <c r="S27" s="21"/>
      <c r="T27" s="85"/>
      <c r="U27" s="85"/>
      <c r="V27" s="85"/>
      <c r="W27" s="85"/>
      <c r="X27" s="21"/>
      <c r="Y27" s="21"/>
      <c r="Z27" s="21"/>
      <c r="AA27" s="21"/>
      <c r="AB27" s="21"/>
      <c r="AC27" s="23"/>
      <c r="AD27" s="24"/>
      <c r="AE27" s="24"/>
      <c r="AF27" s="16"/>
      <c r="AG27" s="16"/>
      <c r="AH27" s="86"/>
    </row>
    <row r="28" spans="1:34" x14ac:dyDescent="0.2">
      <c r="A28" s="234"/>
      <c r="B28" s="22"/>
      <c r="C28" s="20" t="s">
        <v>129</v>
      </c>
      <c r="D28" s="21"/>
      <c r="E28" s="21"/>
      <c r="F28" s="22"/>
      <c r="G28" s="22"/>
      <c r="H28" s="22"/>
      <c r="I28" s="21"/>
      <c r="J28" s="23"/>
      <c r="K28" s="21"/>
      <c r="L28" s="21"/>
      <c r="M28" s="23"/>
      <c r="N28" s="21"/>
      <c r="O28" s="21"/>
      <c r="P28" s="21"/>
      <c r="Q28" s="21"/>
      <c r="R28" s="21"/>
      <c r="S28" s="21"/>
      <c r="T28" s="85"/>
      <c r="U28" s="85"/>
      <c r="V28" s="85"/>
      <c r="W28" s="85"/>
      <c r="X28" s="21"/>
      <c r="Y28" s="21"/>
      <c r="Z28" s="21"/>
      <c r="AA28" s="21"/>
      <c r="AB28" s="21"/>
      <c r="AC28" s="23"/>
      <c r="AD28" s="24"/>
      <c r="AE28" s="24"/>
      <c r="AF28" s="16"/>
      <c r="AG28" s="16"/>
      <c r="AH28" s="86"/>
    </row>
    <row r="29" spans="1:34" x14ac:dyDescent="0.2">
      <c r="A29" s="234"/>
      <c r="B29" s="22"/>
      <c r="C29" s="20" t="s">
        <v>128</v>
      </c>
      <c r="D29" s="21"/>
      <c r="E29" s="21"/>
      <c r="F29" s="22"/>
      <c r="G29" s="22"/>
      <c r="H29" s="22"/>
      <c r="I29" s="21"/>
      <c r="J29" s="23"/>
      <c r="K29" s="21"/>
      <c r="L29" s="21"/>
      <c r="M29" s="23"/>
      <c r="N29" s="21"/>
      <c r="O29" s="21"/>
      <c r="P29" s="21"/>
      <c r="Q29" s="21"/>
      <c r="R29" s="21"/>
      <c r="S29" s="21"/>
      <c r="T29" s="85"/>
      <c r="U29" s="85"/>
      <c r="V29" s="85"/>
      <c r="W29" s="85"/>
      <c r="X29" s="21"/>
      <c r="Y29" s="21"/>
      <c r="Z29" s="21"/>
      <c r="AA29" s="21"/>
      <c r="AB29" s="21"/>
      <c r="AC29" s="23"/>
      <c r="AD29" s="24"/>
      <c r="AE29" s="24"/>
      <c r="AF29" s="16"/>
      <c r="AG29" s="16"/>
      <c r="AH29" s="86"/>
    </row>
    <row r="30" spans="1:34" x14ac:dyDescent="0.2">
      <c r="A30" s="234"/>
      <c r="B30" s="37" t="s">
        <v>130</v>
      </c>
      <c r="C30" s="38"/>
      <c r="D30" s="38"/>
      <c r="E30" s="38"/>
      <c r="F30" s="37"/>
      <c r="G30" s="37"/>
      <c r="H30" s="37"/>
      <c r="I30" s="38"/>
      <c r="J30" s="39"/>
      <c r="K30" s="38"/>
      <c r="L30" s="38"/>
      <c r="M30" s="39"/>
      <c r="N30" s="38"/>
      <c r="O30" s="38"/>
      <c r="P30" s="38"/>
      <c r="Q30" s="38"/>
      <c r="R30" s="38"/>
      <c r="S30" s="38"/>
      <c r="T30" s="94"/>
      <c r="U30" s="94"/>
      <c r="V30" s="94"/>
      <c r="W30" s="94"/>
      <c r="X30" s="38"/>
      <c r="Y30" s="38"/>
      <c r="Z30" s="38"/>
      <c r="AA30" s="38"/>
      <c r="AB30" s="38"/>
      <c r="AC30" s="39"/>
      <c r="AD30" s="40"/>
      <c r="AE30" s="40"/>
      <c r="AF30" s="41"/>
      <c r="AG30" s="41"/>
      <c r="AH30" s="95"/>
    </row>
    <row r="31" spans="1:34" x14ac:dyDescent="0.2">
      <c r="A31" s="234"/>
      <c r="B31" s="22" t="s">
        <v>131</v>
      </c>
      <c r="C31" s="21"/>
      <c r="D31" s="21"/>
      <c r="E31" s="21"/>
      <c r="F31" s="22"/>
      <c r="G31" s="22"/>
      <c r="H31" s="22"/>
      <c r="I31" s="21"/>
      <c r="J31" s="23"/>
      <c r="K31" s="21"/>
      <c r="L31" s="21"/>
      <c r="M31" s="23"/>
      <c r="N31" s="21"/>
      <c r="O31" s="21"/>
      <c r="P31" s="21"/>
      <c r="Q31" s="21"/>
      <c r="R31" s="21"/>
      <c r="S31" s="21"/>
      <c r="T31" s="85"/>
      <c r="U31" s="85"/>
      <c r="V31" s="85"/>
      <c r="W31" s="85"/>
      <c r="X31" s="21"/>
      <c r="Y31" s="21"/>
      <c r="Z31" s="21"/>
      <c r="AA31" s="21"/>
      <c r="AB31" s="21"/>
      <c r="AC31" s="23"/>
      <c r="AD31" s="24"/>
      <c r="AE31" s="24"/>
      <c r="AF31" s="16"/>
      <c r="AG31" s="16"/>
      <c r="AH31" s="86"/>
    </row>
    <row r="32" spans="1:34" x14ac:dyDescent="0.2">
      <c r="A32" s="234"/>
      <c r="B32" s="33" t="s">
        <v>132</v>
      </c>
      <c r="C32" s="32"/>
      <c r="D32" s="32"/>
      <c r="E32" s="32"/>
      <c r="F32" s="33"/>
      <c r="G32" s="33"/>
      <c r="H32" s="33"/>
      <c r="I32" s="32"/>
      <c r="J32" s="34"/>
      <c r="K32" s="32"/>
      <c r="L32" s="32"/>
      <c r="M32" s="34"/>
      <c r="N32" s="32"/>
      <c r="O32" s="32"/>
      <c r="P32" s="32"/>
      <c r="Q32" s="32"/>
      <c r="R32" s="32"/>
      <c r="S32" s="32"/>
      <c r="T32" s="97"/>
      <c r="U32" s="97"/>
      <c r="V32" s="97"/>
      <c r="W32" s="97"/>
      <c r="X32" s="32"/>
      <c r="Y32" s="32"/>
      <c r="Z32" s="32"/>
      <c r="AA32" s="32"/>
      <c r="AB32" s="32"/>
      <c r="AC32" s="34"/>
      <c r="AD32" s="35"/>
      <c r="AE32" s="35"/>
      <c r="AF32" s="36"/>
      <c r="AG32" s="36"/>
      <c r="AH32" s="98"/>
    </row>
    <row r="33" spans="1:34" s="1" customFormat="1" x14ac:dyDescent="0.2">
      <c r="A33" s="234"/>
      <c r="B33" s="22"/>
      <c r="C33" s="22" t="s">
        <v>133</v>
      </c>
      <c r="D33" s="22"/>
      <c r="E33" s="22"/>
      <c r="F33" s="22"/>
      <c r="G33" s="22"/>
      <c r="H33" s="22"/>
      <c r="I33" s="21"/>
      <c r="J33" s="23"/>
      <c r="K33" s="21"/>
      <c r="L33" s="21"/>
      <c r="M33" s="23"/>
      <c r="N33" s="21"/>
      <c r="O33" s="21"/>
      <c r="P33" s="21"/>
      <c r="Q33" s="21"/>
      <c r="R33" s="21"/>
      <c r="S33" s="21"/>
      <c r="T33" s="85"/>
      <c r="U33" s="85"/>
      <c r="V33" s="85"/>
      <c r="W33" s="85"/>
      <c r="X33" s="21"/>
      <c r="Y33" s="21"/>
      <c r="Z33" s="21"/>
      <c r="AA33" s="21"/>
      <c r="AB33" s="21"/>
      <c r="AC33" s="23"/>
      <c r="AD33" s="24"/>
      <c r="AE33" s="24"/>
      <c r="AF33" s="16"/>
      <c r="AG33" s="16"/>
      <c r="AH33" s="86"/>
    </row>
    <row r="34" spans="1:34" s="1" customFormat="1" x14ac:dyDescent="0.2">
      <c r="A34" s="234"/>
      <c r="B34" s="22"/>
      <c r="C34" s="22"/>
      <c r="D34" s="22" t="s">
        <v>134</v>
      </c>
      <c r="E34" s="22"/>
      <c r="F34" s="22"/>
      <c r="G34" s="22"/>
      <c r="H34" s="22"/>
      <c r="I34" s="21"/>
      <c r="J34" s="23"/>
      <c r="K34" s="21"/>
      <c r="L34" s="21"/>
      <c r="M34" s="23"/>
      <c r="N34" s="21"/>
      <c r="O34" s="21"/>
      <c r="P34" s="21"/>
      <c r="Q34" s="21"/>
      <c r="R34" s="21"/>
      <c r="S34" s="21"/>
      <c r="T34" s="85"/>
      <c r="U34" s="85"/>
      <c r="V34" s="85"/>
      <c r="W34" s="85"/>
      <c r="X34" s="21"/>
      <c r="Y34" s="21"/>
      <c r="Z34" s="21"/>
      <c r="AA34" s="21"/>
      <c r="AB34" s="21"/>
      <c r="AC34" s="23"/>
      <c r="AD34" s="24"/>
      <c r="AE34" s="24"/>
      <c r="AF34" s="16"/>
      <c r="AG34" s="16"/>
      <c r="AH34" s="86"/>
    </row>
    <row r="35" spans="1:34" s="1" customFormat="1" x14ac:dyDescent="0.2">
      <c r="A35" s="234"/>
      <c r="B35" s="22"/>
      <c r="C35" s="22"/>
      <c r="D35" s="22" t="s">
        <v>135</v>
      </c>
      <c r="E35" s="22"/>
      <c r="F35" s="22"/>
      <c r="G35" s="22"/>
      <c r="H35" s="22"/>
      <c r="I35" s="21"/>
      <c r="J35" s="23"/>
      <c r="K35" s="21"/>
      <c r="L35" s="21"/>
      <c r="M35" s="23"/>
      <c r="N35" s="21"/>
      <c r="O35" s="21"/>
      <c r="P35" s="21"/>
      <c r="Q35" s="21"/>
      <c r="R35" s="21"/>
      <c r="S35" s="21"/>
      <c r="T35" s="85"/>
      <c r="U35" s="85"/>
      <c r="V35" s="85"/>
      <c r="W35" s="85"/>
      <c r="X35" s="21"/>
      <c r="Y35" s="21"/>
      <c r="Z35" s="21"/>
      <c r="AA35" s="21"/>
      <c r="AB35" s="21"/>
      <c r="AC35" s="23"/>
      <c r="AD35" s="24"/>
      <c r="AE35" s="24"/>
      <c r="AF35" s="16"/>
      <c r="AG35" s="16"/>
      <c r="AH35" s="86"/>
    </row>
    <row r="36" spans="1:34" s="1" customFormat="1" x14ac:dyDescent="0.2">
      <c r="A36" s="234"/>
      <c r="B36" s="22"/>
      <c r="C36" s="21"/>
      <c r="D36" s="22" t="s">
        <v>136</v>
      </c>
      <c r="E36" s="22"/>
      <c r="F36" s="22"/>
      <c r="G36" s="22"/>
      <c r="H36" s="22"/>
      <c r="I36" s="21"/>
      <c r="J36" s="23"/>
      <c r="K36" s="21"/>
      <c r="L36" s="21"/>
      <c r="M36" s="23"/>
      <c r="N36" s="21"/>
      <c r="O36" s="21"/>
      <c r="P36" s="21"/>
      <c r="Q36" s="21"/>
      <c r="R36" s="21"/>
      <c r="S36" s="21"/>
      <c r="T36" s="85"/>
      <c r="U36" s="85"/>
      <c r="V36" s="85"/>
      <c r="W36" s="85"/>
      <c r="X36" s="21"/>
      <c r="Y36" s="21"/>
      <c r="Z36" s="21"/>
      <c r="AA36" s="21"/>
      <c r="AB36" s="21"/>
      <c r="AC36" s="23"/>
      <c r="AD36" s="24"/>
      <c r="AE36" s="24"/>
      <c r="AF36" s="16"/>
      <c r="AG36" s="16"/>
      <c r="AH36" s="86"/>
    </row>
    <row r="37" spans="1:34" s="1" customFormat="1" x14ac:dyDescent="0.2">
      <c r="A37" s="234"/>
      <c r="B37" s="31" t="s">
        <v>137</v>
      </c>
      <c r="C37" s="32"/>
      <c r="D37" s="32"/>
      <c r="E37" s="32"/>
      <c r="F37" s="33"/>
      <c r="G37" s="33"/>
      <c r="H37" s="33"/>
      <c r="I37" s="32"/>
      <c r="J37" s="34"/>
      <c r="K37" s="32"/>
      <c r="L37" s="32"/>
      <c r="M37" s="34"/>
      <c r="N37" s="32"/>
      <c r="O37" s="32"/>
      <c r="P37" s="32"/>
      <c r="Q37" s="32"/>
      <c r="R37" s="32"/>
      <c r="S37" s="32"/>
      <c r="T37" s="97"/>
      <c r="U37" s="97"/>
      <c r="V37" s="97"/>
      <c r="W37" s="97"/>
      <c r="X37" s="32"/>
      <c r="Y37" s="32"/>
      <c r="Z37" s="32"/>
      <c r="AA37" s="32"/>
      <c r="AB37" s="32"/>
      <c r="AC37" s="34"/>
      <c r="AD37" s="35"/>
      <c r="AE37" s="35"/>
      <c r="AF37" s="36"/>
      <c r="AG37" s="36"/>
      <c r="AH37" s="98"/>
    </row>
    <row r="38" spans="1:34" s="1" customFormat="1" x14ac:dyDescent="0.2">
      <c r="A38" s="234"/>
      <c r="B38" s="20"/>
      <c r="C38" s="22" t="s">
        <v>138</v>
      </c>
      <c r="D38" s="21"/>
      <c r="E38" s="21"/>
      <c r="F38" s="22"/>
      <c r="G38" s="22"/>
      <c r="H38" s="22"/>
      <c r="I38" s="21"/>
      <c r="J38" s="23"/>
      <c r="K38" s="21"/>
      <c r="L38" s="21"/>
      <c r="M38" s="23"/>
      <c r="N38" s="21"/>
      <c r="O38" s="21"/>
      <c r="P38" s="21"/>
      <c r="Q38" s="21"/>
      <c r="R38" s="21"/>
      <c r="S38" s="21"/>
      <c r="T38" s="85"/>
      <c r="U38" s="85"/>
      <c r="V38" s="85"/>
      <c r="W38" s="85"/>
      <c r="X38" s="21"/>
      <c r="Y38" s="21"/>
      <c r="Z38" s="21"/>
      <c r="AA38" s="21"/>
      <c r="AB38" s="21"/>
      <c r="AC38" s="23"/>
      <c r="AD38" s="24"/>
      <c r="AE38" s="24"/>
      <c r="AF38" s="16"/>
      <c r="AG38" s="16"/>
      <c r="AH38" s="86"/>
    </row>
    <row r="39" spans="1:34" s="1" customFormat="1" x14ac:dyDescent="0.2">
      <c r="A39" s="234"/>
      <c r="B39" s="27"/>
      <c r="C39" s="27" t="s">
        <v>139</v>
      </c>
      <c r="D39" s="27"/>
      <c r="E39" s="27"/>
      <c r="F39" s="27"/>
      <c r="G39" s="27"/>
      <c r="H39" s="27"/>
      <c r="I39" s="26"/>
      <c r="J39" s="28"/>
      <c r="K39" s="26"/>
      <c r="L39" s="26"/>
      <c r="M39" s="28"/>
      <c r="N39" s="26"/>
      <c r="O39" s="26"/>
      <c r="P39" s="26"/>
      <c r="Q39" s="26"/>
      <c r="R39" s="26"/>
      <c r="S39" s="26"/>
      <c r="T39" s="100"/>
      <c r="U39" s="100"/>
      <c r="V39" s="100"/>
      <c r="W39" s="100"/>
      <c r="X39" s="26"/>
      <c r="Y39" s="26"/>
      <c r="Z39" s="26"/>
      <c r="AA39" s="26"/>
      <c r="AB39" s="26"/>
      <c r="AC39" s="28"/>
      <c r="AD39" s="29"/>
      <c r="AE39" s="29"/>
      <c r="AF39" s="30"/>
      <c r="AG39" s="30"/>
      <c r="AH39" s="101"/>
    </row>
    <row r="40" spans="1:34" s="1" customFormat="1" x14ac:dyDescent="0.2">
      <c r="A40" s="234"/>
      <c r="B40" s="22" t="s">
        <v>141</v>
      </c>
      <c r="C40" s="21"/>
      <c r="D40" s="21"/>
      <c r="E40" s="21"/>
      <c r="F40" s="22"/>
      <c r="G40" s="22"/>
      <c r="H40" s="22"/>
      <c r="I40" s="21"/>
      <c r="J40" s="23"/>
      <c r="K40" s="21"/>
      <c r="L40" s="21"/>
      <c r="M40" s="23"/>
      <c r="N40" s="21"/>
      <c r="O40" s="21"/>
      <c r="P40" s="21"/>
      <c r="Q40" s="21"/>
      <c r="R40" s="21"/>
      <c r="S40" s="21"/>
      <c r="T40" s="85"/>
      <c r="U40" s="85"/>
      <c r="V40" s="85"/>
      <c r="W40" s="85"/>
      <c r="X40" s="21"/>
      <c r="Y40" s="21"/>
      <c r="Z40" s="21"/>
      <c r="AA40" s="21"/>
      <c r="AB40" s="21"/>
      <c r="AC40" s="23"/>
      <c r="AD40" s="24"/>
      <c r="AE40" s="24"/>
      <c r="AF40" s="16"/>
      <c r="AG40" s="16"/>
      <c r="AH40" s="86"/>
    </row>
    <row r="41" spans="1:34" s="1" customFormat="1" x14ac:dyDescent="0.2">
      <c r="A41" s="234"/>
      <c r="B41" s="22"/>
      <c r="C41" s="22" t="s">
        <v>142</v>
      </c>
      <c r="D41" s="22"/>
      <c r="E41" s="22"/>
      <c r="F41" s="22"/>
      <c r="G41" s="22"/>
      <c r="H41" s="22"/>
      <c r="I41" s="21"/>
      <c r="J41" s="23"/>
      <c r="K41" s="21"/>
      <c r="L41" s="21"/>
      <c r="M41" s="23"/>
      <c r="N41" s="21"/>
      <c r="O41" s="21"/>
      <c r="P41" s="21"/>
      <c r="Q41" s="21"/>
      <c r="R41" s="21"/>
      <c r="S41" s="21"/>
      <c r="T41" s="85"/>
      <c r="U41" s="85"/>
      <c r="V41" s="85"/>
      <c r="W41" s="85"/>
      <c r="X41" s="21"/>
      <c r="Y41" s="21"/>
      <c r="Z41" s="21"/>
      <c r="AA41" s="21"/>
      <c r="AB41" s="21"/>
      <c r="AC41" s="23"/>
      <c r="AD41" s="24"/>
      <c r="AE41" s="24"/>
      <c r="AF41" s="16"/>
      <c r="AG41" s="16"/>
      <c r="AH41" s="86"/>
    </row>
    <row r="42" spans="1:34" s="1" customFormat="1" x14ac:dyDescent="0.2">
      <c r="A42" s="234"/>
      <c r="B42" s="22"/>
      <c r="C42" s="22" t="s">
        <v>140</v>
      </c>
      <c r="D42" s="22"/>
      <c r="E42" s="22"/>
      <c r="F42" s="22"/>
      <c r="G42" s="22"/>
      <c r="H42" s="22"/>
      <c r="I42" s="21"/>
      <c r="J42" s="23"/>
      <c r="K42" s="21"/>
      <c r="L42" s="21"/>
      <c r="M42" s="23"/>
      <c r="N42" s="21"/>
      <c r="O42" s="21"/>
      <c r="P42" s="21"/>
      <c r="Q42" s="21"/>
      <c r="R42" s="21"/>
      <c r="S42" s="21"/>
      <c r="T42" s="85"/>
      <c r="U42" s="85"/>
      <c r="V42" s="85"/>
      <c r="W42" s="85"/>
      <c r="X42" s="21"/>
      <c r="Y42" s="21"/>
      <c r="Z42" s="21"/>
      <c r="AA42" s="21"/>
      <c r="AB42" s="21"/>
      <c r="AC42" s="23"/>
      <c r="AD42" s="24"/>
      <c r="AE42" s="24"/>
      <c r="AF42" s="16"/>
      <c r="AG42" s="16"/>
      <c r="AH42" s="86"/>
    </row>
    <row r="43" spans="1:34" s="1" customFormat="1" x14ac:dyDescent="0.2">
      <c r="A43" s="234"/>
      <c r="B43" s="33" t="s">
        <v>143</v>
      </c>
      <c r="C43" s="32"/>
      <c r="D43" s="32"/>
      <c r="E43" s="32"/>
      <c r="F43" s="33"/>
      <c r="G43" s="33"/>
      <c r="H43" s="33"/>
      <c r="I43" s="32"/>
      <c r="J43" s="34"/>
      <c r="K43" s="32"/>
      <c r="L43" s="32"/>
      <c r="M43" s="34"/>
      <c r="N43" s="32"/>
      <c r="O43" s="32"/>
      <c r="P43" s="32"/>
      <c r="Q43" s="32"/>
      <c r="R43" s="32"/>
      <c r="S43" s="32"/>
      <c r="T43" s="97"/>
      <c r="U43" s="97"/>
      <c r="V43" s="97"/>
      <c r="W43" s="97"/>
      <c r="X43" s="32"/>
      <c r="Y43" s="32"/>
      <c r="Z43" s="32"/>
      <c r="AA43" s="32"/>
      <c r="AB43" s="32"/>
      <c r="AC43" s="34"/>
      <c r="AD43" s="35"/>
      <c r="AE43" s="35"/>
      <c r="AF43" s="36"/>
      <c r="AG43" s="36"/>
      <c r="AH43" s="98"/>
    </row>
    <row r="44" spans="1:34" s="1" customFormat="1" x14ac:dyDescent="0.2">
      <c r="A44" s="234"/>
      <c r="B44" s="27"/>
      <c r="C44" s="26" t="s">
        <v>144</v>
      </c>
      <c r="D44" s="26"/>
      <c r="E44" s="26"/>
      <c r="F44" s="27"/>
      <c r="G44" s="27"/>
      <c r="H44" s="27"/>
      <c r="I44" s="26"/>
      <c r="J44" s="28"/>
      <c r="K44" s="26"/>
      <c r="L44" s="26"/>
      <c r="M44" s="28"/>
      <c r="N44" s="26"/>
      <c r="O44" s="26"/>
      <c r="P44" s="26"/>
      <c r="Q44" s="26"/>
      <c r="R44" s="26"/>
      <c r="S44" s="26"/>
      <c r="T44" s="100"/>
      <c r="U44" s="100"/>
      <c r="V44" s="100"/>
      <c r="W44" s="100"/>
      <c r="X44" s="26"/>
      <c r="Y44" s="26"/>
      <c r="Z44" s="26"/>
      <c r="AA44" s="26"/>
      <c r="AB44" s="26"/>
      <c r="AC44" s="28"/>
      <c r="AD44" s="29"/>
      <c r="AE44" s="29"/>
      <c r="AF44" s="30"/>
      <c r="AG44" s="30"/>
      <c r="AH44" s="59"/>
    </row>
    <row r="45" spans="1:34" s="1" customFormat="1" x14ac:dyDescent="0.2">
      <c r="A45" s="4"/>
      <c r="B45" s="96" t="s">
        <v>150</v>
      </c>
      <c r="C45" s="32"/>
      <c r="D45" s="32"/>
      <c r="E45" s="32"/>
      <c r="F45" s="33"/>
      <c r="G45" s="33"/>
      <c r="H45" s="33"/>
      <c r="I45" s="32"/>
      <c r="J45" s="34"/>
      <c r="K45" s="32"/>
      <c r="L45" s="32"/>
      <c r="M45" s="34"/>
      <c r="N45" s="32"/>
      <c r="O45" s="32"/>
      <c r="P45" s="32"/>
      <c r="Q45" s="32"/>
      <c r="R45" s="32"/>
      <c r="S45" s="32"/>
      <c r="T45" s="97"/>
      <c r="U45" s="97"/>
      <c r="V45" s="97"/>
      <c r="W45" s="97"/>
      <c r="X45" s="32"/>
      <c r="Y45" s="32"/>
      <c r="Z45" s="32"/>
      <c r="AA45" s="32"/>
      <c r="AB45" s="32"/>
      <c r="AC45" s="34"/>
      <c r="AD45" s="35"/>
      <c r="AE45" s="35"/>
      <c r="AF45" s="36"/>
      <c r="AG45" s="36"/>
      <c r="AH45" s="98"/>
    </row>
    <row r="46" spans="1:34" s="1" customFormat="1" x14ac:dyDescent="0.2">
      <c r="A46" s="4"/>
      <c r="B46" s="11"/>
      <c r="C46" s="22" t="s">
        <v>147</v>
      </c>
      <c r="D46" s="22"/>
      <c r="E46" s="22"/>
      <c r="F46" s="22"/>
      <c r="G46" s="22"/>
      <c r="H46" s="22"/>
      <c r="I46" s="21"/>
      <c r="J46" s="23"/>
      <c r="K46" s="21"/>
      <c r="L46" s="21"/>
      <c r="M46" s="23"/>
      <c r="N46" s="21"/>
      <c r="O46" s="21"/>
      <c r="P46" s="21"/>
      <c r="Q46" s="21"/>
      <c r="R46" s="21"/>
      <c r="S46" s="21"/>
      <c r="T46" s="85"/>
      <c r="U46" s="85"/>
      <c r="V46" s="85"/>
      <c r="W46" s="85"/>
      <c r="X46" s="21"/>
      <c r="Y46" s="21"/>
      <c r="Z46" s="21"/>
      <c r="AA46" s="21"/>
      <c r="AB46" s="21"/>
      <c r="AC46" s="23"/>
      <c r="AD46" s="24"/>
      <c r="AE46" s="24"/>
      <c r="AF46" s="16"/>
      <c r="AG46" s="16"/>
      <c r="AH46" s="86"/>
    </row>
    <row r="47" spans="1:34" s="1" customFormat="1" x14ac:dyDescent="0.2">
      <c r="A47" s="4"/>
      <c r="B47" s="99"/>
      <c r="C47" s="27" t="s">
        <v>148</v>
      </c>
      <c r="D47" s="27"/>
      <c r="E47" s="27"/>
      <c r="F47" s="27"/>
      <c r="G47" s="27"/>
      <c r="H47" s="27"/>
      <c r="I47" s="26"/>
      <c r="J47" s="28"/>
      <c r="K47" s="26"/>
      <c r="L47" s="26"/>
      <c r="M47" s="28"/>
      <c r="N47" s="26"/>
      <c r="O47" s="26"/>
      <c r="P47" s="26"/>
      <c r="Q47" s="26"/>
      <c r="R47" s="26"/>
      <c r="S47" s="26"/>
      <c r="T47" s="100"/>
      <c r="U47" s="100"/>
      <c r="V47" s="100"/>
      <c r="W47" s="100"/>
      <c r="X47" s="26"/>
      <c r="Y47" s="26"/>
      <c r="Z47" s="26"/>
      <c r="AA47" s="26"/>
      <c r="AB47" s="26"/>
      <c r="AC47" s="28"/>
      <c r="AD47" s="29"/>
      <c r="AE47" s="29"/>
      <c r="AF47" s="30"/>
      <c r="AG47" s="30"/>
      <c r="AH47" s="101"/>
    </row>
    <row r="48" spans="1:34" s="1" customFormat="1" x14ac:dyDescent="0.2">
      <c r="A48" s="4"/>
      <c r="B48" s="11" t="s">
        <v>149</v>
      </c>
      <c r="C48" s="21"/>
      <c r="D48" s="21"/>
      <c r="E48" s="21"/>
      <c r="F48" s="22"/>
      <c r="G48" s="22"/>
      <c r="H48" s="22"/>
      <c r="I48" s="21"/>
      <c r="J48" s="23"/>
      <c r="K48" s="21"/>
      <c r="L48" s="21"/>
      <c r="M48" s="23"/>
      <c r="N48" s="21"/>
      <c r="O48" s="21"/>
      <c r="P48" s="21"/>
      <c r="Q48" s="21"/>
      <c r="R48" s="21"/>
      <c r="S48" s="21"/>
      <c r="T48" s="85"/>
      <c r="U48" s="85"/>
      <c r="V48" s="85"/>
      <c r="W48" s="85"/>
      <c r="X48" s="21"/>
      <c r="Y48" s="21"/>
      <c r="Z48" s="21"/>
      <c r="AA48" s="21"/>
      <c r="AB48" s="21"/>
      <c r="AC48" s="23"/>
      <c r="AD48" s="24"/>
      <c r="AE48" s="24"/>
      <c r="AF48" s="16"/>
      <c r="AG48" s="16"/>
      <c r="AH48" s="86"/>
    </row>
    <row r="49" spans="1:34" s="1" customFormat="1" x14ac:dyDescent="0.2">
      <c r="A49" s="4"/>
      <c r="B49" s="11"/>
      <c r="C49" s="22" t="s">
        <v>145</v>
      </c>
      <c r="D49" s="21"/>
      <c r="E49" s="21"/>
      <c r="F49" s="22"/>
      <c r="G49" s="22"/>
      <c r="H49" s="22"/>
      <c r="I49" s="21"/>
      <c r="J49" s="23"/>
      <c r="K49" s="21"/>
      <c r="L49" s="21"/>
      <c r="M49" s="23"/>
      <c r="N49" s="21"/>
      <c r="O49" s="21"/>
      <c r="P49" s="21"/>
      <c r="Q49" s="21"/>
      <c r="R49" s="21"/>
      <c r="S49" s="21"/>
      <c r="T49" s="85"/>
      <c r="U49" s="85"/>
      <c r="V49" s="85"/>
      <c r="W49" s="85"/>
      <c r="X49" s="21"/>
      <c r="Y49" s="21"/>
      <c r="Z49" s="21"/>
      <c r="AA49" s="21"/>
      <c r="AB49" s="21"/>
      <c r="AC49" s="23"/>
      <c r="AD49" s="24"/>
      <c r="AE49" s="24"/>
      <c r="AF49" s="16"/>
      <c r="AG49" s="16"/>
      <c r="AH49" s="86"/>
    </row>
    <row r="50" spans="1:34" s="1" customFormat="1" x14ac:dyDescent="0.2">
      <c r="A50" s="4"/>
      <c r="B50" s="11"/>
      <c r="C50" s="22" t="s">
        <v>146</v>
      </c>
      <c r="D50" s="22"/>
      <c r="E50" s="22"/>
      <c r="F50" s="22"/>
      <c r="G50" s="22"/>
      <c r="H50" s="22"/>
      <c r="I50" s="21"/>
      <c r="J50" s="23"/>
      <c r="K50" s="21"/>
      <c r="L50" s="21"/>
      <c r="M50" s="23"/>
      <c r="N50" s="21"/>
      <c r="O50" s="21"/>
      <c r="P50" s="21"/>
      <c r="Q50" s="21"/>
      <c r="R50" s="21"/>
      <c r="S50" s="21"/>
      <c r="T50" s="85"/>
      <c r="U50" s="85"/>
      <c r="V50" s="85"/>
      <c r="W50" s="85"/>
      <c r="X50" s="21"/>
      <c r="Y50" s="21"/>
      <c r="Z50" s="21"/>
      <c r="AA50" s="21"/>
      <c r="AB50" s="21"/>
      <c r="AC50" s="23"/>
      <c r="AD50" s="24"/>
      <c r="AE50" s="24"/>
      <c r="AF50" s="16"/>
      <c r="AG50" s="16"/>
      <c r="AH50" s="86"/>
    </row>
    <row r="51" spans="1:34" ht="16" thickBot="1" x14ac:dyDescent="0.25">
      <c r="B51" s="87"/>
      <c r="C51" s="88" t="s">
        <v>28</v>
      </c>
      <c r="D51" s="88"/>
      <c r="E51" s="88"/>
      <c r="F51" s="88"/>
      <c r="G51" s="88"/>
      <c r="H51" s="88"/>
      <c r="I51" s="12"/>
      <c r="J51" s="13"/>
      <c r="K51" s="12"/>
      <c r="L51" s="12"/>
      <c r="M51" s="13"/>
      <c r="N51" s="12"/>
      <c r="O51" s="12"/>
      <c r="P51" s="12"/>
      <c r="Q51" s="12"/>
      <c r="R51" s="12"/>
      <c r="S51" s="12"/>
      <c r="T51" s="89"/>
      <c r="U51" s="89"/>
      <c r="V51" s="89"/>
      <c r="W51" s="89"/>
      <c r="X51" s="12"/>
      <c r="Y51" s="12"/>
      <c r="Z51" s="12"/>
      <c r="AA51" s="12"/>
      <c r="AB51" s="12"/>
      <c r="AC51" s="13"/>
      <c r="AD51" s="90"/>
      <c r="AE51" s="90"/>
      <c r="AF51" s="91"/>
      <c r="AG51" s="91"/>
      <c r="AH51" s="92"/>
    </row>
  </sheetData>
  <sheetProtection sheet="1" formatCells="0" formatColumns="0" formatRows="0" insertColumns="0" insertRows="0" insertHyperlinks="0" deleteColumns="0" deleteRows="0" sort="0" autoFilter="0" pivotTables="0"/>
  <mergeCells count="4">
    <mergeCell ref="B2:D2"/>
    <mergeCell ref="T2:W2"/>
    <mergeCell ref="I2:L2"/>
    <mergeCell ref="M2:P2"/>
  </mergeCells>
  <conditionalFormatting sqref="B2">
    <cfRule type="containsText" dxfId="8" priority="9" operator="containsText" text="SHORT STRANGLE">
      <formula>NOT(ISERROR(SEARCH("SHORT STRANGLE",B2)))</formula>
    </cfRule>
  </conditionalFormatting>
  <conditionalFormatting sqref="L4:L23 P4:P23">
    <cfRule type="cellIs" dxfId="7" priority="5" operator="between">
      <formula>5</formula>
      <formula>999</formula>
    </cfRule>
    <cfRule type="cellIs" dxfId="6" priority="6" operator="between">
      <formula>3</formula>
      <formula>4.9999</formula>
    </cfRule>
    <cfRule type="cellIs" dxfId="5" priority="7" operator="lessThan">
      <formula>3</formula>
    </cfRule>
    <cfRule type="containsText" dxfId="4" priority="8" operator="containsText" text="DTE???">
      <formula>NOT(ISERROR(SEARCH("DTE???",L4)))</formula>
    </cfRule>
  </conditionalFormatting>
  <conditionalFormatting sqref="W4:W23 U4:U23">
    <cfRule type="containsText" dxfId="3" priority="4" operator="containsText" text="DTE???">
      <formula>NOT(ISERROR(SEARCH("DTE???",U4)))</formula>
    </cfRule>
  </conditionalFormatting>
  <conditionalFormatting sqref="W4:W23">
    <cfRule type="cellIs" dxfId="2" priority="1" operator="between">
      <formula>0.8</formula>
      <formula>99.99</formula>
    </cfRule>
    <cfRule type="cellIs" dxfId="1" priority="2" operator="between">
      <formula>0.6</formula>
      <formula>0.8</formula>
    </cfRule>
    <cfRule type="cellIs" dxfId="0" priority="3" operator="lessThan">
      <formula>0.6</formula>
    </cfRule>
  </conditionalFormatting>
  <pageMargins left="0.7" right="0.7" top="0.75" bottom="0.75" header="0.3" footer="0.3"/>
  <pageSetup orientation="portrait" horizontalDpi="200" verticalDpi="20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8"/>
  </sheetPr>
  <dimension ref="C3:H26"/>
  <sheetViews>
    <sheetView showGridLines="0" workbookViewId="0"/>
  </sheetViews>
  <sheetFormatPr baseColWidth="10" defaultColWidth="8.83203125" defaultRowHeight="15" x14ac:dyDescent="0.2"/>
  <sheetData>
    <row r="3" spans="3:8" ht="19" x14ac:dyDescent="0.25">
      <c r="C3" s="274" t="s">
        <v>158</v>
      </c>
      <c r="D3" s="186"/>
      <c r="E3" s="186"/>
    </row>
    <row r="4" spans="3:8" ht="19" x14ac:dyDescent="0.25">
      <c r="C4" s="274"/>
      <c r="D4" s="186"/>
      <c r="E4" s="186"/>
    </row>
    <row r="5" spans="3:8" ht="15.75" customHeight="1" x14ac:dyDescent="0.2">
      <c r="C5" s="273"/>
      <c r="D5" s="303" t="s">
        <v>159</v>
      </c>
      <c r="E5" s="303"/>
    </row>
    <row r="6" spans="3:8" ht="16" x14ac:dyDescent="0.2">
      <c r="C6" s="186"/>
      <c r="D6" s="186"/>
      <c r="E6" s="186"/>
    </row>
    <row r="7" spans="3:8" ht="16" x14ac:dyDescent="0.2">
      <c r="C7" s="186"/>
      <c r="D7" s="186"/>
      <c r="E7" s="186"/>
    </row>
    <row r="8" spans="3:8" ht="19" x14ac:dyDescent="0.25">
      <c r="C8" s="274" t="s">
        <v>160</v>
      </c>
      <c r="D8" s="186"/>
      <c r="E8" s="186"/>
    </row>
    <row r="9" spans="3:8" ht="16" x14ac:dyDescent="0.2">
      <c r="C9" s="186"/>
      <c r="D9" s="186"/>
      <c r="E9" s="186"/>
    </row>
    <row r="10" spans="3:8" ht="16" x14ac:dyDescent="0.2">
      <c r="C10" s="186"/>
      <c r="D10" s="303" t="s">
        <v>161</v>
      </c>
      <c r="E10" s="303"/>
      <c r="F10" s="303"/>
    </row>
    <row r="11" spans="3:8" ht="16" x14ac:dyDescent="0.2">
      <c r="C11" s="186"/>
      <c r="D11" s="186"/>
      <c r="E11" s="273"/>
    </row>
    <row r="12" spans="3:8" ht="16" x14ac:dyDescent="0.2">
      <c r="C12" s="186"/>
      <c r="D12" s="303" t="s">
        <v>162</v>
      </c>
      <c r="E12" s="303"/>
      <c r="F12" s="303"/>
      <c r="G12" s="303"/>
      <c r="H12" s="303"/>
    </row>
    <row r="13" spans="3:8" ht="16" x14ac:dyDescent="0.2">
      <c r="C13" s="186"/>
      <c r="D13" s="186"/>
      <c r="E13" s="273"/>
    </row>
    <row r="14" spans="3:8" ht="16" x14ac:dyDescent="0.2">
      <c r="C14" s="186"/>
      <c r="D14" s="303" t="s">
        <v>163</v>
      </c>
      <c r="E14" s="303"/>
      <c r="F14" s="303"/>
      <c r="G14" s="303"/>
      <c r="H14" s="303"/>
    </row>
    <row r="15" spans="3:8" ht="16" x14ac:dyDescent="0.2">
      <c r="C15" s="186"/>
      <c r="D15" s="186"/>
      <c r="E15" s="273"/>
    </row>
    <row r="16" spans="3:8" ht="16" x14ac:dyDescent="0.2">
      <c r="C16" s="186"/>
      <c r="D16" s="303" t="s">
        <v>164</v>
      </c>
      <c r="E16" s="303"/>
      <c r="F16" s="303"/>
      <c r="G16" s="303"/>
      <c r="H16" s="303"/>
    </row>
    <row r="17" spans="3:8" ht="16" x14ac:dyDescent="0.2">
      <c r="C17" s="186"/>
      <c r="D17" s="186"/>
      <c r="E17" s="273"/>
    </row>
    <row r="18" spans="3:8" ht="16" x14ac:dyDescent="0.2">
      <c r="C18" s="186"/>
      <c r="D18" s="303" t="s">
        <v>165</v>
      </c>
      <c r="E18" s="303"/>
      <c r="F18" s="303"/>
      <c r="G18" s="303"/>
    </row>
    <row r="19" spans="3:8" ht="16" x14ac:dyDescent="0.2">
      <c r="C19" s="186"/>
      <c r="D19" s="186"/>
      <c r="E19" s="273"/>
    </row>
    <row r="20" spans="3:8" ht="16" x14ac:dyDescent="0.2">
      <c r="C20" s="186"/>
      <c r="D20" s="303" t="s">
        <v>166</v>
      </c>
      <c r="E20" s="303"/>
      <c r="F20" s="303"/>
    </row>
    <row r="21" spans="3:8" ht="16" x14ac:dyDescent="0.2">
      <c r="C21" s="186"/>
      <c r="D21" s="186"/>
      <c r="E21" s="273"/>
    </row>
    <row r="22" spans="3:8" ht="16" x14ac:dyDescent="0.2">
      <c r="C22" s="186"/>
      <c r="D22" s="303" t="s">
        <v>167</v>
      </c>
      <c r="E22" s="303"/>
      <c r="F22" s="303"/>
    </row>
    <row r="23" spans="3:8" ht="16" x14ac:dyDescent="0.2">
      <c r="C23" s="186"/>
      <c r="D23" s="186"/>
      <c r="E23" s="186"/>
    </row>
    <row r="24" spans="3:8" ht="16" x14ac:dyDescent="0.2">
      <c r="C24" s="186"/>
      <c r="D24" s="303" t="s">
        <v>168</v>
      </c>
      <c r="E24" s="303"/>
      <c r="F24" s="303"/>
      <c r="G24" s="303"/>
      <c r="H24" s="303"/>
    </row>
    <row r="25" spans="3:8" ht="16" x14ac:dyDescent="0.2">
      <c r="C25" s="186"/>
      <c r="D25" s="186"/>
      <c r="E25" s="273"/>
    </row>
    <row r="26" spans="3:8" ht="16" x14ac:dyDescent="0.2">
      <c r="C26" s="186"/>
      <c r="D26" s="186"/>
      <c r="E26" s="186"/>
    </row>
  </sheetData>
  <sheetProtection sheet="1" objects="1" scenarios="1"/>
  <mergeCells count="9">
    <mergeCell ref="D20:F20"/>
    <mergeCell ref="D22:F22"/>
    <mergeCell ref="D24:H24"/>
    <mergeCell ref="D5:E5"/>
    <mergeCell ref="D10:F10"/>
    <mergeCell ref="D12:H12"/>
    <mergeCell ref="D14:H14"/>
    <mergeCell ref="D16:H16"/>
    <mergeCell ref="D18:G18"/>
  </mergeCells>
  <hyperlinks>
    <hyperlink ref="D24" r:id="rId1"/>
    <hyperlink ref="D22" r:id="rId2"/>
    <hyperlink ref="D20" r:id="rId3"/>
    <hyperlink ref="D18" r:id="rId4"/>
    <hyperlink ref="D16" r:id="rId5"/>
    <hyperlink ref="D14" r:id="rId6"/>
    <hyperlink ref="D12" r:id="rId7"/>
    <hyperlink ref="D10" r:id="rId8"/>
    <hyperlink ref="D5" r:id="rId9"/>
  </hyperlinks>
  <pageMargins left="0.7" right="0.7" top="0.75" bottom="0.75" header="0.3" footer="0.3"/>
  <pageSetup orientation="portrait"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Covered Calls</vt:lpstr>
      <vt:lpstr>Short Puts</vt:lpstr>
      <vt:lpstr>Bull Put Spread</vt:lpstr>
      <vt:lpstr>Bear Call Spread</vt:lpstr>
      <vt:lpstr>Iron Condor</vt:lpstr>
      <vt:lpstr>Short Strangle</vt:lpstr>
      <vt:lpstr>Resource Links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shuang</dc:creator>
  <cp:lastModifiedBy>Microsoft Office User</cp:lastModifiedBy>
  <dcterms:created xsi:type="dcterms:W3CDTF">2011-11-03T15:59:50Z</dcterms:created>
  <dcterms:modified xsi:type="dcterms:W3CDTF">2018-01-10T08:12:40Z</dcterms:modified>
</cp:coreProperties>
</file>