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Netsindo\Kesehatan\Lab Klinik\"/>
    </mc:Choice>
  </mc:AlternateContent>
  <bookViews>
    <workbookView xWindow="0" yWindow="0" windowWidth="20490" windowHeight="7755"/>
  </bookViews>
  <sheets>
    <sheet name="OPERASI" sheetId="1" r:id="rId1"/>
    <sheet name="LAPORAN Laba Rugi" sheetId="2" r:id="rId2"/>
    <sheet name="LAPORAN Neraca" sheetId="3" r:id="rId3"/>
    <sheet name="PROSES MENTAH" sheetId="5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3" l="1"/>
  <c r="G38" i="1"/>
  <c r="F38" i="1"/>
  <c r="G37" i="1"/>
  <c r="F37" i="1"/>
  <c r="G36" i="1"/>
  <c r="F36" i="1"/>
  <c r="G35" i="1"/>
  <c r="F35" i="1"/>
  <c r="G34" i="1"/>
  <c r="F34" i="1"/>
  <c r="G33" i="1"/>
  <c r="F33" i="1"/>
  <c r="T15" i="1"/>
  <c r="P27" i="1"/>
  <c r="L12" i="3"/>
  <c r="L13" i="3"/>
  <c r="L14" i="3"/>
  <c r="L15" i="3"/>
  <c r="L11" i="3"/>
  <c r="L16" i="3"/>
  <c r="L9" i="3"/>
  <c r="V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W7" i="1"/>
  <c r="T23" i="1"/>
  <c r="W8" i="1" s="1"/>
  <c r="T24" i="1"/>
  <c r="T25" i="1"/>
  <c r="T26" i="1"/>
  <c r="T27" i="1"/>
  <c r="T28" i="1"/>
  <c r="T29" i="1"/>
  <c r="T30" i="1"/>
  <c r="L10" i="3" s="1"/>
  <c r="T31" i="1"/>
  <c r="T32" i="1"/>
  <c r="L7" i="3" l="1"/>
  <c r="D17" i="1"/>
  <c r="T7" i="1" s="1"/>
  <c r="T22" i="1" s="1"/>
  <c r="F15" i="3"/>
  <c r="F16" i="3"/>
  <c r="F17" i="3"/>
  <c r="F18" i="3"/>
  <c r="F14" i="3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Q27" i="1"/>
  <c r="P28" i="1"/>
  <c r="Q28" i="1"/>
  <c r="P29" i="1"/>
  <c r="Q29" i="1"/>
  <c r="P30" i="1"/>
  <c r="Q30" i="1"/>
  <c r="H10" i="5" s="1"/>
  <c r="E4" i="5" s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H14" i="5" s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7" i="1"/>
  <c r="Q7" i="1"/>
  <c r="Q6" i="1"/>
  <c r="P6" i="1"/>
  <c r="H7" i="5"/>
  <c r="H6" i="5"/>
  <c r="E13" i="5"/>
  <c r="E12" i="5"/>
  <c r="E9" i="5"/>
  <c r="E56" i="2"/>
  <c r="E10" i="5"/>
  <c r="E7" i="5"/>
  <c r="E6" i="5"/>
  <c r="E14" i="1"/>
  <c r="E3" i="2"/>
  <c r="E25" i="1"/>
  <c r="E55" i="2"/>
  <c r="E52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11" i="2"/>
  <c r="E12" i="2"/>
  <c r="E13" i="2"/>
  <c r="E14" i="2"/>
  <c r="E10" i="2"/>
  <c r="E7" i="2"/>
  <c r="H9" i="5" l="1"/>
  <c r="H13" i="5"/>
  <c r="V7" i="1"/>
  <c r="L8" i="3"/>
  <c r="M17" i="3"/>
  <c r="G19" i="3"/>
  <c r="E14" i="5"/>
  <c r="F10" i="3" s="1"/>
  <c r="F53" i="2"/>
  <c r="F57" i="2"/>
  <c r="F8" i="2"/>
  <c r="F5" i="2"/>
  <c r="E3" i="5" l="1"/>
  <c r="F7" i="3"/>
  <c r="F8" i="3"/>
  <c r="F60" i="2"/>
  <c r="L23" i="3" s="1"/>
  <c r="M24" i="3" s="1"/>
  <c r="M28" i="3" s="1"/>
  <c r="G11" i="3" l="1"/>
  <c r="G28" i="3" s="1"/>
  <c r="G60" i="2"/>
</calcChain>
</file>

<file path=xl/sharedStrings.xml><?xml version="1.0" encoding="utf-8"?>
<sst xmlns="http://schemas.openxmlformats.org/spreadsheetml/2006/main" count="256" uniqueCount="158">
  <si>
    <t>Bisnis proses keungan Aplikasi ICLS Laboratorium Klinik</t>
  </si>
  <si>
    <t>Total Pembayaran Pemeriksaan</t>
  </si>
  <si>
    <t>Pemasukan</t>
  </si>
  <si>
    <t>Pengeluaran</t>
  </si>
  <si>
    <t>Expense</t>
  </si>
  <si>
    <t>Iklan &amp; Promosi</t>
  </si>
  <si>
    <t>Komisi &amp; Fee</t>
  </si>
  <si>
    <t>Bensin, Tol dan Parkir - Penjualan</t>
  </si>
  <si>
    <t>Perjalanan Dinas</t>
  </si>
  <si>
    <t>Komunikasi</t>
  </si>
  <si>
    <t>Marketing Lainnya</t>
  </si>
  <si>
    <t>Gaji</t>
  </si>
  <si>
    <t>Upah</t>
  </si>
  <si>
    <t>Makanan Dan Transportasi</t>
  </si>
  <si>
    <t>Lembur</t>
  </si>
  <si>
    <t>Pengobatan</t>
  </si>
  <si>
    <t>THR &amp; Bonus</t>
  </si>
  <si>
    <t>BPJS</t>
  </si>
  <si>
    <t>Insentif</t>
  </si>
  <si>
    <t>Pesangon</t>
  </si>
  <si>
    <t>Manfaat dan Tunjangan Lain</t>
  </si>
  <si>
    <t>Donasi</t>
  </si>
  <si>
    <t>Hiburan</t>
  </si>
  <si>
    <t>Bensin, Tol dan Parkir - umum</t>
  </si>
  <si>
    <t>Perbaikan dan Pemeliharaan</t>
  </si>
  <si>
    <t>Perjalanan Dinas - Umum</t>
  </si>
  <si>
    <t>Makanan</t>
  </si>
  <si>
    <t>Komunikasi - Umum</t>
  </si>
  <si>
    <t>Iuran &amp; Langganan</t>
  </si>
  <si>
    <t>Asuransi</t>
  </si>
  <si>
    <t>Legal &amp; Profesional</t>
  </si>
  <si>
    <t>Beban Manfaat Karyawan</t>
  </si>
  <si>
    <t>Sarana Kantor</t>
  </si>
  <si>
    <t>Pelatihan &amp; Pengembangan</t>
  </si>
  <si>
    <t>Beban Piutang Tak Tertagih</t>
  </si>
  <si>
    <t>Denda</t>
  </si>
  <si>
    <t>Pengeluaran Barang Rusak</t>
  </si>
  <si>
    <t>Beban Kantor</t>
  </si>
  <si>
    <t>ATK &amp; Printing</t>
  </si>
  <si>
    <t>Bea Materai</t>
  </si>
  <si>
    <t>Keamanana dan Kebersihan</t>
  </si>
  <si>
    <t>Beban Sewa - Operasional</t>
  </si>
  <si>
    <t>Beban Sewa - Alat Laboratorium</t>
  </si>
  <si>
    <t>Beban Sewa - Bangunan</t>
  </si>
  <si>
    <t>Beban Sewa - Kendaraan</t>
  </si>
  <si>
    <t>Operasional</t>
  </si>
  <si>
    <t>Lain-lain</t>
  </si>
  <si>
    <t>Penyusutan Bangunan</t>
  </si>
  <si>
    <t>Aset Tetap Bangunan</t>
  </si>
  <si>
    <t>Aset Tetap Kendaraan</t>
  </si>
  <si>
    <t>Aset Tetap Mesin &amp; Peralatan</t>
  </si>
  <si>
    <t>Aset Tetap Peralatan Kantor</t>
  </si>
  <si>
    <t>Aset Tidak Berwujud</t>
  </si>
  <si>
    <t>Pajak dan Perizinan</t>
  </si>
  <si>
    <t>Other Expense</t>
  </si>
  <si>
    <t>Beban Bunga</t>
  </si>
  <si>
    <t>Provisi</t>
  </si>
  <si>
    <t>(Laba)/Rugi Pelepasan Aset Tetap</t>
  </si>
  <si>
    <t>PenyesuaianPersediaan</t>
  </si>
  <si>
    <t>Beban Lain Lain</t>
  </si>
  <si>
    <t>Beban Pajak Kini</t>
  </si>
  <si>
    <t>Beban Pajak Tangguhan</t>
  </si>
  <si>
    <t>Total Pengeluaran Laborat</t>
  </si>
  <si>
    <t>Pendapatan Jasa</t>
  </si>
  <si>
    <t>Beban Pokok Penjualan</t>
  </si>
  <si>
    <t>Beban Operasional</t>
  </si>
  <si>
    <t>Pajak</t>
  </si>
  <si>
    <t>Laba Bersih</t>
  </si>
  <si>
    <t xml:space="preserve"> </t>
  </si>
  <si>
    <t>Jenis Pasien</t>
  </si>
  <si>
    <t>Pasien 1</t>
  </si>
  <si>
    <t>Pasien 2</t>
  </si>
  <si>
    <t>Pasien 3</t>
  </si>
  <si>
    <t>Pasien 4</t>
  </si>
  <si>
    <t>A = Pasien Dengan Rujukan Dan Penanggung Instansi</t>
  </si>
  <si>
    <t>B = Pasien Dengan Rujukan Dan Tanpa Penanggung Instansi</t>
  </si>
  <si>
    <t>C = Pasien Tanpa Rujukan, dengan Penanggung Instansi</t>
  </si>
  <si>
    <t>Pendapatan Lainnya</t>
  </si>
  <si>
    <t>Pendapatan Pemeriksaan</t>
  </si>
  <si>
    <t>Total Pendapatan Jasa</t>
  </si>
  <si>
    <t>Total Beban Pokok Penjualan</t>
  </si>
  <si>
    <t>Beban Pembelian Reagen</t>
  </si>
  <si>
    <t>D = Pasien Tanpa Keduanya (APS)</t>
  </si>
  <si>
    <t xml:space="preserve">Data Nilai Rujukan (10%)  = </t>
  </si>
  <si>
    <t>Data Barang Gudang</t>
  </si>
  <si>
    <t>Pembelian Reagen</t>
  </si>
  <si>
    <t>Biaya PPN 11%</t>
  </si>
  <si>
    <t>Lainnya</t>
  </si>
  <si>
    <t>Total Beban Operasional</t>
  </si>
  <si>
    <t>Pajak (PPN 10%)</t>
  </si>
  <si>
    <t>Pajak &amp; Perijinan</t>
  </si>
  <si>
    <t>0100</t>
  </si>
  <si>
    <t>Keuntungan Bersih (Nett)</t>
  </si>
  <si>
    <t>TUNAI</t>
  </si>
  <si>
    <t>Aset</t>
  </si>
  <si>
    <t>Aset Lancar</t>
  </si>
  <si>
    <t>Aset Tidak Lancar</t>
  </si>
  <si>
    <t>Kas Tunai</t>
  </si>
  <si>
    <t>TOTAL ASET LANCAR</t>
  </si>
  <si>
    <t>TOTAL ASET TIDAK LANCAR</t>
  </si>
  <si>
    <t>Piutang</t>
  </si>
  <si>
    <t>PASIVA</t>
  </si>
  <si>
    <t>AKTIVA</t>
  </si>
  <si>
    <t>Bank</t>
  </si>
  <si>
    <t>BANK</t>
  </si>
  <si>
    <t>Liabilitas</t>
  </si>
  <si>
    <t>Hutang Bank</t>
  </si>
  <si>
    <t>Hutang Usaha</t>
  </si>
  <si>
    <t>Hutang Lainnya</t>
  </si>
  <si>
    <t>PPN Keluaran</t>
  </si>
  <si>
    <t>Ekuitas</t>
  </si>
  <si>
    <t>Saldo Awal Tahun</t>
  </si>
  <si>
    <t>Modal Tambahan</t>
  </si>
  <si>
    <t>Laba Ditahan</t>
  </si>
  <si>
    <t>Total Ekuitas</t>
  </si>
  <si>
    <t>TOTAL AKTIVA</t>
  </si>
  <si>
    <t>TOTAL PASIVA</t>
  </si>
  <si>
    <t>Jenis Bayar</t>
  </si>
  <si>
    <t>TUNAI PEMASUKAN</t>
  </si>
  <si>
    <t>BANK PEMASUKAN</t>
  </si>
  <si>
    <t>TUNAI PIUTANG</t>
  </si>
  <si>
    <t>BANK PIUTANG</t>
  </si>
  <si>
    <t>BAYAR PIUTANG</t>
  </si>
  <si>
    <t>TOTAL PIUTANG</t>
  </si>
  <si>
    <t>TOTAL PIUTANG (Instansi Penanggung)</t>
  </si>
  <si>
    <t>BAYAR PIUTANG TUNAI</t>
  </si>
  <si>
    <t>BAYAR PIUTANG BANK</t>
  </si>
  <si>
    <t>PEMBELIAN REAGEN TUNAI</t>
  </si>
  <si>
    <t>PEMBELIAN REAGEN BANK</t>
  </si>
  <si>
    <t>BIAYA PENGELUARAN BEBAN TUNAI</t>
  </si>
  <si>
    <t>BIAYA PENGELUARAN BEBAN BANK</t>
  </si>
  <si>
    <t>TOTAL KAS TUNAI</t>
  </si>
  <si>
    <t>TOTAL KAS BANK</t>
  </si>
  <si>
    <t>HUTANG</t>
  </si>
  <si>
    <t>a</t>
  </si>
  <si>
    <t>Hutang Belum Ditagih</t>
  </si>
  <si>
    <t>Hutang Gaji</t>
  </si>
  <si>
    <t>Hutang Deviden</t>
  </si>
  <si>
    <t>Sarana Kantor Terhutang</t>
  </si>
  <si>
    <t>Bunga Terhutang</t>
  </si>
  <si>
    <t>Hutang Pajak</t>
  </si>
  <si>
    <t>Kewajiban Lancar Lainnya</t>
  </si>
  <si>
    <t>JENIS BAYAR</t>
  </si>
  <si>
    <t>NOMINAL HUTANG</t>
  </si>
  <si>
    <t>SIMPAN DANA KE</t>
  </si>
  <si>
    <t>BAYAR HUTANG</t>
  </si>
  <si>
    <t xml:space="preserve">BAYAR </t>
  </si>
  <si>
    <t>SISA HUTANG</t>
  </si>
  <si>
    <t>TOTAL LIABILITAS</t>
  </si>
  <si>
    <t>BANK ASET TETAP</t>
  </si>
  <si>
    <t>TUNAI ASET TETAP</t>
  </si>
  <si>
    <t>EKUITAS</t>
  </si>
  <si>
    <t>Modal Saham</t>
  </si>
  <si>
    <t>Deviden</t>
  </si>
  <si>
    <t>Pendapatan Komprehesif Lainnya</t>
  </si>
  <si>
    <t>Saldo Awal</t>
  </si>
  <si>
    <t>JIKA DIDALAM LABA RUGI TERDAPAT AKUN YANG "0" MAKA DATA TIDAK TAMPIL PADA LAPORAN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</si>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</sst>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-&quot;Rp&quot;* #,##0_-;\-&quot;Rp&quot;* #,##0_-;_-&quot;Rp&quot;* &quot;-&quot;_-;_-@_-"/>
    <numFmt numFmtId="165" formatCode="_-[$Rp-3809]* #,##0.00_-;\-[$Rp-3809]* #,##0.00_-;_-[$Rp-3809]* &quot;-&quot;??_-;_-@_-"/>
    <numFmt numFmtId="166" formatCode="_-&quot;Rp&quot;* #,##0.00_-;\-&quot;Rp&quot;* #,##0.00_-;_-&quot;Rp&quot;* &quot;-&quot;_-;_-@_-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0" xfId="0" applyBorder="1" applyAlignment="1"/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0" borderId="0" xfId="1" applyNumberFormat="1" applyFont="1"/>
    <xf numFmtId="165" fontId="0" fillId="0" borderId="0" xfId="0" applyNumberFormat="1" applyAlignment="1"/>
    <xf numFmtId="165" fontId="0" fillId="0" borderId="0" xfId="1" applyNumberFormat="1" applyFont="1" applyFill="1"/>
    <xf numFmtId="166" fontId="0" fillId="0" borderId="0" xfId="0" applyNumberFormat="1"/>
    <xf numFmtId="49" fontId="0" fillId="0" borderId="0" xfId="0" applyNumberFormat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0" fillId="0" borderId="0" xfId="0" applyFill="1" applyBorder="1" applyAlignment="1"/>
    <xf numFmtId="165" fontId="0" fillId="0" borderId="1" xfId="0" applyNumberFormat="1" applyBorder="1"/>
    <xf numFmtId="165" fontId="0" fillId="0" borderId="1" xfId="0" applyNumberFormat="1" applyBorder="1" applyAlignment="1"/>
    <xf numFmtId="164" fontId="0" fillId="0" borderId="1" xfId="0" applyNumberFormat="1" applyBorder="1" applyAlignment="1"/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0" fontId="0" fillId="0" borderId="3" xfId="0" applyBorder="1"/>
    <xf numFmtId="165" fontId="0" fillId="0" borderId="4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0" fontId="0" fillId="0" borderId="6" xfId="0" applyBorder="1"/>
    <xf numFmtId="165" fontId="0" fillId="0" borderId="7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165" fontId="0" fillId="0" borderId="0" xfId="1" applyNumberFormat="1" applyFont="1" applyBorder="1"/>
    <xf numFmtId="165" fontId="0" fillId="0" borderId="10" xfId="1" applyNumberFormat="1" applyFont="1" applyBorder="1"/>
    <xf numFmtId="165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/>
    <xf numFmtId="165" fontId="0" fillId="0" borderId="1" xfId="0" applyNumberFormat="1" applyFill="1" applyBorder="1"/>
    <xf numFmtId="0" fontId="0" fillId="0" borderId="10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0" xfId="0" applyNumberFormat="1" applyBorder="1"/>
    <xf numFmtId="165" fontId="0" fillId="0" borderId="10" xfId="0" applyNumberFormat="1" applyBorder="1"/>
    <xf numFmtId="0" fontId="0" fillId="0" borderId="7" xfId="0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2"/>
  <sheetViews>
    <sheetView tabSelected="1" topLeftCell="D13" zoomScale="70" zoomScaleNormal="70" workbookViewId="0">
      <selection activeCell="G25" sqref="G25"/>
    </sheetView>
  </sheetViews>
  <sheetFormatPr defaultRowHeight="17.25" customHeight="1" x14ac:dyDescent="0.25"/>
  <cols>
    <col min="2" max="2" width="9.140625" customWidth="1"/>
    <col min="3" max="3" width="34.28515625" bestFit="1" customWidth="1"/>
    <col min="4" max="4" width="33.42578125" customWidth="1"/>
    <col min="5" max="5" width="32.28515625" style="9" bestFit="1" customWidth="1"/>
    <col min="6" max="6" width="11.42578125" bestFit="1" customWidth="1"/>
    <col min="7" max="7" width="20.85546875" style="2" bestFit="1" customWidth="1"/>
    <col min="10" max="10" width="9.28515625" customWidth="1"/>
    <col min="11" max="11" width="15.85546875" customWidth="1"/>
    <col min="14" max="14" width="30.140625" style="10" customWidth="1"/>
    <col min="15" max="15" width="12.28515625" bestFit="1" customWidth="1"/>
    <col min="16" max="16" width="20" bestFit="1" customWidth="1"/>
    <col min="17" max="17" width="20.28515625" bestFit="1" customWidth="1"/>
    <col min="18" max="18" width="16.28515625" style="9" bestFit="1" customWidth="1"/>
    <col min="19" max="19" width="25.140625" style="9" bestFit="1" customWidth="1"/>
    <col min="20" max="20" width="23" bestFit="1" customWidth="1"/>
    <col min="21" max="21" width="20.140625" bestFit="1" customWidth="1"/>
    <col min="22" max="22" width="19.5703125" bestFit="1" customWidth="1"/>
    <col min="23" max="23" width="20.7109375" bestFit="1" customWidth="1"/>
  </cols>
  <sheetData>
    <row r="2" spans="1:29" ht="17.25" customHeight="1" x14ac:dyDescent="0.35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4" spans="1:29" ht="17.25" customHeight="1" x14ac:dyDescent="0.3">
      <c r="B4" s="55" t="s">
        <v>2</v>
      </c>
      <c r="C4" s="55"/>
      <c r="D4" s="55"/>
      <c r="E4" s="55"/>
      <c r="F4" s="55"/>
      <c r="H4" s="56" t="s">
        <v>3</v>
      </c>
      <c r="I4" s="56"/>
      <c r="J4" s="56"/>
      <c r="K4" s="56"/>
      <c r="L4" s="56"/>
      <c r="M4" s="56"/>
      <c r="N4" s="56"/>
      <c r="O4" s="56"/>
      <c r="S4" s="58" t="s">
        <v>133</v>
      </c>
      <c r="T4" s="58"/>
      <c r="U4" s="58"/>
      <c r="V4" s="58"/>
      <c r="AC4" t="s">
        <v>134</v>
      </c>
    </row>
    <row r="5" spans="1:29" ht="17.25" customHeight="1" x14ac:dyDescent="0.25">
      <c r="B5" s="4"/>
      <c r="C5" s="36" t="s">
        <v>69</v>
      </c>
      <c r="D5" s="36"/>
      <c r="E5" s="18" t="s">
        <v>1</v>
      </c>
      <c r="F5" s="4" t="s">
        <v>117</v>
      </c>
      <c r="H5" s="38" t="s">
        <v>4</v>
      </c>
      <c r="I5" s="38"/>
      <c r="J5" s="38"/>
      <c r="K5" s="38"/>
      <c r="L5" s="4">
        <v>2</v>
      </c>
      <c r="M5" s="4"/>
      <c r="N5" s="21" t="s">
        <v>62</v>
      </c>
      <c r="O5" s="4" t="s">
        <v>117</v>
      </c>
      <c r="P5" s="9" t="s">
        <v>93</v>
      </c>
      <c r="Q5" s="9" t="s">
        <v>104</v>
      </c>
    </row>
    <row r="6" spans="1:29" ht="17.25" customHeight="1" x14ac:dyDescent="0.25">
      <c r="B6" s="4" t="s">
        <v>70</v>
      </c>
      <c r="C6" s="38" t="s">
        <v>74</v>
      </c>
      <c r="D6" s="38"/>
      <c r="E6" s="18">
        <v>30000000</v>
      </c>
      <c r="F6" s="4" t="s">
        <v>93</v>
      </c>
      <c r="H6" s="36"/>
      <c r="I6" s="39" t="s">
        <v>5</v>
      </c>
      <c r="J6" s="39"/>
      <c r="K6" s="39"/>
      <c r="L6" s="4"/>
      <c r="M6" s="4">
        <v>2201</v>
      </c>
      <c r="N6" s="22">
        <v>20000</v>
      </c>
      <c r="O6" s="4" t="s">
        <v>93</v>
      </c>
      <c r="P6" s="9">
        <f t="shared" ref="P6:P37" si="0">IF(O6="TUNAI",N6,0)</f>
        <v>20000</v>
      </c>
      <c r="Q6" s="9">
        <f t="shared" ref="Q6:Q37" si="1">IF(O6="BANK",N6,0)</f>
        <v>0</v>
      </c>
      <c r="T6" s="34" t="s">
        <v>143</v>
      </c>
      <c r="U6" t="s">
        <v>144</v>
      </c>
      <c r="V6" s="9" t="s">
        <v>93</v>
      </c>
      <c r="W6" s="9" t="s">
        <v>104</v>
      </c>
    </row>
    <row r="7" spans="1:29" ht="17.25" customHeight="1" x14ac:dyDescent="0.25">
      <c r="B7" s="4" t="s">
        <v>71</v>
      </c>
      <c r="C7" s="38" t="s">
        <v>76</v>
      </c>
      <c r="D7" s="38"/>
      <c r="E7" s="18">
        <v>20000000</v>
      </c>
      <c r="F7" s="4" t="s">
        <v>93</v>
      </c>
      <c r="H7" s="36"/>
      <c r="I7" s="39" t="s">
        <v>6</v>
      </c>
      <c r="J7" s="39"/>
      <c r="K7" s="39"/>
      <c r="L7" s="4"/>
      <c r="M7" s="4">
        <v>2202</v>
      </c>
      <c r="N7" s="22">
        <v>0</v>
      </c>
      <c r="O7" s="4"/>
      <c r="P7" s="9">
        <f t="shared" si="0"/>
        <v>0</v>
      </c>
      <c r="Q7" s="9">
        <f t="shared" si="1"/>
        <v>0</v>
      </c>
      <c r="S7" s="15" t="s">
        <v>107</v>
      </c>
      <c r="T7" s="20">
        <f>D17</f>
        <v>9800000</v>
      </c>
      <c r="U7" s="4" t="s">
        <v>93</v>
      </c>
      <c r="V7" s="9">
        <f>IF(U7="TUNAI",T22,0)</f>
        <v>9800000</v>
      </c>
      <c r="W7" s="9">
        <f>IF(U7="BANK",T22,0)</f>
        <v>0</v>
      </c>
    </row>
    <row r="8" spans="1:29" ht="17.25" customHeight="1" x14ac:dyDescent="0.25">
      <c r="B8" s="4" t="s">
        <v>72</v>
      </c>
      <c r="C8" s="38" t="s">
        <v>75</v>
      </c>
      <c r="D8" s="38"/>
      <c r="E8" s="18">
        <v>68000000</v>
      </c>
      <c r="F8" s="4" t="s">
        <v>93</v>
      </c>
      <c r="H8" s="36"/>
      <c r="I8" s="39" t="s">
        <v>7</v>
      </c>
      <c r="J8" s="39"/>
      <c r="K8" s="39"/>
      <c r="L8" s="4"/>
      <c r="M8" s="4">
        <v>2203</v>
      </c>
      <c r="N8" s="22">
        <v>500000</v>
      </c>
      <c r="O8" s="4" t="s">
        <v>104</v>
      </c>
      <c r="P8" s="9">
        <f t="shared" si="0"/>
        <v>0</v>
      </c>
      <c r="Q8" s="9">
        <f t="shared" si="1"/>
        <v>500000</v>
      </c>
      <c r="S8" s="15" t="s">
        <v>106</v>
      </c>
      <c r="T8" s="42">
        <v>50000000</v>
      </c>
      <c r="U8" s="4" t="s">
        <v>104</v>
      </c>
      <c r="V8" s="9">
        <f t="shared" ref="V8:V17" si="2">IF(U8="TUNAI",T23,0)</f>
        <v>0</v>
      </c>
      <c r="W8" s="9">
        <f t="shared" ref="W8:W17" si="3">IF(U8="BANK",T23,0)</f>
        <v>25000000</v>
      </c>
    </row>
    <row r="9" spans="1:29" ht="17.25" customHeight="1" x14ac:dyDescent="0.25">
      <c r="B9" s="4" t="s">
        <v>73</v>
      </c>
      <c r="C9" s="38" t="s">
        <v>82</v>
      </c>
      <c r="D9" s="38"/>
      <c r="E9" s="18">
        <v>25000000</v>
      </c>
      <c r="F9" s="4" t="s">
        <v>104</v>
      </c>
      <c r="H9" s="36"/>
      <c r="I9" s="39" t="s">
        <v>8</v>
      </c>
      <c r="J9" s="39"/>
      <c r="K9" s="39"/>
      <c r="L9" s="4"/>
      <c r="M9" s="4">
        <v>2204</v>
      </c>
      <c r="N9" s="22">
        <v>0</v>
      </c>
      <c r="O9" s="4"/>
      <c r="P9" s="9">
        <f t="shared" si="0"/>
        <v>0</v>
      </c>
      <c r="Q9" s="9">
        <f t="shared" si="1"/>
        <v>0</v>
      </c>
      <c r="S9" s="15" t="s">
        <v>108</v>
      </c>
      <c r="T9" s="42">
        <v>0</v>
      </c>
      <c r="U9" s="4"/>
      <c r="V9" s="9">
        <f t="shared" si="2"/>
        <v>0</v>
      </c>
      <c r="W9" s="9">
        <f t="shared" si="3"/>
        <v>0</v>
      </c>
    </row>
    <row r="10" spans="1:29" ht="17.25" customHeight="1" x14ac:dyDescent="0.25">
      <c r="H10" s="36"/>
      <c r="I10" s="39" t="s">
        <v>9</v>
      </c>
      <c r="J10" s="39"/>
      <c r="K10" s="39"/>
      <c r="L10" s="4"/>
      <c r="M10" s="4">
        <v>2205</v>
      </c>
      <c r="N10" s="22">
        <v>0</v>
      </c>
      <c r="O10" s="4"/>
      <c r="P10" s="9">
        <f t="shared" si="0"/>
        <v>0</v>
      </c>
      <c r="Q10" s="9">
        <f t="shared" si="1"/>
        <v>0</v>
      </c>
      <c r="S10" s="15" t="s">
        <v>136</v>
      </c>
      <c r="T10" s="42">
        <v>0</v>
      </c>
      <c r="U10" s="4"/>
      <c r="V10" s="9">
        <f t="shared" si="2"/>
        <v>0</v>
      </c>
      <c r="W10" s="9">
        <f t="shared" si="3"/>
        <v>0</v>
      </c>
    </row>
    <row r="11" spans="1:29" ht="17.25" customHeight="1" x14ac:dyDescent="0.25">
      <c r="B11" s="37"/>
      <c r="C11" s="37"/>
      <c r="D11" s="37"/>
      <c r="E11" s="37"/>
      <c r="H11" s="36"/>
      <c r="I11" s="39" t="s">
        <v>10</v>
      </c>
      <c r="J11" s="39"/>
      <c r="K11" s="39"/>
      <c r="L11" s="4"/>
      <c r="M11" s="4">
        <v>2206</v>
      </c>
      <c r="N11" s="22">
        <v>0</v>
      </c>
      <c r="O11" s="4"/>
      <c r="P11" s="9">
        <f t="shared" si="0"/>
        <v>0</v>
      </c>
      <c r="Q11" s="9">
        <f t="shared" si="1"/>
        <v>0</v>
      </c>
      <c r="S11" s="15" t="s">
        <v>137</v>
      </c>
      <c r="T11" s="42">
        <v>0</v>
      </c>
      <c r="U11" s="4"/>
      <c r="V11" s="9">
        <f t="shared" si="2"/>
        <v>0</v>
      </c>
      <c r="W11" s="9">
        <f t="shared" si="3"/>
        <v>0</v>
      </c>
    </row>
    <row r="12" spans="1:29" ht="17.25" customHeight="1" x14ac:dyDescent="0.25">
      <c r="C12" s="35"/>
      <c r="D12" s="35"/>
      <c r="E12" s="11"/>
      <c r="H12" s="36"/>
      <c r="I12" s="39" t="s">
        <v>11</v>
      </c>
      <c r="J12" s="39"/>
      <c r="K12" s="39"/>
      <c r="L12" s="4"/>
      <c r="M12" s="4">
        <v>2207</v>
      </c>
      <c r="N12" s="22">
        <v>14000000</v>
      </c>
      <c r="O12" s="4" t="s">
        <v>104</v>
      </c>
      <c r="P12" s="9">
        <f t="shared" si="0"/>
        <v>0</v>
      </c>
      <c r="Q12" s="9">
        <f t="shared" si="1"/>
        <v>14000000</v>
      </c>
      <c r="S12" s="15" t="s">
        <v>138</v>
      </c>
      <c r="T12" s="42">
        <v>0</v>
      </c>
      <c r="U12" s="4"/>
      <c r="V12" s="9">
        <f t="shared" si="2"/>
        <v>0</v>
      </c>
      <c r="W12" s="9">
        <f t="shared" si="3"/>
        <v>0</v>
      </c>
    </row>
    <row r="13" spans="1:29" ht="17.25" customHeight="1" x14ac:dyDescent="0.25">
      <c r="H13" s="36"/>
      <c r="I13" s="39" t="s">
        <v>12</v>
      </c>
      <c r="J13" s="39"/>
      <c r="K13" s="39"/>
      <c r="L13" s="4"/>
      <c r="M13" s="4">
        <v>2208</v>
      </c>
      <c r="N13" s="22">
        <v>0</v>
      </c>
      <c r="O13" s="4"/>
      <c r="P13" s="9">
        <f t="shared" si="0"/>
        <v>0</v>
      </c>
      <c r="Q13" s="9">
        <f t="shared" si="1"/>
        <v>0</v>
      </c>
      <c r="S13" s="15" t="s">
        <v>135</v>
      </c>
      <c r="T13" s="42">
        <v>0</v>
      </c>
      <c r="U13" s="4"/>
      <c r="V13" s="9">
        <f t="shared" si="2"/>
        <v>0</v>
      </c>
      <c r="W13" s="9">
        <f t="shared" si="3"/>
        <v>0</v>
      </c>
    </row>
    <row r="14" spans="1:29" ht="17.25" customHeight="1" x14ac:dyDescent="0.25">
      <c r="C14" s="36" t="s">
        <v>86</v>
      </c>
      <c r="D14" s="36"/>
      <c r="E14" s="19">
        <f>(E8+E9)*11%</f>
        <v>10230000</v>
      </c>
      <c r="H14" s="36"/>
      <c r="I14" s="39" t="s">
        <v>13</v>
      </c>
      <c r="J14" s="39"/>
      <c r="K14" s="39"/>
      <c r="L14" s="4"/>
      <c r="M14" s="4">
        <v>2209</v>
      </c>
      <c r="N14" s="22">
        <v>0</v>
      </c>
      <c r="O14" s="4"/>
      <c r="P14" s="9">
        <f t="shared" si="0"/>
        <v>0</v>
      </c>
      <c r="Q14" s="9">
        <f t="shared" si="1"/>
        <v>0</v>
      </c>
      <c r="S14" s="15" t="s">
        <v>139</v>
      </c>
      <c r="T14" s="42">
        <v>0</v>
      </c>
      <c r="U14" s="4"/>
      <c r="V14" s="9">
        <f t="shared" si="2"/>
        <v>0</v>
      </c>
      <c r="W14" s="9">
        <f t="shared" si="3"/>
        <v>0</v>
      </c>
    </row>
    <row r="15" spans="1:29" ht="17.25" customHeight="1" x14ac:dyDescent="0.25">
      <c r="C15" s="3"/>
      <c r="D15" s="3"/>
      <c r="E15" s="11"/>
      <c r="H15" s="36"/>
      <c r="I15" s="39" t="s">
        <v>14</v>
      </c>
      <c r="J15" s="39"/>
      <c r="K15" s="39"/>
      <c r="L15" s="4"/>
      <c r="M15" s="4">
        <v>2210</v>
      </c>
      <c r="N15" s="22">
        <v>4000000</v>
      </c>
      <c r="O15" s="4" t="s">
        <v>93</v>
      </c>
      <c r="P15" s="9">
        <f t="shared" si="0"/>
        <v>4000000</v>
      </c>
      <c r="Q15" s="9">
        <f t="shared" si="1"/>
        <v>0</v>
      </c>
      <c r="S15" s="15" t="s">
        <v>109</v>
      </c>
      <c r="T15" s="34">
        <f>E14</f>
        <v>10230000</v>
      </c>
      <c r="U15" s="4" t="s">
        <v>93</v>
      </c>
      <c r="V15" s="9">
        <f t="shared" si="2"/>
        <v>10230000</v>
      </c>
      <c r="W15" s="9">
        <f t="shared" si="3"/>
        <v>0</v>
      </c>
    </row>
    <row r="16" spans="1:29" ht="17.25" customHeight="1" x14ac:dyDescent="0.25">
      <c r="C16" s="3"/>
      <c r="D16" s="3"/>
      <c r="E16" s="11"/>
      <c r="H16" s="36"/>
      <c r="I16" s="39" t="s">
        <v>15</v>
      </c>
      <c r="J16" s="39"/>
      <c r="K16" s="39"/>
      <c r="L16" s="4"/>
      <c r="M16" s="4">
        <v>2211</v>
      </c>
      <c r="N16" s="22">
        <v>30000</v>
      </c>
      <c r="O16" s="4" t="s">
        <v>104</v>
      </c>
      <c r="P16" s="9">
        <f t="shared" si="0"/>
        <v>0</v>
      </c>
      <c r="Q16" s="9">
        <f t="shared" si="1"/>
        <v>30000</v>
      </c>
      <c r="S16" s="15" t="s">
        <v>140</v>
      </c>
      <c r="T16" s="42">
        <v>0</v>
      </c>
      <c r="U16" s="4"/>
      <c r="V16" s="9">
        <f t="shared" si="2"/>
        <v>0</v>
      </c>
      <c r="W16" s="9">
        <f t="shared" si="3"/>
        <v>0</v>
      </c>
    </row>
    <row r="17" spans="2:23" ht="17.25" customHeight="1" x14ac:dyDescent="0.25">
      <c r="C17" s="15" t="s">
        <v>83</v>
      </c>
      <c r="D17" s="20">
        <f>(E6*10%)+(E8*10%)</f>
        <v>9800000</v>
      </c>
      <c r="E17" s="11"/>
      <c r="H17" s="36"/>
      <c r="I17" s="39" t="s">
        <v>16</v>
      </c>
      <c r="J17" s="39"/>
      <c r="K17" s="39"/>
      <c r="L17" s="4"/>
      <c r="M17" s="4">
        <v>2212</v>
      </c>
      <c r="N17" s="22">
        <v>0</v>
      </c>
      <c r="O17" s="4"/>
      <c r="P17" s="9">
        <f t="shared" si="0"/>
        <v>0</v>
      </c>
      <c r="Q17" s="9">
        <f t="shared" si="1"/>
        <v>0</v>
      </c>
      <c r="S17" s="15" t="s">
        <v>141</v>
      </c>
      <c r="T17" s="42">
        <v>0</v>
      </c>
      <c r="U17" s="4"/>
      <c r="V17" s="9">
        <f t="shared" si="2"/>
        <v>0</v>
      </c>
      <c r="W17" s="9">
        <f t="shared" si="3"/>
        <v>0</v>
      </c>
    </row>
    <row r="18" spans="2:23" ht="17.25" customHeight="1" x14ac:dyDescent="0.25">
      <c r="C18" s="3"/>
      <c r="D18" s="3"/>
      <c r="E18" s="11"/>
      <c r="H18" s="36"/>
      <c r="I18" s="39" t="s">
        <v>17</v>
      </c>
      <c r="J18" s="39"/>
      <c r="K18" s="39"/>
      <c r="L18" s="4"/>
      <c r="M18" s="4">
        <v>2213</v>
      </c>
      <c r="N18" s="22">
        <v>0</v>
      </c>
      <c r="O18" s="4"/>
      <c r="P18" s="9">
        <f t="shared" si="0"/>
        <v>0</v>
      </c>
      <c r="Q18" s="9">
        <f t="shared" si="1"/>
        <v>0</v>
      </c>
    </row>
    <row r="19" spans="2:23" ht="17.25" customHeight="1" x14ac:dyDescent="0.25">
      <c r="C19" s="37"/>
      <c r="D19" s="37"/>
      <c r="E19" s="11"/>
      <c r="H19" s="36"/>
      <c r="I19" s="39" t="s">
        <v>18</v>
      </c>
      <c r="J19" s="39"/>
      <c r="K19" s="39"/>
      <c r="L19" s="4"/>
      <c r="M19" s="4">
        <v>2214</v>
      </c>
      <c r="N19" s="22">
        <v>0</v>
      </c>
      <c r="O19" s="4"/>
      <c r="P19" s="9">
        <f t="shared" si="0"/>
        <v>0</v>
      </c>
      <c r="Q19" s="9">
        <f t="shared" si="1"/>
        <v>0</v>
      </c>
      <c r="S19" s="58" t="s">
        <v>145</v>
      </c>
      <c r="T19" s="58"/>
      <c r="U19" s="58"/>
      <c r="V19" s="58"/>
    </row>
    <row r="20" spans="2:23" ht="17.25" customHeight="1" x14ac:dyDescent="0.25">
      <c r="C20" s="40" t="s">
        <v>84</v>
      </c>
      <c r="D20" s="40"/>
      <c r="H20" s="36"/>
      <c r="I20" s="39" t="s">
        <v>19</v>
      </c>
      <c r="J20" s="39"/>
      <c r="K20" s="39"/>
      <c r="L20" s="4"/>
      <c r="M20" s="4">
        <v>2215</v>
      </c>
      <c r="N20" s="22">
        <v>0</v>
      </c>
      <c r="O20" s="4"/>
      <c r="P20" s="9">
        <f t="shared" si="0"/>
        <v>0</v>
      </c>
      <c r="Q20" s="9">
        <f t="shared" si="1"/>
        <v>0</v>
      </c>
    </row>
    <row r="21" spans="2:23" ht="17.25" customHeight="1" x14ac:dyDescent="0.25">
      <c r="C21" s="38" t="s">
        <v>85</v>
      </c>
      <c r="D21" s="38"/>
      <c r="E21" s="20">
        <v>100000</v>
      </c>
      <c r="F21" s="4" t="s">
        <v>93</v>
      </c>
      <c r="H21" s="36"/>
      <c r="I21" s="39" t="s">
        <v>20</v>
      </c>
      <c r="J21" s="39"/>
      <c r="K21" s="39"/>
      <c r="L21" s="4"/>
      <c r="M21" s="4">
        <v>2216</v>
      </c>
      <c r="N21" s="22">
        <v>0</v>
      </c>
      <c r="O21" s="4"/>
      <c r="P21" s="9">
        <f t="shared" si="0"/>
        <v>0</v>
      </c>
      <c r="Q21" s="9">
        <f t="shared" si="1"/>
        <v>0</v>
      </c>
      <c r="T21" s="34" t="s">
        <v>147</v>
      </c>
      <c r="U21" s="34" t="s">
        <v>146</v>
      </c>
      <c r="V21" s="7" t="s">
        <v>142</v>
      </c>
    </row>
    <row r="22" spans="2:23" ht="17.25" customHeight="1" x14ac:dyDescent="0.25">
      <c r="C22" s="37"/>
      <c r="D22" s="37"/>
      <c r="H22" s="36"/>
      <c r="I22" s="39" t="s">
        <v>21</v>
      </c>
      <c r="J22" s="39"/>
      <c r="K22" s="39"/>
      <c r="L22" s="4"/>
      <c r="M22" s="4">
        <v>2217</v>
      </c>
      <c r="N22" s="22">
        <v>0</v>
      </c>
      <c r="O22" s="4"/>
      <c r="P22" s="9">
        <f t="shared" si="0"/>
        <v>0</v>
      </c>
      <c r="Q22" s="9">
        <f t="shared" si="1"/>
        <v>0</v>
      </c>
      <c r="S22" s="15" t="s">
        <v>107</v>
      </c>
      <c r="T22" s="20">
        <f>T7-U22</f>
        <v>9800000</v>
      </c>
      <c r="U22" s="20">
        <v>0</v>
      </c>
      <c r="V22" s="8"/>
    </row>
    <row r="23" spans="2:23" ht="17.25" customHeight="1" x14ac:dyDescent="0.25">
      <c r="H23" s="36"/>
      <c r="I23" s="39" t="s">
        <v>22</v>
      </c>
      <c r="J23" s="39"/>
      <c r="K23" s="39"/>
      <c r="L23" s="4"/>
      <c r="M23" s="4">
        <v>2218</v>
      </c>
      <c r="N23" s="22">
        <v>0</v>
      </c>
      <c r="O23" s="4"/>
      <c r="P23" s="9">
        <f t="shared" si="0"/>
        <v>0</v>
      </c>
      <c r="Q23" s="9">
        <f t="shared" si="1"/>
        <v>0</v>
      </c>
      <c r="S23" s="15" t="s">
        <v>106</v>
      </c>
      <c r="T23" s="20">
        <f t="shared" ref="T23:T32" si="4">T8-U23</f>
        <v>25000000</v>
      </c>
      <c r="U23" s="20">
        <v>25000000</v>
      </c>
      <c r="V23" s="8" t="s">
        <v>93</v>
      </c>
    </row>
    <row r="24" spans="2:23" ht="17.25" customHeight="1" x14ac:dyDescent="0.25">
      <c r="H24" s="36"/>
      <c r="I24" s="39" t="s">
        <v>23</v>
      </c>
      <c r="J24" s="39"/>
      <c r="K24" s="39"/>
      <c r="L24" s="4"/>
      <c r="M24" s="4">
        <v>2219</v>
      </c>
      <c r="N24" s="22">
        <v>0</v>
      </c>
      <c r="O24" s="4"/>
      <c r="P24" s="9">
        <f t="shared" si="0"/>
        <v>0</v>
      </c>
      <c r="Q24" s="9">
        <f t="shared" si="1"/>
        <v>0</v>
      </c>
      <c r="S24" s="15" t="s">
        <v>108</v>
      </c>
      <c r="T24" s="20">
        <f t="shared" si="4"/>
        <v>0</v>
      </c>
      <c r="U24" s="20">
        <v>0</v>
      </c>
      <c r="V24" s="8"/>
    </row>
    <row r="25" spans="2:23" ht="17.25" customHeight="1" x14ac:dyDescent="0.25">
      <c r="C25" s="39" t="s">
        <v>124</v>
      </c>
      <c r="D25" s="39"/>
      <c r="E25" s="18">
        <f>E6+E7</f>
        <v>50000000</v>
      </c>
      <c r="F25" s="4"/>
      <c r="H25" s="36"/>
      <c r="I25" s="39" t="s">
        <v>24</v>
      </c>
      <c r="J25" s="39"/>
      <c r="K25" s="39"/>
      <c r="L25" s="4"/>
      <c r="M25" s="4">
        <v>2220</v>
      </c>
      <c r="N25" s="22">
        <v>0</v>
      </c>
      <c r="O25" s="4"/>
      <c r="P25" s="9">
        <f t="shared" si="0"/>
        <v>0</v>
      </c>
      <c r="Q25" s="9">
        <f t="shared" si="1"/>
        <v>0</v>
      </c>
      <c r="S25" s="15" t="s">
        <v>136</v>
      </c>
      <c r="T25" s="20">
        <f t="shared" si="4"/>
        <v>0</v>
      </c>
      <c r="U25" s="20">
        <v>0</v>
      </c>
      <c r="V25" s="8"/>
    </row>
    <row r="26" spans="2:23" ht="17.25" customHeight="1" x14ac:dyDescent="0.25">
      <c r="C26" s="39" t="s">
        <v>122</v>
      </c>
      <c r="D26" s="39"/>
      <c r="E26" s="18">
        <v>200000</v>
      </c>
      <c r="F26" s="4" t="s">
        <v>93</v>
      </c>
      <c r="H26" s="36"/>
      <c r="I26" s="39" t="s">
        <v>25</v>
      </c>
      <c r="J26" s="39"/>
      <c r="K26" s="39"/>
      <c r="L26" s="4"/>
      <c r="M26" s="4">
        <v>2221</v>
      </c>
      <c r="N26" s="22">
        <v>0</v>
      </c>
      <c r="O26" s="4"/>
      <c r="P26" s="9">
        <f t="shared" si="0"/>
        <v>0</v>
      </c>
      <c r="Q26" s="9">
        <f t="shared" si="1"/>
        <v>0</v>
      </c>
      <c r="S26" s="15" t="s">
        <v>137</v>
      </c>
      <c r="T26" s="20">
        <f t="shared" si="4"/>
        <v>0</v>
      </c>
      <c r="U26" s="20">
        <v>0</v>
      </c>
      <c r="V26" s="8"/>
    </row>
    <row r="27" spans="2:23" ht="17.25" customHeight="1" x14ac:dyDescent="0.25">
      <c r="C27" s="41"/>
      <c r="D27" s="41"/>
      <c r="H27" s="36"/>
      <c r="I27" s="39" t="s">
        <v>26</v>
      </c>
      <c r="J27" s="39"/>
      <c r="K27" s="39"/>
      <c r="L27" s="4"/>
      <c r="M27" s="4">
        <v>2222</v>
      </c>
      <c r="N27" s="22">
        <v>700000</v>
      </c>
      <c r="O27" s="4" t="s">
        <v>93</v>
      </c>
      <c r="P27" s="9">
        <f>IF(O27="TUNAI",N27,0)</f>
        <v>700000</v>
      </c>
      <c r="Q27" s="9">
        <f t="shared" si="1"/>
        <v>0</v>
      </c>
      <c r="S27" s="15" t="s">
        <v>138</v>
      </c>
      <c r="T27" s="20">
        <f t="shared" si="4"/>
        <v>0</v>
      </c>
      <c r="U27" s="20">
        <v>0</v>
      </c>
      <c r="V27" s="8"/>
    </row>
    <row r="28" spans="2:23" ht="17.25" customHeight="1" x14ac:dyDescent="0.25">
      <c r="C28" s="41"/>
      <c r="D28" s="41"/>
      <c r="H28" s="36"/>
      <c r="I28" s="39" t="s">
        <v>27</v>
      </c>
      <c r="J28" s="39"/>
      <c r="K28" s="39"/>
      <c r="L28" s="4"/>
      <c r="M28" s="4">
        <v>2223</v>
      </c>
      <c r="N28" s="22">
        <v>0</v>
      </c>
      <c r="O28" s="4"/>
      <c r="P28" s="9">
        <f t="shared" si="0"/>
        <v>0</v>
      </c>
      <c r="Q28" s="9">
        <f t="shared" si="1"/>
        <v>0</v>
      </c>
      <c r="S28" s="15" t="s">
        <v>135</v>
      </c>
      <c r="T28" s="20">
        <f t="shared" si="4"/>
        <v>0</v>
      </c>
      <c r="U28" s="20">
        <v>0</v>
      </c>
      <c r="V28" s="8"/>
    </row>
    <row r="29" spans="2:23" ht="17.25" customHeight="1" x14ac:dyDescent="0.25">
      <c r="H29" s="36"/>
      <c r="I29" s="39" t="s">
        <v>28</v>
      </c>
      <c r="J29" s="39"/>
      <c r="K29" s="39"/>
      <c r="L29" s="4"/>
      <c r="M29" s="4">
        <v>2224</v>
      </c>
      <c r="N29" s="22">
        <v>0</v>
      </c>
      <c r="O29" s="4"/>
      <c r="P29" s="9">
        <f t="shared" si="0"/>
        <v>0</v>
      </c>
      <c r="Q29" s="9">
        <f t="shared" si="1"/>
        <v>0</v>
      </c>
      <c r="S29" s="15" t="s">
        <v>139</v>
      </c>
      <c r="T29" s="20">
        <f t="shared" si="4"/>
        <v>0</v>
      </c>
      <c r="U29" s="20">
        <v>0</v>
      </c>
      <c r="V29" s="8"/>
    </row>
    <row r="30" spans="2:23" ht="17.25" customHeight="1" x14ac:dyDescent="0.25">
      <c r="H30" s="36"/>
      <c r="I30" s="39" t="s">
        <v>29</v>
      </c>
      <c r="J30" s="39"/>
      <c r="K30" s="39"/>
      <c r="L30" s="4"/>
      <c r="M30" s="4">
        <v>2225</v>
      </c>
      <c r="N30" s="22">
        <v>0</v>
      </c>
      <c r="O30" s="4"/>
      <c r="P30" s="9">
        <f t="shared" si="0"/>
        <v>0</v>
      </c>
      <c r="Q30" s="9">
        <f t="shared" si="1"/>
        <v>0</v>
      </c>
      <c r="S30" s="15" t="s">
        <v>109</v>
      </c>
      <c r="T30" s="20">
        <f t="shared" si="4"/>
        <v>10230000</v>
      </c>
      <c r="U30" s="20">
        <v>0</v>
      </c>
      <c r="V30" s="8"/>
    </row>
    <row r="31" spans="2:23" ht="17.25" customHeight="1" x14ac:dyDescent="0.3">
      <c r="B31" s="54" t="s">
        <v>151</v>
      </c>
      <c r="C31" s="54"/>
      <c r="D31" s="54"/>
      <c r="E31" s="54"/>
      <c r="F31" s="54"/>
      <c r="H31" s="36"/>
      <c r="I31" s="39" t="s">
        <v>30</v>
      </c>
      <c r="J31" s="39"/>
      <c r="K31" s="39"/>
      <c r="L31" s="4"/>
      <c r="M31" s="4">
        <v>2226</v>
      </c>
      <c r="N31" s="22">
        <v>0</v>
      </c>
      <c r="O31" s="4"/>
      <c r="P31" s="9">
        <f t="shared" si="0"/>
        <v>0</v>
      </c>
      <c r="Q31" s="9">
        <f t="shared" si="1"/>
        <v>0</v>
      </c>
      <c r="S31" s="15" t="s">
        <v>140</v>
      </c>
      <c r="T31" s="20">
        <f t="shared" si="4"/>
        <v>0</v>
      </c>
      <c r="U31" s="20">
        <v>0</v>
      </c>
      <c r="V31" s="8"/>
    </row>
    <row r="32" spans="2:23" ht="17.25" customHeight="1" x14ac:dyDescent="0.25">
      <c r="D32" t="s">
        <v>157</v>
      </c>
      <c r="E32" s="9" t="s">
        <v>144</v>
      </c>
      <c r="F32" t="s">
        <v>93</v>
      </c>
      <c r="G32" s="2" t="s">
        <v>104</v>
      </c>
      <c r="H32" s="36"/>
      <c r="I32" s="39" t="s">
        <v>31</v>
      </c>
      <c r="J32" s="39"/>
      <c r="K32" s="39"/>
      <c r="L32" s="4"/>
      <c r="M32" s="4">
        <v>2227</v>
      </c>
      <c r="N32" s="22">
        <v>0</v>
      </c>
      <c r="O32" s="4"/>
      <c r="P32" s="9">
        <f t="shared" si="0"/>
        <v>0</v>
      </c>
      <c r="Q32" s="9">
        <f t="shared" si="1"/>
        <v>0</v>
      </c>
      <c r="S32" s="15" t="s">
        <v>141</v>
      </c>
      <c r="T32" s="20">
        <f t="shared" si="4"/>
        <v>0</v>
      </c>
      <c r="U32" s="20">
        <v>0</v>
      </c>
      <c r="V32" s="8"/>
    </row>
    <row r="33" spans="3:17" ht="17.25" customHeight="1" x14ac:dyDescent="0.25">
      <c r="C33" s="15" t="s">
        <v>152</v>
      </c>
      <c r="D33" s="18">
        <v>0</v>
      </c>
      <c r="E33" s="8"/>
      <c r="F33" s="9">
        <f t="shared" ref="F33:F38" si="5">IF(E33="TUNAI",D33,0)</f>
        <v>0</v>
      </c>
      <c r="G33" s="9">
        <f t="shared" ref="G33:G38" si="6">IF(E33="BANK",D33,0)</f>
        <v>0</v>
      </c>
      <c r="H33" s="36"/>
      <c r="I33" s="39" t="s">
        <v>32</v>
      </c>
      <c r="J33" s="39"/>
      <c r="K33" s="39"/>
      <c r="L33" s="4"/>
      <c r="M33" s="4">
        <v>2228</v>
      </c>
      <c r="N33" s="22">
        <v>0</v>
      </c>
      <c r="O33" s="4"/>
      <c r="P33" s="9">
        <f t="shared" si="0"/>
        <v>0</v>
      </c>
      <c r="Q33" s="9">
        <f t="shared" si="1"/>
        <v>0</v>
      </c>
    </row>
    <row r="34" spans="3:17" ht="17.25" customHeight="1" x14ac:dyDescent="0.25">
      <c r="C34" s="15" t="s">
        <v>112</v>
      </c>
      <c r="D34" s="18">
        <v>40000000</v>
      </c>
      <c r="E34" s="8" t="s">
        <v>104</v>
      </c>
      <c r="F34" s="9">
        <f t="shared" si="5"/>
        <v>0</v>
      </c>
      <c r="G34" s="9">
        <f t="shared" si="6"/>
        <v>40000000</v>
      </c>
      <c r="H34" s="36"/>
      <c r="I34" s="39" t="s">
        <v>33</v>
      </c>
      <c r="J34" s="39"/>
      <c r="K34" s="39"/>
      <c r="L34" s="4"/>
      <c r="M34" s="4">
        <v>2229</v>
      </c>
      <c r="N34" s="22">
        <v>0</v>
      </c>
      <c r="O34" s="4"/>
      <c r="P34" s="9">
        <f t="shared" si="0"/>
        <v>0</v>
      </c>
      <c r="Q34" s="9">
        <f t="shared" si="1"/>
        <v>0</v>
      </c>
    </row>
    <row r="35" spans="3:17" ht="17.25" customHeight="1" x14ac:dyDescent="0.25">
      <c r="C35" s="15" t="s">
        <v>113</v>
      </c>
      <c r="D35" s="18">
        <v>0</v>
      </c>
      <c r="E35" s="8"/>
      <c r="F35" s="9">
        <f t="shared" si="5"/>
        <v>0</v>
      </c>
      <c r="G35" s="9">
        <f t="shared" si="6"/>
        <v>0</v>
      </c>
      <c r="H35" s="36"/>
      <c r="I35" s="39" t="s">
        <v>34</v>
      </c>
      <c r="J35" s="39"/>
      <c r="K35" s="39"/>
      <c r="L35" s="4"/>
      <c r="M35" s="4">
        <v>2230</v>
      </c>
      <c r="N35" s="22">
        <v>0</v>
      </c>
      <c r="O35" s="4"/>
      <c r="P35" s="9">
        <f t="shared" si="0"/>
        <v>0</v>
      </c>
      <c r="Q35" s="9">
        <f t="shared" si="1"/>
        <v>0</v>
      </c>
    </row>
    <row r="36" spans="3:17" ht="17.25" customHeight="1" x14ac:dyDescent="0.25">
      <c r="C36" s="15" t="s">
        <v>153</v>
      </c>
      <c r="D36" s="18">
        <v>0</v>
      </c>
      <c r="E36" s="8"/>
      <c r="F36" s="9">
        <f t="shared" si="5"/>
        <v>0</v>
      </c>
      <c r="G36" s="9">
        <f t="shared" si="6"/>
        <v>0</v>
      </c>
      <c r="H36" s="36"/>
      <c r="I36" s="39" t="s">
        <v>35</v>
      </c>
      <c r="J36" s="39"/>
      <c r="K36" s="39"/>
      <c r="L36" s="4"/>
      <c r="M36" s="4">
        <v>2231</v>
      </c>
      <c r="N36" s="22">
        <v>0</v>
      </c>
      <c r="O36" s="4"/>
      <c r="P36" s="9">
        <f t="shared" si="0"/>
        <v>0</v>
      </c>
      <c r="Q36" s="9">
        <f t="shared" si="1"/>
        <v>0</v>
      </c>
    </row>
    <row r="37" spans="3:17" ht="17.25" customHeight="1" x14ac:dyDescent="0.25">
      <c r="C37" s="15" t="s">
        <v>154</v>
      </c>
      <c r="D37" s="18">
        <v>0</v>
      </c>
      <c r="E37" s="8"/>
      <c r="F37" s="9">
        <f t="shared" si="5"/>
        <v>0</v>
      </c>
      <c r="G37" s="9">
        <f t="shared" si="6"/>
        <v>0</v>
      </c>
      <c r="H37" s="36"/>
      <c r="I37" s="39" t="s">
        <v>36</v>
      </c>
      <c r="J37" s="39"/>
      <c r="K37" s="39"/>
      <c r="L37" s="4"/>
      <c r="M37" s="4">
        <v>2232</v>
      </c>
      <c r="N37" s="22">
        <v>0</v>
      </c>
      <c r="O37" s="4"/>
      <c r="P37" s="9">
        <f t="shared" si="0"/>
        <v>0</v>
      </c>
      <c r="Q37" s="9">
        <f t="shared" si="1"/>
        <v>0</v>
      </c>
    </row>
    <row r="38" spans="3:17" ht="17.25" customHeight="1" x14ac:dyDescent="0.25">
      <c r="C38" s="15" t="s">
        <v>155</v>
      </c>
      <c r="D38" s="18">
        <v>0</v>
      </c>
      <c r="E38" s="8"/>
      <c r="F38" s="9">
        <f t="shared" si="5"/>
        <v>0</v>
      </c>
      <c r="G38" s="9">
        <f t="shared" si="6"/>
        <v>0</v>
      </c>
      <c r="H38" s="36"/>
      <c r="I38" s="39" t="s">
        <v>37</v>
      </c>
      <c r="J38" s="39"/>
      <c r="K38" s="39"/>
      <c r="L38" s="4"/>
      <c r="M38" s="4">
        <v>2233</v>
      </c>
      <c r="N38" s="22">
        <v>0</v>
      </c>
      <c r="O38" s="4"/>
      <c r="P38" s="9">
        <f t="shared" ref="P38:P69" si="7">IF(O38="TUNAI",N38,0)</f>
        <v>0</v>
      </c>
      <c r="Q38" s="9">
        <f t="shared" ref="Q38:Q62" si="8">IF(O38="BANK",N38,0)</f>
        <v>0</v>
      </c>
    </row>
    <row r="39" spans="3:17" ht="17.25" customHeight="1" x14ac:dyDescent="0.25">
      <c r="H39" s="36"/>
      <c r="I39" s="39" t="s">
        <v>38</v>
      </c>
      <c r="J39" s="39"/>
      <c r="K39" s="39"/>
      <c r="L39" s="4"/>
      <c r="M39" s="4">
        <v>2234</v>
      </c>
      <c r="N39" s="22">
        <v>0</v>
      </c>
      <c r="O39" s="4"/>
      <c r="P39" s="9">
        <f t="shared" si="7"/>
        <v>0</v>
      </c>
      <c r="Q39" s="9">
        <f t="shared" si="8"/>
        <v>0</v>
      </c>
    </row>
    <row r="40" spans="3:17" ht="17.25" customHeight="1" x14ac:dyDescent="0.25">
      <c r="H40" s="36"/>
      <c r="I40" s="39" t="s">
        <v>39</v>
      </c>
      <c r="J40" s="39"/>
      <c r="K40" s="39"/>
      <c r="L40" s="4"/>
      <c r="M40" s="4">
        <v>2235</v>
      </c>
      <c r="N40" s="22">
        <v>0</v>
      </c>
      <c r="O40" s="4"/>
      <c r="P40" s="9">
        <f t="shared" si="7"/>
        <v>0</v>
      </c>
      <c r="Q40" s="9">
        <f t="shared" si="8"/>
        <v>0</v>
      </c>
    </row>
    <row r="41" spans="3:17" ht="17.25" customHeight="1" x14ac:dyDescent="0.25">
      <c r="H41" s="36"/>
      <c r="I41" s="39" t="s">
        <v>40</v>
      </c>
      <c r="J41" s="39"/>
      <c r="K41" s="39"/>
      <c r="L41" s="4"/>
      <c r="M41" s="4">
        <v>2236</v>
      </c>
      <c r="N41" s="22">
        <v>0</v>
      </c>
      <c r="O41" s="4"/>
      <c r="P41" s="9">
        <f t="shared" si="7"/>
        <v>0</v>
      </c>
      <c r="Q41" s="9">
        <f t="shared" si="8"/>
        <v>0</v>
      </c>
    </row>
    <row r="42" spans="3:17" ht="17.25" customHeight="1" x14ac:dyDescent="0.25">
      <c r="H42" s="36"/>
      <c r="I42" s="39" t="s">
        <v>41</v>
      </c>
      <c r="J42" s="39"/>
      <c r="K42" s="39"/>
      <c r="L42" s="4"/>
      <c r="M42" s="4">
        <v>2237</v>
      </c>
      <c r="N42" s="22">
        <v>0</v>
      </c>
      <c r="O42" s="4"/>
      <c r="P42" s="9">
        <f t="shared" si="7"/>
        <v>0</v>
      </c>
      <c r="Q42" s="9">
        <f t="shared" si="8"/>
        <v>0</v>
      </c>
    </row>
    <row r="43" spans="3:17" ht="17.25" customHeight="1" x14ac:dyDescent="0.25">
      <c r="H43" s="36"/>
      <c r="I43" s="39" t="s">
        <v>42</v>
      </c>
      <c r="J43" s="39"/>
      <c r="K43" s="39"/>
      <c r="L43" s="4"/>
      <c r="M43" s="4">
        <v>2238</v>
      </c>
      <c r="N43" s="22">
        <v>0</v>
      </c>
      <c r="O43" s="4"/>
      <c r="P43" s="9">
        <f t="shared" si="7"/>
        <v>0</v>
      </c>
      <c r="Q43" s="9">
        <f t="shared" si="8"/>
        <v>0</v>
      </c>
    </row>
    <row r="44" spans="3:17" ht="17.25" customHeight="1" x14ac:dyDescent="0.25">
      <c r="H44" s="36"/>
      <c r="I44" s="39" t="s">
        <v>43</v>
      </c>
      <c r="J44" s="39"/>
      <c r="K44" s="39"/>
      <c r="L44" s="4"/>
      <c r="M44" s="4">
        <v>2239</v>
      </c>
      <c r="N44" s="22">
        <v>0</v>
      </c>
      <c r="O44" s="4"/>
      <c r="P44" s="9">
        <f t="shared" si="7"/>
        <v>0</v>
      </c>
      <c r="Q44" s="9">
        <f t="shared" si="8"/>
        <v>0</v>
      </c>
    </row>
    <row r="45" spans="3:17" ht="17.25" customHeight="1" x14ac:dyDescent="0.25">
      <c r="H45" s="36"/>
      <c r="I45" s="39" t="s">
        <v>44</v>
      </c>
      <c r="J45" s="39"/>
      <c r="K45" s="39"/>
      <c r="L45" s="4"/>
      <c r="M45" s="4">
        <v>2240</v>
      </c>
      <c r="N45" s="22">
        <v>0</v>
      </c>
      <c r="O45" s="4"/>
      <c r="P45" s="9">
        <f t="shared" si="7"/>
        <v>0</v>
      </c>
      <c r="Q45" s="9">
        <f t="shared" si="8"/>
        <v>0</v>
      </c>
    </row>
    <row r="46" spans="3:17" ht="17.25" customHeight="1" x14ac:dyDescent="0.25">
      <c r="H46" s="36"/>
      <c r="I46" s="39" t="s">
        <v>45</v>
      </c>
      <c r="J46" s="39"/>
      <c r="K46" s="39"/>
      <c r="L46" s="4"/>
      <c r="M46" s="4">
        <v>2241</v>
      </c>
      <c r="N46" s="22">
        <v>0</v>
      </c>
      <c r="O46" s="4"/>
      <c r="P46" s="9">
        <f t="shared" si="7"/>
        <v>0</v>
      </c>
      <c r="Q46" s="9">
        <f t="shared" si="8"/>
        <v>0</v>
      </c>
    </row>
    <row r="47" spans="3:17" ht="17.25" customHeight="1" x14ac:dyDescent="0.25">
      <c r="H47" s="36"/>
      <c r="I47" s="39" t="s">
        <v>46</v>
      </c>
      <c r="J47" s="39"/>
      <c r="K47" s="39"/>
      <c r="L47" s="4"/>
      <c r="M47" s="4">
        <v>2242</v>
      </c>
      <c r="N47" s="22">
        <v>0</v>
      </c>
      <c r="O47" s="4"/>
      <c r="P47" s="9">
        <f t="shared" si="7"/>
        <v>0</v>
      </c>
      <c r="Q47" s="9">
        <f t="shared" si="8"/>
        <v>0</v>
      </c>
    </row>
    <row r="48" spans="3:17" ht="17.25" customHeight="1" x14ac:dyDescent="0.25">
      <c r="H48" s="36"/>
      <c r="I48" s="39" t="s">
        <v>47</v>
      </c>
      <c r="J48" s="39"/>
      <c r="K48" s="39"/>
      <c r="L48" s="4"/>
      <c r="M48" s="4">
        <v>2243</v>
      </c>
      <c r="N48" s="22">
        <v>0</v>
      </c>
      <c r="O48" s="4"/>
      <c r="P48" s="9">
        <f t="shared" si="7"/>
        <v>0</v>
      </c>
      <c r="Q48" s="9">
        <f t="shared" si="8"/>
        <v>0</v>
      </c>
    </row>
    <row r="49" spans="8:17" ht="17.25" customHeight="1" x14ac:dyDescent="0.25">
      <c r="H49" s="36"/>
      <c r="I49" s="39" t="s">
        <v>48</v>
      </c>
      <c r="J49" s="39"/>
      <c r="K49" s="39"/>
      <c r="L49" s="4">
        <v>5</v>
      </c>
      <c r="M49" s="4">
        <v>2501</v>
      </c>
      <c r="N49" s="22">
        <v>40000000</v>
      </c>
      <c r="O49" s="4" t="s">
        <v>104</v>
      </c>
      <c r="P49" s="9">
        <f t="shared" si="7"/>
        <v>0</v>
      </c>
      <c r="Q49" s="9">
        <f t="shared" si="8"/>
        <v>40000000</v>
      </c>
    </row>
    <row r="50" spans="8:17" ht="17.25" customHeight="1" x14ac:dyDescent="0.25">
      <c r="H50" s="36"/>
      <c r="I50" s="39" t="s">
        <v>49</v>
      </c>
      <c r="J50" s="39"/>
      <c r="K50" s="39"/>
      <c r="L50" s="4"/>
      <c r="M50" s="4">
        <v>2502</v>
      </c>
      <c r="N50" s="22">
        <v>40000</v>
      </c>
      <c r="O50" s="4" t="s">
        <v>93</v>
      </c>
      <c r="P50" s="9">
        <f t="shared" si="7"/>
        <v>40000</v>
      </c>
      <c r="Q50" s="9">
        <f t="shared" si="8"/>
        <v>0</v>
      </c>
    </row>
    <row r="51" spans="8:17" ht="17.25" customHeight="1" x14ac:dyDescent="0.25">
      <c r="H51" s="36"/>
      <c r="I51" s="39" t="s">
        <v>50</v>
      </c>
      <c r="J51" s="39"/>
      <c r="K51" s="39"/>
      <c r="L51" s="4"/>
      <c r="M51" s="4">
        <v>2503</v>
      </c>
      <c r="N51" s="22">
        <v>300000</v>
      </c>
      <c r="O51" s="4" t="s">
        <v>104</v>
      </c>
      <c r="P51" s="9">
        <f t="shared" si="7"/>
        <v>0</v>
      </c>
      <c r="Q51" s="9">
        <f t="shared" si="8"/>
        <v>300000</v>
      </c>
    </row>
    <row r="52" spans="8:17" ht="17.25" customHeight="1" x14ac:dyDescent="0.25">
      <c r="H52" s="36"/>
      <c r="I52" s="39" t="s">
        <v>51</v>
      </c>
      <c r="J52" s="39"/>
      <c r="K52" s="39"/>
      <c r="L52" s="4"/>
      <c r="M52" s="4">
        <v>2504</v>
      </c>
      <c r="N52" s="22"/>
      <c r="O52" s="4"/>
      <c r="P52" s="9">
        <f t="shared" si="7"/>
        <v>0</v>
      </c>
      <c r="Q52" s="9">
        <f t="shared" si="8"/>
        <v>0</v>
      </c>
    </row>
    <row r="53" spans="8:17" ht="17.25" customHeight="1" x14ac:dyDescent="0.25">
      <c r="H53" s="36"/>
      <c r="I53" s="39" t="s">
        <v>52</v>
      </c>
      <c r="J53" s="39"/>
      <c r="K53" s="39"/>
      <c r="L53" s="4"/>
      <c r="M53" s="4">
        <v>2505</v>
      </c>
      <c r="N53" s="22"/>
      <c r="O53" s="4"/>
      <c r="P53" s="9">
        <f t="shared" si="7"/>
        <v>0</v>
      </c>
      <c r="Q53" s="9">
        <f t="shared" si="8"/>
        <v>0</v>
      </c>
    </row>
    <row r="54" spans="8:17" ht="17.25" customHeight="1" x14ac:dyDescent="0.25">
      <c r="H54" s="36"/>
      <c r="I54" s="39" t="s">
        <v>53</v>
      </c>
      <c r="J54" s="39"/>
      <c r="K54" s="39"/>
      <c r="L54" s="4">
        <v>4</v>
      </c>
      <c r="M54" s="4">
        <v>2401</v>
      </c>
      <c r="N54" s="22"/>
      <c r="O54" s="4"/>
      <c r="P54" s="9">
        <f t="shared" si="7"/>
        <v>0</v>
      </c>
      <c r="Q54" s="9">
        <f t="shared" si="8"/>
        <v>0</v>
      </c>
    </row>
    <row r="55" spans="8:17" ht="17.25" customHeight="1" x14ac:dyDescent="0.25">
      <c r="H55" s="38" t="s">
        <v>54</v>
      </c>
      <c r="I55" s="38"/>
      <c r="J55" s="38"/>
      <c r="K55" s="38"/>
      <c r="L55" s="4">
        <v>3</v>
      </c>
      <c r="M55" s="4"/>
      <c r="N55" s="22"/>
      <c r="O55" s="4"/>
      <c r="P55" s="9">
        <f t="shared" si="7"/>
        <v>0</v>
      </c>
      <c r="Q55" s="9">
        <f t="shared" si="8"/>
        <v>0</v>
      </c>
    </row>
    <row r="56" spans="8:17" ht="17.25" customHeight="1" x14ac:dyDescent="0.25">
      <c r="H56" s="36"/>
      <c r="I56" s="39" t="s">
        <v>55</v>
      </c>
      <c r="J56" s="39"/>
      <c r="K56" s="39"/>
      <c r="L56" s="4"/>
      <c r="M56" s="4">
        <v>2301</v>
      </c>
      <c r="N56" s="22"/>
      <c r="O56" s="4"/>
      <c r="P56" s="9">
        <f t="shared" si="7"/>
        <v>0</v>
      </c>
      <c r="Q56" s="9">
        <f t="shared" si="8"/>
        <v>0</v>
      </c>
    </row>
    <row r="57" spans="8:17" ht="17.25" customHeight="1" x14ac:dyDescent="0.25">
      <c r="H57" s="36"/>
      <c r="I57" s="39" t="s">
        <v>56</v>
      </c>
      <c r="J57" s="39"/>
      <c r="K57" s="39"/>
      <c r="L57" s="4"/>
      <c r="M57" s="4">
        <v>2302</v>
      </c>
      <c r="N57" s="22"/>
      <c r="O57" s="4"/>
      <c r="P57" s="9">
        <f t="shared" si="7"/>
        <v>0</v>
      </c>
      <c r="Q57" s="9">
        <f t="shared" si="8"/>
        <v>0</v>
      </c>
    </row>
    <row r="58" spans="8:17" ht="17.25" customHeight="1" x14ac:dyDescent="0.25">
      <c r="H58" s="36"/>
      <c r="I58" s="39" t="s">
        <v>57</v>
      </c>
      <c r="J58" s="39"/>
      <c r="K58" s="39"/>
      <c r="L58" s="4"/>
      <c r="M58" s="4">
        <v>2303</v>
      </c>
      <c r="N58" s="22"/>
      <c r="O58" s="4"/>
      <c r="P58" s="9">
        <f t="shared" si="7"/>
        <v>0</v>
      </c>
      <c r="Q58" s="9">
        <f t="shared" si="8"/>
        <v>0</v>
      </c>
    </row>
    <row r="59" spans="8:17" ht="17.25" customHeight="1" x14ac:dyDescent="0.25">
      <c r="H59" s="36"/>
      <c r="I59" s="39" t="s">
        <v>58</v>
      </c>
      <c r="J59" s="39"/>
      <c r="K59" s="39"/>
      <c r="L59" s="4"/>
      <c r="M59" s="4">
        <v>2304</v>
      </c>
      <c r="N59" s="22"/>
      <c r="O59" s="4"/>
      <c r="P59" s="9">
        <f t="shared" si="7"/>
        <v>0</v>
      </c>
      <c r="Q59" s="9">
        <f t="shared" si="8"/>
        <v>0</v>
      </c>
    </row>
    <row r="60" spans="8:17" ht="17.25" customHeight="1" x14ac:dyDescent="0.25">
      <c r="H60" s="36"/>
      <c r="I60" s="39" t="s">
        <v>59</v>
      </c>
      <c r="J60" s="39"/>
      <c r="K60" s="39"/>
      <c r="L60" s="4"/>
      <c r="M60" s="4">
        <v>2305</v>
      </c>
      <c r="N60" s="22"/>
      <c r="O60" s="4"/>
      <c r="P60" s="9">
        <f t="shared" si="7"/>
        <v>0</v>
      </c>
      <c r="Q60" s="9">
        <f t="shared" si="8"/>
        <v>0</v>
      </c>
    </row>
    <row r="61" spans="8:17" ht="17.25" customHeight="1" x14ac:dyDescent="0.25">
      <c r="H61" s="36"/>
      <c r="I61" s="39" t="s">
        <v>60</v>
      </c>
      <c r="J61" s="39"/>
      <c r="K61" s="39"/>
      <c r="L61" s="4"/>
      <c r="M61" s="4">
        <v>2306</v>
      </c>
      <c r="N61" s="22"/>
      <c r="O61" s="4"/>
      <c r="P61" s="9">
        <f t="shared" si="7"/>
        <v>0</v>
      </c>
      <c r="Q61" s="9">
        <f t="shared" si="8"/>
        <v>0</v>
      </c>
    </row>
    <row r="62" spans="8:17" ht="17.25" customHeight="1" x14ac:dyDescent="0.25">
      <c r="H62" s="36"/>
      <c r="I62" s="39" t="s">
        <v>61</v>
      </c>
      <c r="J62" s="39"/>
      <c r="K62" s="39"/>
      <c r="L62" s="4"/>
      <c r="M62" s="4">
        <v>2307</v>
      </c>
      <c r="N62" s="22"/>
      <c r="O62" s="4"/>
      <c r="P62" s="9">
        <f t="shared" si="7"/>
        <v>0</v>
      </c>
      <c r="Q62" s="9">
        <f t="shared" si="8"/>
        <v>0</v>
      </c>
    </row>
  </sheetData>
  <mergeCells count="82">
    <mergeCell ref="A2:W2"/>
    <mergeCell ref="B31:F31"/>
    <mergeCell ref="C27:D27"/>
    <mergeCell ref="C28:D28"/>
    <mergeCell ref="H56:H62"/>
    <mergeCell ref="S19:V19"/>
    <mergeCell ref="S4:V4"/>
    <mergeCell ref="I61:K61"/>
    <mergeCell ref="I62:K62"/>
    <mergeCell ref="I50:K50"/>
    <mergeCell ref="I51:K51"/>
    <mergeCell ref="I52:K52"/>
    <mergeCell ref="I53:K53"/>
    <mergeCell ref="I54:K54"/>
    <mergeCell ref="H55:K55"/>
    <mergeCell ref="I56:K56"/>
    <mergeCell ref="I57:K57"/>
    <mergeCell ref="I58:K58"/>
    <mergeCell ref="I59:K59"/>
    <mergeCell ref="I60:K60"/>
    <mergeCell ref="I49:K49"/>
    <mergeCell ref="I38:K38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37:K37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25:K25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9:K9"/>
    <mergeCell ref="I10:K10"/>
    <mergeCell ref="I11:K11"/>
    <mergeCell ref="I12:K12"/>
    <mergeCell ref="I13:K13"/>
    <mergeCell ref="C21:D21"/>
    <mergeCell ref="C22:D22"/>
    <mergeCell ref="C25:D25"/>
    <mergeCell ref="C26:D26"/>
    <mergeCell ref="C19:D19"/>
    <mergeCell ref="C20:D20"/>
    <mergeCell ref="C12:D12"/>
    <mergeCell ref="C14:D14"/>
    <mergeCell ref="B4:F4"/>
    <mergeCell ref="H4:O4"/>
    <mergeCell ref="B11:E11"/>
    <mergeCell ref="C6:D6"/>
    <mergeCell ref="C8:D8"/>
    <mergeCell ref="C7:D7"/>
    <mergeCell ref="C9:D9"/>
    <mergeCell ref="C5:D5"/>
    <mergeCell ref="H5:K5"/>
    <mergeCell ref="H6:H54"/>
    <mergeCell ref="I6:K6"/>
    <mergeCell ref="I7:K7"/>
    <mergeCell ref="I8:K8"/>
  </mergeCells>
  <phoneticPr fontId="1" type="noConversion"/>
  <dataValidations count="2">
    <dataValidation type="list" allowBlank="1" showInputMessage="1" showErrorMessage="1" sqref="F10:G10">
      <formula1>"TUNAI,BCA,BRI,MANDIRI"</formula1>
    </dataValidation>
    <dataValidation type="list" allowBlank="1" showInputMessage="1" showErrorMessage="1" sqref="F7:G7 F9:G9 F26:G26 O6:O62 F8 F6 F21 U7:U17 V22:V32 E33:E38">
      <formula1>"TUNAI,BANK"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0"/>
  <sheetViews>
    <sheetView topLeftCell="B1" zoomScale="70" zoomScaleNormal="70" workbookViewId="0">
      <selection activeCell="K21" sqref="K21"/>
    </sheetView>
  </sheetViews>
  <sheetFormatPr defaultRowHeight="15" x14ac:dyDescent="0.25"/>
  <cols>
    <col min="1" max="2" width="22.140625" bestFit="1" customWidth="1"/>
    <col min="3" max="3" width="8" customWidth="1"/>
    <col min="4" max="4" width="36.5703125" customWidth="1"/>
    <col min="5" max="6" width="25.5703125" customWidth="1"/>
    <col min="9" max="9" width="35" bestFit="1" customWidth="1"/>
  </cols>
  <sheetData>
    <row r="3" spans="2:9" x14ac:dyDescent="0.25">
      <c r="B3" t="s">
        <v>63</v>
      </c>
      <c r="C3">
        <v>1101</v>
      </c>
      <c r="D3" t="s">
        <v>78</v>
      </c>
      <c r="E3" s="10">
        <f>OPERASI!E8+OPERASI!E9</f>
        <v>93000000</v>
      </c>
      <c r="F3" s="1"/>
    </row>
    <row r="4" spans="2:9" x14ac:dyDescent="0.25">
      <c r="C4">
        <v>1901</v>
      </c>
      <c r="D4" t="s">
        <v>77</v>
      </c>
      <c r="E4" s="10"/>
      <c r="F4" s="1"/>
    </row>
    <row r="5" spans="2:9" x14ac:dyDescent="0.25">
      <c r="C5">
        <v>1999</v>
      </c>
      <c r="D5" t="s">
        <v>79</v>
      </c>
      <c r="E5" s="10"/>
      <c r="F5" s="13">
        <f>E3+E4</f>
        <v>93000000</v>
      </c>
    </row>
    <row r="6" spans="2:9" x14ac:dyDescent="0.25">
      <c r="E6" s="10"/>
      <c r="F6" s="1" t="s">
        <v>68</v>
      </c>
    </row>
    <row r="7" spans="2:9" x14ac:dyDescent="0.25">
      <c r="B7" t="s">
        <v>64</v>
      </c>
      <c r="C7">
        <v>2101</v>
      </c>
      <c r="D7" t="s">
        <v>81</v>
      </c>
      <c r="E7" s="10">
        <f>OPERASI!E21</f>
        <v>100000</v>
      </c>
      <c r="F7" s="1"/>
    </row>
    <row r="8" spans="2:9" x14ac:dyDescent="0.25">
      <c r="C8">
        <v>2199</v>
      </c>
      <c r="D8" t="s">
        <v>80</v>
      </c>
      <c r="E8" s="10"/>
      <c r="F8" s="13">
        <f>E7</f>
        <v>100000</v>
      </c>
    </row>
    <row r="9" spans="2:9" x14ac:dyDescent="0.25">
      <c r="E9" s="10"/>
      <c r="F9" s="1"/>
    </row>
    <row r="10" spans="2:9" x14ac:dyDescent="0.25">
      <c r="B10" t="s">
        <v>65</v>
      </c>
      <c r="C10" s="5">
        <v>2201</v>
      </c>
      <c r="D10" s="6" t="s">
        <v>5</v>
      </c>
      <c r="E10" s="10">
        <f>OPERASI!N6</f>
        <v>20000</v>
      </c>
      <c r="F10" s="1"/>
      <c r="I10" s="59" t="s">
        <v>156</v>
      </c>
    </row>
    <row r="11" spans="2:9" x14ac:dyDescent="0.25">
      <c r="C11" s="5">
        <v>2202</v>
      </c>
      <c r="D11" s="6" t="s">
        <v>6</v>
      </c>
      <c r="E11" s="10">
        <f>OPERASI!N7</f>
        <v>0</v>
      </c>
      <c r="F11" s="1"/>
      <c r="I11" s="59"/>
    </row>
    <row r="12" spans="2:9" x14ac:dyDescent="0.25">
      <c r="C12" s="5">
        <v>2203</v>
      </c>
      <c r="D12" s="6" t="s">
        <v>7</v>
      </c>
      <c r="E12" s="10">
        <f>OPERASI!N8</f>
        <v>500000</v>
      </c>
      <c r="F12" s="1"/>
      <c r="I12" s="59"/>
    </row>
    <row r="13" spans="2:9" x14ac:dyDescent="0.25">
      <c r="C13" s="5">
        <v>2204</v>
      </c>
      <c r="D13" s="6" t="s">
        <v>8</v>
      </c>
      <c r="E13" s="10">
        <f>OPERASI!N9</f>
        <v>0</v>
      </c>
      <c r="F13" s="1"/>
      <c r="I13" s="59"/>
    </row>
    <row r="14" spans="2:9" x14ac:dyDescent="0.25">
      <c r="C14" s="5">
        <v>2205</v>
      </c>
      <c r="D14" s="6" t="s">
        <v>9</v>
      </c>
      <c r="E14" s="10">
        <f>OPERASI!N10</f>
        <v>0</v>
      </c>
      <c r="F14" s="1"/>
      <c r="I14" s="59"/>
    </row>
    <row r="15" spans="2:9" x14ac:dyDescent="0.25">
      <c r="C15" s="5">
        <v>2206</v>
      </c>
      <c r="D15" s="6" t="s">
        <v>10</v>
      </c>
      <c r="E15" s="10">
        <f>OPERASI!N11</f>
        <v>0</v>
      </c>
      <c r="I15" s="59"/>
    </row>
    <row r="16" spans="2:9" x14ac:dyDescent="0.25">
      <c r="C16" s="5">
        <v>2207</v>
      </c>
      <c r="D16" s="6" t="s">
        <v>11</v>
      </c>
      <c r="E16" s="10">
        <f>OPERASI!N12</f>
        <v>14000000</v>
      </c>
      <c r="F16" s="1"/>
      <c r="I16" s="59"/>
    </row>
    <row r="17" spans="3:9" x14ac:dyDescent="0.25">
      <c r="C17" s="5">
        <v>2208</v>
      </c>
      <c r="D17" s="6" t="s">
        <v>12</v>
      </c>
      <c r="E17" s="10">
        <f>OPERASI!N13</f>
        <v>0</v>
      </c>
      <c r="I17" s="59"/>
    </row>
    <row r="18" spans="3:9" x14ac:dyDescent="0.25">
      <c r="C18" s="5">
        <v>2209</v>
      </c>
      <c r="D18" s="6" t="s">
        <v>13</v>
      </c>
      <c r="E18" s="10">
        <f>OPERASI!N14</f>
        <v>0</v>
      </c>
      <c r="I18" s="59"/>
    </row>
    <row r="19" spans="3:9" x14ac:dyDescent="0.25">
      <c r="C19" s="5">
        <v>2210</v>
      </c>
      <c r="D19" s="6" t="s">
        <v>14</v>
      </c>
      <c r="E19" s="10">
        <f>OPERASI!N15</f>
        <v>4000000</v>
      </c>
      <c r="I19" s="59"/>
    </row>
    <row r="20" spans="3:9" x14ac:dyDescent="0.25">
      <c r="C20" s="5">
        <v>2211</v>
      </c>
      <c r="D20" s="6" t="s">
        <v>15</v>
      </c>
      <c r="E20" s="10">
        <f>OPERASI!N16</f>
        <v>30000</v>
      </c>
      <c r="I20" s="59"/>
    </row>
    <row r="21" spans="3:9" x14ac:dyDescent="0.25">
      <c r="C21" s="5">
        <v>2212</v>
      </c>
      <c r="D21" s="6" t="s">
        <v>16</v>
      </c>
      <c r="E21" s="10">
        <f>OPERASI!N17</f>
        <v>0</v>
      </c>
      <c r="I21" s="59"/>
    </row>
    <row r="22" spans="3:9" x14ac:dyDescent="0.25">
      <c r="C22" s="5">
        <v>2213</v>
      </c>
      <c r="D22" s="6" t="s">
        <v>17</v>
      </c>
      <c r="E22" s="10">
        <f>OPERASI!N18</f>
        <v>0</v>
      </c>
      <c r="I22" s="59"/>
    </row>
    <row r="23" spans="3:9" x14ac:dyDescent="0.25">
      <c r="C23" s="5">
        <v>2214</v>
      </c>
      <c r="D23" s="6" t="s">
        <v>18</v>
      </c>
      <c r="E23" s="10">
        <f>OPERASI!N19</f>
        <v>0</v>
      </c>
      <c r="I23" s="59"/>
    </row>
    <row r="24" spans="3:9" x14ac:dyDescent="0.25">
      <c r="C24" s="5">
        <v>2215</v>
      </c>
      <c r="D24" s="6" t="s">
        <v>19</v>
      </c>
      <c r="E24" s="10">
        <f>OPERASI!N20</f>
        <v>0</v>
      </c>
      <c r="I24" s="59"/>
    </row>
    <row r="25" spans="3:9" x14ac:dyDescent="0.25">
      <c r="C25" s="5">
        <v>2216</v>
      </c>
      <c r="D25" s="6" t="s">
        <v>20</v>
      </c>
      <c r="E25" s="10">
        <f>OPERASI!N21</f>
        <v>0</v>
      </c>
      <c r="I25" s="59"/>
    </row>
    <row r="26" spans="3:9" x14ac:dyDescent="0.25">
      <c r="C26" s="5">
        <v>2217</v>
      </c>
      <c r="D26" s="6" t="s">
        <v>21</v>
      </c>
      <c r="E26" s="10">
        <f>OPERASI!N22</f>
        <v>0</v>
      </c>
      <c r="I26" s="59"/>
    </row>
    <row r="27" spans="3:9" x14ac:dyDescent="0.25">
      <c r="C27" s="5">
        <v>2218</v>
      </c>
      <c r="D27" s="6" t="s">
        <v>22</v>
      </c>
      <c r="E27" s="10">
        <f>OPERASI!N23</f>
        <v>0</v>
      </c>
      <c r="I27" s="59"/>
    </row>
    <row r="28" spans="3:9" x14ac:dyDescent="0.25">
      <c r="C28" s="5">
        <v>2219</v>
      </c>
      <c r="D28" s="6" t="s">
        <v>23</v>
      </c>
      <c r="E28" s="10">
        <f>OPERASI!N24</f>
        <v>0</v>
      </c>
      <c r="I28" s="59"/>
    </row>
    <row r="29" spans="3:9" x14ac:dyDescent="0.25">
      <c r="C29" s="5">
        <v>2220</v>
      </c>
      <c r="D29" s="6" t="s">
        <v>24</v>
      </c>
      <c r="E29" s="10">
        <f>OPERASI!N25</f>
        <v>0</v>
      </c>
      <c r="I29" s="59"/>
    </row>
    <row r="30" spans="3:9" x14ac:dyDescent="0.25">
      <c r="C30" s="5">
        <v>2221</v>
      </c>
      <c r="D30" s="6" t="s">
        <v>25</v>
      </c>
      <c r="E30" s="10">
        <f>OPERASI!N26</f>
        <v>0</v>
      </c>
      <c r="I30" s="59"/>
    </row>
    <row r="31" spans="3:9" x14ac:dyDescent="0.25">
      <c r="C31" s="5">
        <v>2222</v>
      </c>
      <c r="D31" s="6" t="s">
        <v>26</v>
      </c>
      <c r="E31" s="10">
        <f>OPERASI!N27</f>
        <v>700000</v>
      </c>
      <c r="I31" s="59"/>
    </row>
    <row r="32" spans="3:9" x14ac:dyDescent="0.25">
      <c r="C32" s="5">
        <v>2223</v>
      </c>
      <c r="D32" s="6" t="s">
        <v>27</v>
      </c>
      <c r="E32" s="10">
        <f>OPERASI!N28</f>
        <v>0</v>
      </c>
      <c r="I32" s="59"/>
    </row>
    <row r="33" spans="3:9" x14ac:dyDescent="0.25">
      <c r="C33" s="5">
        <v>2224</v>
      </c>
      <c r="D33" s="6" t="s">
        <v>28</v>
      </c>
      <c r="E33" s="10">
        <f>OPERASI!N29</f>
        <v>0</v>
      </c>
      <c r="I33" s="59"/>
    </row>
    <row r="34" spans="3:9" x14ac:dyDescent="0.25">
      <c r="C34" s="5">
        <v>2225</v>
      </c>
      <c r="D34" s="6" t="s">
        <v>29</v>
      </c>
      <c r="E34" s="10">
        <f>OPERASI!N30</f>
        <v>0</v>
      </c>
      <c r="I34" s="59"/>
    </row>
    <row r="35" spans="3:9" x14ac:dyDescent="0.25">
      <c r="C35" s="5">
        <v>2226</v>
      </c>
      <c r="D35" s="6" t="s">
        <v>30</v>
      </c>
      <c r="E35" s="10">
        <f>OPERASI!N31</f>
        <v>0</v>
      </c>
      <c r="I35" s="59"/>
    </row>
    <row r="36" spans="3:9" x14ac:dyDescent="0.25">
      <c r="C36" s="5">
        <v>2227</v>
      </c>
      <c r="D36" s="6" t="s">
        <v>31</v>
      </c>
      <c r="E36" s="10">
        <f>OPERASI!N32</f>
        <v>0</v>
      </c>
      <c r="I36" s="59"/>
    </row>
    <row r="37" spans="3:9" x14ac:dyDescent="0.25">
      <c r="C37" s="5">
        <v>2228</v>
      </c>
      <c r="D37" s="6" t="s">
        <v>32</v>
      </c>
      <c r="E37" s="10">
        <f>OPERASI!N33</f>
        <v>0</v>
      </c>
      <c r="I37" s="59"/>
    </row>
    <row r="38" spans="3:9" x14ac:dyDescent="0.25">
      <c r="C38" s="5">
        <v>2229</v>
      </c>
      <c r="D38" s="6" t="s">
        <v>33</v>
      </c>
      <c r="E38" s="10">
        <f>OPERASI!N34</f>
        <v>0</v>
      </c>
    </row>
    <row r="39" spans="3:9" x14ac:dyDescent="0.25">
      <c r="C39" s="5">
        <v>2230</v>
      </c>
      <c r="D39" s="6" t="s">
        <v>34</v>
      </c>
      <c r="E39" s="10">
        <f>OPERASI!N35</f>
        <v>0</v>
      </c>
    </row>
    <row r="40" spans="3:9" x14ac:dyDescent="0.25">
      <c r="C40" s="5">
        <v>2231</v>
      </c>
      <c r="D40" s="6" t="s">
        <v>35</v>
      </c>
      <c r="E40" s="10">
        <f>OPERASI!N36</f>
        <v>0</v>
      </c>
    </row>
    <row r="41" spans="3:9" x14ac:dyDescent="0.25">
      <c r="C41" s="5">
        <v>2232</v>
      </c>
      <c r="D41" s="6" t="s">
        <v>36</v>
      </c>
      <c r="E41" s="10">
        <f>OPERASI!N37</f>
        <v>0</v>
      </c>
    </row>
    <row r="42" spans="3:9" x14ac:dyDescent="0.25">
      <c r="C42" s="5">
        <v>2233</v>
      </c>
      <c r="D42" s="6" t="s">
        <v>37</v>
      </c>
      <c r="E42" s="10">
        <f>OPERASI!N38</f>
        <v>0</v>
      </c>
    </row>
    <row r="43" spans="3:9" x14ac:dyDescent="0.25">
      <c r="C43" s="5">
        <v>2234</v>
      </c>
      <c r="D43" s="6" t="s">
        <v>38</v>
      </c>
      <c r="E43" s="10">
        <f>OPERASI!N39</f>
        <v>0</v>
      </c>
    </row>
    <row r="44" spans="3:9" x14ac:dyDescent="0.25">
      <c r="C44" s="5">
        <v>2235</v>
      </c>
      <c r="D44" s="6" t="s">
        <v>39</v>
      </c>
      <c r="E44" s="10">
        <f>OPERASI!N40</f>
        <v>0</v>
      </c>
    </row>
    <row r="45" spans="3:9" x14ac:dyDescent="0.25">
      <c r="C45" s="5">
        <v>2236</v>
      </c>
      <c r="D45" s="6" t="s">
        <v>40</v>
      </c>
      <c r="E45" s="10">
        <f>OPERASI!N41</f>
        <v>0</v>
      </c>
    </row>
    <row r="46" spans="3:9" x14ac:dyDescent="0.25">
      <c r="C46" s="5">
        <v>2237</v>
      </c>
      <c r="D46" s="6" t="s">
        <v>41</v>
      </c>
      <c r="E46" s="10">
        <f>OPERASI!N42</f>
        <v>0</v>
      </c>
    </row>
    <row r="47" spans="3:9" x14ac:dyDescent="0.25">
      <c r="C47" s="5">
        <v>2238</v>
      </c>
      <c r="D47" s="6" t="s">
        <v>42</v>
      </c>
      <c r="E47" s="10">
        <f>OPERASI!N43</f>
        <v>0</v>
      </c>
    </row>
    <row r="48" spans="3:9" x14ac:dyDescent="0.25">
      <c r="C48" s="5">
        <v>2239</v>
      </c>
      <c r="D48" s="6" t="s">
        <v>43</v>
      </c>
      <c r="E48" s="10">
        <f>OPERASI!N44</f>
        <v>0</v>
      </c>
    </row>
    <row r="49" spans="2:7" x14ac:dyDescent="0.25">
      <c r="C49" s="5">
        <v>2240</v>
      </c>
      <c r="D49" s="6" t="s">
        <v>44</v>
      </c>
      <c r="E49" s="10">
        <f>OPERASI!N45</f>
        <v>0</v>
      </c>
    </row>
    <row r="50" spans="2:7" x14ac:dyDescent="0.25">
      <c r="C50" s="5">
        <v>2241</v>
      </c>
      <c r="D50" s="6" t="s">
        <v>45</v>
      </c>
      <c r="E50" s="10">
        <f>OPERASI!N46</f>
        <v>0</v>
      </c>
    </row>
    <row r="51" spans="2:7" x14ac:dyDescent="0.25">
      <c r="C51" s="5">
        <v>2242</v>
      </c>
      <c r="D51" s="6" t="s">
        <v>46</v>
      </c>
      <c r="E51" s="10">
        <f>OPERASI!N47</f>
        <v>0</v>
      </c>
    </row>
    <row r="52" spans="2:7" x14ac:dyDescent="0.25">
      <c r="C52" s="5">
        <v>2243</v>
      </c>
      <c r="D52" s="6" t="s">
        <v>47</v>
      </c>
      <c r="E52" s="10">
        <f>OPERASI!N48</f>
        <v>0</v>
      </c>
    </row>
    <row r="53" spans="2:7" x14ac:dyDescent="0.25">
      <c r="E53" s="12"/>
      <c r="F53" s="13">
        <f>SUM(E10:E52)</f>
        <v>19250000</v>
      </c>
    </row>
    <row r="54" spans="2:7" x14ac:dyDescent="0.25">
      <c r="E54" s="10"/>
    </row>
    <row r="55" spans="2:7" x14ac:dyDescent="0.25">
      <c r="B55" t="s">
        <v>66</v>
      </c>
      <c r="C55">
        <v>2401</v>
      </c>
      <c r="D55" t="s">
        <v>90</v>
      </c>
      <c r="E55" s="10">
        <f>OPERASI!N54</f>
        <v>0</v>
      </c>
      <c r="F55" s="1"/>
    </row>
    <row r="56" spans="2:7" x14ac:dyDescent="0.25">
      <c r="C56">
        <v>2402</v>
      </c>
      <c r="D56" t="s">
        <v>89</v>
      </c>
      <c r="E56" s="10">
        <f>OPERASI!E13</f>
        <v>0</v>
      </c>
      <c r="F56" s="1"/>
    </row>
    <row r="57" spans="2:7" x14ac:dyDescent="0.25">
      <c r="C57">
        <v>2299</v>
      </c>
      <c r="D57" t="s">
        <v>88</v>
      </c>
      <c r="E57" s="10"/>
      <c r="F57" s="13">
        <f>E55+E56</f>
        <v>0</v>
      </c>
    </row>
    <row r="58" spans="2:7" x14ac:dyDescent="0.25">
      <c r="E58" s="10"/>
      <c r="F58" s="1"/>
    </row>
    <row r="59" spans="2:7" x14ac:dyDescent="0.25">
      <c r="B59" t="s">
        <v>87</v>
      </c>
    </row>
    <row r="60" spans="2:7" x14ac:dyDescent="0.25">
      <c r="B60" t="s">
        <v>67</v>
      </c>
      <c r="C60" s="14" t="s">
        <v>91</v>
      </c>
      <c r="D60" t="s">
        <v>92</v>
      </c>
      <c r="E60" s="10"/>
      <c r="F60" s="1">
        <f>F5-(F53+F8+F57)</f>
        <v>73650000</v>
      </c>
      <c r="G60" t="str">
        <f>IF(F60&gt;0,"LABA","RUGI")</f>
        <v>LABA</v>
      </c>
    </row>
  </sheetData>
  <mergeCells count="1">
    <mergeCell ref="I10:I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8"/>
  <sheetViews>
    <sheetView topLeftCell="A4" zoomScale="85" zoomScaleNormal="85" workbookViewId="0">
      <selection activeCell="L21" sqref="L21"/>
    </sheetView>
  </sheetViews>
  <sheetFormatPr defaultColWidth="7.85546875" defaultRowHeight="15" x14ac:dyDescent="0.25"/>
  <cols>
    <col min="4" max="4" width="15.85546875" customWidth="1"/>
    <col min="5" max="5" width="31.28515625" bestFit="1" customWidth="1"/>
    <col min="6" max="6" width="21.28515625" customWidth="1"/>
    <col min="7" max="7" width="20" customWidth="1"/>
    <col min="10" max="10" width="13.7109375" bestFit="1" customWidth="1"/>
    <col min="11" max="11" width="24.140625" bestFit="1" customWidth="1"/>
    <col min="12" max="12" width="22.28515625" customWidth="1"/>
    <col min="13" max="13" width="21" customWidth="1"/>
  </cols>
  <sheetData>
    <row r="3" spans="2:13" ht="15.75" thickBot="1" x14ac:dyDescent="0.3"/>
    <row r="4" spans="2:13" ht="15.75" thickBot="1" x14ac:dyDescent="0.3">
      <c r="B4" s="51" t="s">
        <v>102</v>
      </c>
      <c r="C4" s="52"/>
      <c r="D4" s="52"/>
      <c r="E4" s="52"/>
      <c r="F4" s="52"/>
      <c r="G4" s="52"/>
      <c r="H4" s="52" t="s">
        <v>101</v>
      </c>
      <c r="I4" s="52"/>
      <c r="J4" s="52"/>
      <c r="K4" s="52"/>
      <c r="L4" s="52"/>
      <c r="M4" s="53"/>
    </row>
    <row r="5" spans="2:13" x14ac:dyDescent="0.25">
      <c r="B5" s="31"/>
      <c r="C5" s="6" t="s">
        <v>94</v>
      </c>
      <c r="D5" s="6"/>
      <c r="E5" s="6"/>
      <c r="F5" s="5"/>
      <c r="G5" s="5"/>
      <c r="H5" s="5"/>
      <c r="I5" s="5"/>
      <c r="J5" s="5"/>
      <c r="K5" s="5"/>
      <c r="L5" s="5"/>
      <c r="M5" s="43"/>
    </row>
    <row r="6" spans="2:13" x14ac:dyDescent="0.25">
      <c r="B6" s="31"/>
      <c r="C6" s="5"/>
      <c r="D6" s="6" t="s">
        <v>95</v>
      </c>
      <c r="E6" s="6"/>
      <c r="F6" s="5"/>
      <c r="G6" s="5"/>
      <c r="H6" s="5"/>
      <c r="I6" s="5"/>
      <c r="J6" s="44" t="s">
        <v>105</v>
      </c>
      <c r="K6" s="44"/>
      <c r="L6" s="44"/>
      <c r="M6" s="45"/>
    </row>
    <row r="7" spans="2:13" x14ac:dyDescent="0.25">
      <c r="B7" s="31"/>
      <c r="C7" s="5"/>
      <c r="D7" s="6">
        <v>9101</v>
      </c>
      <c r="E7" s="6" t="s">
        <v>97</v>
      </c>
      <c r="F7" s="46">
        <f>'PROSES MENTAH'!E3</f>
        <v>33370000</v>
      </c>
      <c r="G7" s="5"/>
      <c r="H7" s="5"/>
      <c r="I7" s="5"/>
      <c r="J7" s="5"/>
      <c r="K7" s="5" t="s">
        <v>106</v>
      </c>
      <c r="L7" s="46">
        <f>OPERASI!T23</f>
        <v>25000000</v>
      </c>
      <c r="M7" s="43"/>
    </row>
    <row r="8" spans="2:13" x14ac:dyDescent="0.25">
      <c r="B8" s="31"/>
      <c r="C8" s="5"/>
      <c r="D8" s="6">
        <v>9205</v>
      </c>
      <c r="E8" s="6" t="s">
        <v>103</v>
      </c>
      <c r="F8" s="46">
        <f>'PROSES MENTAH'!E4</f>
        <v>35170000</v>
      </c>
      <c r="G8" s="5"/>
      <c r="H8" s="5"/>
      <c r="I8" s="5"/>
      <c r="J8" s="5"/>
      <c r="K8" s="5" t="s">
        <v>107</v>
      </c>
      <c r="L8" s="46">
        <f>OPERASI!T22</f>
        <v>9800000</v>
      </c>
      <c r="M8" s="43"/>
    </row>
    <row r="9" spans="2:13" x14ac:dyDescent="0.25">
      <c r="B9" s="31"/>
      <c r="C9" s="5"/>
      <c r="D9" s="6"/>
      <c r="E9" s="6"/>
      <c r="F9" s="46"/>
      <c r="G9" s="5"/>
      <c r="H9" s="5"/>
      <c r="I9" s="5"/>
      <c r="J9" s="5"/>
      <c r="K9" s="5" t="s">
        <v>108</v>
      </c>
      <c r="L9" s="46">
        <f>OPERASI!T24</f>
        <v>0</v>
      </c>
      <c r="M9" s="43"/>
    </row>
    <row r="10" spans="2:13" x14ac:dyDescent="0.25">
      <c r="B10" s="31"/>
      <c r="C10" s="5"/>
      <c r="D10" s="6">
        <v>8080</v>
      </c>
      <c r="E10" s="6" t="s">
        <v>100</v>
      </c>
      <c r="F10" s="46">
        <f>'PROSES MENTAH'!E14</f>
        <v>49800000</v>
      </c>
      <c r="G10" s="5"/>
      <c r="H10" s="5"/>
      <c r="I10" s="5"/>
      <c r="J10" s="5"/>
      <c r="K10" s="5" t="s">
        <v>109</v>
      </c>
      <c r="L10" s="46">
        <f>OPERASI!T30</f>
        <v>10230000</v>
      </c>
      <c r="M10" s="43"/>
    </row>
    <row r="11" spans="2:13" x14ac:dyDescent="0.25">
      <c r="B11" s="31"/>
      <c r="C11" s="5"/>
      <c r="D11" s="6">
        <v>5199</v>
      </c>
      <c r="E11" s="6" t="s">
        <v>98</v>
      </c>
      <c r="F11" s="5"/>
      <c r="G11" s="46">
        <f>SUM(F7:F10)</f>
        <v>118340000</v>
      </c>
      <c r="H11" s="5"/>
      <c r="I11" s="5"/>
      <c r="J11" s="5"/>
      <c r="K11" s="6" t="s">
        <v>136</v>
      </c>
      <c r="L11" s="46">
        <f>OPERASI!T25</f>
        <v>0</v>
      </c>
      <c r="M11" s="43"/>
    </row>
    <row r="12" spans="2:13" x14ac:dyDescent="0.25">
      <c r="B12" s="31"/>
      <c r="C12" s="5"/>
      <c r="D12" s="5"/>
      <c r="E12" s="5"/>
      <c r="F12" s="5"/>
      <c r="G12" s="5"/>
      <c r="H12" s="5"/>
      <c r="I12" s="5"/>
      <c r="J12" s="5"/>
      <c r="K12" s="6" t="s">
        <v>137</v>
      </c>
      <c r="L12" s="46">
        <f>OPERASI!T26</f>
        <v>0</v>
      </c>
      <c r="M12" s="43"/>
    </row>
    <row r="13" spans="2:13" x14ac:dyDescent="0.25">
      <c r="B13" s="31"/>
      <c r="C13" s="5"/>
      <c r="D13" s="44" t="s">
        <v>96</v>
      </c>
      <c r="E13" s="44"/>
      <c r="F13" s="44"/>
      <c r="G13" s="44"/>
      <c r="H13" s="5"/>
      <c r="I13" s="5"/>
      <c r="J13" s="5"/>
      <c r="K13" s="6" t="s">
        <v>138</v>
      </c>
      <c r="L13" s="46">
        <f>OPERASI!T27</f>
        <v>0</v>
      </c>
      <c r="M13" s="43"/>
    </row>
    <row r="14" spans="2:13" x14ac:dyDescent="0.25">
      <c r="B14" s="31"/>
      <c r="C14" s="5"/>
      <c r="D14" s="5">
        <v>2501</v>
      </c>
      <c r="E14" s="6" t="s">
        <v>48</v>
      </c>
      <c r="F14" s="46">
        <f>OPERASI!N49</f>
        <v>40000000</v>
      </c>
      <c r="G14" s="6"/>
      <c r="H14" s="5"/>
      <c r="I14" s="5"/>
      <c r="J14" s="5"/>
      <c r="K14" s="6" t="s">
        <v>135</v>
      </c>
      <c r="L14" s="46">
        <f>OPERASI!T28</f>
        <v>0</v>
      </c>
      <c r="M14" s="43"/>
    </row>
    <row r="15" spans="2:13" x14ac:dyDescent="0.25">
      <c r="B15" s="31"/>
      <c r="C15" s="5"/>
      <c r="D15" s="5">
        <v>2502</v>
      </c>
      <c r="E15" s="6" t="s">
        <v>49</v>
      </c>
      <c r="F15" s="46">
        <f>OPERASI!N50</f>
        <v>40000</v>
      </c>
      <c r="G15" s="6"/>
      <c r="H15" s="5"/>
      <c r="I15" s="5"/>
      <c r="J15" s="5"/>
      <c r="K15" s="6" t="s">
        <v>139</v>
      </c>
      <c r="L15" s="46">
        <f>OPERASI!T29</f>
        <v>0</v>
      </c>
      <c r="M15" s="43"/>
    </row>
    <row r="16" spans="2:13" x14ac:dyDescent="0.25">
      <c r="B16" s="31"/>
      <c r="C16" s="5"/>
      <c r="D16" s="5">
        <v>2503</v>
      </c>
      <c r="E16" s="6" t="s">
        <v>50</v>
      </c>
      <c r="F16" s="46">
        <f>OPERASI!N51</f>
        <v>300000</v>
      </c>
      <c r="G16" s="6"/>
      <c r="H16" s="5"/>
      <c r="I16" s="5"/>
      <c r="J16" s="5"/>
      <c r="K16" s="6" t="s">
        <v>140</v>
      </c>
      <c r="L16" s="46">
        <f>OPERASI!T31</f>
        <v>0</v>
      </c>
      <c r="M16" s="43"/>
    </row>
    <row r="17" spans="2:13" x14ac:dyDescent="0.25">
      <c r="B17" s="31"/>
      <c r="C17" s="5"/>
      <c r="D17" s="5">
        <v>2504</v>
      </c>
      <c r="E17" s="6" t="s">
        <v>51</v>
      </c>
      <c r="F17" s="46">
        <f>OPERASI!N52</f>
        <v>0</v>
      </c>
      <c r="G17" s="6"/>
      <c r="H17" s="5"/>
      <c r="I17" s="5"/>
      <c r="J17" s="5"/>
      <c r="K17" s="17" t="s">
        <v>148</v>
      </c>
      <c r="L17" s="5"/>
      <c r="M17" s="47">
        <f>SUM(L7:L16)</f>
        <v>45030000</v>
      </c>
    </row>
    <row r="18" spans="2:13" x14ac:dyDescent="0.25">
      <c r="B18" s="31"/>
      <c r="C18" s="5"/>
      <c r="D18" s="5">
        <v>2505</v>
      </c>
      <c r="E18" s="6" t="s">
        <v>52</v>
      </c>
      <c r="F18" s="46">
        <f>OPERASI!N53</f>
        <v>0</v>
      </c>
      <c r="G18" s="6"/>
      <c r="H18" s="5"/>
      <c r="I18" s="5"/>
      <c r="J18" s="5"/>
      <c r="K18" s="5"/>
      <c r="L18" s="5"/>
      <c r="M18" s="43"/>
    </row>
    <row r="19" spans="2:13" x14ac:dyDescent="0.25">
      <c r="B19" s="31"/>
      <c r="C19" s="5"/>
      <c r="D19" s="16">
        <v>5299</v>
      </c>
      <c r="E19" s="17" t="s">
        <v>99</v>
      </c>
      <c r="F19" s="5"/>
      <c r="G19" s="46">
        <f>SUM(F14:F18)</f>
        <v>40340000</v>
      </c>
      <c r="H19" s="5"/>
      <c r="I19" s="5"/>
      <c r="J19" s="44" t="s">
        <v>110</v>
      </c>
      <c r="K19" s="44"/>
      <c r="L19" s="44"/>
      <c r="M19" s="45"/>
    </row>
    <row r="20" spans="2:13" x14ac:dyDescent="0.25">
      <c r="B20" s="31"/>
      <c r="C20" s="5"/>
      <c r="D20" s="5"/>
      <c r="E20" s="5"/>
      <c r="F20" s="5"/>
      <c r="G20" s="5"/>
      <c r="H20" s="5"/>
      <c r="I20" s="5"/>
      <c r="J20" s="5"/>
      <c r="K20" s="5" t="s">
        <v>111</v>
      </c>
      <c r="L20" s="46">
        <v>0</v>
      </c>
      <c r="M20" s="43"/>
    </row>
    <row r="21" spans="2:13" s="7" customFormat="1" x14ac:dyDescent="0.25">
      <c r="B21" s="31"/>
      <c r="C21" s="5"/>
      <c r="D21" s="5"/>
      <c r="E21" s="5"/>
      <c r="F21" s="5"/>
      <c r="G21" s="5"/>
      <c r="H21" s="5"/>
      <c r="I21" s="5"/>
      <c r="J21" s="5"/>
      <c r="K21" s="5" t="s">
        <v>112</v>
      </c>
      <c r="L21" s="46">
        <f>OPERASI!D34</f>
        <v>40000000</v>
      </c>
      <c r="M21" s="43"/>
    </row>
    <row r="22" spans="2:13" x14ac:dyDescent="0.25">
      <c r="B22" s="31"/>
      <c r="C22" s="5"/>
      <c r="D22" s="5"/>
      <c r="E22" s="5"/>
      <c r="F22" s="5"/>
      <c r="G22" s="5"/>
      <c r="H22" s="5"/>
      <c r="I22" s="5"/>
      <c r="J22" s="5"/>
      <c r="K22" s="5" t="s">
        <v>113</v>
      </c>
      <c r="L22" s="46">
        <v>0</v>
      </c>
      <c r="M22" s="43"/>
    </row>
    <row r="23" spans="2:13" x14ac:dyDescent="0.25">
      <c r="B23" s="31"/>
      <c r="C23" s="5"/>
      <c r="D23" s="5"/>
      <c r="E23" s="5"/>
      <c r="F23" s="5"/>
      <c r="G23" s="5"/>
      <c r="H23" s="5"/>
      <c r="I23" s="5"/>
      <c r="J23" s="5"/>
      <c r="K23" s="5" t="s">
        <v>67</v>
      </c>
      <c r="L23" s="46">
        <f>'LAPORAN Laba Rugi'!F60</f>
        <v>73650000</v>
      </c>
      <c r="M23" s="43"/>
    </row>
    <row r="24" spans="2:13" x14ac:dyDescent="0.25">
      <c r="B24" s="31"/>
      <c r="C24" s="5"/>
      <c r="D24" s="5"/>
      <c r="E24" s="5"/>
      <c r="F24" s="5"/>
      <c r="G24" s="5"/>
      <c r="H24" s="5"/>
      <c r="I24" s="5"/>
      <c r="J24" s="5"/>
      <c r="K24" s="5" t="s">
        <v>114</v>
      </c>
      <c r="L24" s="5"/>
      <c r="M24" s="47">
        <f>SUM(L20:L23)</f>
        <v>113650000</v>
      </c>
    </row>
    <row r="25" spans="2:13" x14ac:dyDescent="0.25">
      <c r="B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43"/>
    </row>
    <row r="26" spans="2:13" x14ac:dyDescent="0.25">
      <c r="B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43"/>
    </row>
    <row r="27" spans="2:13" x14ac:dyDescent="0.25">
      <c r="B27" s="31"/>
      <c r="C27" s="5"/>
      <c r="D27" s="5"/>
      <c r="E27" s="5"/>
      <c r="F27" s="5"/>
      <c r="G27" s="5"/>
      <c r="H27" s="5"/>
      <c r="I27" s="5"/>
      <c r="J27" s="5"/>
      <c r="K27" s="5"/>
      <c r="L27" s="5"/>
      <c r="M27" s="43"/>
    </row>
    <row r="28" spans="2:13" ht="15.75" thickBot="1" x14ac:dyDescent="0.3">
      <c r="B28" s="27"/>
      <c r="C28" s="48" t="s">
        <v>115</v>
      </c>
      <c r="D28" s="48"/>
      <c r="E28" s="48"/>
      <c r="F28" s="48"/>
      <c r="G28" s="49">
        <f>G19+G11</f>
        <v>158680000</v>
      </c>
      <c r="H28" s="29"/>
      <c r="I28" s="29"/>
      <c r="J28" s="48" t="s">
        <v>116</v>
      </c>
      <c r="K28" s="48"/>
      <c r="L28" s="48"/>
      <c r="M28" s="50">
        <f>M17+M24</f>
        <v>158680000</v>
      </c>
    </row>
  </sheetData>
  <mergeCells count="7">
    <mergeCell ref="C28:F28"/>
    <mergeCell ref="J28:L28"/>
    <mergeCell ref="H4:M4"/>
    <mergeCell ref="B4:G4"/>
    <mergeCell ref="J6:M6"/>
    <mergeCell ref="D13:G13"/>
    <mergeCell ref="J19:M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188"/>
  <sheetViews>
    <sheetView workbookViewId="0">
      <selection activeCell="E5" sqref="E5"/>
    </sheetView>
  </sheetViews>
  <sheetFormatPr defaultRowHeight="15" x14ac:dyDescent="0.25"/>
  <cols>
    <col min="4" max="4" width="21.7109375" bestFit="1" customWidth="1"/>
    <col min="5" max="5" width="19.42578125" style="10" customWidth="1"/>
    <col min="7" max="7" width="33" bestFit="1" customWidth="1"/>
    <col min="8" max="8" width="23.140625" customWidth="1"/>
    <col min="10" max="10" width="35.5703125" bestFit="1" customWidth="1"/>
    <col min="11" max="11" width="16.5703125" style="2" bestFit="1" customWidth="1"/>
  </cols>
  <sheetData>
    <row r="1" spans="4:11" x14ac:dyDescent="0.25">
      <c r="H1" s="10"/>
      <c r="K1" s="10"/>
    </row>
    <row r="2" spans="4:11" ht="15.75" thickBot="1" x14ac:dyDescent="0.3">
      <c r="H2" s="10"/>
      <c r="K2" s="10"/>
    </row>
    <row r="3" spans="4:11" x14ac:dyDescent="0.25">
      <c r="D3" s="23" t="s">
        <v>131</v>
      </c>
      <c r="E3" s="24">
        <f>(E6+E12+SUM(OPERASI!V7:V17)+OPERASI!F34)-(E9+H6+H9+H13)</f>
        <v>33370000</v>
      </c>
      <c r="F3" s="25"/>
      <c r="G3" s="25"/>
      <c r="H3" s="24"/>
      <c r="I3" s="25"/>
      <c r="J3" s="25"/>
      <c r="K3" s="26"/>
    </row>
    <row r="4" spans="4:11" ht="15.75" thickBot="1" x14ac:dyDescent="0.3">
      <c r="D4" s="27" t="s">
        <v>132</v>
      </c>
      <c r="E4" s="28">
        <f>(E7+E13+SUM(OPERASI!W7:W17)+OPERASI!G34)-(E10+H7+H10+H14)</f>
        <v>35170000</v>
      </c>
      <c r="F4" s="29"/>
      <c r="G4" s="29"/>
      <c r="H4" s="28"/>
      <c r="I4" s="29"/>
      <c r="J4" s="29"/>
      <c r="K4" s="30"/>
    </row>
    <row r="5" spans="4:11" ht="15.75" thickBot="1" x14ac:dyDescent="0.3">
      <c r="H5" s="10"/>
      <c r="K5" s="10"/>
    </row>
    <row r="6" spans="4:11" x14ac:dyDescent="0.25">
      <c r="D6" s="23" t="s">
        <v>118</v>
      </c>
      <c r="E6" s="24">
        <f>IF(OPERASI!F8="TUNAI",OPERASI!E8,0)+IF(OPERASI!F9="TUNAI",OPERASI!E9,0)</f>
        <v>68000000</v>
      </c>
      <c r="F6" s="25"/>
      <c r="G6" s="25" t="s">
        <v>127</v>
      </c>
      <c r="H6" s="24">
        <f>IF(OPERASI!F21="TUNAI",OPERASI!E21,0)</f>
        <v>100000</v>
      </c>
      <c r="I6" s="25"/>
      <c r="J6" s="25"/>
      <c r="K6" s="26"/>
    </row>
    <row r="7" spans="4:11" x14ac:dyDescent="0.25">
      <c r="D7" s="31" t="s">
        <v>119</v>
      </c>
      <c r="E7" s="32">
        <f>IF(OPERASI!F8="BANK",OPERASI!E8,0)+IF(OPERASI!F9="BANK",OPERASI!E9,0)</f>
        <v>25000000</v>
      </c>
      <c r="F7" s="5"/>
      <c r="G7" s="5" t="s">
        <v>128</v>
      </c>
      <c r="H7" s="32">
        <f>IF(OPERASI!F21="BANK",OPERASI!E21,0)</f>
        <v>0</v>
      </c>
      <c r="I7" s="5"/>
      <c r="J7" s="5"/>
      <c r="K7" s="33"/>
    </row>
    <row r="8" spans="4:11" x14ac:dyDescent="0.25">
      <c r="D8" s="31"/>
      <c r="E8" s="32"/>
      <c r="F8" s="5"/>
      <c r="G8" s="5"/>
      <c r="H8" s="32"/>
      <c r="I8" s="5"/>
      <c r="J8" s="5"/>
      <c r="K8" s="33"/>
    </row>
    <row r="9" spans="4:11" x14ac:dyDescent="0.25">
      <c r="D9" s="31" t="s">
        <v>120</v>
      </c>
      <c r="E9" s="32">
        <f>IF(OPERASI!F6="TUNAI",OPERASI!E6,0)+IF(OPERASI!F7="TUNAI",OPERASI!E7,0)</f>
        <v>50000000</v>
      </c>
      <c r="F9" s="5"/>
      <c r="G9" s="5" t="s">
        <v>129</v>
      </c>
      <c r="H9" s="32">
        <f>SUM(OPERASI!P6:P48)</f>
        <v>4720000</v>
      </c>
      <c r="I9" s="5"/>
      <c r="J9" s="5"/>
      <c r="K9" s="33"/>
    </row>
    <row r="10" spans="4:11" x14ac:dyDescent="0.25">
      <c r="D10" s="31" t="s">
        <v>121</v>
      </c>
      <c r="E10" s="32">
        <f>IF(OPERASI!F6="BANK",OPERASI!E6,0)+IF(OPERASI!F7="BANK",OPERASI!E7,0)</f>
        <v>0</v>
      </c>
      <c r="F10" s="5"/>
      <c r="G10" s="5" t="s">
        <v>130</v>
      </c>
      <c r="H10" s="32">
        <f>SUM(OPERASI!Q6:Q48)</f>
        <v>14530000</v>
      </c>
      <c r="I10" s="5"/>
      <c r="J10" s="5"/>
      <c r="K10" s="33"/>
    </row>
    <row r="11" spans="4:11" x14ac:dyDescent="0.25">
      <c r="D11" s="31"/>
      <c r="E11" s="32"/>
      <c r="F11" s="5"/>
      <c r="G11" s="5"/>
      <c r="H11" s="32"/>
      <c r="I11" s="5"/>
      <c r="J11" s="5"/>
      <c r="K11" s="33"/>
    </row>
    <row r="12" spans="4:11" x14ac:dyDescent="0.25">
      <c r="D12" s="31" t="s">
        <v>125</v>
      </c>
      <c r="E12" s="32">
        <f>IF(OPERASI!F26="TUNAI",OPERASI!E26,0)</f>
        <v>200000</v>
      </c>
      <c r="F12" s="5"/>
      <c r="G12" s="16"/>
      <c r="H12" s="32"/>
      <c r="I12" s="5"/>
      <c r="J12" s="5"/>
      <c r="K12" s="33"/>
    </row>
    <row r="13" spans="4:11" x14ac:dyDescent="0.25">
      <c r="D13" s="31" t="s">
        <v>126</v>
      </c>
      <c r="E13" s="32">
        <f>IF(OPERASI!F26="BANK",OPERASI!E26,0)</f>
        <v>0</v>
      </c>
      <c r="F13" s="5"/>
      <c r="G13" s="5" t="s">
        <v>150</v>
      </c>
      <c r="H13" s="32">
        <f>SUM(OPERASI!P49:P53)</f>
        <v>40000</v>
      </c>
      <c r="I13" s="5"/>
      <c r="J13" s="5"/>
      <c r="K13" s="33"/>
    </row>
    <row r="14" spans="4:11" x14ac:dyDescent="0.25">
      <c r="D14" s="31" t="s">
        <v>123</v>
      </c>
      <c r="E14" s="32">
        <f>E9+E10-E12-E13</f>
        <v>49800000</v>
      </c>
      <c r="F14" s="5"/>
      <c r="G14" s="5" t="s">
        <v>149</v>
      </c>
      <c r="H14" s="32">
        <f>SUM(OPERASI!Q49:Q53)</f>
        <v>40300000</v>
      </c>
      <c r="I14" s="5"/>
      <c r="J14" s="5"/>
      <c r="K14" s="33"/>
    </row>
    <row r="15" spans="4:11" x14ac:dyDescent="0.25">
      <c r="D15" s="31"/>
      <c r="E15" s="32"/>
      <c r="F15" s="5"/>
      <c r="G15" s="5"/>
      <c r="H15" s="32"/>
      <c r="I15" s="5"/>
      <c r="J15" s="5"/>
      <c r="K15" s="33"/>
    </row>
    <row r="16" spans="4:11" x14ac:dyDescent="0.25">
      <c r="D16" s="31"/>
      <c r="E16" s="32"/>
      <c r="F16" s="5"/>
      <c r="G16" s="5"/>
      <c r="H16" s="32"/>
      <c r="I16" s="5"/>
      <c r="J16" s="5"/>
      <c r="K16" s="33"/>
    </row>
    <row r="17" spans="4:11" x14ac:dyDescent="0.25">
      <c r="D17" s="31"/>
      <c r="E17" s="32"/>
      <c r="F17" s="5"/>
      <c r="G17" s="5"/>
      <c r="H17" s="32"/>
      <c r="I17" s="5"/>
      <c r="J17" s="5"/>
      <c r="K17" s="33"/>
    </row>
    <row r="18" spans="4:11" x14ac:dyDescent="0.25">
      <c r="D18" s="31"/>
      <c r="E18" s="32"/>
      <c r="F18" s="5"/>
      <c r="G18" s="5"/>
      <c r="H18" s="32"/>
      <c r="I18" s="5"/>
      <c r="J18" s="5"/>
      <c r="K18" s="33"/>
    </row>
    <row r="19" spans="4:11" x14ac:dyDescent="0.25">
      <c r="D19" s="31"/>
      <c r="E19" s="32"/>
      <c r="F19" s="5"/>
      <c r="G19" s="5"/>
      <c r="H19" s="32"/>
      <c r="I19" s="5"/>
      <c r="J19" s="5"/>
      <c r="K19" s="33"/>
    </row>
    <row r="20" spans="4:11" x14ac:dyDescent="0.25">
      <c r="D20" s="31"/>
      <c r="E20" s="32"/>
      <c r="F20" s="5"/>
      <c r="G20" s="5"/>
      <c r="H20" s="32"/>
      <c r="I20" s="5"/>
      <c r="J20" s="5"/>
      <c r="K20" s="33"/>
    </row>
    <row r="21" spans="4:11" x14ac:dyDescent="0.25">
      <c r="D21" s="31"/>
      <c r="E21" s="32"/>
      <c r="F21" s="5"/>
      <c r="G21" s="5"/>
      <c r="H21" s="32"/>
      <c r="I21" s="5"/>
      <c r="J21" s="5"/>
      <c r="K21" s="33"/>
    </row>
    <row r="22" spans="4:11" x14ac:dyDescent="0.25">
      <c r="D22" s="31"/>
      <c r="E22" s="32"/>
      <c r="F22" s="5"/>
      <c r="G22" s="5"/>
      <c r="H22" s="32"/>
      <c r="I22" s="5"/>
      <c r="J22" s="5"/>
      <c r="K22" s="33"/>
    </row>
    <row r="23" spans="4:11" x14ac:dyDescent="0.25">
      <c r="D23" s="31"/>
      <c r="E23" s="32"/>
      <c r="F23" s="5"/>
      <c r="G23" s="5"/>
      <c r="H23" s="32"/>
      <c r="I23" s="5"/>
      <c r="J23" s="5"/>
      <c r="K23" s="33"/>
    </row>
    <row r="24" spans="4:11" x14ac:dyDescent="0.25">
      <c r="D24" s="31"/>
      <c r="E24" s="32"/>
      <c r="F24" s="5"/>
      <c r="G24" s="5"/>
      <c r="H24" s="32"/>
      <c r="I24" s="5"/>
      <c r="J24" s="5"/>
      <c r="K24" s="33"/>
    </row>
    <row r="25" spans="4:11" x14ac:dyDescent="0.25">
      <c r="D25" s="31"/>
      <c r="E25" s="32"/>
      <c r="F25" s="5"/>
      <c r="G25" s="5"/>
      <c r="H25" s="32"/>
      <c r="I25" s="5"/>
      <c r="J25" s="5"/>
      <c r="K25" s="33"/>
    </row>
    <row r="26" spans="4:11" x14ac:dyDescent="0.25">
      <c r="D26" s="31"/>
      <c r="E26" s="32"/>
      <c r="F26" s="5"/>
      <c r="G26" s="5"/>
      <c r="H26" s="32"/>
      <c r="I26" s="5"/>
      <c r="J26" s="5"/>
      <c r="K26" s="33"/>
    </row>
    <row r="27" spans="4:11" x14ac:dyDescent="0.25">
      <c r="D27" s="31"/>
      <c r="E27" s="32"/>
      <c r="F27" s="5"/>
      <c r="G27" s="5"/>
      <c r="H27" s="32"/>
      <c r="I27" s="5"/>
      <c r="J27" s="5"/>
      <c r="K27" s="33"/>
    </row>
    <row r="28" spans="4:11" x14ac:dyDescent="0.25">
      <c r="D28" s="31"/>
      <c r="E28" s="32"/>
      <c r="F28" s="5"/>
      <c r="G28" s="5"/>
      <c r="H28" s="32"/>
      <c r="I28" s="5"/>
      <c r="J28" s="5"/>
      <c r="K28" s="33"/>
    </row>
    <row r="29" spans="4:11" x14ac:dyDescent="0.25">
      <c r="D29" s="31"/>
      <c r="E29" s="32"/>
      <c r="F29" s="5"/>
      <c r="G29" s="5"/>
      <c r="H29" s="32"/>
      <c r="I29" s="5"/>
      <c r="J29" s="5"/>
      <c r="K29" s="33"/>
    </row>
    <row r="30" spans="4:11" x14ac:dyDescent="0.25">
      <c r="D30" s="31"/>
      <c r="E30" s="32"/>
      <c r="F30" s="5"/>
      <c r="G30" s="5"/>
      <c r="H30" s="32"/>
      <c r="I30" s="5"/>
      <c r="J30" s="5"/>
      <c r="K30" s="33"/>
    </row>
    <row r="31" spans="4:11" x14ac:dyDescent="0.25">
      <c r="D31" s="31"/>
      <c r="E31" s="32"/>
      <c r="F31" s="5"/>
      <c r="G31" s="5"/>
      <c r="H31" s="32"/>
      <c r="I31" s="5"/>
      <c r="J31" s="5"/>
      <c r="K31" s="33"/>
    </row>
    <row r="32" spans="4:11" x14ac:dyDescent="0.25">
      <c r="D32" s="31"/>
      <c r="E32" s="32"/>
      <c r="F32" s="5"/>
      <c r="G32" s="5"/>
      <c r="H32" s="32"/>
      <c r="I32" s="5"/>
      <c r="J32" s="5"/>
      <c r="K32" s="33"/>
    </row>
    <row r="33" spans="4:11" x14ac:dyDescent="0.25">
      <c r="D33" s="31"/>
      <c r="E33" s="32"/>
      <c r="F33" s="5"/>
      <c r="G33" s="5"/>
      <c r="H33" s="32"/>
      <c r="I33" s="5"/>
      <c r="J33" s="5"/>
      <c r="K33" s="33"/>
    </row>
    <row r="34" spans="4:11" x14ac:dyDescent="0.25">
      <c r="D34" s="31"/>
      <c r="E34" s="32"/>
      <c r="F34" s="5"/>
      <c r="G34" s="5"/>
      <c r="H34" s="32"/>
      <c r="I34" s="5"/>
      <c r="J34" s="5"/>
      <c r="K34" s="33"/>
    </row>
    <row r="35" spans="4:11" x14ac:dyDescent="0.25">
      <c r="D35" s="31"/>
      <c r="E35" s="32"/>
      <c r="F35" s="5"/>
      <c r="G35" s="5"/>
      <c r="H35" s="32"/>
      <c r="I35" s="5"/>
      <c r="J35" s="5"/>
      <c r="K35" s="33"/>
    </row>
    <row r="36" spans="4:11" x14ac:dyDescent="0.25">
      <c r="D36" s="31"/>
      <c r="E36" s="32"/>
      <c r="F36" s="5"/>
      <c r="G36" s="5"/>
      <c r="H36" s="32"/>
      <c r="I36" s="5"/>
      <c r="J36" s="5"/>
      <c r="K36" s="33"/>
    </row>
    <row r="37" spans="4:11" x14ac:dyDescent="0.25">
      <c r="D37" s="31"/>
      <c r="E37" s="32"/>
      <c r="F37" s="5"/>
      <c r="G37" s="5"/>
      <c r="H37" s="32"/>
      <c r="I37" s="5"/>
      <c r="J37" s="5"/>
      <c r="K37" s="33"/>
    </row>
    <row r="38" spans="4:11" x14ac:dyDescent="0.25">
      <c r="D38" s="31"/>
      <c r="E38" s="32"/>
      <c r="F38" s="5"/>
      <c r="G38" s="5"/>
      <c r="H38" s="32"/>
      <c r="I38" s="5"/>
      <c r="J38" s="5"/>
      <c r="K38" s="33"/>
    </row>
    <row r="39" spans="4:11" x14ac:dyDescent="0.25">
      <c r="D39" s="31"/>
      <c r="E39" s="32"/>
      <c r="F39" s="5"/>
      <c r="G39" s="5"/>
      <c r="H39" s="32"/>
      <c r="I39" s="5"/>
      <c r="J39" s="5"/>
      <c r="K39" s="33"/>
    </row>
    <row r="40" spans="4:11" ht="15.75" thickBot="1" x14ac:dyDescent="0.3">
      <c r="D40" s="27"/>
      <c r="E40" s="28"/>
      <c r="F40" s="29"/>
      <c r="G40" s="29"/>
      <c r="H40" s="28"/>
      <c r="I40" s="29"/>
      <c r="J40" s="29"/>
      <c r="K40" s="30"/>
    </row>
    <row r="41" spans="4:11" x14ac:dyDescent="0.25">
      <c r="H41" s="10"/>
      <c r="K41" s="10"/>
    </row>
    <row r="42" spans="4:11" x14ac:dyDescent="0.25">
      <c r="H42" s="10"/>
      <c r="K42" s="10"/>
    </row>
    <row r="43" spans="4:11" x14ac:dyDescent="0.25">
      <c r="H43" s="10"/>
      <c r="K43" s="10"/>
    </row>
    <row r="44" spans="4:11" x14ac:dyDescent="0.25">
      <c r="H44" s="10"/>
      <c r="K44" s="10"/>
    </row>
    <row r="45" spans="4:11" x14ac:dyDescent="0.25">
      <c r="H45" s="10"/>
      <c r="K45" s="10"/>
    </row>
    <row r="46" spans="4:11" x14ac:dyDescent="0.25">
      <c r="H46" s="10"/>
      <c r="K46" s="10"/>
    </row>
    <row r="47" spans="4:11" x14ac:dyDescent="0.25">
      <c r="H47" s="10"/>
      <c r="K47" s="10"/>
    </row>
    <row r="48" spans="4:11" x14ac:dyDescent="0.25">
      <c r="H48" s="10"/>
      <c r="K48" s="10"/>
    </row>
    <row r="49" spans="8:11" x14ac:dyDescent="0.25">
      <c r="H49" s="10"/>
      <c r="K49" s="10"/>
    </row>
    <row r="50" spans="8:11" x14ac:dyDescent="0.25">
      <c r="H50" s="10"/>
      <c r="K50" s="10"/>
    </row>
    <row r="51" spans="8:11" x14ac:dyDescent="0.25">
      <c r="H51" s="10"/>
      <c r="K51" s="10"/>
    </row>
    <row r="52" spans="8:11" x14ac:dyDescent="0.25">
      <c r="H52" s="10"/>
      <c r="K52" s="10"/>
    </row>
    <row r="53" spans="8:11" x14ac:dyDescent="0.25">
      <c r="H53" s="10"/>
      <c r="K53" s="10"/>
    </row>
    <row r="54" spans="8:11" x14ac:dyDescent="0.25">
      <c r="H54" s="10"/>
      <c r="K54" s="10"/>
    </row>
    <row r="55" spans="8:11" x14ac:dyDescent="0.25">
      <c r="H55" s="10"/>
      <c r="K55" s="10"/>
    </row>
    <row r="56" spans="8:11" x14ac:dyDescent="0.25">
      <c r="H56" s="10"/>
      <c r="K56" s="10"/>
    </row>
    <row r="57" spans="8:11" x14ac:dyDescent="0.25">
      <c r="H57" s="10"/>
      <c r="K57" s="10"/>
    </row>
    <row r="58" spans="8:11" x14ac:dyDescent="0.25">
      <c r="H58" s="10"/>
      <c r="K58" s="10"/>
    </row>
    <row r="59" spans="8:11" x14ac:dyDescent="0.25">
      <c r="H59" s="10"/>
      <c r="K59" s="10"/>
    </row>
    <row r="60" spans="8:11" x14ac:dyDescent="0.25">
      <c r="H60" s="10"/>
      <c r="K60" s="10"/>
    </row>
    <row r="61" spans="8:11" x14ac:dyDescent="0.25">
      <c r="H61" s="10"/>
      <c r="K61" s="10"/>
    </row>
    <row r="62" spans="8:11" x14ac:dyDescent="0.25">
      <c r="H62" s="10"/>
      <c r="K62" s="10"/>
    </row>
    <row r="63" spans="8:11" x14ac:dyDescent="0.25">
      <c r="H63" s="10"/>
      <c r="K63" s="10"/>
    </row>
    <row r="64" spans="8:11" x14ac:dyDescent="0.25">
      <c r="H64" s="10"/>
      <c r="K64" s="10"/>
    </row>
    <row r="65" spans="8:11" x14ac:dyDescent="0.25">
      <c r="H65" s="10"/>
      <c r="K65" s="10"/>
    </row>
    <row r="66" spans="8:11" x14ac:dyDescent="0.25">
      <c r="H66" s="10"/>
      <c r="K66" s="10"/>
    </row>
    <row r="67" spans="8:11" x14ac:dyDescent="0.25">
      <c r="H67" s="10"/>
      <c r="K67" s="10"/>
    </row>
    <row r="68" spans="8:11" x14ac:dyDescent="0.25">
      <c r="H68" s="10"/>
      <c r="K68" s="10"/>
    </row>
    <row r="69" spans="8:11" x14ac:dyDescent="0.25">
      <c r="H69" s="10"/>
      <c r="K69" s="10"/>
    </row>
    <row r="70" spans="8:11" x14ac:dyDescent="0.25">
      <c r="H70" s="10"/>
      <c r="K70" s="10"/>
    </row>
    <row r="71" spans="8:11" x14ac:dyDescent="0.25">
      <c r="H71" s="10"/>
      <c r="K71" s="10"/>
    </row>
    <row r="72" spans="8:11" x14ac:dyDescent="0.25">
      <c r="H72" s="10"/>
      <c r="K72" s="10"/>
    </row>
    <row r="73" spans="8:11" x14ac:dyDescent="0.25">
      <c r="H73" s="10"/>
      <c r="K73" s="10"/>
    </row>
    <row r="74" spans="8:11" x14ac:dyDescent="0.25">
      <c r="H74" s="10"/>
      <c r="K74" s="10"/>
    </row>
    <row r="75" spans="8:11" x14ac:dyDescent="0.25">
      <c r="H75" s="10"/>
      <c r="K75" s="10"/>
    </row>
    <row r="76" spans="8:11" x14ac:dyDescent="0.25">
      <c r="H76" s="10"/>
      <c r="K76" s="10"/>
    </row>
    <row r="77" spans="8:11" x14ac:dyDescent="0.25">
      <c r="H77" s="10"/>
      <c r="K77" s="10"/>
    </row>
    <row r="78" spans="8:11" x14ac:dyDescent="0.25">
      <c r="H78" s="10"/>
      <c r="K78" s="10"/>
    </row>
    <row r="79" spans="8:11" x14ac:dyDescent="0.25">
      <c r="H79" s="10"/>
      <c r="K79" s="10"/>
    </row>
    <row r="80" spans="8:11" x14ac:dyDescent="0.25">
      <c r="H80" s="10"/>
      <c r="K80" s="10"/>
    </row>
    <row r="81" spans="8:11" x14ac:dyDescent="0.25">
      <c r="H81" s="10"/>
      <c r="K81" s="10"/>
    </row>
    <row r="82" spans="8:11" x14ac:dyDescent="0.25">
      <c r="H82" s="10"/>
      <c r="K82" s="10"/>
    </row>
    <row r="83" spans="8:11" x14ac:dyDescent="0.25">
      <c r="H83" s="10"/>
      <c r="K83" s="10"/>
    </row>
    <row r="84" spans="8:11" x14ac:dyDescent="0.25">
      <c r="H84" s="10"/>
      <c r="K84" s="10"/>
    </row>
    <row r="85" spans="8:11" x14ac:dyDescent="0.25">
      <c r="H85" s="10"/>
      <c r="K85" s="10"/>
    </row>
    <row r="86" spans="8:11" x14ac:dyDescent="0.25">
      <c r="H86" s="10"/>
      <c r="K86" s="10"/>
    </row>
    <row r="87" spans="8:11" x14ac:dyDescent="0.25">
      <c r="H87" s="10"/>
      <c r="K87" s="10"/>
    </row>
    <row r="88" spans="8:11" x14ac:dyDescent="0.25">
      <c r="H88" s="10"/>
      <c r="K88" s="10"/>
    </row>
    <row r="89" spans="8:11" x14ac:dyDescent="0.25">
      <c r="H89" s="10"/>
      <c r="K89" s="10"/>
    </row>
    <row r="90" spans="8:11" x14ac:dyDescent="0.25">
      <c r="H90" s="10"/>
      <c r="K90" s="10"/>
    </row>
    <row r="91" spans="8:11" x14ac:dyDescent="0.25">
      <c r="H91" s="10"/>
      <c r="K91" s="10"/>
    </row>
    <row r="92" spans="8:11" x14ac:dyDescent="0.25">
      <c r="H92" s="10"/>
      <c r="K92" s="10"/>
    </row>
    <row r="93" spans="8:11" x14ac:dyDescent="0.25">
      <c r="H93" s="10"/>
      <c r="K93" s="10"/>
    </row>
    <row r="94" spans="8:11" x14ac:dyDescent="0.25">
      <c r="H94" s="10"/>
      <c r="K94" s="10"/>
    </row>
    <row r="95" spans="8:11" x14ac:dyDescent="0.25">
      <c r="H95" s="10"/>
      <c r="K95" s="10"/>
    </row>
    <row r="96" spans="8:11" x14ac:dyDescent="0.25">
      <c r="H96" s="10"/>
      <c r="K96" s="10"/>
    </row>
    <row r="97" spans="8:11" x14ac:dyDescent="0.25">
      <c r="H97" s="10"/>
      <c r="K97" s="10"/>
    </row>
    <row r="98" spans="8:11" x14ac:dyDescent="0.25">
      <c r="H98" s="10"/>
      <c r="K98" s="10"/>
    </row>
    <row r="99" spans="8:11" x14ac:dyDescent="0.25">
      <c r="H99" s="10"/>
      <c r="K99" s="10"/>
    </row>
    <row r="100" spans="8:11" x14ac:dyDescent="0.25">
      <c r="H100" s="10"/>
      <c r="K100" s="10"/>
    </row>
    <row r="101" spans="8:11" x14ac:dyDescent="0.25">
      <c r="H101" s="10"/>
      <c r="K101" s="10"/>
    </row>
    <row r="102" spans="8:11" x14ac:dyDescent="0.25">
      <c r="H102" s="10"/>
      <c r="K102" s="10"/>
    </row>
    <row r="103" spans="8:11" x14ac:dyDescent="0.25">
      <c r="H103" s="10"/>
      <c r="K103" s="10"/>
    </row>
    <row r="104" spans="8:11" x14ac:dyDescent="0.25">
      <c r="H104" s="10"/>
      <c r="K104" s="10"/>
    </row>
    <row r="105" spans="8:11" x14ac:dyDescent="0.25">
      <c r="H105" s="10"/>
      <c r="K105" s="10"/>
    </row>
    <row r="106" spans="8:11" x14ac:dyDescent="0.25">
      <c r="H106" s="10"/>
      <c r="K106" s="10"/>
    </row>
    <row r="107" spans="8:11" x14ac:dyDescent="0.25">
      <c r="H107" s="10"/>
      <c r="K107" s="10"/>
    </row>
    <row r="108" spans="8:11" x14ac:dyDescent="0.25">
      <c r="H108" s="10"/>
      <c r="K108" s="10"/>
    </row>
    <row r="109" spans="8:11" x14ac:dyDescent="0.25">
      <c r="H109" s="10"/>
      <c r="K109" s="10"/>
    </row>
    <row r="110" spans="8:11" x14ac:dyDescent="0.25">
      <c r="H110" s="10"/>
      <c r="K110" s="10"/>
    </row>
    <row r="111" spans="8:11" x14ac:dyDescent="0.25">
      <c r="H111" s="10"/>
      <c r="K111" s="10"/>
    </row>
    <row r="112" spans="8:11" x14ac:dyDescent="0.25">
      <c r="H112" s="10"/>
      <c r="K112" s="10"/>
    </row>
    <row r="113" spans="8:11" x14ac:dyDescent="0.25">
      <c r="H113" s="10"/>
      <c r="K113" s="10"/>
    </row>
    <row r="114" spans="8:11" x14ac:dyDescent="0.25">
      <c r="H114" s="10"/>
      <c r="K114" s="10"/>
    </row>
    <row r="115" spans="8:11" x14ac:dyDescent="0.25">
      <c r="H115" s="10"/>
      <c r="K115" s="10"/>
    </row>
    <row r="116" spans="8:11" x14ac:dyDescent="0.25">
      <c r="H116" s="10"/>
      <c r="K116" s="10"/>
    </row>
    <row r="117" spans="8:11" x14ac:dyDescent="0.25">
      <c r="H117" s="10"/>
      <c r="K117" s="10"/>
    </row>
    <row r="118" spans="8:11" x14ac:dyDescent="0.25">
      <c r="H118" s="10"/>
      <c r="K118" s="10"/>
    </row>
    <row r="119" spans="8:11" x14ac:dyDescent="0.25">
      <c r="H119" s="10"/>
      <c r="K119" s="10"/>
    </row>
    <row r="120" spans="8:11" x14ac:dyDescent="0.25">
      <c r="H120" s="10"/>
      <c r="K120" s="10"/>
    </row>
    <row r="121" spans="8:11" x14ac:dyDescent="0.25">
      <c r="H121" s="10"/>
      <c r="K121" s="10"/>
    </row>
    <row r="122" spans="8:11" x14ac:dyDescent="0.25">
      <c r="H122" s="10"/>
      <c r="K122" s="10"/>
    </row>
    <row r="123" spans="8:11" x14ac:dyDescent="0.25">
      <c r="H123" s="10"/>
      <c r="K123" s="10"/>
    </row>
    <row r="124" spans="8:11" x14ac:dyDescent="0.25">
      <c r="H124" s="10"/>
      <c r="K124" s="10"/>
    </row>
    <row r="125" spans="8:11" x14ac:dyDescent="0.25">
      <c r="H125" s="10"/>
      <c r="K125" s="10"/>
    </row>
    <row r="126" spans="8:11" x14ac:dyDescent="0.25">
      <c r="H126" s="10"/>
      <c r="K126" s="10"/>
    </row>
    <row r="127" spans="8:11" x14ac:dyDescent="0.25">
      <c r="H127" s="10"/>
      <c r="K127" s="10"/>
    </row>
    <row r="128" spans="8:11" x14ac:dyDescent="0.25">
      <c r="H128" s="10"/>
      <c r="K128" s="10"/>
    </row>
    <row r="129" spans="8:11" x14ac:dyDescent="0.25">
      <c r="H129" s="10"/>
      <c r="K129" s="10"/>
    </row>
    <row r="130" spans="8:11" x14ac:dyDescent="0.25">
      <c r="H130" s="10"/>
      <c r="K130" s="10"/>
    </row>
    <row r="131" spans="8:11" x14ac:dyDescent="0.25">
      <c r="H131" s="10"/>
      <c r="K131" s="10"/>
    </row>
    <row r="132" spans="8:11" x14ac:dyDescent="0.25">
      <c r="H132" s="10"/>
      <c r="K132" s="10"/>
    </row>
    <row r="133" spans="8:11" x14ac:dyDescent="0.25">
      <c r="H133" s="10"/>
      <c r="K133" s="10"/>
    </row>
    <row r="134" spans="8:11" x14ac:dyDescent="0.25">
      <c r="H134" s="10"/>
      <c r="K134" s="10"/>
    </row>
    <row r="135" spans="8:11" x14ac:dyDescent="0.25">
      <c r="H135" s="10"/>
      <c r="K135" s="10"/>
    </row>
    <row r="136" spans="8:11" x14ac:dyDescent="0.25">
      <c r="H136" s="10"/>
      <c r="K136" s="10"/>
    </row>
    <row r="137" spans="8:11" x14ac:dyDescent="0.25">
      <c r="H137" s="10"/>
      <c r="K137" s="10"/>
    </row>
    <row r="138" spans="8:11" x14ac:dyDescent="0.25">
      <c r="H138" s="10"/>
      <c r="K138" s="10"/>
    </row>
    <row r="139" spans="8:11" x14ac:dyDescent="0.25">
      <c r="H139" s="10"/>
      <c r="K139" s="10"/>
    </row>
    <row r="140" spans="8:11" x14ac:dyDescent="0.25">
      <c r="H140" s="10"/>
      <c r="K140" s="10"/>
    </row>
    <row r="141" spans="8:11" x14ac:dyDescent="0.25">
      <c r="H141" s="10"/>
      <c r="K141" s="10"/>
    </row>
    <row r="142" spans="8:11" x14ac:dyDescent="0.25">
      <c r="H142" s="10"/>
      <c r="K142" s="10"/>
    </row>
    <row r="143" spans="8:11" x14ac:dyDescent="0.25">
      <c r="H143" s="10"/>
      <c r="K143" s="10"/>
    </row>
    <row r="144" spans="8:11" x14ac:dyDescent="0.25">
      <c r="H144" s="10"/>
      <c r="K144" s="10"/>
    </row>
    <row r="145" spans="8:11" x14ac:dyDescent="0.25">
      <c r="H145" s="10"/>
      <c r="K145" s="10"/>
    </row>
    <row r="146" spans="8:11" x14ac:dyDescent="0.25">
      <c r="H146" s="10"/>
      <c r="K146" s="10"/>
    </row>
    <row r="147" spans="8:11" x14ac:dyDescent="0.25">
      <c r="H147" s="10"/>
      <c r="K147" s="10"/>
    </row>
    <row r="148" spans="8:11" x14ac:dyDescent="0.25">
      <c r="H148" s="10"/>
      <c r="K148" s="10"/>
    </row>
    <row r="149" spans="8:11" x14ac:dyDescent="0.25">
      <c r="H149" s="10"/>
      <c r="K149" s="10"/>
    </row>
    <row r="150" spans="8:11" x14ac:dyDescent="0.25">
      <c r="H150" s="10"/>
      <c r="K150" s="10"/>
    </row>
    <row r="151" spans="8:11" x14ac:dyDescent="0.25">
      <c r="H151" s="10"/>
      <c r="K151" s="10"/>
    </row>
    <row r="152" spans="8:11" x14ac:dyDescent="0.25">
      <c r="H152" s="10"/>
      <c r="K152" s="10"/>
    </row>
    <row r="153" spans="8:11" x14ac:dyDescent="0.25">
      <c r="H153" s="10"/>
      <c r="K153" s="10"/>
    </row>
    <row r="154" spans="8:11" x14ac:dyDescent="0.25">
      <c r="H154" s="10"/>
      <c r="K154" s="10"/>
    </row>
    <row r="155" spans="8:11" x14ac:dyDescent="0.25">
      <c r="H155" s="10"/>
      <c r="K155" s="10"/>
    </row>
    <row r="156" spans="8:11" x14ac:dyDescent="0.25">
      <c r="H156" s="10"/>
      <c r="K156" s="10"/>
    </row>
    <row r="157" spans="8:11" x14ac:dyDescent="0.25">
      <c r="H157" s="10"/>
      <c r="K157" s="10"/>
    </row>
    <row r="158" spans="8:11" x14ac:dyDescent="0.25">
      <c r="H158" s="10"/>
      <c r="K158" s="10"/>
    </row>
    <row r="159" spans="8:11" x14ac:dyDescent="0.25">
      <c r="H159" s="10"/>
      <c r="K159" s="10"/>
    </row>
    <row r="160" spans="8:11" x14ac:dyDescent="0.25">
      <c r="H160" s="10"/>
      <c r="K160" s="10"/>
    </row>
    <row r="161" spans="8:11" x14ac:dyDescent="0.25">
      <c r="H161" s="10"/>
      <c r="K161" s="10"/>
    </row>
    <row r="162" spans="8:11" x14ac:dyDescent="0.25">
      <c r="H162" s="10"/>
      <c r="K162" s="10"/>
    </row>
    <row r="163" spans="8:11" x14ac:dyDescent="0.25">
      <c r="H163" s="10"/>
      <c r="K163" s="10"/>
    </row>
    <row r="164" spans="8:11" x14ac:dyDescent="0.25">
      <c r="H164" s="10"/>
      <c r="K164" s="10"/>
    </row>
    <row r="165" spans="8:11" x14ac:dyDescent="0.25">
      <c r="H165" s="10"/>
      <c r="K165" s="10"/>
    </row>
    <row r="166" spans="8:11" x14ac:dyDescent="0.25">
      <c r="H166" s="10"/>
      <c r="K166" s="10"/>
    </row>
    <row r="167" spans="8:11" x14ac:dyDescent="0.25">
      <c r="H167" s="10"/>
      <c r="K167" s="10"/>
    </row>
    <row r="168" spans="8:11" x14ac:dyDescent="0.25">
      <c r="H168" s="10"/>
      <c r="K168" s="10"/>
    </row>
    <row r="169" spans="8:11" x14ac:dyDescent="0.25">
      <c r="H169" s="10"/>
      <c r="K169" s="10"/>
    </row>
    <row r="170" spans="8:11" x14ac:dyDescent="0.25">
      <c r="H170" s="10"/>
      <c r="K170" s="10"/>
    </row>
    <row r="171" spans="8:11" x14ac:dyDescent="0.25">
      <c r="H171" s="10"/>
      <c r="K171" s="10"/>
    </row>
    <row r="172" spans="8:11" x14ac:dyDescent="0.25">
      <c r="H172" s="10"/>
      <c r="K172" s="10"/>
    </row>
    <row r="173" spans="8:11" x14ac:dyDescent="0.25">
      <c r="H173" s="10"/>
      <c r="K173" s="10"/>
    </row>
    <row r="174" spans="8:11" x14ac:dyDescent="0.25">
      <c r="H174" s="10"/>
      <c r="K174" s="10"/>
    </row>
    <row r="175" spans="8:11" x14ac:dyDescent="0.25">
      <c r="H175" s="10"/>
      <c r="K175" s="10"/>
    </row>
    <row r="176" spans="8:11" x14ac:dyDescent="0.25">
      <c r="H176" s="10"/>
      <c r="K176" s="10"/>
    </row>
    <row r="177" spans="8:11" x14ac:dyDescent="0.25">
      <c r="H177" s="10"/>
      <c r="K177" s="10"/>
    </row>
    <row r="178" spans="8:11" x14ac:dyDescent="0.25">
      <c r="H178" s="10"/>
      <c r="K178" s="10"/>
    </row>
    <row r="179" spans="8:11" x14ac:dyDescent="0.25">
      <c r="H179" s="10"/>
      <c r="K179" s="10"/>
    </row>
    <row r="180" spans="8:11" x14ac:dyDescent="0.25">
      <c r="H180" s="10"/>
      <c r="K180" s="10"/>
    </row>
    <row r="181" spans="8:11" x14ac:dyDescent="0.25">
      <c r="H181" s="10"/>
      <c r="K181" s="10"/>
    </row>
    <row r="182" spans="8:11" x14ac:dyDescent="0.25">
      <c r="H182" s="10"/>
      <c r="K182" s="10"/>
    </row>
    <row r="183" spans="8:11" x14ac:dyDescent="0.25">
      <c r="H183" s="10"/>
      <c r="K183" s="10"/>
    </row>
    <row r="184" spans="8:11" x14ac:dyDescent="0.25">
      <c r="H184" s="10"/>
      <c r="K184" s="10"/>
    </row>
    <row r="185" spans="8:11" x14ac:dyDescent="0.25">
      <c r="H185" s="10"/>
      <c r="K185" s="10"/>
    </row>
    <row r="186" spans="8:11" x14ac:dyDescent="0.25">
      <c r="H186" s="10"/>
      <c r="K186" s="10"/>
    </row>
    <row r="187" spans="8:11" x14ac:dyDescent="0.25">
      <c r="H187" s="10"/>
      <c r="K187" s="10"/>
    </row>
    <row r="188" spans="8:11" x14ac:dyDescent="0.25">
      <c r="H188" s="10"/>
      <c r="K188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OPERASI</vt:lpstr>
      <vt:lpstr>LAPORAN Laba Rugi</vt:lpstr>
      <vt:lpstr>LAPORAN Neraca</vt:lpstr>
      <vt:lpstr>PROSES MENTAH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tamam santoso</dc:creator>
  <cp:lastModifiedBy>LENOVO</cp:lastModifiedBy>
  <dcterms:created xsi:type="dcterms:W3CDTF">2022-06-02T06:47:09Z</dcterms:created>
  <dcterms:modified xsi:type="dcterms:W3CDTF">2022-06-07T13:48:35Z</dcterms:modified>
</cp:coreProperties>
</file>