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36" documentId="8_{F8FFC19E-EDE1-4F64-B40C-577D88820A35}" xr6:coauthVersionLast="47" xr6:coauthVersionMax="47" xr10:uidLastSave="{D4727D13-6568-4C1C-A6FA-F09984A35A2E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KnitVariables!$C$159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85" i="7" l="1"/>
  <c r="C84" i="7"/>
  <c r="C138" i="7"/>
  <c r="C137" i="7"/>
  <c r="C32" i="7"/>
  <c r="C143" i="7"/>
  <c r="C17" i="8" l="1"/>
  <c r="C106" i="7" l="1"/>
  <c r="C89" i="7"/>
  <c r="C140" i="7" l="1"/>
  <c r="C139" i="7"/>
  <c r="C141" i="7" s="1"/>
  <c r="C90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47" i="7" l="1"/>
  <c r="C50" i="7" l="1"/>
  <c r="C49" i="7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45" i="7"/>
  <c r="C154" i="7"/>
  <c r="C153" i="7"/>
  <c r="C155" i="7" s="1"/>
  <c r="C146" i="7" l="1"/>
  <c r="C149" i="7" s="1"/>
  <c r="C150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99" i="7"/>
  <c r="C98" i="7"/>
  <c r="C102" i="7" s="1"/>
  <c r="C159" i="7" l="1"/>
  <c r="C16" i="8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C88" i="7"/>
  <c r="C130" i="7" l="1"/>
  <c r="C128" i="7"/>
  <c r="BX303" i="10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C92" i="7"/>
  <c r="C77" i="7"/>
  <c r="C75" i="7"/>
  <c r="C67" i="7"/>
  <c r="C65" i="7"/>
  <c r="C66" i="7" s="1"/>
  <c r="C60" i="7"/>
  <c r="C61" i="7" s="1"/>
  <c r="C58" i="7"/>
  <c r="C59" i="7" l="1"/>
  <c r="C62" i="7" s="1"/>
  <c r="C63" i="7" s="1"/>
  <c r="C76" i="7"/>
  <c r="C80" i="7" s="1"/>
  <c r="BK333" i="10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C68" i="7"/>
  <c r="C70" i="7" l="1"/>
  <c r="C71" i="7"/>
  <c r="C78" i="7"/>
  <c r="C79" i="7" s="1"/>
  <c r="C81" i="7" s="1"/>
  <c r="AI123" i="10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C69" i="7"/>
  <c r="C72" i="7" s="1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C129" i="7" l="1" a="1"/>
  <c r="C129" i="7" s="1"/>
  <c r="C126" i="7"/>
  <c r="C125" i="7"/>
  <c r="C127" i="7" a="1"/>
  <c r="C127" i="7" s="1"/>
  <c r="BQ303" i="10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C151" i="7"/>
  <c r="C148" i="7"/>
  <c r="C48" i="7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53" i="7"/>
  <c r="C113" i="7" a="1"/>
  <c r="C113" i="7" s="1"/>
  <c r="C156" i="7"/>
  <c r="C157" i="7" s="1"/>
  <c r="C158" i="7" s="1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C160" i="7"/>
  <c r="C115" i="7"/>
  <c r="C116" i="7" s="1"/>
  <c r="C117" i="7"/>
  <c r="C118" i="7" s="1"/>
  <c r="C135" i="7"/>
  <c r="C134" i="7"/>
  <c r="C114" i="7"/>
  <c r="C119" i="7" a="1"/>
  <c r="C119" i="7" s="1"/>
  <c r="C120" i="7" s="1"/>
  <c r="C133" i="7"/>
  <c r="C121" i="7" a="1"/>
  <c r="C121" i="7" s="1"/>
  <c r="C123" i="7" s="1"/>
  <c r="C86" i="7" l="1"/>
  <c r="C87" i="7" s="1"/>
  <c r="C124" i="7"/>
  <c r="AQ123" i="10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100" i="7"/>
  <c r="C91" i="7" l="1"/>
  <c r="C93" i="7" s="1"/>
  <c r="C95" i="7" s="1"/>
  <c r="C101" i="7"/>
  <c r="CK273" i="10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C105" i="7" l="1"/>
  <c r="C107" i="7" s="1"/>
  <c r="C96" i="7"/>
  <c r="AI71" i="10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C94" i="7"/>
  <c r="C108" i="7" l="1"/>
  <c r="C109" i="7"/>
  <c r="C103" i="7" s="1"/>
  <c r="C104" i="7" s="1"/>
  <c r="BE183" i="10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<sst xmlns="http://schemas.openxmlformats.org/spreadsheetml/2006/main" count="582" uniqueCount="216">
  <si>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</si>
  <si>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</si>
  <si>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</si>
  <si>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</si>
  <si>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</si>
  <si>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</si>
  <si>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</si>
  <si>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</si>
  <si>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</si>
  <si>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</si>
  <si>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</si>
  <si>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</si>
  <si>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</si>
  <si>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</si>
  <si>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</si>
  <si>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</si>
  <si>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</si>
  <si>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</si>
  <si>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</si>
  <si>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</si>
  <si>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</si>
  <si>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</si>
  <si>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</si>
  <si>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</si>
  <si>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</si>
  <si>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</si>
  <si>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</si>
  <si>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</si>
  <si>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</si>
  <si>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</si>
  <si>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</si>
  <si>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</si>
  <si>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</si>
  <si>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</si>
  <si>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</si>
  <si>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</si>
  <si>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</si>
  <si>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</si>
  <si>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</si>
  <si>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</si>
  <si>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</si>
  <si>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</si>
  <si>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</si>
  <si>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</si>
  <si>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</si>
  <si>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</si>
  <si>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</si>
  <si>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</si>
  <si>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</si>
  <si>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</si>
  <si>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</si>
  <si>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</si>
  <si>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</si>
  <si>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</si>
  <si>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</si>
  <si>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</si>
  <si>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</si>
  <si>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</si>
  <si>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</si>
  <si>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</si>
  <si>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</si>
  <si>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</si>
  <si>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</si>
  <si>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</si>
  <si>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</si>
  <si>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</si>
  <si>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</si>
  <si>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</si>
  <si>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</si>
  <si>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</si>
  <si>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</si>
  <si>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</si>
  <si>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</si>
  <si>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</si>
  <si>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</si>
  <si>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</si>
  <si>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</si>
  <si>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</si>
  <si>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</si>
  <si>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</si>
  <si>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</si>
  <si>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</si>
  <si>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</si>
  <si>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</si>
  <si>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</si>
  <si>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</si>
  <si>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</si>
  <si>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</si>
  <si>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</si>
  <si>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</si>
  <si>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</si>
  <si>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</si>
  <si>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</si>
  <si>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</si>
  <si>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</si>
  <si>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</si>
  <si>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</si>
  <si>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</si>
  <si>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</si>
  <si>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</si>
  <si>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</si>
  <si>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</si>
  <si>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</si>
  <si>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</si>
  <si>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</si>
  <si>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</si>
  <si>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</si>
  <si>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</si>
  <si>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</si>
  <si>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</si>
  <si>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</si>
  <si>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</si>
  <si>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</si>
  <si>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</si>
  <si>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</si>
  <si>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</si>
  <si>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</si>
  <si>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</si>
  <si>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</si>
  <si>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</si>
  <si>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</si>
  <si>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</si>
  <si>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</si>
  <si>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</si>
  <si>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</si>
  <si>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</si>
  <si>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</si>
  <si>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</si>
  <si>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</si>
  <si>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</si>
  <si>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</si>
  <si>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</si>
  <si>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</si>
  <si>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</si>
  <si>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</si>
  <si>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</si>
  <si>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</si>
  <si>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</si>
  <si>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</si>
  <si>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</si>
  <si>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</si>
  <si>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</si>
  <si>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</si>
  <si>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</si>
  <si>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</si>
  <si>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</si>
  <si>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</si>
  <si>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</si>
  <si>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</si>
  <si>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</si>
  <si>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</si>
  <si>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</si>
  <si>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</si>
  <si>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</si>
  <si>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</si>
  <si>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</si>
  <si>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</si>
  <si>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</si>
  <si>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</si>
  <si>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</si>
  <si>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</si>
  <si>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</si>
  <si>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</si>
  <si>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</si>
  <si>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</si>
  <si>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</si>
  <si>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</si>
  <si>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</si>
  <si>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</si>
  <si>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</si>
  <si>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</si>
  <si>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</si>
  <si>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</si>
  <si>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</si>
  <si>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</si>
  <si>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</si>
  <si>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</si>
  <si>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</si>
  <si>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</si>
  <si>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</si>
  <si>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</si>
  <si>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</si>
  <si>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</si>
  <si>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</si>
  <si>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</si>
  <si>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</si>
  <si>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</si>
  <si>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</si>
  <si>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</si>
  <si>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</si>
  <si>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</si>
  <si>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</si>
  <si>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</si>
  <si>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</si>
  <si>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</si>
  <si>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</si>
  <si>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</si>
  <si>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</si>
  <si>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</si>
  <si>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</si>
  <si>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NO_ROWS_AVAIL_TO_DEC_SCOOP_NECK</t>
  </si>
  <si>
    <t>TEST_FOR_ROWS_AVAILABLE_TO_DEC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</si>
  <si>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</si>
  <si>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</si>
  <si>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</si>
  <si>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</si>
  <si>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</si>
  <si>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</si>
  <si>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NO_OF_ROWS_NEEDED_TO_DEC</t>
  </si>
  <si>
    <t>TEXT_FOR_DEC_1_STITCH_EVERY_OTHER_ROW_X_TIMES</t>
  </si>
  <si>
    <t>TEXT_FOR_DEC_2_STITCH_EVERY_OTHER_ROW_X_TIMES</t>
  </si>
  <si>
    <t>TEXT_FOR_DEC_4_STITCH_EVERY_OTHER_ROW_X_TIMES</t>
  </si>
  <si>
    <t>NO_OF_STITCHES_AT_SHOULDER_PLUS_8</t>
  </si>
  <si>
    <t>SLEEVE_LENGTH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</si>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</sst>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10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/>
    <xf numFmtId="0" fontId="20" fillId="2" borderId="1" xfId="0" applyFont="1" applyFill="1" applyBorder="1"/>
    <xf numFmtId="0" fontId="19" fillId="2" borderId="1" xfId="0" applyFont="1" applyFill="1" applyBorder="1"/>
    <xf numFmtId="0" fontId="9" fillId="0" borderId="2" xfId="0" applyFont="1" applyBorder="1" applyAlignment="1">
      <alignment horizontal="right" wrapText="1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18" activePane="bottomRight" state="frozen"/>
      <selection pane="topRight" activeCell="C1" sqref="C1"/>
      <selection pane="bottomLeft" activeCell="A2" sqref="A2"/>
      <selection pane="bottomRight" activeCell="CG227" sqref="CG227"/>
    </sheetView>
  </sheetViews>
  <sheetFormatPr defaultColWidth="14.453125" defaultRowHeight="12.5"/>
  <cols>
    <col min="1" max="1" width="55" style="54" customWidth="1"/>
    <col min="2" max="2" width="14.453125" style="54"/>
    <col min="3" max="25" width="10.54296875" style="53" customWidth="1"/>
    <col min="26" max="27" width="10.54296875" style="56" customWidth="1"/>
    <col min="28" max="111" width="10.54296875" style="53" customWidth="1"/>
    <col min="112" max="186" width="10.54296875" style="54" customWidth="1"/>
    <col min="187" max="16384" width="14.453125" style="54"/>
  </cols>
  <sheetData>
    <row r="1" spans="1:207" s="47" customFormat="1" ht="14.15" customHeight="1">
      <c r="A1" s="44" t="s">
        <v>68</v>
      </c>
      <c r="B1" s="45"/>
      <c r="C1" s="46">
        <v>19</v>
      </c>
      <c r="D1" s="46">
        <v>20</v>
      </c>
      <c r="E1" s="46">
        <v>21</v>
      </c>
      <c r="F1" s="46">
        <v>22</v>
      </c>
      <c r="G1" s="46">
        <v>23</v>
      </c>
      <c r="H1" s="46">
        <v>24</v>
      </c>
      <c r="I1" s="46">
        <v>25</v>
      </c>
      <c r="J1" s="46">
        <v>26</v>
      </c>
      <c r="K1" s="46">
        <v>27</v>
      </c>
      <c r="L1" s="46">
        <v>28</v>
      </c>
      <c r="M1" s="46">
        <v>29</v>
      </c>
      <c r="N1" s="46">
        <v>30</v>
      </c>
      <c r="O1" s="46">
        <v>31</v>
      </c>
      <c r="P1" s="46">
        <v>32</v>
      </c>
      <c r="Q1" s="46">
        <v>33</v>
      </c>
      <c r="R1" s="46">
        <v>34</v>
      </c>
      <c r="S1" s="46">
        <v>35</v>
      </c>
      <c r="T1" s="46">
        <v>36</v>
      </c>
      <c r="U1" s="46">
        <v>37</v>
      </c>
      <c r="V1" s="46">
        <v>38</v>
      </c>
      <c r="W1" s="46">
        <v>39</v>
      </c>
      <c r="X1" s="46">
        <v>40</v>
      </c>
      <c r="Y1" s="46">
        <v>41</v>
      </c>
      <c r="Z1" s="46">
        <v>42</v>
      </c>
      <c r="AA1" s="46">
        <v>43</v>
      </c>
      <c r="AB1" s="46">
        <v>44</v>
      </c>
      <c r="AC1" s="46">
        <v>45</v>
      </c>
      <c r="AD1" s="46">
        <v>46</v>
      </c>
      <c r="AE1" s="46">
        <v>47</v>
      </c>
      <c r="AF1" s="46">
        <f t="shared" ref="AF1:CQ1" si="0">(AE1+1)</f>
        <v>48</v>
      </c>
      <c r="AG1" s="46">
        <f t="shared" si="0"/>
        <v>49</v>
      </c>
      <c r="AH1" s="46">
        <f t="shared" si="0"/>
        <v>50</v>
      </c>
      <c r="AI1" s="46">
        <f t="shared" si="0"/>
        <v>51</v>
      </c>
      <c r="AJ1" s="46">
        <f t="shared" si="0"/>
        <v>52</v>
      </c>
      <c r="AK1" s="46">
        <f t="shared" si="0"/>
        <v>53</v>
      </c>
      <c r="AL1" s="46">
        <f t="shared" si="0"/>
        <v>54</v>
      </c>
      <c r="AM1" s="46">
        <f t="shared" si="0"/>
        <v>55</v>
      </c>
      <c r="AN1" s="46">
        <f t="shared" si="0"/>
        <v>56</v>
      </c>
      <c r="AO1" s="46">
        <f t="shared" si="0"/>
        <v>57</v>
      </c>
      <c r="AP1" s="46">
        <f t="shared" si="0"/>
        <v>58</v>
      </c>
      <c r="AQ1" s="46">
        <f t="shared" si="0"/>
        <v>59</v>
      </c>
      <c r="AR1" s="46">
        <f t="shared" si="0"/>
        <v>60</v>
      </c>
      <c r="AS1" s="46">
        <f t="shared" si="0"/>
        <v>61</v>
      </c>
      <c r="AT1" s="46">
        <f t="shared" si="0"/>
        <v>62</v>
      </c>
      <c r="AU1" s="46">
        <f t="shared" si="0"/>
        <v>63</v>
      </c>
      <c r="AV1" s="46">
        <f t="shared" si="0"/>
        <v>64</v>
      </c>
      <c r="AW1" s="46">
        <f t="shared" si="0"/>
        <v>65</v>
      </c>
      <c r="AX1" s="46">
        <f t="shared" si="0"/>
        <v>66</v>
      </c>
      <c r="AY1" s="46">
        <f t="shared" si="0"/>
        <v>67</v>
      </c>
      <c r="AZ1" s="46">
        <f t="shared" si="0"/>
        <v>68</v>
      </c>
      <c r="BA1" s="46">
        <f t="shared" si="0"/>
        <v>69</v>
      </c>
      <c r="BB1" s="46">
        <f t="shared" si="0"/>
        <v>70</v>
      </c>
      <c r="BC1" s="46">
        <f t="shared" si="0"/>
        <v>71</v>
      </c>
      <c r="BD1" s="46">
        <f t="shared" si="0"/>
        <v>72</v>
      </c>
      <c r="BE1" s="46">
        <f t="shared" si="0"/>
        <v>73</v>
      </c>
      <c r="BF1" s="46">
        <f t="shared" si="0"/>
        <v>74</v>
      </c>
      <c r="BG1" s="46">
        <f t="shared" si="0"/>
        <v>75</v>
      </c>
      <c r="BH1" s="46">
        <f t="shared" si="0"/>
        <v>76</v>
      </c>
      <c r="BI1" s="46">
        <f t="shared" si="0"/>
        <v>77</v>
      </c>
      <c r="BJ1" s="46">
        <f t="shared" si="0"/>
        <v>78</v>
      </c>
      <c r="BK1" s="46">
        <f t="shared" si="0"/>
        <v>79</v>
      </c>
      <c r="BL1" s="46">
        <f t="shared" si="0"/>
        <v>80</v>
      </c>
      <c r="BM1" s="46">
        <f t="shared" si="0"/>
        <v>81</v>
      </c>
      <c r="BN1" s="46">
        <f t="shared" si="0"/>
        <v>82</v>
      </c>
      <c r="BO1" s="46">
        <f t="shared" si="0"/>
        <v>83</v>
      </c>
      <c r="BP1" s="46">
        <f t="shared" si="0"/>
        <v>84</v>
      </c>
      <c r="BQ1" s="46">
        <f t="shared" si="0"/>
        <v>85</v>
      </c>
      <c r="BR1" s="46">
        <f t="shared" si="0"/>
        <v>86</v>
      </c>
      <c r="BS1" s="46">
        <f t="shared" si="0"/>
        <v>87</v>
      </c>
      <c r="BT1" s="46">
        <f t="shared" si="0"/>
        <v>88</v>
      </c>
      <c r="BU1" s="46">
        <f t="shared" si="0"/>
        <v>89</v>
      </c>
      <c r="BV1" s="46">
        <f t="shared" si="0"/>
        <v>90</v>
      </c>
      <c r="BW1" s="46">
        <f t="shared" si="0"/>
        <v>91</v>
      </c>
      <c r="BX1" s="46">
        <f t="shared" si="0"/>
        <v>92</v>
      </c>
      <c r="BY1" s="46">
        <f t="shared" si="0"/>
        <v>93</v>
      </c>
      <c r="BZ1" s="46">
        <f t="shared" si="0"/>
        <v>94</v>
      </c>
      <c r="CA1" s="46">
        <f t="shared" si="0"/>
        <v>95</v>
      </c>
      <c r="CB1" s="46">
        <f t="shared" si="0"/>
        <v>96</v>
      </c>
      <c r="CC1" s="46">
        <f t="shared" si="0"/>
        <v>97</v>
      </c>
      <c r="CD1" s="46">
        <f t="shared" si="0"/>
        <v>98</v>
      </c>
      <c r="CE1" s="46">
        <f t="shared" si="0"/>
        <v>99</v>
      </c>
      <c r="CF1" s="46">
        <f t="shared" si="0"/>
        <v>100</v>
      </c>
      <c r="CG1" s="46">
        <f t="shared" si="0"/>
        <v>101</v>
      </c>
      <c r="CH1" s="46">
        <f t="shared" si="0"/>
        <v>102</v>
      </c>
      <c r="CI1" s="46">
        <f t="shared" si="0"/>
        <v>103</v>
      </c>
      <c r="CJ1" s="46">
        <f t="shared" si="0"/>
        <v>104</v>
      </c>
      <c r="CK1" s="46">
        <f t="shared" si="0"/>
        <v>105</v>
      </c>
      <c r="CL1" s="46">
        <f t="shared" si="0"/>
        <v>106</v>
      </c>
      <c r="CM1" s="46">
        <f t="shared" si="0"/>
        <v>107</v>
      </c>
      <c r="CN1" s="46">
        <f t="shared" si="0"/>
        <v>108</v>
      </c>
      <c r="CO1" s="46">
        <f t="shared" si="0"/>
        <v>109</v>
      </c>
      <c r="CP1" s="46">
        <f t="shared" si="0"/>
        <v>110</v>
      </c>
      <c r="CQ1" s="46">
        <f t="shared" si="0"/>
        <v>111</v>
      </c>
      <c r="CR1" s="46">
        <f t="shared" ref="CR1:FC1" si="1">(CQ1+1)</f>
        <v>112</v>
      </c>
      <c r="CS1" s="46">
        <f t="shared" si="1"/>
        <v>113</v>
      </c>
      <c r="CT1" s="46">
        <f t="shared" si="1"/>
        <v>114</v>
      </c>
      <c r="CU1" s="46">
        <f t="shared" si="1"/>
        <v>115</v>
      </c>
      <c r="CV1" s="46">
        <f t="shared" si="1"/>
        <v>116</v>
      </c>
      <c r="CW1" s="46">
        <f t="shared" si="1"/>
        <v>117</v>
      </c>
      <c r="CX1" s="46">
        <f t="shared" si="1"/>
        <v>118</v>
      </c>
      <c r="CY1" s="46">
        <f t="shared" si="1"/>
        <v>119</v>
      </c>
      <c r="CZ1" s="46">
        <f t="shared" si="1"/>
        <v>120</v>
      </c>
      <c r="DA1" s="46">
        <f t="shared" si="1"/>
        <v>121</v>
      </c>
      <c r="DB1" s="46">
        <f t="shared" si="1"/>
        <v>122</v>
      </c>
      <c r="DC1" s="46">
        <f t="shared" si="1"/>
        <v>123</v>
      </c>
      <c r="DD1" s="46">
        <f t="shared" si="1"/>
        <v>124</v>
      </c>
      <c r="DE1" s="46">
        <f t="shared" si="1"/>
        <v>125</v>
      </c>
      <c r="DF1" s="46">
        <f t="shared" si="1"/>
        <v>126</v>
      </c>
      <c r="DG1" s="46">
        <f t="shared" si="1"/>
        <v>127</v>
      </c>
      <c r="DH1" s="45">
        <f t="shared" si="1"/>
        <v>128</v>
      </c>
      <c r="DI1" s="45">
        <f t="shared" si="1"/>
        <v>129</v>
      </c>
      <c r="DJ1" s="45">
        <f t="shared" si="1"/>
        <v>130</v>
      </c>
      <c r="DK1" s="45">
        <f t="shared" si="1"/>
        <v>131</v>
      </c>
      <c r="DL1" s="45">
        <f t="shared" si="1"/>
        <v>132</v>
      </c>
      <c r="DM1" s="45">
        <f t="shared" si="1"/>
        <v>133</v>
      </c>
      <c r="DN1" s="45">
        <f t="shared" si="1"/>
        <v>134</v>
      </c>
      <c r="DO1" s="45">
        <f t="shared" si="1"/>
        <v>135</v>
      </c>
      <c r="DP1" s="45">
        <f t="shared" si="1"/>
        <v>136</v>
      </c>
      <c r="DQ1" s="45">
        <f t="shared" si="1"/>
        <v>137</v>
      </c>
      <c r="DR1" s="45">
        <f t="shared" si="1"/>
        <v>138</v>
      </c>
      <c r="DS1" s="45">
        <f t="shared" si="1"/>
        <v>139</v>
      </c>
      <c r="DT1" s="45">
        <f t="shared" si="1"/>
        <v>140</v>
      </c>
      <c r="DU1" s="45">
        <f t="shared" si="1"/>
        <v>141</v>
      </c>
      <c r="DV1" s="45">
        <f t="shared" si="1"/>
        <v>142</v>
      </c>
      <c r="DW1" s="45">
        <f t="shared" si="1"/>
        <v>143</v>
      </c>
      <c r="DX1" s="45">
        <f t="shared" si="1"/>
        <v>144</v>
      </c>
      <c r="DY1" s="45">
        <f t="shared" si="1"/>
        <v>145</v>
      </c>
      <c r="DZ1" s="45">
        <f t="shared" si="1"/>
        <v>146</v>
      </c>
      <c r="EA1" s="45">
        <f t="shared" si="1"/>
        <v>147</v>
      </c>
      <c r="EB1" s="45">
        <f t="shared" si="1"/>
        <v>148</v>
      </c>
      <c r="EC1" s="45">
        <f t="shared" si="1"/>
        <v>149</v>
      </c>
      <c r="ED1" s="45">
        <f t="shared" si="1"/>
        <v>150</v>
      </c>
      <c r="EE1" s="45">
        <f t="shared" si="1"/>
        <v>151</v>
      </c>
      <c r="EF1" s="45">
        <f t="shared" si="1"/>
        <v>152</v>
      </c>
      <c r="EG1" s="45">
        <f t="shared" si="1"/>
        <v>153</v>
      </c>
      <c r="EH1" s="45">
        <f t="shared" si="1"/>
        <v>154</v>
      </c>
      <c r="EI1" s="45">
        <f t="shared" si="1"/>
        <v>155</v>
      </c>
      <c r="EJ1" s="45">
        <f t="shared" si="1"/>
        <v>156</v>
      </c>
      <c r="EK1" s="45">
        <f t="shared" si="1"/>
        <v>157</v>
      </c>
      <c r="EL1" s="45">
        <f t="shared" si="1"/>
        <v>158</v>
      </c>
      <c r="EM1" s="45">
        <f t="shared" si="1"/>
        <v>159</v>
      </c>
      <c r="EN1" s="45">
        <f t="shared" si="1"/>
        <v>160</v>
      </c>
      <c r="EO1" s="45">
        <f t="shared" si="1"/>
        <v>161</v>
      </c>
      <c r="EP1" s="45">
        <f t="shared" si="1"/>
        <v>162</v>
      </c>
      <c r="EQ1" s="45">
        <f t="shared" si="1"/>
        <v>163</v>
      </c>
      <c r="ER1" s="45">
        <f t="shared" si="1"/>
        <v>164</v>
      </c>
      <c r="ES1" s="45">
        <f t="shared" si="1"/>
        <v>165</v>
      </c>
      <c r="ET1" s="45">
        <f t="shared" si="1"/>
        <v>166</v>
      </c>
      <c r="EU1" s="45">
        <f t="shared" si="1"/>
        <v>167</v>
      </c>
      <c r="EV1" s="45">
        <f t="shared" si="1"/>
        <v>168</v>
      </c>
      <c r="EW1" s="45">
        <f t="shared" si="1"/>
        <v>169</v>
      </c>
      <c r="EX1" s="45">
        <f t="shared" si="1"/>
        <v>170</v>
      </c>
      <c r="EY1" s="45">
        <f t="shared" si="1"/>
        <v>171</v>
      </c>
      <c r="EZ1" s="45">
        <f t="shared" si="1"/>
        <v>172</v>
      </c>
      <c r="FA1" s="45">
        <f t="shared" si="1"/>
        <v>173</v>
      </c>
      <c r="FB1" s="45">
        <f t="shared" si="1"/>
        <v>174</v>
      </c>
      <c r="FC1" s="45">
        <f t="shared" si="1"/>
        <v>175</v>
      </c>
      <c r="FD1" s="45">
        <f t="shared" ref="FD1:GD1" si="2">(FC1+1)</f>
        <v>176</v>
      </c>
      <c r="FE1" s="45">
        <f t="shared" si="2"/>
        <v>177</v>
      </c>
      <c r="FF1" s="45">
        <f t="shared" si="2"/>
        <v>178</v>
      </c>
      <c r="FG1" s="45">
        <f t="shared" si="2"/>
        <v>179</v>
      </c>
      <c r="FH1" s="45">
        <f t="shared" si="2"/>
        <v>180</v>
      </c>
      <c r="FI1" s="45">
        <f t="shared" si="2"/>
        <v>181</v>
      </c>
      <c r="FJ1" s="45">
        <f t="shared" si="2"/>
        <v>182</v>
      </c>
      <c r="FK1" s="45">
        <f t="shared" si="2"/>
        <v>183</v>
      </c>
      <c r="FL1" s="45">
        <f t="shared" si="2"/>
        <v>184</v>
      </c>
      <c r="FM1" s="45">
        <f t="shared" si="2"/>
        <v>185</v>
      </c>
      <c r="FN1" s="45">
        <f t="shared" si="2"/>
        <v>186</v>
      </c>
      <c r="FO1" s="45">
        <f t="shared" si="2"/>
        <v>187</v>
      </c>
      <c r="FP1" s="45">
        <f t="shared" si="2"/>
        <v>188</v>
      </c>
      <c r="FQ1" s="45">
        <f t="shared" si="2"/>
        <v>189</v>
      </c>
      <c r="FR1" s="45">
        <f t="shared" si="2"/>
        <v>190</v>
      </c>
      <c r="FS1" s="45">
        <f t="shared" si="2"/>
        <v>191</v>
      </c>
      <c r="FT1" s="45">
        <f t="shared" si="2"/>
        <v>192</v>
      </c>
      <c r="FU1" s="45">
        <f t="shared" si="2"/>
        <v>193</v>
      </c>
      <c r="FV1" s="45">
        <f t="shared" si="2"/>
        <v>194</v>
      </c>
      <c r="FW1" s="45">
        <f t="shared" si="2"/>
        <v>195</v>
      </c>
      <c r="FX1" s="45">
        <f t="shared" si="2"/>
        <v>196</v>
      </c>
      <c r="FY1" s="45">
        <f t="shared" si="2"/>
        <v>197</v>
      </c>
      <c r="FZ1" s="45">
        <f t="shared" si="2"/>
        <v>198</v>
      </c>
      <c r="GA1" s="45">
        <f t="shared" si="2"/>
        <v>199</v>
      </c>
      <c r="GB1" s="45">
        <f t="shared" si="2"/>
        <v>200</v>
      </c>
      <c r="GC1" s="45">
        <f t="shared" si="2"/>
        <v>201</v>
      </c>
      <c r="GD1" s="45">
        <f t="shared" si="2"/>
        <v>202</v>
      </c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</row>
    <row r="4" spans="1:207" ht="15.75" customHeight="1">
      <c r="A4" s="48" t="s">
        <v>28</v>
      </c>
      <c r="B4" s="49"/>
      <c r="C4" s="50">
        <v>5</v>
      </c>
      <c r="D4" s="50">
        <v>5</v>
      </c>
      <c r="E4" s="50">
        <v>5</v>
      </c>
      <c r="F4" s="50">
        <v>5.5</v>
      </c>
      <c r="G4" s="51"/>
      <c r="H4" s="51">
        <v>6</v>
      </c>
      <c r="I4" s="51">
        <v>6</v>
      </c>
      <c r="J4" s="51">
        <v>6.5</v>
      </c>
      <c r="K4" s="51">
        <v>6.5</v>
      </c>
      <c r="L4" s="51">
        <v>7</v>
      </c>
      <c r="M4" s="51">
        <v>7</v>
      </c>
      <c r="N4" s="51">
        <v>7.5</v>
      </c>
      <c r="O4" s="51">
        <v>7.5</v>
      </c>
      <c r="P4" s="51">
        <v>8</v>
      </c>
      <c r="Q4" s="51">
        <v>8</v>
      </c>
      <c r="R4" s="51">
        <v>8.5</v>
      </c>
      <c r="S4" s="51">
        <v>8.5</v>
      </c>
      <c r="T4" s="51">
        <v>9</v>
      </c>
      <c r="U4" s="51">
        <v>9</v>
      </c>
      <c r="V4" s="51">
        <v>9.5</v>
      </c>
      <c r="W4" s="51">
        <v>9.5</v>
      </c>
      <c r="X4" s="51">
        <v>10</v>
      </c>
      <c r="Y4" s="51">
        <v>10</v>
      </c>
      <c r="Z4" s="52">
        <v>10.5</v>
      </c>
      <c r="AA4" s="52">
        <v>10.5</v>
      </c>
      <c r="AB4" s="51">
        <v>11</v>
      </c>
      <c r="AC4" s="51">
        <v>11</v>
      </c>
      <c r="AD4" s="51">
        <v>11.5</v>
      </c>
      <c r="AE4" s="51">
        <v>11.5</v>
      </c>
      <c r="AF4" s="50">
        <v>12</v>
      </c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</row>
    <row r="5" spans="1:207" ht="15.75" customHeight="1">
      <c r="A5" s="54" t="s">
        <v>103</v>
      </c>
      <c r="C5" s="53">
        <v>9.5</v>
      </c>
      <c r="D5" s="53">
        <f t="shared" ref="D5:AF5" si="3">ROUND(D9/$B$6,2)</f>
        <v>2.5</v>
      </c>
      <c r="E5" s="53">
        <f t="shared" si="3"/>
        <v>2.63</v>
      </c>
      <c r="F5" s="53">
        <f t="shared" si="3"/>
        <v>2.75</v>
      </c>
      <c r="G5" s="53">
        <f t="shared" si="3"/>
        <v>2.88</v>
      </c>
      <c r="H5" s="53">
        <f t="shared" si="3"/>
        <v>3</v>
      </c>
      <c r="I5" s="53">
        <f t="shared" si="3"/>
        <v>3.13</v>
      </c>
      <c r="J5" s="53">
        <f t="shared" si="3"/>
        <v>3.25</v>
      </c>
      <c r="K5" s="53">
        <f t="shared" si="3"/>
        <v>3.38</v>
      </c>
      <c r="L5" s="53">
        <f t="shared" si="3"/>
        <v>3.5</v>
      </c>
      <c r="M5" s="53">
        <f t="shared" si="3"/>
        <v>3.63</v>
      </c>
      <c r="N5" s="53">
        <f t="shared" si="3"/>
        <v>3.75</v>
      </c>
      <c r="O5" s="53">
        <f t="shared" si="3"/>
        <v>3.88</v>
      </c>
      <c r="P5" s="53">
        <f t="shared" si="3"/>
        <v>4</v>
      </c>
      <c r="Q5" s="53">
        <f t="shared" si="3"/>
        <v>4.13</v>
      </c>
      <c r="R5" s="53">
        <f t="shared" si="3"/>
        <v>4.25</v>
      </c>
      <c r="S5" s="53">
        <f t="shared" si="3"/>
        <v>4.38</v>
      </c>
      <c r="T5" s="53">
        <f t="shared" si="3"/>
        <v>4.5</v>
      </c>
      <c r="U5" s="53">
        <f t="shared" si="3"/>
        <v>4.63</v>
      </c>
      <c r="V5" s="53">
        <f t="shared" si="3"/>
        <v>4.75</v>
      </c>
      <c r="W5" s="53">
        <f t="shared" si="3"/>
        <v>4.88</v>
      </c>
      <c r="X5" s="53">
        <f t="shared" si="3"/>
        <v>5</v>
      </c>
      <c r="Y5" s="53">
        <f t="shared" si="3"/>
        <v>5.13</v>
      </c>
      <c r="Z5" s="53">
        <f t="shared" si="3"/>
        <v>5.25</v>
      </c>
      <c r="AA5" s="53">
        <f t="shared" si="3"/>
        <v>5.38</v>
      </c>
      <c r="AB5" s="53">
        <f t="shared" si="3"/>
        <v>5.5</v>
      </c>
      <c r="AC5" s="53">
        <f t="shared" si="3"/>
        <v>5.63</v>
      </c>
      <c r="AD5" s="53">
        <f t="shared" si="3"/>
        <v>5.75</v>
      </c>
      <c r="AE5" s="53">
        <f t="shared" si="3"/>
        <v>5.88</v>
      </c>
      <c r="AF5" s="53">
        <f t="shared" si="3"/>
        <v>6</v>
      </c>
    </row>
    <row r="6" spans="1:207" ht="15.75" customHeight="1">
      <c r="A6" s="49" t="s">
        <v>13</v>
      </c>
      <c r="B6" s="55">
        <v>8</v>
      </c>
      <c r="C6" s="51"/>
      <c r="D6" s="51"/>
      <c r="E6" s="51"/>
      <c r="F6" s="51"/>
      <c r="G6" s="51"/>
      <c r="H6" s="51"/>
      <c r="I6" s="51"/>
      <c r="J6" s="51"/>
      <c r="K6" s="51"/>
    </row>
    <row r="7" spans="1:207" ht="14.15" customHeight="1">
      <c r="A7" s="49" t="s">
        <v>14</v>
      </c>
      <c r="B7" s="55">
        <v>12</v>
      </c>
      <c r="C7" s="51"/>
      <c r="D7" s="51"/>
      <c r="E7" s="51"/>
      <c r="F7" s="51"/>
      <c r="G7" s="51"/>
      <c r="H7" s="51"/>
      <c r="I7" s="51"/>
      <c r="J7" s="51"/>
      <c r="K7" s="51"/>
    </row>
    <row r="8" spans="1:207" s="47" customFormat="1" ht="14.15" customHeight="1">
      <c r="A8" s="44" t="s">
        <v>102</v>
      </c>
      <c r="B8" s="45"/>
      <c r="C8" s="46"/>
      <c r="D8" s="46"/>
      <c r="E8" s="46"/>
      <c r="F8" s="46"/>
      <c r="G8" s="46"/>
      <c r="H8" s="46">
        <f t="shared" ref="H8:AF8" si="4">ROUNDDOWN(0.75*($B$7*H4),0)</f>
        <v>54</v>
      </c>
      <c r="I8" s="46">
        <f t="shared" si="4"/>
        <v>54</v>
      </c>
      <c r="J8" s="46">
        <f t="shared" si="4"/>
        <v>58</v>
      </c>
      <c r="K8" s="46">
        <f t="shared" si="4"/>
        <v>58</v>
      </c>
      <c r="L8" s="46">
        <f t="shared" si="4"/>
        <v>63</v>
      </c>
      <c r="M8" s="46">
        <f t="shared" si="4"/>
        <v>63</v>
      </c>
      <c r="N8" s="46">
        <f t="shared" si="4"/>
        <v>67</v>
      </c>
      <c r="O8" s="46">
        <f t="shared" si="4"/>
        <v>67</v>
      </c>
      <c r="P8" s="46">
        <f t="shared" si="4"/>
        <v>72</v>
      </c>
      <c r="Q8" s="46">
        <f t="shared" si="4"/>
        <v>72</v>
      </c>
      <c r="R8" s="46">
        <f t="shared" si="4"/>
        <v>76</v>
      </c>
      <c r="S8" s="46">
        <f t="shared" si="4"/>
        <v>76</v>
      </c>
      <c r="T8" s="46">
        <f t="shared" si="4"/>
        <v>81</v>
      </c>
      <c r="U8" s="46">
        <f t="shared" si="4"/>
        <v>81</v>
      </c>
      <c r="V8" s="46">
        <f t="shared" si="4"/>
        <v>85</v>
      </c>
      <c r="W8" s="46">
        <f t="shared" si="4"/>
        <v>85</v>
      </c>
      <c r="X8" s="46">
        <f t="shared" si="4"/>
        <v>90</v>
      </c>
      <c r="Y8" s="46">
        <f t="shared" si="4"/>
        <v>90</v>
      </c>
      <c r="Z8" s="46">
        <f t="shared" si="4"/>
        <v>94</v>
      </c>
      <c r="AA8" s="46">
        <f t="shared" si="4"/>
        <v>94</v>
      </c>
      <c r="AB8" s="46">
        <f t="shared" si="4"/>
        <v>99</v>
      </c>
      <c r="AC8" s="46">
        <f t="shared" si="4"/>
        <v>99</v>
      </c>
      <c r="AD8" s="46">
        <f t="shared" si="4"/>
        <v>103</v>
      </c>
      <c r="AE8" s="46">
        <f t="shared" si="4"/>
        <v>103</v>
      </c>
      <c r="AF8" s="46">
        <f t="shared" si="4"/>
        <v>108</v>
      </c>
      <c r="AG8" s="46"/>
      <c r="AH8" s="46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</row>
    <row r="9" spans="1:207" s="47" customFormat="1" ht="14.15" customHeight="1">
      <c r="A9" s="44" t="s">
        <v>68</v>
      </c>
      <c r="B9" s="45"/>
      <c r="C9" s="46">
        <v>19</v>
      </c>
      <c r="D9" s="46">
        <f t="shared" ref="D9:AF9" si="5">(C9+1)</f>
        <v>20</v>
      </c>
      <c r="E9" s="46">
        <f t="shared" si="5"/>
        <v>21</v>
      </c>
      <c r="F9" s="46">
        <f t="shared" si="5"/>
        <v>22</v>
      </c>
      <c r="G9" s="46">
        <f t="shared" si="5"/>
        <v>23</v>
      </c>
      <c r="H9" s="46">
        <f t="shared" si="5"/>
        <v>24</v>
      </c>
      <c r="I9" s="46">
        <f t="shared" si="5"/>
        <v>25</v>
      </c>
      <c r="J9" s="46">
        <f t="shared" si="5"/>
        <v>26</v>
      </c>
      <c r="K9" s="46">
        <f t="shared" si="5"/>
        <v>27</v>
      </c>
      <c r="L9" s="46">
        <f t="shared" si="5"/>
        <v>28</v>
      </c>
      <c r="M9" s="46">
        <f t="shared" si="5"/>
        <v>29</v>
      </c>
      <c r="N9" s="46">
        <f t="shared" si="5"/>
        <v>30</v>
      </c>
      <c r="O9" s="46">
        <f t="shared" si="5"/>
        <v>31</v>
      </c>
      <c r="P9" s="46">
        <f t="shared" si="5"/>
        <v>32</v>
      </c>
      <c r="Q9" s="46">
        <f t="shared" si="5"/>
        <v>33</v>
      </c>
      <c r="R9" s="46">
        <f t="shared" si="5"/>
        <v>34</v>
      </c>
      <c r="S9" s="46">
        <f t="shared" si="5"/>
        <v>35</v>
      </c>
      <c r="T9" s="46">
        <f t="shared" si="5"/>
        <v>36</v>
      </c>
      <c r="U9" s="46">
        <f t="shared" si="5"/>
        <v>37</v>
      </c>
      <c r="V9" s="46">
        <f t="shared" si="5"/>
        <v>38</v>
      </c>
      <c r="W9" s="46">
        <f t="shared" si="5"/>
        <v>39</v>
      </c>
      <c r="X9" s="46">
        <f t="shared" si="5"/>
        <v>40</v>
      </c>
      <c r="Y9" s="46">
        <f t="shared" si="5"/>
        <v>41</v>
      </c>
      <c r="Z9" s="46">
        <f t="shared" si="5"/>
        <v>42</v>
      </c>
      <c r="AA9" s="46">
        <f t="shared" si="5"/>
        <v>43</v>
      </c>
      <c r="AB9" s="46">
        <f t="shared" si="5"/>
        <v>44</v>
      </c>
      <c r="AC9" s="46">
        <f t="shared" si="5"/>
        <v>45</v>
      </c>
      <c r="AD9" s="46">
        <f t="shared" si="5"/>
        <v>46</v>
      </c>
      <c r="AE9" s="46">
        <f t="shared" si="5"/>
        <v>47</v>
      </c>
      <c r="AF9" s="46">
        <f t="shared" si="5"/>
        <v>48</v>
      </c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</row>
    <row r="10" spans="1:207" s="47" customFormat="1" ht="14.15" customHeight="1">
      <c r="A10" s="44" t="s">
        <v>101</v>
      </c>
      <c r="B10" s="45"/>
      <c r="C10" s="46">
        <f t="shared" ref="C10:AF10" si="6">ROUNDUP(Rows_for_Initial_Curve*C8,0)</f>
        <v>0</v>
      </c>
      <c r="D10" s="46">
        <f t="shared" si="6"/>
        <v>0</v>
      </c>
      <c r="E10" s="46">
        <f t="shared" si="6"/>
        <v>0</v>
      </c>
      <c r="F10" s="46">
        <f t="shared" si="6"/>
        <v>0</v>
      </c>
      <c r="G10" s="46">
        <f t="shared" si="6"/>
        <v>0</v>
      </c>
      <c r="H10" s="46">
        <f t="shared" si="6"/>
        <v>14</v>
      </c>
      <c r="I10" s="46">
        <f t="shared" si="6"/>
        <v>14</v>
      </c>
      <c r="J10" s="46">
        <f t="shared" si="6"/>
        <v>15</v>
      </c>
      <c r="K10" s="46">
        <f t="shared" si="6"/>
        <v>15</v>
      </c>
      <c r="L10" s="46">
        <f t="shared" si="6"/>
        <v>16</v>
      </c>
      <c r="M10" s="46">
        <f t="shared" si="6"/>
        <v>16</v>
      </c>
      <c r="N10" s="46">
        <f t="shared" si="6"/>
        <v>17</v>
      </c>
      <c r="O10" s="46">
        <f t="shared" si="6"/>
        <v>17</v>
      </c>
      <c r="P10" s="46">
        <f t="shared" si="6"/>
        <v>18</v>
      </c>
      <c r="Q10" s="46">
        <f t="shared" si="6"/>
        <v>18</v>
      </c>
      <c r="R10" s="46">
        <f t="shared" si="6"/>
        <v>19</v>
      </c>
      <c r="S10" s="46">
        <f t="shared" si="6"/>
        <v>19</v>
      </c>
      <c r="T10" s="46">
        <f t="shared" si="6"/>
        <v>21</v>
      </c>
      <c r="U10" s="46">
        <f t="shared" si="6"/>
        <v>21</v>
      </c>
      <c r="V10" s="46">
        <f t="shared" si="6"/>
        <v>22</v>
      </c>
      <c r="W10" s="46">
        <f t="shared" si="6"/>
        <v>22</v>
      </c>
      <c r="X10" s="46">
        <f t="shared" si="6"/>
        <v>23</v>
      </c>
      <c r="Y10" s="46">
        <f t="shared" si="6"/>
        <v>23</v>
      </c>
      <c r="Z10" s="46">
        <f t="shared" si="6"/>
        <v>24</v>
      </c>
      <c r="AA10" s="46">
        <f t="shared" si="6"/>
        <v>24</v>
      </c>
      <c r="AB10" s="46">
        <f t="shared" si="6"/>
        <v>25</v>
      </c>
      <c r="AC10" s="46">
        <f t="shared" si="6"/>
        <v>25</v>
      </c>
      <c r="AD10" s="46">
        <f t="shared" si="6"/>
        <v>26</v>
      </c>
      <c r="AE10" s="46">
        <f t="shared" si="6"/>
        <v>26</v>
      </c>
      <c r="AF10" s="46">
        <f t="shared" si="6"/>
        <v>27</v>
      </c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</row>
    <row r="11" spans="1:207" s="47" customFormat="1" ht="14.15" customHeight="1">
      <c r="A11" s="44" t="s">
        <v>104</v>
      </c>
      <c r="B11" s="45"/>
      <c r="C11" s="46">
        <f t="shared" ref="C11:AF11" si="7">ROUNDDOWN(Percent_of_Stitches_Intial_BO*C9,0)</f>
        <v>5</v>
      </c>
      <c r="D11" s="46">
        <f t="shared" si="7"/>
        <v>6</v>
      </c>
      <c r="E11" s="46">
        <f t="shared" si="7"/>
        <v>6</v>
      </c>
      <c r="F11" s="46">
        <f t="shared" si="7"/>
        <v>6</v>
      </c>
      <c r="G11" s="46">
        <f t="shared" si="7"/>
        <v>6</v>
      </c>
      <c r="H11" s="46">
        <f t="shared" si="7"/>
        <v>7</v>
      </c>
      <c r="I11" s="46">
        <f t="shared" si="7"/>
        <v>7</v>
      </c>
      <c r="J11" s="46">
        <f t="shared" si="7"/>
        <v>7</v>
      </c>
      <c r="K11" s="46">
        <f t="shared" si="7"/>
        <v>8</v>
      </c>
      <c r="L11" s="46">
        <f t="shared" si="7"/>
        <v>8</v>
      </c>
      <c r="M11" s="46">
        <f t="shared" si="7"/>
        <v>8</v>
      </c>
      <c r="N11" s="46">
        <f t="shared" si="7"/>
        <v>9</v>
      </c>
      <c r="O11" s="46">
        <f t="shared" si="7"/>
        <v>9</v>
      </c>
      <c r="P11" s="46">
        <f t="shared" si="7"/>
        <v>9</v>
      </c>
      <c r="Q11" s="46">
        <f t="shared" si="7"/>
        <v>9</v>
      </c>
      <c r="R11" s="46">
        <f t="shared" si="7"/>
        <v>10</v>
      </c>
      <c r="S11" s="46">
        <f t="shared" si="7"/>
        <v>10</v>
      </c>
      <c r="T11" s="46">
        <f t="shared" si="7"/>
        <v>10</v>
      </c>
      <c r="U11" s="46">
        <f t="shared" si="7"/>
        <v>11</v>
      </c>
      <c r="V11" s="46">
        <f t="shared" si="7"/>
        <v>11</v>
      </c>
      <c r="W11" s="46">
        <f t="shared" si="7"/>
        <v>11</v>
      </c>
      <c r="X11" s="46">
        <f t="shared" si="7"/>
        <v>12</v>
      </c>
      <c r="Y11" s="46">
        <f t="shared" si="7"/>
        <v>12</v>
      </c>
      <c r="Z11" s="46">
        <f t="shared" si="7"/>
        <v>12</v>
      </c>
      <c r="AA11" s="46">
        <f t="shared" si="7"/>
        <v>12</v>
      </c>
      <c r="AB11" s="46">
        <f t="shared" si="7"/>
        <v>13</v>
      </c>
      <c r="AC11" s="46">
        <f t="shared" si="7"/>
        <v>13</v>
      </c>
      <c r="AD11" s="46">
        <f t="shared" si="7"/>
        <v>13</v>
      </c>
      <c r="AE11" s="46">
        <f t="shared" si="7"/>
        <v>14</v>
      </c>
      <c r="AF11" s="46">
        <f t="shared" si="7"/>
        <v>14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</row>
    <row r="12" spans="1:207" ht="15.75" customHeight="1">
      <c r="A12" s="54" t="s">
        <v>79</v>
      </c>
      <c r="C12" s="53">
        <v>3</v>
      </c>
      <c r="D12" s="53">
        <v>3</v>
      </c>
      <c r="E12" s="53">
        <v>3</v>
      </c>
      <c r="F12" s="53">
        <v>3</v>
      </c>
      <c r="G12" s="53">
        <v>3</v>
      </c>
      <c r="H12" s="51">
        <v>3</v>
      </c>
      <c r="I12" s="51">
        <v>3</v>
      </c>
      <c r="J12" s="51">
        <v>3</v>
      </c>
      <c r="K12" s="51">
        <v>4</v>
      </c>
      <c r="L12" s="51">
        <v>4</v>
      </c>
      <c r="M12" s="51">
        <v>4</v>
      </c>
      <c r="N12" s="51">
        <v>4</v>
      </c>
      <c r="O12" s="51">
        <v>4</v>
      </c>
      <c r="P12" s="51">
        <v>4</v>
      </c>
      <c r="Q12" s="51">
        <v>4</v>
      </c>
      <c r="R12" s="51">
        <v>4</v>
      </c>
      <c r="S12" s="51">
        <v>4</v>
      </c>
      <c r="T12" s="51">
        <v>4</v>
      </c>
      <c r="U12" s="51">
        <v>4</v>
      </c>
      <c r="V12" s="51">
        <v>4</v>
      </c>
      <c r="W12" s="51">
        <v>4</v>
      </c>
      <c r="X12" s="51">
        <v>5</v>
      </c>
      <c r="Y12" s="51">
        <v>5</v>
      </c>
      <c r="Z12" s="52">
        <v>5</v>
      </c>
      <c r="AA12" s="52">
        <v>5</v>
      </c>
      <c r="AB12" s="51">
        <v>5</v>
      </c>
      <c r="AC12" s="51">
        <v>5</v>
      </c>
      <c r="AD12" s="51">
        <v>5</v>
      </c>
      <c r="AE12" s="51">
        <v>5</v>
      </c>
      <c r="AF12" s="51">
        <v>5</v>
      </c>
    </row>
    <row r="13" spans="1:207" ht="15.75" customHeight="1">
      <c r="A13" s="54" t="s">
        <v>80</v>
      </c>
      <c r="C13" s="53">
        <v>2</v>
      </c>
      <c r="D13" s="53">
        <v>3</v>
      </c>
      <c r="E13" s="53">
        <v>3</v>
      </c>
      <c r="F13" s="53">
        <v>3</v>
      </c>
      <c r="G13" s="53">
        <v>3</v>
      </c>
      <c r="H13" s="51">
        <v>3</v>
      </c>
      <c r="I13" s="51">
        <v>3</v>
      </c>
      <c r="J13" s="51">
        <v>3</v>
      </c>
      <c r="K13" s="51">
        <v>3</v>
      </c>
      <c r="L13" s="51">
        <v>3</v>
      </c>
      <c r="M13" s="51">
        <v>3</v>
      </c>
      <c r="N13" s="51">
        <v>3</v>
      </c>
      <c r="O13" s="51">
        <v>3</v>
      </c>
      <c r="P13" s="51">
        <v>3</v>
      </c>
      <c r="Q13" s="51">
        <v>3</v>
      </c>
      <c r="R13" s="51">
        <v>3</v>
      </c>
      <c r="S13" s="51">
        <v>3</v>
      </c>
      <c r="T13" s="51">
        <v>3</v>
      </c>
      <c r="U13" s="51">
        <v>4</v>
      </c>
      <c r="V13" s="51">
        <v>4</v>
      </c>
      <c r="W13" s="51">
        <v>4</v>
      </c>
      <c r="X13" s="51">
        <v>4</v>
      </c>
      <c r="Y13" s="51">
        <v>4</v>
      </c>
      <c r="Z13" s="52">
        <v>4</v>
      </c>
      <c r="AA13" s="52">
        <v>5</v>
      </c>
      <c r="AB13" s="51">
        <v>4</v>
      </c>
      <c r="AC13" s="51">
        <v>4</v>
      </c>
      <c r="AD13" s="51">
        <v>4</v>
      </c>
      <c r="AE13" s="51">
        <v>5</v>
      </c>
      <c r="AF13" s="51">
        <v>5</v>
      </c>
    </row>
    <row r="14" spans="1:207" ht="15.75" customHeight="1">
      <c r="A14" s="54" t="s">
        <v>81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52"/>
      <c r="AB14" s="51">
        <v>2</v>
      </c>
      <c r="AC14" s="51">
        <v>2</v>
      </c>
      <c r="AD14" s="53">
        <v>2</v>
      </c>
      <c r="AE14" s="53">
        <v>2</v>
      </c>
      <c r="AF14" s="53">
        <v>2</v>
      </c>
    </row>
    <row r="15" spans="1:207" ht="15.75" customHeight="1">
      <c r="A15" s="54" t="s">
        <v>82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52"/>
      <c r="AB15" s="51"/>
      <c r="AC15" s="51"/>
    </row>
    <row r="16" spans="1:207" ht="15.75" customHeight="1">
      <c r="A16" s="54" t="s">
        <v>83</v>
      </c>
      <c r="H16" s="51">
        <v>1</v>
      </c>
      <c r="I16" s="51">
        <v>1</v>
      </c>
      <c r="J16" s="51">
        <v>1</v>
      </c>
      <c r="K16" s="51">
        <v>1</v>
      </c>
      <c r="L16" s="51">
        <v>1</v>
      </c>
      <c r="M16" s="51">
        <v>1</v>
      </c>
      <c r="N16" s="51">
        <v>1</v>
      </c>
      <c r="O16" s="51">
        <v>2</v>
      </c>
      <c r="P16" s="51">
        <v>2</v>
      </c>
      <c r="Q16" s="51">
        <v>2</v>
      </c>
      <c r="R16" s="51">
        <v>3</v>
      </c>
      <c r="S16" s="51">
        <v>3</v>
      </c>
      <c r="T16" s="51">
        <v>3</v>
      </c>
      <c r="U16" s="51">
        <v>3</v>
      </c>
      <c r="V16" s="51">
        <v>3</v>
      </c>
      <c r="W16" s="51">
        <v>3</v>
      </c>
      <c r="X16" s="51">
        <v>3</v>
      </c>
      <c r="Y16" s="51">
        <v>3</v>
      </c>
      <c r="Z16" s="52">
        <v>3</v>
      </c>
      <c r="AA16" s="52">
        <v>3</v>
      </c>
      <c r="AB16" s="51">
        <v>2</v>
      </c>
      <c r="AC16" s="51">
        <v>2</v>
      </c>
      <c r="AD16" s="51">
        <v>2</v>
      </c>
      <c r="AE16" s="51">
        <v>2</v>
      </c>
      <c r="AF16" s="51">
        <v>2</v>
      </c>
    </row>
    <row r="17" spans="1:111" s="58" customFormat="1" ht="15.75" customHeight="1">
      <c r="A17" s="58" t="s">
        <v>98</v>
      </c>
      <c r="C17" s="59">
        <f>((2*2)+(2*C16))</f>
        <v>4</v>
      </c>
      <c r="D17" s="59">
        <f t="shared" ref="D17:AA17" si="8">((2*2)+(2*D16))</f>
        <v>4</v>
      </c>
      <c r="E17" s="59">
        <f t="shared" si="8"/>
        <v>4</v>
      </c>
      <c r="F17" s="59">
        <f t="shared" si="8"/>
        <v>4</v>
      </c>
      <c r="G17" s="59">
        <f t="shared" si="8"/>
        <v>4</v>
      </c>
      <c r="H17" s="59">
        <f t="shared" si="8"/>
        <v>6</v>
      </c>
      <c r="I17" s="59">
        <f t="shared" si="8"/>
        <v>6</v>
      </c>
      <c r="J17" s="59">
        <f t="shared" si="8"/>
        <v>6</v>
      </c>
      <c r="K17" s="59">
        <f t="shared" si="8"/>
        <v>6</v>
      </c>
      <c r="L17" s="59">
        <f t="shared" si="8"/>
        <v>6</v>
      </c>
      <c r="M17" s="59">
        <f t="shared" si="8"/>
        <v>6</v>
      </c>
      <c r="N17" s="59">
        <f t="shared" si="8"/>
        <v>6</v>
      </c>
      <c r="O17" s="59">
        <f t="shared" si="8"/>
        <v>8</v>
      </c>
      <c r="P17" s="59">
        <f t="shared" si="8"/>
        <v>8</v>
      </c>
      <c r="Q17" s="59">
        <f t="shared" si="8"/>
        <v>8</v>
      </c>
      <c r="R17" s="59">
        <f t="shared" si="8"/>
        <v>10</v>
      </c>
      <c r="S17" s="59">
        <f t="shared" si="8"/>
        <v>10</v>
      </c>
      <c r="T17" s="59">
        <f t="shared" si="8"/>
        <v>10</v>
      </c>
      <c r="U17" s="59">
        <f t="shared" si="8"/>
        <v>10</v>
      </c>
      <c r="V17" s="59">
        <f t="shared" si="8"/>
        <v>10</v>
      </c>
      <c r="W17" s="59">
        <f t="shared" si="8"/>
        <v>10</v>
      </c>
      <c r="X17" s="59">
        <f t="shared" si="8"/>
        <v>10</v>
      </c>
      <c r="Y17" s="59">
        <f t="shared" si="8"/>
        <v>10</v>
      </c>
      <c r="Z17" s="59">
        <f t="shared" si="8"/>
        <v>10</v>
      </c>
      <c r="AA17" s="59">
        <f t="shared" si="8"/>
        <v>10</v>
      </c>
      <c r="AB17" s="59">
        <f>((2*3)+(2*AB16))</f>
        <v>10</v>
      </c>
      <c r="AC17" s="59">
        <f t="shared" ref="AC17:AF17" si="9">((2*3)+(2*AC16))</f>
        <v>10</v>
      </c>
      <c r="AD17" s="59">
        <f t="shared" si="9"/>
        <v>10</v>
      </c>
      <c r="AE17" s="59">
        <f t="shared" si="9"/>
        <v>10</v>
      </c>
      <c r="AF17" s="59">
        <f t="shared" si="9"/>
        <v>10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</row>
    <row r="18" spans="1:111" ht="15.75" customHeight="1">
      <c r="A18" s="61" t="s">
        <v>97</v>
      </c>
      <c r="C18" s="51">
        <f t="shared" ref="C18:AF18" si="10">(C17+C21)</f>
        <v>13</v>
      </c>
      <c r="D18" s="51">
        <f t="shared" si="10"/>
        <v>13</v>
      </c>
      <c r="E18" s="51">
        <f t="shared" si="10"/>
        <v>13</v>
      </c>
      <c r="F18" s="51">
        <f t="shared" si="10"/>
        <v>13</v>
      </c>
      <c r="G18" s="51">
        <f t="shared" si="10"/>
        <v>13</v>
      </c>
      <c r="H18" s="51">
        <f t="shared" si="10"/>
        <v>17</v>
      </c>
      <c r="I18" s="51">
        <f t="shared" si="10"/>
        <v>17</v>
      </c>
      <c r="J18" s="51">
        <f t="shared" si="10"/>
        <v>19</v>
      </c>
      <c r="K18" s="51">
        <f t="shared" si="10"/>
        <v>19</v>
      </c>
      <c r="L18" s="51">
        <f t="shared" si="10"/>
        <v>19</v>
      </c>
      <c r="M18" s="51">
        <f t="shared" si="10"/>
        <v>19</v>
      </c>
      <c r="N18" s="51">
        <f t="shared" si="10"/>
        <v>19</v>
      </c>
      <c r="O18" s="51">
        <f t="shared" si="10"/>
        <v>23</v>
      </c>
      <c r="P18" s="51">
        <f t="shared" si="10"/>
        <v>23</v>
      </c>
      <c r="Q18" s="51">
        <f t="shared" si="10"/>
        <v>23</v>
      </c>
      <c r="R18" s="51">
        <f t="shared" si="10"/>
        <v>27</v>
      </c>
      <c r="S18" s="51">
        <f t="shared" si="10"/>
        <v>27</v>
      </c>
      <c r="T18" s="51">
        <f t="shared" si="10"/>
        <v>29</v>
      </c>
      <c r="U18" s="51">
        <f t="shared" si="10"/>
        <v>29</v>
      </c>
      <c r="V18" s="51">
        <f t="shared" si="10"/>
        <v>29</v>
      </c>
      <c r="W18" s="51">
        <f t="shared" si="10"/>
        <v>29</v>
      </c>
      <c r="X18" s="51">
        <f t="shared" si="10"/>
        <v>27</v>
      </c>
      <c r="Y18" s="51">
        <f t="shared" si="10"/>
        <v>29</v>
      </c>
      <c r="Z18" s="51">
        <f t="shared" si="10"/>
        <v>27</v>
      </c>
      <c r="AA18" s="51">
        <f t="shared" si="10"/>
        <v>27</v>
      </c>
      <c r="AB18" s="51">
        <f t="shared" si="10"/>
        <v>27</v>
      </c>
      <c r="AC18" s="51">
        <f t="shared" si="10"/>
        <v>29</v>
      </c>
      <c r="AD18" s="51">
        <f t="shared" si="10"/>
        <v>29</v>
      </c>
      <c r="AE18" s="51">
        <f t="shared" si="10"/>
        <v>29</v>
      </c>
      <c r="AF18" s="51">
        <f t="shared" si="10"/>
        <v>29</v>
      </c>
    </row>
    <row r="19" spans="1:111" s="63" customFormat="1" ht="15.75" customHeight="1">
      <c r="A19" s="62" t="s">
        <v>96</v>
      </c>
      <c r="C19" s="64">
        <f t="shared" ref="C19:AF19" si="11">ROUNDUP(Stitches_at_Final_BO*C9,0)</f>
        <v>4</v>
      </c>
      <c r="D19" s="64">
        <f t="shared" si="11"/>
        <v>4</v>
      </c>
      <c r="E19" s="64">
        <f t="shared" si="11"/>
        <v>5</v>
      </c>
      <c r="F19" s="64">
        <f t="shared" si="11"/>
        <v>5</v>
      </c>
      <c r="G19" s="64">
        <f t="shared" si="11"/>
        <v>5</v>
      </c>
      <c r="H19" s="64">
        <f t="shared" si="11"/>
        <v>5</v>
      </c>
      <c r="I19" s="64">
        <f t="shared" si="11"/>
        <v>5</v>
      </c>
      <c r="J19" s="64">
        <f t="shared" si="11"/>
        <v>6</v>
      </c>
      <c r="K19" s="64">
        <f t="shared" si="11"/>
        <v>6</v>
      </c>
      <c r="L19" s="64">
        <f t="shared" si="11"/>
        <v>6</v>
      </c>
      <c r="M19" s="64">
        <f t="shared" si="11"/>
        <v>6</v>
      </c>
      <c r="N19" s="64">
        <f t="shared" si="11"/>
        <v>6</v>
      </c>
      <c r="O19" s="64">
        <f t="shared" si="11"/>
        <v>7</v>
      </c>
      <c r="P19" s="64">
        <f t="shared" si="11"/>
        <v>7</v>
      </c>
      <c r="Q19" s="64">
        <f t="shared" si="11"/>
        <v>7</v>
      </c>
      <c r="R19" s="64">
        <f t="shared" si="11"/>
        <v>7</v>
      </c>
      <c r="S19" s="64">
        <f t="shared" si="11"/>
        <v>7</v>
      </c>
      <c r="T19" s="64">
        <f t="shared" si="11"/>
        <v>8</v>
      </c>
      <c r="U19" s="64">
        <f t="shared" si="11"/>
        <v>8</v>
      </c>
      <c r="V19" s="64">
        <f t="shared" si="11"/>
        <v>8</v>
      </c>
      <c r="W19" s="64">
        <f t="shared" si="11"/>
        <v>8</v>
      </c>
      <c r="X19" s="64">
        <f t="shared" si="11"/>
        <v>8</v>
      </c>
      <c r="Y19" s="64">
        <f t="shared" si="11"/>
        <v>9</v>
      </c>
      <c r="Z19" s="64">
        <f t="shared" si="11"/>
        <v>9</v>
      </c>
      <c r="AA19" s="64">
        <f t="shared" si="11"/>
        <v>9</v>
      </c>
      <c r="AB19" s="64">
        <f t="shared" si="11"/>
        <v>9</v>
      </c>
      <c r="AC19" s="64">
        <f t="shared" si="11"/>
        <v>9</v>
      </c>
      <c r="AD19" s="64">
        <f t="shared" si="11"/>
        <v>10</v>
      </c>
      <c r="AE19" s="64">
        <f t="shared" si="11"/>
        <v>10</v>
      </c>
      <c r="AF19" s="64">
        <f t="shared" si="11"/>
        <v>10</v>
      </c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</row>
    <row r="20" spans="1:111" s="63" customFormat="1" ht="15.75" customHeight="1">
      <c r="A20" s="62" t="s">
        <v>95</v>
      </c>
      <c r="C20" s="64">
        <f t="shared" ref="C20:AF20" si="12">ROUNDUP(Rows_for_Final_BO*C8,0)</f>
        <v>0</v>
      </c>
      <c r="D20" s="64">
        <f t="shared" si="12"/>
        <v>0</v>
      </c>
      <c r="E20" s="64">
        <f t="shared" si="12"/>
        <v>0</v>
      </c>
      <c r="F20" s="64">
        <f t="shared" si="12"/>
        <v>0</v>
      </c>
      <c r="G20" s="64">
        <f t="shared" si="12"/>
        <v>0</v>
      </c>
      <c r="H20" s="64">
        <f t="shared" si="12"/>
        <v>14</v>
      </c>
      <c r="I20" s="64">
        <f t="shared" si="12"/>
        <v>14</v>
      </c>
      <c r="J20" s="64">
        <f t="shared" si="12"/>
        <v>15</v>
      </c>
      <c r="K20" s="64">
        <f t="shared" si="12"/>
        <v>15</v>
      </c>
      <c r="L20" s="64">
        <f t="shared" si="12"/>
        <v>16</v>
      </c>
      <c r="M20" s="64">
        <f t="shared" si="12"/>
        <v>16</v>
      </c>
      <c r="N20" s="64">
        <f t="shared" si="12"/>
        <v>17</v>
      </c>
      <c r="O20" s="64">
        <f t="shared" si="12"/>
        <v>17</v>
      </c>
      <c r="P20" s="64">
        <f t="shared" si="12"/>
        <v>18</v>
      </c>
      <c r="Q20" s="64">
        <f t="shared" si="12"/>
        <v>18</v>
      </c>
      <c r="R20" s="64">
        <f t="shared" si="12"/>
        <v>19</v>
      </c>
      <c r="S20" s="64">
        <f t="shared" si="12"/>
        <v>19</v>
      </c>
      <c r="T20" s="64">
        <f t="shared" si="12"/>
        <v>21</v>
      </c>
      <c r="U20" s="64">
        <f t="shared" si="12"/>
        <v>21</v>
      </c>
      <c r="V20" s="64">
        <f t="shared" si="12"/>
        <v>22</v>
      </c>
      <c r="W20" s="64">
        <f t="shared" si="12"/>
        <v>22</v>
      </c>
      <c r="X20" s="64">
        <f t="shared" si="12"/>
        <v>23</v>
      </c>
      <c r="Y20" s="64">
        <f t="shared" si="12"/>
        <v>23</v>
      </c>
      <c r="Z20" s="64">
        <f t="shared" si="12"/>
        <v>24</v>
      </c>
      <c r="AA20" s="64">
        <f t="shared" si="12"/>
        <v>24</v>
      </c>
      <c r="AB20" s="64">
        <f t="shared" si="12"/>
        <v>25</v>
      </c>
      <c r="AC20" s="64">
        <f t="shared" si="12"/>
        <v>25</v>
      </c>
      <c r="AD20" s="64">
        <f t="shared" si="12"/>
        <v>26</v>
      </c>
      <c r="AE20" s="64">
        <f t="shared" si="12"/>
        <v>26</v>
      </c>
      <c r="AF20" s="64">
        <f t="shared" si="12"/>
        <v>27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</row>
    <row r="21" spans="1:111" s="63" customFormat="1" ht="15.75" customHeight="1">
      <c r="A21" s="58" t="s">
        <v>94</v>
      </c>
      <c r="C21" s="64">
        <f>(C17+(2*SUM(C22:C24))+3)</f>
        <v>9</v>
      </c>
      <c r="D21" s="64">
        <f t="shared" ref="D21:AE21" si="13">(D17+(2*SUM(D22:D24))+3)</f>
        <v>9</v>
      </c>
      <c r="E21" s="64">
        <f t="shared" si="13"/>
        <v>9</v>
      </c>
      <c r="F21" s="64">
        <f t="shared" si="13"/>
        <v>9</v>
      </c>
      <c r="G21" s="64">
        <f t="shared" si="13"/>
        <v>9</v>
      </c>
      <c r="H21" s="64">
        <f t="shared" si="13"/>
        <v>11</v>
      </c>
      <c r="I21" s="64">
        <f t="shared" si="13"/>
        <v>11</v>
      </c>
      <c r="J21" s="64">
        <f t="shared" si="13"/>
        <v>13</v>
      </c>
      <c r="K21" s="64">
        <f t="shared" si="13"/>
        <v>13</v>
      </c>
      <c r="L21" s="64">
        <f t="shared" si="13"/>
        <v>13</v>
      </c>
      <c r="M21" s="64">
        <f t="shared" si="13"/>
        <v>13</v>
      </c>
      <c r="N21" s="64">
        <f t="shared" si="13"/>
        <v>13</v>
      </c>
      <c r="O21" s="64">
        <f t="shared" si="13"/>
        <v>15</v>
      </c>
      <c r="P21" s="64">
        <f t="shared" si="13"/>
        <v>15</v>
      </c>
      <c r="Q21" s="64">
        <f t="shared" si="13"/>
        <v>15</v>
      </c>
      <c r="R21" s="64">
        <f t="shared" si="13"/>
        <v>17</v>
      </c>
      <c r="S21" s="64">
        <f t="shared" si="13"/>
        <v>17</v>
      </c>
      <c r="T21" s="64">
        <f t="shared" si="13"/>
        <v>19</v>
      </c>
      <c r="U21" s="64">
        <f t="shared" si="13"/>
        <v>19</v>
      </c>
      <c r="V21" s="64">
        <f t="shared" si="13"/>
        <v>19</v>
      </c>
      <c r="W21" s="64">
        <f t="shared" si="13"/>
        <v>19</v>
      </c>
      <c r="X21" s="64">
        <f t="shared" si="13"/>
        <v>17</v>
      </c>
      <c r="Y21" s="64">
        <f t="shared" si="13"/>
        <v>19</v>
      </c>
      <c r="Z21" s="64">
        <f t="shared" si="13"/>
        <v>17</v>
      </c>
      <c r="AA21" s="64">
        <f t="shared" si="13"/>
        <v>17</v>
      </c>
      <c r="AB21" s="64">
        <f t="shared" si="13"/>
        <v>17</v>
      </c>
      <c r="AC21" s="64">
        <f t="shared" si="13"/>
        <v>19</v>
      </c>
      <c r="AD21" s="64">
        <f t="shared" si="13"/>
        <v>19</v>
      </c>
      <c r="AE21" s="64">
        <f t="shared" si="13"/>
        <v>19</v>
      </c>
      <c r="AF21" s="64">
        <f>(AF17+(2*SUM(AF22:AF24))+3)</f>
        <v>19</v>
      </c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</row>
    <row r="22" spans="1:111" ht="15.75" customHeight="1">
      <c r="A22" s="66" t="s">
        <v>84</v>
      </c>
      <c r="B22" s="67"/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2</v>
      </c>
      <c r="K22" s="51">
        <v>2</v>
      </c>
      <c r="L22" s="51">
        <v>2</v>
      </c>
      <c r="M22" s="51">
        <v>2</v>
      </c>
      <c r="N22" s="51">
        <v>2</v>
      </c>
      <c r="O22" s="51">
        <v>2</v>
      </c>
      <c r="P22" s="51">
        <v>2</v>
      </c>
      <c r="Q22" s="51">
        <v>2</v>
      </c>
      <c r="R22" s="51">
        <v>2</v>
      </c>
      <c r="S22" s="51">
        <v>2</v>
      </c>
      <c r="T22" s="51">
        <v>3</v>
      </c>
      <c r="U22" s="51">
        <v>3</v>
      </c>
      <c r="V22" s="51">
        <v>3</v>
      </c>
      <c r="W22" s="51">
        <v>3</v>
      </c>
      <c r="X22" s="51">
        <v>2</v>
      </c>
      <c r="Y22" s="51">
        <v>3</v>
      </c>
      <c r="Z22" s="52">
        <v>1</v>
      </c>
      <c r="AA22" s="52">
        <v>1</v>
      </c>
      <c r="AB22" s="52">
        <v>1</v>
      </c>
      <c r="AC22" s="51">
        <v>2</v>
      </c>
      <c r="AD22" s="51">
        <v>2</v>
      </c>
      <c r="AE22" s="51">
        <v>2</v>
      </c>
      <c r="AF22" s="51">
        <v>2</v>
      </c>
    </row>
    <row r="23" spans="1:111" ht="15.75" customHeight="1">
      <c r="A23" s="68" t="s">
        <v>70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>
        <v>1</v>
      </c>
      <c r="AA23" s="52">
        <v>1</v>
      </c>
      <c r="AB23" s="52">
        <v>1</v>
      </c>
      <c r="AC23" s="51">
        <v>1</v>
      </c>
      <c r="AD23" s="51">
        <v>1</v>
      </c>
      <c r="AE23" s="51">
        <v>1</v>
      </c>
      <c r="AF23" s="51">
        <v>1</v>
      </c>
    </row>
    <row r="24" spans="1:111" ht="15.75" customHeight="1">
      <c r="A24" s="68" t="s">
        <v>71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52"/>
      <c r="AB24" s="52"/>
      <c r="AC24" s="51"/>
    </row>
    <row r="25" spans="1:111" ht="15.75" customHeight="1">
      <c r="A25" s="69" t="s">
        <v>93</v>
      </c>
      <c r="C25" s="53">
        <v>3</v>
      </c>
      <c r="D25" s="53">
        <v>2</v>
      </c>
      <c r="E25" s="53">
        <v>2</v>
      </c>
      <c r="F25" s="53">
        <v>2</v>
      </c>
      <c r="G25" s="53">
        <v>3</v>
      </c>
      <c r="H25" s="51">
        <v>2</v>
      </c>
      <c r="I25" s="51">
        <v>3</v>
      </c>
      <c r="J25" s="51">
        <v>2</v>
      </c>
      <c r="K25" s="51">
        <v>2</v>
      </c>
      <c r="L25" s="51">
        <v>2</v>
      </c>
      <c r="M25" s="51">
        <v>3</v>
      </c>
      <c r="N25" s="51">
        <v>3</v>
      </c>
      <c r="O25" s="51">
        <v>3</v>
      </c>
      <c r="P25" s="51">
        <v>3</v>
      </c>
      <c r="Q25" s="51">
        <v>3</v>
      </c>
      <c r="R25" s="51">
        <v>3</v>
      </c>
      <c r="S25" s="51">
        <v>3</v>
      </c>
      <c r="T25" s="51">
        <v>3</v>
      </c>
      <c r="U25" s="51">
        <v>3</v>
      </c>
      <c r="V25" s="51">
        <v>3</v>
      </c>
      <c r="W25" s="51">
        <v>3</v>
      </c>
      <c r="X25" s="51">
        <v>3</v>
      </c>
      <c r="Y25" s="51">
        <v>3</v>
      </c>
      <c r="Z25" s="52">
        <v>4</v>
      </c>
      <c r="AA25" s="52">
        <v>4</v>
      </c>
      <c r="AB25" s="52">
        <v>4</v>
      </c>
      <c r="AC25" s="51">
        <v>3</v>
      </c>
      <c r="AD25" s="51">
        <v>4</v>
      </c>
      <c r="AE25" s="51">
        <v>3</v>
      </c>
      <c r="AF25" s="51">
        <v>4</v>
      </c>
    </row>
    <row r="26" spans="1:111" ht="15.75" customHeight="1">
      <c r="A26" s="69" t="s">
        <v>92</v>
      </c>
      <c r="C26" s="53">
        <v>4</v>
      </c>
      <c r="D26" s="53">
        <v>2</v>
      </c>
      <c r="E26" s="53">
        <v>2</v>
      </c>
      <c r="F26" s="53">
        <v>2</v>
      </c>
      <c r="G26" s="53">
        <v>3</v>
      </c>
      <c r="H26" s="51">
        <v>2</v>
      </c>
      <c r="I26" s="51">
        <v>3</v>
      </c>
      <c r="J26" s="51">
        <v>2</v>
      </c>
      <c r="K26" s="51">
        <v>2</v>
      </c>
      <c r="L26" s="51">
        <v>2</v>
      </c>
      <c r="M26" s="51">
        <v>3</v>
      </c>
      <c r="N26" s="51">
        <v>3</v>
      </c>
      <c r="O26" s="51">
        <v>3</v>
      </c>
      <c r="P26" s="51">
        <v>3</v>
      </c>
      <c r="Q26" s="51">
        <v>3</v>
      </c>
      <c r="R26" s="51">
        <v>3</v>
      </c>
      <c r="S26" s="51">
        <v>3</v>
      </c>
      <c r="T26" s="51">
        <v>3</v>
      </c>
      <c r="U26" s="51">
        <v>3</v>
      </c>
      <c r="V26" s="51">
        <v>3</v>
      </c>
      <c r="W26" s="51">
        <v>3</v>
      </c>
      <c r="X26" s="51">
        <v>3</v>
      </c>
      <c r="Y26" s="51">
        <v>3</v>
      </c>
      <c r="Z26" s="52">
        <v>4</v>
      </c>
      <c r="AA26" s="52">
        <v>4</v>
      </c>
      <c r="AB26" s="52">
        <v>4</v>
      </c>
      <c r="AC26" s="51">
        <v>3</v>
      </c>
      <c r="AD26" s="51">
        <v>4</v>
      </c>
      <c r="AE26" s="51">
        <v>3</v>
      </c>
      <c r="AF26" s="51">
        <v>4</v>
      </c>
    </row>
    <row r="27" spans="1:111" ht="15.75" customHeight="1">
      <c r="A27" s="69" t="s">
        <v>91</v>
      </c>
      <c r="D27" s="53">
        <v>2</v>
      </c>
      <c r="E27" s="53">
        <v>3</v>
      </c>
      <c r="F27" s="53">
        <v>4</v>
      </c>
      <c r="G27" s="53">
        <v>3</v>
      </c>
      <c r="H27" s="51">
        <v>4</v>
      </c>
      <c r="I27" s="51">
        <v>3</v>
      </c>
      <c r="J27" s="51">
        <v>4</v>
      </c>
      <c r="K27" s="51">
        <v>3</v>
      </c>
      <c r="L27" s="51">
        <v>4</v>
      </c>
      <c r="M27" s="51">
        <v>3</v>
      </c>
      <c r="N27" s="51">
        <v>4</v>
      </c>
      <c r="O27" s="51">
        <v>3</v>
      </c>
      <c r="P27" s="51">
        <v>4</v>
      </c>
      <c r="Q27" s="51">
        <v>5</v>
      </c>
      <c r="R27" s="53">
        <v>4</v>
      </c>
      <c r="S27" s="53">
        <v>5</v>
      </c>
      <c r="T27" s="51">
        <v>4</v>
      </c>
      <c r="U27" s="51">
        <v>3</v>
      </c>
      <c r="V27" s="51">
        <v>4</v>
      </c>
      <c r="W27" s="51">
        <v>5</v>
      </c>
      <c r="X27" s="51">
        <v>5</v>
      </c>
      <c r="Y27" s="51">
        <v>5</v>
      </c>
      <c r="Z27" s="56">
        <v>4</v>
      </c>
      <c r="AA27" s="56">
        <v>4</v>
      </c>
      <c r="AB27" s="56">
        <v>4</v>
      </c>
      <c r="AC27" s="51">
        <v>5</v>
      </c>
      <c r="AD27" s="51">
        <v>4</v>
      </c>
      <c r="AE27" s="51">
        <v>5</v>
      </c>
      <c r="AF27" s="51">
        <v>4</v>
      </c>
    </row>
    <row r="28" spans="1:111" ht="15.75" customHeight="1">
      <c r="A28" s="69" t="s">
        <v>90</v>
      </c>
      <c r="C28" s="51">
        <f t="shared" ref="C28:AF28" si="14">(2*SUM(C12:C16))</f>
        <v>10</v>
      </c>
      <c r="D28" s="51">
        <f t="shared" si="14"/>
        <v>12</v>
      </c>
      <c r="E28" s="51">
        <f t="shared" si="14"/>
        <v>12</v>
      </c>
      <c r="F28" s="51">
        <f t="shared" si="14"/>
        <v>12</v>
      </c>
      <c r="G28" s="51">
        <f t="shared" si="14"/>
        <v>12</v>
      </c>
      <c r="H28" s="51">
        <f t="shared" si="14"/>
        <v>14</v>
      </c>
      <c r="I28" s="51">
        <f t="shared" si="14"/>
        <v>14</v>
      </c>
      <c r="J28" s="51">
        <f t="shared" si="14"/>
        <v>14</v>
      </c>
      <c r="K28" s="51">
        <f t="shared" si="14"/>
        <v>16</v>
      </c>
      <c r="L28" s="51">
        <f t="shared" si="14"/>
        <v>16</v>
      </c>
      <c r="M28" s="51">
        <f t="shared" si="14"/>
        <v>16</v>
      </c>
      <c r="N28" s="51">
        <f t="shared" si="14"/>
        <v>16</v>
      </c>
      <c r="O28" s="51">
        <f t="shared" si="14"/>
        <v>18</v>
      </c>
      <c r="P28" s="51">
        <f t="shared" si="14"/>
        <v>18</v>
      </c>
      <c r="Q28" s="51">
        <f t="shared" si="14"/>
        <v>18</v>
      </c>
      <c r="R28" s="51">
        <f t="shared" si="14"/>
        <v>20</v>
      </c>
      <c r="S28" s="51">
        <f t="shared" si="14"/>
        <v>20</v>
      </c>
      <c r="T28" s="51">
        <f t="shared" si="14"/>
        <v>20</v>
      </c>
      <c r="U28" s="51">
        <f t="shared" si="14"/>
        <v>22</v>
      </c>
      <c r="V28" s="51">
        <f t="shared" si="14"/>
        <v>22</v>
      </c>
      <c r="W28" s="51">
        <f t="shared" si="14"/>
        <v>22</v>
      </c>
      <c r="X28" s="51">
        <f t="shared" si="14"/>
        <v>24</v>
      </c>
      <c r="Y28" s="51">
        <f t="shared" si="14"/>
        <v>24</v>
      </c>
      <c r="Z28" s="51">
        <f t="shared" si="14"/>
        <v>24</v>
      </c>
      <c r="AA28" s="51">
        <f t="shared" si="14"/>
        <v>26</v>
      </c>
      <c r="AB28" s="51">
        <f t="shared" si="14"/>
        <v>26</v>
      </c>
      <c r="AC28" s="51">
        <f t="shared" si="14"/>
        <v>26</v>
      </c>
      <c r="AD28" s="51">
        <f t="shared" si="14"/>
        <v>26</v>
      </c>
      <c r="AE28" s="51">
        <f t="shared" si="14"/>
        <v>28</v>
      </c>
      <c r="AF28" s="51">
        <f t="shared" si="14"/>
        <v>28</v>
      </c>
    </row>
    <row r="29" spans="1:111" ht="15.75" customHeight="1">
      <c r="A29" s="69" t="s">
        <v>89</v>
      </c>
      <c r="C29" s="51">
        <f t="shared" ref="C29:AF29" si="15">((2*C22)+(4*C23)+(8*C24))</f>
        <v>2</v>
      </c>
      <c r="D29" s="51">
        <f t="shared" si="15"/>
        <v>2</v>
      </c>
      <c r="E29" s="51">
        <f t="shared" si="15"/>
        <v>2</v>
      </c>
      <c r="F29" s="51">
        <f t="shared" si="15"/>
        <v>2</v>
      </c>
      <c r="G29" s="51">
        <f t="shared" si="15"/>
        <v>2</v>
      </c>
      <c r="H29" s="51">
        <f t="shared" si="15"/>
        <v>2</v>
      </c>
      <c r="I29" s="51">
        <f t="shared" si="15"/>
        <v>2</v>
      </c>
      <c r="J29" s="51">
        <f t="shared" si="15"/>
        <v>4</v>
      </c>
      <c r="K29" s="51">
        <f t="shared" si="15"/>
        <v>4</v>
      </c>
      <c r="L29" s="51">
        <f t="shared" si="15"/>
        <v>4</v>
      </c>
      <c r="M29" s="51">
        <f t="shared" si="15"/>
        <v>4</v>
      </c>
      <c r="N29" s="51">
        <f t="shared" si="15"/>
        <v>4</v>
      </c>
      <c r="O29" s="51">
        <f t="shared" si="15"/>
        <v>4</v>
      </c>
      <c r="P29" s="51">
        <f t="shared" si="15"/>
        <v>4</v>
      </c>
      <c r="Q29" s="51">
        <f t="shared" si="15"/>
        <v>4</v>
      </c>
      <c r="R29" s="51">
        <f t="shared" si="15"/>
        <v>4</v>
      </c>
      <c r="S29" s="51">
        <f t="shared" si="15"/>
        <v>4</v>
      </c>
      <c r="T29" s="51">
        <f t="shared" si="15"/>
        <v>6</v>
      </c>
      <c r="U29" s="51">
        <f t="shared" si="15"/>
        <v>6</v>
      </c>
      <c r="V29" s="51">
        <f t="shared" si="15"/>
        <v>6</v>
      </c>
      <c r="W29" s="51">
        <f t="shared" si="15"/>
        <v>6</v>
      </c>
      <c r="X29" s="51">
        <f t="shared" si="15"/>
        <v>4</v>
      </c>
      <c r="Y29" s="51">
        <f t="shared" si="15"/>
        <v>6</v>
      </c>
      <c r="Z29" s="51">
        <f t="shared" si="15"/>
        <v>6</v>
      </c>
      <c r="AA29" s="51">
        <f t="shared" si="15"/>
        <v>6</v>
      </c>
      <c r="AB29" s="51">
        <f t="shared" si="15"/>
        <v>6</v>
      </c>
      <c r="AC29" s="51">
        <f t="shared" si="15"/>
        <v>8</v>
      </c>
      <c r="AD29" s="51">
        <f t="shared" si="15"/>
        <v>8</v>
      </c>
      <c r="AE29" s="51">
        <f t="shared" si="15"/>
        <v>8</v>
      </c>
      <c r="AF29" s="51">
        <f t="shared" si="15"/>
        <v>8</v>
      </c>
      <c r="AG29" s="51"/>
      <c r="AH29" s="51"/>
      <c r="AI29" s="51"/>
    </row>
    <row r="30" spans="1:111" ht="15.75" customHeight="1">
      <c r="A30" s="69" t="s">
        <v>88</v>
      </c>
      <c r="C30" s="51">
        <f t="shared" ref="C30:AF30" si="16">(C28+C29)</f>
        <v>12</v>
      </c>
      <c r="D30" s="51">
        <f t="shared" si="16"/>
        <v>14</v>
      </c>
      <c r="E30" s="51">
        <f t="shared" si="16"/>
        <v>14</v>
      </c>
      <c r="F30" s="51">
        <f t="shared" si="16"/>
        <v>14</v>
      </c>
      <c r="G30" s="51">
        <f t="shared" si="16"/>
        <v>14</v>
      </c>
      <c r="H30" s="51">
        <f t="shared" si="16"/>
        <v>16</v>
      </c>
      <c r="I30" s="51">
        <f t="shared" si="16"/>
        <v>16</v>
      </c>
      <c r="J30" s="51">
        <f t="shared" si="16"/>
        <v>18</v>
      </c>
      <c r="K30" s="51">
        <f t="shared" si="16"/>
        <v>20</v>
      </c>
      <c r="L30" s="51">
        <f t="shared" si="16"/>
        <v>20</v>
      </c>
      <c r="M30" s="51">
        <f t="shared" si="16"/>
        <v>20</v>
      </c>
      <c r="N30" s="51">
        <f t="shared" si="16"/>
        <v>20</v>
      </c>
      <c r="O30" s="51">
        <f t="shared" si="16"/>
        <v>22</v>
      </c>
      <c r="P30" s="51">
        <f t="shared" si="16"/>
        <v>22</v>
      </c>
      <c r="Q30" s="51">
        <f t="shared" si="16"/>
        <v>22</v>
      </c>
      <c r="R30" s="51">
        <f t="shared" si="16"/>
        <v>24</v>
      </c>
      <c r="S30" s="51">
        <f t="shared" si="16"/>
        <v>24</v>
      </c>
      <c r="T30" s="51">
        <f t="shared" si="16"/>
        <v>26</v>
      </c>
      <c r="U30" s="51">
        <f t="shared" si="16"/>
        <v>28</v>
      </c>
      <c r="V30" s="51">
        <f t="shared" si="16"/>
        <v>28</v>
      </c>
      <c r="W30" s="51">
        <f t="shared" si="16"/>
        <v>28</v>
      </c>
      <c r="X30" s="51">
        <f t="shared" si="16"/>
        <v>28</v>
      </c>
      <c r="Y30" s="51">
        <f t="shared" si="16"/>
        <v>30</v>
      </c>
      <c r="Z30" s="51">
        <f t="shared" si="16"/>
        <v>30</v>
      </c>
      <c r="AA30" s="51">
        <f t="shared" si="16"/>
        <v>32</v>
      </c>
      <c r="AB30" s="51">
        <f t="shared" si="16"/>
        <v>32</v>
      </c>
      <c r="AC30" s="51">
        <f t="shared" si="16"/>
        <v>34</v>
      </c>
      <c r="AD30" s="51">
        <f t="shared" si="16"/>
        <v>34</v>
      </c>
      <c r="AE30" s="51">
        <f t="shared" si="16"/>
        <v>36</v>
      </c>
      <c r="AF30" s="51">
        <f t="shared" si="16"/>
        <v>36</v>
      </c>
    </row>
    <row r="31" spans="1:111" ht="15.75" customHeight="1">
      <c r="A31" s="69" t="s">
        <v>87</v>
      </c>
      <c r="C31" s="51">
        <f t="shared" ref="C31:H31" si="17">(C11-SUM(C12:C16))</f>
        <v>0</v>
      </c>
      <c r="D31" s="51">
        <f t="shared" si="17"/>
        <v>0</v>
      </c>
      <c r="E31" s="51">
        <f t="shared" si="17"/>
        <v>0</v>
      </c>
      <c r="F31" s="51">
        <f t="shared" si="17"/>
        <v>0</v>
      </c>
      <c r="G31" s="51">
        <f t="shared" si="17"/>
        <v>0</v>
      </c>
      <c r="H31" s="51">
        <f t="shared" si="17"/>
        <v>0</v>
      </c>
      <c r="I31" s="51"/>
      <c r="J31" s="51">
        <f>(J11-SUM(J12:J16))</f>
        <v>0</v>
      </c>
      <c r="K31" s="51"/>
      <c r="L31" s="51">
        <f>(L11-SUM(L12:L16))</f>
        <v>0</v>
      </c>
      <c r="M31" s="51"/>
      <c r="N31" s="51">
        <f>(N11-SUM(N12:N16))</f>
        <v>1</v>
      </c>
      <c r="O31" s="51"/>
      <c r="P31" s="51">
        <f>(P11-SUM(P12:P16))</f>
        <v>0</v>
      </c>
      <c r="Q31" s="51"/>
      <c r="R31" s="51">
        <f>(R11-SUM(R12:R16))</f>
        <v>0</v>
      </c>
      <c r="S31" s="51"/>
      <c r="T31" s="51">
        <f>(T11-SUM(T12:T16))</f>
        <v>0</v>
      </c>
      <c r="U31" s="51"/>
      <c r="V31" s="51">
        <f>(V11-SUM(V12:V16))</f>
        <v>0</v>
      </c>
      <c r="W31" s="51"/>
      <c r="X31" s="51">
        <f>(X11-SUM(X12:X16))</f>
        <v>0</v>
      </c>
      <c r="Y31" s="51"/>
      <c r="Z31" s="52">
        <f>(Z11-SUM(Z12:Z16))</f>
        <v>0</v>
      </c>
      <c r="AA31" s="52"/>
      <c r="AB31" s="51">
        <f>(AB11-SUM(AB12:AB16))</f>
        <v>0</v>
      </c>
      <c r="AC31" s="51"/>
      <c r="AD31" s="51">
        <f>(AD11-SUM(AD12:AD16))</f>
        <v>0</v>
      </c>
      <c r="AE31" s="51"/>
      <c r="AF31" s="51">
        <f>(AF11-SUM(AF12:AF16))</f>
        <v>0</v>
      </c>
    </row>
    <row r="32" spans="1:111" s="71" customFormat="1" ht="15.75" customHeight="1">
      <c r="A32" s="70" t="s">
        <v>86</v>
      </c>
      <c r="C32" s="72">
        <f t="shared" ref="C32:AF32" si="18">(C19-((SUM(C25:C27)/2)+(C22+(2*C23)+(4*C24))))</f>
        <v>-0.5</v>
      </c>
      <c r="D32" s="72">
        <f t="shared" si="18"/>
        <v>0</v>
      </c>
      <c r="E32" s="72">
        <f t="shared" si="18"/>
        <v>0.5</v>
      </c>
      <c r="F32" s="72">
        <f t="shared" si="18"/>
        <v>0</v>
      </c>
      <c r="G32" s="72">
        <f t="shared" si="18"/>
        <v>-0.5</v>
      </c>
      <c r="H32" s="72">
        <f t="shared" si="18"/>
        <v>0</v>
      </c>
      <c r="I32" s="72">
        <f t="shared" si="18"/>
        <v>-0.5</v>
      </c>
      <c r="J32" s="72">
        <f t="shared" si="18"/>
        <v>0</v>
      </c>
      <c r="K32" s="72">
        <f t="shared" si="18"/>
        <v>0.5</v>
      </c>
      <c r="L32" s="72">
        <f t="shared" si="18"/>
        <v>0</v>
      </c>
      <c r="M32" s="72">
        <f t="shared" si="18"/>
        <v>-0.5</v>
      </c>
      <c r="N32" s="72">
        <f t="shared" si="18"/>
        <v>-1</v>
      </c>
      <c r="O32" s="72">
        <f t="shared" si="18"/>
        <v>0.5</v>
      </c>
      <c r="P32" s="72">
        <f t="shared" si="18"/>
        <v>0</v>
      </c>
      <c r="Q32" s="72">
        <f t="shared" si="18"/>
        <v>-0.5</v>
      </c>
      <c r="R32" s="72">
        <f t="shared" si="18"/>
        <v>0</v>
      </c>
      <c r="S32" s="72">
        <f t="shared" si="18"/>
        <v>-0.5</v>
      </c>
      <c r="T32" s="72">
        <f t="shared" si="18"/>
        <v>0</v>
      </c>
      <c r="U32" s="72">
        <f t="shared" si="18"/>
        <v>0.5</v>
      </c>
      <c r="V32" s="72">
        <f t="shared" si="18"/>
        <v>0</v>
      </c>
      <c r="W32" s="72">
        <f t="shared" si="18"/>
        <v>-0.5</v>
      </c>
      <c r="X32" s="72">
        <f t="shared" si="18"/>
        <v>0.5</v>
      </c>
      <c r="Y32" s="72">
        <f t="shared" si="18"/>
        <v>0.5</v>
      </c>
      <c r="Z32" s="72">
        <f t="shared" si="18"/>
        <v>0</v>
      </c>
      <c r="AA32" s="72">
        <f t="shared" si="18"/>
        <v>0</v>
      </c>
      <c r="AB32" s="72">
        <f t="shared" si="18"/>
        <v>0</v>
      </c>
      <c r="AC32" s="72">
        <f t="shared" si="18"/>
        <v>-0.5</v>
      </c>
      <c r="AD32" s="72">
        <f t="shared" si="18"/>
        <v>0</v>
      </c>
      <c r="AE32" s="72">
        <f t="shared" si="18"/>
        <v>0.5</v>
      </c>
      <c r="AF32" s="72">
        <f t="shared" si="18"/>
        <v>0</v>
      </c>
      <c r="AG32" s="53"/>
      <c r="AH32" s="53"/>
      <c r="AI32" s="53"/>
      <c r="AJ32" s="53"/>
      <c r="AK32" s="53"/>
      <c r="AL32" s="53"/>
      <c r="AM32" s="53"/>
      <c r="AN32" s="53"/>
      <c r="AO32" s="5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</row>
    <row r="33" spans="1:111" ht="15.75" customHeight="1">
      <c r="A33" s="69" t="s">
        <v>85</v>
      </c>
      <c r="C33" s="53">
        <f t="shared" ref="C33:AF33" si="19">(C9-C30)</f>
        <v>7</v>
      </c>
      <c r="D33" s="53">
        <f t="shared" si="19"/>
        <v>6</v>
      </c>
      <c r="E33" s="53">
        <f t="shared" si="19"/>
        <v>7</v>
      </c>
      <c r="F33" s="53">
        <f t="shared" si="19"/>
        <v>8</v>
      </c>
      <c r="G33" s="53">
        <f t="shared" si="19"/>
        <v>9</v>
      </c>
      <c r="H33" s="53">
        <f t="shared" si="19"/>
        <v>8</v>
      </c>
      <c r="I33" s="53">
        <f t="shared" si="19"/>
        <v>9</v>
      </c>
      <c r="J33" s="53">
        <f t="shared" si="19"/>
        <v>8</v>
      </c>
      <c r="K33" s="53">
        <f t="shared" si="19"/>
        <v>7</v>
      </c>
      <c r="L33" s="53">
        <f t="shared" si="19"/>
        <v>8</v>
      </c>
      <c r="M33" s="53">
        <f t="shared" si="19"/>
        <v>9</v>
      </c>
      <c r="N33" s="53">
        <f t="shared" si="19"/>
        <v>10</v>
      </c>
      <c r="O33" s="53">
        <f t="shared" si="19"/>
        <v>9</v>
      </c>
      <c r="P33" s="53">
        <f t="shared" si="19"/>
        <v>10</v>
      </c>
      <c r="Q33" s="53">
        <f t="shared" si="19"/>
        <v>11</v>
      </c>
      <c r="R33" s="53">
        <f t="shared" si="19"/>
        <v>10</v>
      </c>
      <c r="S33" s="53">
        <f t="shared" si="19"/>
        <v>11</v>
      </c>
      <c r="T33" s="53">
        <f t="shared" si="19"/>
        <v>10</v>
      </c>
      <c r="U33" s="53">
        <f t="shared" si="19"/>
        <v>9</v>
      </c>
      <c r="V33" s="53">
        <f t="shared" si="19"/>
        <v>10</v>
      </c>
      <c r="W33" s="53">
        <f t="shared" si="19"/>
        <v>11</v>
      </c>
      <c r="X33" s="53">
        <f t="shared" si="19"/>
        <v>12</v>
      </c>
      <c r="Y33" s="53">
        <f t="shared" si="19"/>
        <v>11</v>
      </c>
      <c r="Z33" s="53">
        <f t="shared" si="19"/>
        <v>12</v>
      </c>
      <c r="AA33" s="53">
        <f t="shared" si="19"/>
        <v>11</v>
      </c>
      <c r="AB33" s="53">
        <f t="shared" si="19"/>
        <v>12</v>
      </c>
      <c r="AC33" s="53">
        <f t="shared" si="19"/>
        <v>11</v>
      </c>
      <c r="AD33" s="53">
        <f t="shared" si="19"/>
        <v>12</v>
      </c>
      <c r="AE33" s="53">
        <f t="shared" si="19"/>
        <v>11</v>
      </c>
      <c r="AF33" s="53">
        <f t="shared" si="19"/>
        <v>12</v>
      </c>
    </row>
    <row r="34" spans="1:111" s="75" customFormat="1" ht="15.75" customHeight="1">
      <c r="A34" s="74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</row>
    <row r="35" spans="1:111" ht="15.75" customHeight="1">
      <c r="A35" s="54" t="s">
        <v>103</v>
      </c>
      <c r="E35" s="53">
        <f t="shared" ref="E35:AR35" si="20">ROUND(E39/$B$36,2)</f>
        <v>2.1</v>
      </c>
      <c r="F35" s="53">
        <f t="shared" si="20"/>
        <v>2.2000000000000002</v>
      </c>
      <c r="G35" s="53">
        <f t="shared" si="20"/>
        <v>2.2999999999999998</v>
      </c>
      <c r="H35" s="53">
        <f t="shared" si="20"/>
        <v>2.4</v>
      </c>
      <c r="I35" s="53">
        <f t="shared" si="20"/>
        <v>2.5</v>
      </c>
      <c r="J35" s="53">
        <f t="shared" si="20"/>
        <v>2.6</v>
      </c>
      <c r="K35" s="53">
        <f t="shared" si="20"/>
        <v>2.7</v>
      </c>
      <c r="L35" s="53">
        <f t="shared" si="20"/>
        <v>2.8</v>
      </c>
      <c r="M35" s="53">
        <f t="shared" si="20"/>
        <v>2.9</v>
      </c>
      <c r="N35" s="53">
        <f t="shared" si="20"/>
        <v>3</v>
      </c>
      <c r="O35" s="53">
        <f t="shared" si="20"/>
        <v>3.1</v>
      </c>
      <c r="P35" s="53">
        <f t="shared" si="20"/>
        <v>3.2</v>
      </c>
      <c r="Q35" s="53">
        <f t="shared" si="20"/>
        <v>3.3</v>
      </c>
      <c r="R35" s="53">
        <f t="shared" si="20"/>
        <v>3.4</v>
      </c>
      <c r="S35" s="53">
        <f t="shared" si="20"/>
        <v>3.5</v>
      </c>
      <c r="T35" s="53">
        <f t="shared" si="20"/>
        <v>3.6</v>
      </c>
      <c r="U35" s="53">
        <f t="shared" si="20"/>
        <v>3.7</v>
      </c>
      <c r="V35" s="53">
        <f t="shared" si="20"/>
        <v>3.8</v>
      </c>
      <c r="W35" s="53">
        <f t="shared" si="20"/>
        <v>3.9</v>
      </c>
      <c r="X35" s="53">
        <f t="shared" si="20"/>
        <v>4</v>
      </c>
      <c r="Y35" s="53">
        <f t="shared" si="20"/>
        <v>4.0999999999999996</v>
      </c>
      <c r="Z35" s="53">
        <f t="shared" si="20"/>
        <v>4.2</v>
      </c>
      <c r="AA35" s="53">
        <f t="shared" si="20"/>
        <v>4.3</v>
      </c>
      <c r="AB35" s="53">
        <f t="shared" si="20"/>
        <v>4.4000000000000004</v>
      </c>
      <c r="AC35" s="53">
        <f t="shared" si="20"/>
        <v>4.5</v>
      </c>
      <c r="AD35" s="53">
        <f t="shared" si="20"/>
        <v>4.5999999999999996</v>
      </c>
      <c r="AE35" s="53">
        <f t="shared" si="20"/>
        <v>4.7</v>
      </c>
      <c r="AF35" s="53">
        <f t="shared" si="20"/>
        <v>4.8</v>
      </c>
      <c r="AG35" s="53">
        <f t="shared" si="20"/>
        <v>4.9000000000000004</v>
      </c>
      <c r="AH35" s="53">
        <f t="shared" si="20"/>
        <v>5</v>
      </c>
      <c r="AI35" s="53">
        <f t="shared" si="20"/>
        <v>5.0999999999999996</v>
      </c>
      <c r="AJ35" s="53">
        <f t="shared" si="20"/>
        <v>5.2</v>
      </c>
      <c r="AK35" s="53">
        <f t="shared" si="20"/>
        <v>5.3</v>
      </c>
      <c r="AL35" s="53">
        <f t="shared" si="20"/>
        <v>5.4</v>
      </c>
      <c r="AM35" s="53">
        <f t="shared" si="20"/>
        <v>5.5</v>
      </c>
      <c r="AN35" s="53">
        <f t="shared" si="20"/>
        <v>5.6</v>
      </c>
      <c r="AO35" s="53">
        <f t="shared" si="20"/>
        <v>5.7</v>
      </c>
      <c r="AP35" s="53">
        <f t="shared" si="20"/>
        <v>5.8</v>
      </c>
      <c r="AQ35" s="53">
        <f t="shared" si="20"/>
        <v>5.9</v>
      </c>
      <c r="AR35" s="53">
        <f t="shared" si="20"/>
        <v>6</v>
      </c>
    </row>
    <row r="36" spans="1:111" ht="15.75" customHeight="1">
      <c r="A36" s="49" t="s">
        <v>13</v>
      </c>
      <c r="B36" s="55">
        <v>10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11" ht="15.75" customHeight="1">
      <c r="A37" s="49" t="s">
        <v>14</v>
      </c>
      <c r="B37" s="55">
        <v>16</v>
      </c>
      <c r="C37" s="51"/>
      <c r="D37" s="51"/>
      <c r="E37" s="51"/>
      <c r="F37" s="51"/>
      <c r="G37" s="51"/>
      <c r="H37" s="51"/>
      <c r="I37" s="51"/>
      <c r="J37" s="51"/>
      <c r="K37" s="51"/>
    </row>
    <row r="38" spans="1:111" s="47" customFormat="1" ht="14.15" customHeight="1">
      <c r="A38" s="44" t="s">
        <v>102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>
        <f>ROUNDDOWN(0.75*($B$37*N4),0)</f>
        <v>90</v>
      </c>
      <c r="O38" s="46"/>
      <c r="P38" s="46">
        <f>ROUNDDOWN(0.75*($B$37*P4),0)</f>
        <v>96</v>
      </c>
      <c r="Q38" s="46"/>
      <c r="R38" s="46"/>
      <c r="S38" s="46">
        <f>ROUNDDOWN(0.75*($B$37*S4),0)</f>
        <v>102</v>
      </c>
      <c r="T38" s="46"/>
      <c r="U38" s="46">
        <f>ROUNDDOWN(0.75*($B$37*U4),0)</f>
        <v>108</v>
      </c>
      <c r="V38" s="46"/>
      <c r="W38" s="46"/>
      <c r="X38" s="46">
        <f>ROUNDDOWN(0.75*($B$37*X4),0)</f>
        <v>120</v>
      </c>
      <c r="Y38" s="51"/>
      <c r="Z38" s="46">
        <f>ROUNDDOWN(0.75*($B$37*Z4),0)</f>
        <v>126</v>
      </c>
      <c r="AA38" s="46"/>
      <c r="AB38" s="46"/>
      <c r="AC38" s="46">
        <f>ROUNDDOWN(0.75*($B$37*AC4),0)</f>
        <v>132</v>
      </c>
      <c r="AD38" s="46"/>
      <c r="AE38" s="46">
        <f>ROUNDDOWN(0.75*($B$37*AE4),0)</f>
        <v>138</v>
      </c>
      <c r="AF38" s="46"/>
      <c r="AG38" s="51"/>
      <c r="AH38" s="51">
        <f>ROUNDDOWN(0.75*($B$37*AH4),0)</f>
        <v>0</v>
      </c>
      <c r="AI38" s="53"/>
      <c r="AJ38" s="46">
        <f>ROUNDDOWN(0.75*($B$37*AJ4),0)</f>
        <v>0</v>
      </c>
      <c r="AK38" s="53"/>
      <c r="AL38" s="53"/>
      <c r="AM38" s="46">
        <f>ROUNDDOWN(0.75*($B$37*AM4),0)</f>
        <v>0</v>
      </c>
      <c r="AN38" s="53"/>
      <c r="AO38" s="46">
        <f>ROUNDDOWN(0.75*($B$37*AO4),0)</f>
        <v>0</v>
      </c>
      <c r="AP38" s="53"/>
      <c r="AQ38" s="53"/>
      <c r="AR38" s="46">
        <f>ROUNDDOWN(0.75*($B$37*AR4),0)</f>
        <v>0</v>
      </c>
      <c r="AS38" s="53"/>
      <c r="AT38" s="53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</row>
    <row r="39" spans="1:111" s="57" customFormat="1" ht="14.15" customHeight="1">
      <c r="A39" s="77" t="s">
        <v>68</v>
      </c>
      <c r="B39" s="46"/>
      <c r="C39" s="46"/>
      <c r="D39" s="46"/>
      <c r="E39" s="46">
        <v>21</v>
      </c>
      <c r="F39" s="46">
        <v>22</v>
      </c>
      <c r="G39" s="46">
        <v>23</v>
      </c>
      <c r="H39" s="46">
        <v>24</v>
      </c>
      <c r="I39" s="46">
        <v>25</v>
      </c>
      <c r="J39" s="46">
        <v>26</v>
      </c>
      <c r="K39" s="46">
        <v>27</v>
      </c>
      <c r="L39" s="46">
        <v>28</v>
      </c>
      <c r="M39" s="46">
        <v>29</v>
      </c>
      <c r="N39" s="46">
        <v>30</v>
      </c>
      <c r="O39" s="46">
        <v>31</v>
      </c>
      <c r="P39" s="46">
        <v>32</v>
      </c>
      <c r="Q39" s="46">
        <v>33</v>
      </c>
      <c r="R39" s="46">
        <v>34</v>
      </c>
      <c r="S39" s="46">
        <v>35</v>
      </c>
      <c r="T39" s="46">
        <v>36</v>
      </c>
      <c r="U39" s="46">
        <v>37</v>
      </c>
      <c r="V39" s="46">
        <v>38</v>
      </c>
      <c r="W39" s="46">
        <f t="shared" ref="W39:AR39" si="21">(V39+1)</f>
        <v>39</v>
      </c>
      <c r="X39" s="46">
        <f t="shared" si="21"/>
        <v>40</v>
      </c>
      <c r="Y39" s="46">
        <f t="shared" si="21"/>
        <v>41</v>
      </c>
      <c r="Z39" s="46">
        <f t="shared" si="21"/>
        <v>42</v>
      </c>
      <c r="AA39" s="46">
        <f t="shared" si="21"/>
        <v>43</v>
      </c>
      <c r="AB39" s="46">
        <f t="shared" si="21"/>
        <v>44</v>
      </c>
      <c r="AC39" s="46">
        <f t="shared" si="21"/>
        <v>45</v>
      </c>
      <c r="AD39" s="46">
        <f t="shared" si="21"/>
        <v>46</v>
      </c>
      <c r="AE39" s="46">
        <f t="shared" si="21"/>
        <v>47</v>
      </c>
      <c r="AF39" s="46">
        <f t="shared" si="21"/>
        <v>48</v>
      </c>
      <c r="AG39" s="46">
        <f t="shared" si="21"/>
        <v>49</v>
      </c>
      <c r="AH39" s="46">
        <f t="shared" si="21"/>
        <v>50</v>
      </c>
      <c r="AI39" s="46">
        <f t="shared" si="21"/>
        <v>51</v>
      </c>
      <c r="AJ39" s="46">
        <f t="shared" si="21"/>
        <v>52</v>
      </c>
      <c r="AK39" s="46">
        <f t="shared" si="21"/>
        <v>53</v>
      </c>
      <c r="AL39" s="46">
        <f t="shared" si="21"/>
        <v>54</v>
      </c>
      <c r="AM39" s="46">
        <f t="shared" si="21"/>
        <v>55</v>
      </c>
      <c r="AN39" s="46">
        <f t="shared" si="21"/>
        <v>56</v>
      </c>
      <c r="AO39" s="46">
        <f t="shared" si="21"/>
        <v>57</v>
      </c>
      <c r="AP39" s="46">
        <f t="shared" si="21"/>
        <v>58</v>
      </c>
      <c r="AQ39" s="46">
        <f t="shared" si="21"/>
        <v>59</v>
      </c>
      <c r="AR39" s="46">
        <f t="shared" si="21"/>
        <v>60</v>
      </c>
      <c r="AS39" s="53"/>
      <c r="AT39" s="53"/>
    </row>
    <row r="40" spans="1:111" s="47" customFormat="1" ht="14.15" customHeight="1">
      <c r="A40" s="44" t="s">
        <v>101</v>
      </c>
      <c r="B40" s="45"/>
      <c r="C40" s="46"/>
      <c r="D40" s="46"/>
      <c r="E40" s="46"/>
      <c r="F40" s="46">
        <f t="shared" ref="F40:AR40" si="22">ROUNDUP(Rows_for_Initial_Curve*F38,0)</f>
        <v>0</v>
      </c>
      <c r="G40" s="46">
        <f t="shared" si="22"/>
        <v>0</v>
      </c>
      <c r="H40" s="46">
        <f t="shared" si="22"/>
        <v>0</v>
      </c>
      <c r="I40" s="46">
        <f t="shared" si="22"/>
        <v>0</v>
      </c>
      <c r="J40" s="46">
        <f t="shared" si="22"/>
        <v>0</v>
      </c>
      <c r="K40" s="46">
        <f t="shared" si="22"/>
        <v>0</v>
      </c>
      <c r="L40" s="46">
        <f t="shared" si="22"/>
        <v>0</v>
      </c>
      <c r="M40" s="46">
        <f t="shared" si="22"/>
        <v>0</v>
      </c>
      <c r="N40" s="46">
        <f t="shared" si="22"/>
        <v>23</v>
      </c>
      <c r="O40" s="46">
        <f t="shared" si="22"/>
        <v>0</v>
      </c>
      <c r="P40" s="46">
        <f t="shared" si="22"/>
        <v>24</v>
      </c>
      <c r="Q40" s="46">
        <f t="shared" si="22"/>
        <v>0</v>
      </c>
      <c r="R40" s="46">
        <f t="shared" si="22"/>
        <v>0</v>
      </c>
      <c r="S40" s="46">
        <f t="shared" si="22"/>
        <v>26</v>
      </c>
      <c r="T40" s="46">
        <f t="shared" si="22"/>
        <v>0</v>
      </c>
      <c r="U40" s="46">
        <f t="shared" si="22"/>
        <v>27</v>
      </c>
      <c r="V40" s="46">
        <f t="shared" si="22"/>
        <v>0</v>
      </c>
      <c r="W40" s="46">
        <f t="shared" si="22"/>
        <v>0</v>
      </c>
      <c r="X40" s="46">
        <f t="shared" si="22"/>
        <v>30</v>
      </c>
      <c r="Y40" s="46">
        <f t="shared" si="22"/>
        <v>0</v>
      </c>
      <c r="Z40" s="46">
        <f t="shared" si="22"/>
        <v>32</v>
      </c>
      <c r="AA40" s="46">
        <f t="shared" si="22"/>
        <v>0</v>
      </c>
      <c r="AB40" s="46">
        <f t="shared" si="22"/>
        <v>0</v>
      </c>
      <c r="AC40" s="46">
        <f t="shared" si="22"/>
        <v>33</v>
      </c>
      <c r="AD40" s="46">
        <f t="shared" si="22"/>
        <v>0</v>
      </c>
      <c r="AE40" s="46">
        <f t="shared" si="22"/>
        <v>35</v>
      </c>
      <c r="AF40" s="46">
        <f t="shared" si="22"/>
        <v>0</v>
      </c>
      <c r="AG40" s="46">
        <f t="shared" si="22"/>
        <v>0</v>
      </c>
      <c r="AH40" s="46">
        <f t="shared" si="22"/>
        <v>0</v>
      </c>
      <c r="AI40" s="46">
        <f t="shared" si="22"/>
        <v>0</v>
      </c>
      <c r="AJ40" s="46">
        <f t="shared" si="22"/>
        <v>0</v>
      </c>
      <c r="AK40" s="46">
        <f t="shared" si="22"/>
        <v>0</v>
      </c>
      <c r="AL40" s="46">
        <f t="shared" si="22"/>
        <v>0</v>
      </c>
      <c r="AM40" s="46">
        <f t="shared" si="22"/>
        <v>0</v>
      </c>
      <c r="AN40" s="46">
        <f t="shared" si="22"/>
        <v>0</v>
      </c>
      <c r="AO40" s="46">
        <f t="shared" si="22"/>
        <v>0</v>
      </c>
      <c r="AP40" s="46">
        <f t="shared" si="22"/>
        <v>0</v>
      </c>
      <c r="AQ40" s="46">
        <f t="shared" si="22"/>
        <v>0</v>
      </c>
      <c r="AR40" s="46">
        <f t="shared" si="22"/>
        <v>0</v>
      </c>
      <c r="AS40" s="53"/>
      <c r="AT40" s="53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</row>
    <row r="41" spans="1:111" s="47" customFormat="1" ht="14.15" customHeight="1">
      <c r="A41" s="44" t="s">
        <v>100</v>
      </c>
      <c r="B41" s="45"/>
      <c r="C41" s="46"/>
      <c r="D41" s="46"/>
      <c r="E41" s="46"/>
      <c r="F41" s="46">
        <f t="shared" ref="F41:AR41" si="23">ROUNDDOWN(Percent_of_Stitches_Intial_BO*F39,0)</f>
        <v>6</v>
      </c>
      <c r="G41" s="46">
        <f t="shared" si="23"/>
        <v>6</v>
      </c>
      <c r="H41" s="46">
        <f t="shared" si="23"/>
        <v>7</v>
      </c>
      <c r="I41" s="46">
        <f t="shared" si="23"/>
        <v>7</v>
      </c>
      <c r="J41" s="46">
        <f t="shared" si="23"/>
        <v>7</v>
      </c>
      <c r="K41" s="46">
        <f t="shared" si="23"/>
        <v>8</v>
      </c>
      <c r="L41" s="46">
        <f t="shared" si="23"/>
        <v>8</v>
      </c>
      <c r="M41" s="46">
        <f t="shared" si="23"/>
        <v>8</v>
      </c>
      <c r="N41" s="46">
        <f t="shared" si="23"/>
        <v>9</v>
      </c>
      <c r="O41" s="46">
        <f t="shared" si="23"/>
        <v>9</v>
      </c>
      <c r="P41" s="46">
        <f t="shared" si="23"/>
        <v>9</v>
      </c>
      <c r="Q41" s="46">
        <f t="shared" si="23"/>
        <v>9</v>
      </c>
      <c r="R41" s="46">
        <f t="shared" si="23"/>
        <v>10</v>
      </c>
      <c r="S41" s="46">
        <f t="shared" si="23"/>
        <v>10</v>
      </c>
      <c r="T41" s="46">
        <f t="shared" si="23"/>
        <v>10</v>
      </c>
      <c r="U41" s="46">
        <f t="shared" si="23"/>
        <v>11</v>
      </c>
      <c r="V41" s="46">
        <f t="shared" si="23"/>
        <v>11</v>
      </c>
      <c r="W41" s="46">
        <f t="shared" si="23"/>
        <v>11</v>
      </c>
      <c r="X41" s="46">
        <f t="shared" si="23"/>
        <v>12</v>
      </c>
      <c r="Y41" s="46">
        <f t="shared" si="23"/>
        <v>12</v>
      </c>
      <c r="Z41" s="46">
        <f t="shared" si="23"/>
        <v>12</v>
      </c>
      <c r="AA41" s="46">
        <f t="shared" si="23"/>
        <v>12</v>
      </c>
      <c r="AB41" s="46">
        <f t="shared" si="23"/>
        <v>13</v>
      </c>
      <c r="AC41" s="46">
        <f t="shared" si="23"/>
        <v>13</v>
      </c>
      <c r="AD41" s="46">
        <f t="shared" si="23"/>
        <v>13</v>
      </c>
      <c r="AE41" s="46">
        <f t="shared" si="23"/>
        <v>14</v>
      </c>
      <c r="AF41" s="46">
        <f t="shared" si="23"/>
        <v>14</v>
      </c>
      <c r="AG41" s="46">
        <f t="shared" si="23"/>
        <v>14</v>
      </c>
      <c r="AH41" s="46">
        <f t="shared" si="23"/>
        <v>15</v>
      </c>
      <c r="AI41" s="46">
        <f t="shared" si="23"/>
        <v>15</v>
      </c>
      <c r="AJ41" s="46">
        <f t="shared" si="23"/>
        <v>15</v>
      </c>
      <c r="AK41" s="46">
        <f t="shared" si="23"/>
        <v>15</v>
      </c>
      <c r="AL41" s="46">
        <f t="shared" si="23"/>
        <v>16</v>
      </c>
      <c r="AM41" s="46">
        <f t="shared" si="23"/>
        <v>16</v>
      </c>
      <c r="AN41" s="46">
        <f t="shared" si="23"/>
        <v>16</v>
      </c>
      <c r="AO41" s="46">
        <f t="shared" si="23"/>
        <v>17</v>
      </c>
      <c r="AP41" s="46">
        <f t="shared" si="23"/>
        <v>17</v>
      </c>
      <c r="AQ41" s="46">
        <f t="shared" si="23"/>
        <v>17</v>
      </c>
      <c r="AR41" s="46">
        <f t="shared" si="23"/>
        <v>18</v>
      </c>
      <c r="AS41" s="53"/>
      <c r="AT41" s="53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</row>
    <row r="42" spans="1:111" ht="15.75" customHeight="1">
      <c r="A42" s="54" t="s">
        <v>79</v>
      </c>
      <c r="F42" s="53">
        <v>3</v>
      </c>
      <c r="G42" s="53">
        <v>3</v>
      </c>
      <c r="H42" s="51">
        <v>3</v>
      </c>
      <c r="I42" s="51">
        <v>3</v>
      </c>
      <c r="J42" s="51">
        <v>3</v>
      </c>
      <c r="K42" s="51">
        <v>3</v>
      </c>
      <c r="L42" s="51">
        <v>3</v>
      </c>
      <c r="M42" s="51">
        <v>3</v>
      </c>
      <c r="N42" s="51">
        <v>4</v>
      </c>
      <c r="O42" s="51">
        <v>4</v>
      </c>
      <c r="P42" s="51">
        <v>4</v>
      </c>
      <c r="Q42" s="51">
        <v>4</v>
      </c>
      <c r="R42" s="51">
        <v>5</v>
      </c>
      <c r="S42" s="51">
        <v>5</v>
      </c>
      <c r="T42" s="51">
        <v>5</v>
      </c>
      <c r="U42" s="51">
        <v>5</v>
      </c>
      <c r="V42" s="51">
        <v>5</v>
      </c>
      <c r="W42" s="51">
        <v>5</v>
      </c>
      <c r="X42" s="51">
        <v>5</v>
      </c>
      <c r="Y42" s="51">
        <v>5</v>
      </c>
      <c r="Z42" s="51">
        <v>5</v>
      </c>
      <c r="AA42" s="51">
        <v>5</v>
      </c>
      <c r="AB42" s="51">
        <v>5</v>
      </c>
      <c r="AC42" s="51">
        <v>5</v>
      </c>
      <c r="AD42" s="51">
        <v>5</v>
      </c>
      <c r="AE42" s="51">
        <v>5</v>
      </c>
      <c r="AF42" s="51">
        <v>5</v>
      </c>
      <c r="AG42" s="51">
        <v>5</v>
      </c>
      <c r="AH42" s="51">
        <v>5</v>
      </c>
      <c r="AI42" s="51">
        <v>5</v>
      </c>
      <c r="AJ42" s="52">
        <v>5</v>
      </c>
      <c r="AK42" s="51">
        <v>5</v>
      </c>
      <c r="AL42" s="53">
        <v>6</v>
      </c>
      <c r="AM42" s="51">
        <v>5</v>
      </c>
      <c r="AN42" s="53">
        <v>5</v>
      </c>
      <c r="AO42" s="51">
        <v>6</v>
      </c>
      <c r="AP42" s="51">
        <v>6</v>
      </c>
      <c r="AQ42" s="51">
        <v>6</v>
      </c>
      <c r="AR42" s="51">
        <v>7</v>
      </c>
    </row>
    <row r="43" spans="1:111" ht="15.75" customHeight="1">
      <c r="A43" s="54" t="s">
        <v>80</v>
      </c>
      <c r="F43" s="53">
        <v>2</v>
      </c>
      <c r="G43" s="53">
        <v>2</v>
      </c>
      <c r="H43" s="51">
        <v>3</v>
      </c>
      <c r="I43" s="51">
        <v>3</v>
      </c>
      <c r="J43" s="51">
        <v>3</v>
      </c>
      <c r="K43" s="51">
        <v>3</v>
      </c>
      <c r="L43" s="51">
        <v>3</v>
      </c>
      <c r="M43" s="51">
        <v>3</v>
      </c>
      <c r="N43" s="51">
        <v>3</v>
      </c>
      <c r="O43" s="51">
        <v>3</v>
      </c>
      <c r="P43" s="51">
        <v>4</v>
      </c>
      <c r="Q43" s="51">
        <v>4</v>
      </c>
      <c r="R43" s="51">
        <v>4</v>
      </c>
      <c r="S43" s="51">
        <v>4</v>
      </c>
      <c r="T43" s="51">
        <v>4</v>
      </c>
      <c r="U43" s="51">
        <v>4</v>
      </c>
      <c r="V43" s="51">
        <v>4</v>
      </c>
      <c r="W43" s="51">
        <v>4</v>
      </c>
      <c r="X43" s="51">
        <v>4</v>
      </c>
      <c r="Y43" s="51">
        <v>4</v>
      </c>
      <c r="Z43" s="51">
        <v>4</v>
      </c>
      <c r="AA43" s="51">
        <v>4</v>
      </c>
      <c r="AB43" s="51">
        <v>5</v>
      </c>
      <c r="AC43" s="51">
        <v>5</v>
      </c>
      <c r="AD43" s="51">
        <v>5</v>
      </c>
      <c r="AE43" s="51">
        <v>5</v>
      </c>
      <c r="AF43" s="51">
        <v>5</v>
      </c>
      <c r="AG43" s="51">
        <v>5</v>
      </c>
      <c r="AH43" s="51">
        <v>5</v>
      </c>
      <c r="AI43" s="51">
        <v>5</v>
      </c>
      <c r="AJ43" s="52">
        <v>5</v>
      </c>
      <c r="AK43" s="51">
        <v>5</v>
      </c>
      <c r="AL43" s="53">
        <v>5</v>
      </c>
      <c r="AM43" s="51">
        <v>5</v>
      </c>
      <c r="AN43" s="53">
        <v>5</v>
      </c>
      <c r="AO43" s="51">
        <v>5</v>
      </c>
      <c r="AP43" s="51">
        <v>6</v>
      </c>
      <c r="AQ43" s="51">
        <v>6</v>
      </c>
      <c r="AR43" s="51">
        <v>6</v>
      </c>
    </row>
    <row r="44" spans="1:111" ht="15.75" customHeight="1">
      <c r="A44" s="54" t="s">
        <v>81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>
        <v>2</v>
      </c>
      <c r="Y44" s="51">
        <v>2</v>
      </c>
      <c r="Z44" s="51">
        <v>2</v>
      </c>
      <c r="AA44" s="51">
        <v>2</v>
      </c>
      <c r="AB44" s="51">
        <v>2</v>
      </c>
      <c r="AC44" s="51">
        <v>2</v>
      </c>
      <c r="AD44" s="51">
        <v>2</v>
      </c>
      <c r="AE44" s="51">
        <v>3</v>
      </c>
      <c r="AF44" s="51">
        <v>3</v>
      </c>
      <c r="AG44" s="51">
        <v>3</v>
      </c>
      <c r="AH44" s="51">
        <v>3</v>
      </c>
      <c r="AI44" s="51">
        <v>3</v>
      </c>
      <c r="AJ44" s="52">
        <v>3</v>
      </c>
      <c r="AK44" s="51">
        <v>3</v>
      </c>
      <c r="AL44" s="53">
        <v>3</v>
      </c>
      <c r="AM44" s="51">
        <v>3</v>
      </c>
      <c r="AN44" s="53">
        <v>3</v>
      </c>
      <c r="AO44" s="51">
        <v>3</v>
      </c>
      <c r="AP44" s="51">
        <v>3</v>
      </c>
      <c r="AQ44" s="51">
        <v>3</v>
      </c>
      <c r="AR44" s="51">
        <v>3</v>
      </c>
    </row>
    <row r="45" spans="1:111" ht="15.75" customHeight="1">
      <c r="A45" s="54" t="s">
        <v>82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2"/>
      <c r="AK45" s="51"/>
      <c r="AM45" s="51"/>
    </row>
    <row r="46" spans="1:111" ht="15.75" customHeight="1">
      <c r="A46" s="54" t="s">
        <v>83</v>
      </c>
      <c r="F46" s="53">
        <v>1</v>
      </c>
      <c r="G46" s="53">
        <v>1</v>
      </c>
      <c r="H46" s="51">
        <v>1</v>
      </c>
      <c r="I46" s="51">
        <v>1</v>
      </c>
      <c r="J46" s="51">
        <v>1</v>
      </c>
      <c r="K46" s="51">
        <v>2</v>
      </c>
      <c r="L46" s="51">
        <v>2</v>
      </c>
      <c r="M46" s="51">
        <v>2</v>
      </c>
      <c r="N46" s="51">
        <v>1</v>
      </c>
      <c r="O46" s="51">
        <v>1</v>
      </c>
      <c r="P46" s="51">
        <v>1</v>
      </c>
      <c r="Q46" s="51">
        <v>1</v>
      </c>
      <c r="R46" s="51">
        <v>1</v>
      </c>
      <c r="S46" s="51">
        <v>1</v>
      </c>
      <c r="T46" s="51">
        <v>1</v>
      </c>
      <c r="U46" s="51">
        <v>2</v>
      </c>
      <c r="V46" s="51">
        <v>2</v>
      </c>
      <c r="W46" s="51">
        <v>2</v>
      </c>
      <c r="X46" s="51">
        <v>1</v>
      </c>
      <c r="Y46" s="51">
        <v>1</v>
      </c>
      <c r="Z46" s="51">
        <v>1</v>
      </c>
      <c r="AA46" s="51">
        <v>1</v>
      </c>
      <c r="AB46" s="51">
        <v>1</v>
      </c>
      <c r="AC46" s="51">
        <v>1</v>
      </c>
      <c r="AD46" s="51">
        <v>1</v>
      </c>
      <c r="AE46" s="51">
        <v>1</v>
      </c>
      <c r="AF46" s="51">
        <v>1</v>
      </c>
      <c r="AG46" s="51">
        <v>1</v>
      </c>
      <c r="AH46" s="51">
        <v>2</v>
      </c>
      <c r="AI46" s="51">
        <v>2</v>
      </c>
      <c r="AJ46" s="52">
        <v>2</v>
      </c>
      <c r="AK46" s="51">
        <v>2</v>
      </c>
      <c r="AL46" s="53">
        <v>2</v>
      </c>
      <c r="AM46" s="51">
        <v>3</v>
      </c>
      <c r="AN46" s="53">
        <v>3</v>
      </c>
      <c r="AO46" s="51">
        <v>3</v>
      </c>
      <c r="AP46" s="51">
        <v>2</v>
      </c>
      <c r="AQ46" s="51">
        <v>2</v>
      </c>
      <c r="AR46" s="51">
        <v>2</v>
      </c>
    </row>
    <row r="47" spans="1:111" s="58" customFormat="1" ht="15.75" customHeight="1">
      <c r="A47" s="58" t="s">
        <v>98</v>
      </c>
      <c r="B47" s="60"/>
      <c r="C47" s="60"/>
      <c r="D47" s="60"/>
      <c r="E47" s="60"/>
      <c r="F47" s="60">
        <f t="shared" ref="F47:W47" si="24">((2*2)+(2*F46))</f>
        <v>6</v>
      </c>
      <c r="G47" s="60">
        <f t="shared" si="24"/>
        <v>6</v>
      </c>
      <c r="H47" s="60">
        <f t="shared" si="24"/>
        <v>6</v>
      </c>
      <c r="I47" s="60">
        <f t="shared" si="24"/>
        <v>6</v>
      </c>
      <c r="J47" s="60">
        <f t="shared" si="24"/>
        <v>6</v>
      </c>
      <c r="K47" s="60">
        <f t="shared" si="24"/>
        <v>8</v>
      </c>
      <c r="L47" s="60">
        <f t="shared" si="24"/>
        <v>8</v>
      </c>
      <c r="M47" s="60">
        <f t="shared" si="24"/>
        <v>8</v>
      </c>
      <c r="N47" s="60">
        <f t="shared" si="24"/>
        <v>6</v>
      </c>
      <c r="O47" s="60">
        <f t="shared" si="24"/>
        <v>6</v>
      </c>
      <c r="P47" s="60">
        <f t="shared" si="24"/>
        <v>6</v>
      </c>
      <c r="Q47" s="60">
        <f t="shared" si="24"/>
        <v>6</v>
      </c>
      <c r="R47" s="60">
        <f t="shared" si="24"/>
        <v>6</v>
      </c>
      <c r="S47" s="60">
        <f t="shared" si="24"/>
        <v>6</v>
      </c>
      <c r="T47" s="60">
        <f t="shared" si="24"/>
        <v>6</v>
      </c>
      <c r="U47" s="60">
        <f t="shared" si="24"/>
        <v>8</v>
      </c>
      <c r="V47" s="60">
        <f t="shared" si="24"/>
        <v>8</v>
      </c>
      <c r="W47" s="60">
        <f t="shared" si="24"/>
        <v>8</v>
      </c>
      <c r="X47" s="60">
        <f t="shared" ref="X47:AR47" si="25">((3*2)+(2*X46))</f>
        <v>8</v>
      </c>
      <c r="Y47" s="60">
        <f t="shared" si="25"/>
        <v>8</v>
      </c>
      <c r="Z47" s="60">
        <f t="shared" si="25"/>
        <v>8</v>
      </c>
      <c r="AA47" s="60">
        <f t="shared" si="25"/>
        <v>8</v>
      </c>
      <c r="AB47" s="60">
        <f t="shared" si="25"/>
        <v>8</v>
      </c>
      <c r="AC47" s="60">
        <f t="shared" si="25"/>
        <v>8</v>
      </c>
      <c r="AD47" s="60">
        <f t="shared" si="25"/>
        <v>8</v>
      </c>
      <c r="AE47" s="60">
        <f t="shared" si="25"/>
        <v>8</v>
      </c>
      <c r="AF47" s="60">
        <f t="shared" si="25"/>
        <v>8</v>
      </c>
      <c r="AG47" s="60">
        <f t="shared" si="25"/>
        <v>8</v>
      </c>
      <c r="AH47" s="60">
        <f t="shared" si="25"/>
        <v>10</v>
      </c>
      <c r="AI47" s="60">
        <f t="shared" si="25"/>
        <v>10</v>
      </c>
      <c r="AJ47" s="60">
        <f t="shared" si="25"/>
        <v>10</v>
      </c>
      <c r="AK47" s="60">
        <f t="shared" si="25"/>
        <v>10</v>
      </c>
      <c r="AL47" s="60">
        <f t="shared" si="25"/>
        <v>10</v>
      </c>
      <c r="AM47" s="60">
        <f t="shared" si="25"/>
        <v>12</v>
      </c>
      <c r="AN47" s="60">
        <f t="shared" si="25"/>
        <v>12</v>
      </c>
      <c r="AO47" s="60">
        <f t="shared" si="25"/>
        <v>12</v>
      </c>
      <c r="AP47" s="60">
        <f t="shared" si="25"/>
        <v>10</v>
      </c>
      <c r="AQ47" s="60">
        <f t="shared" si="25"/>
        <v>10</v>
      </c>
      <c r="AR47" s="60">
        <f t="shared" si="25"/>
        <v>10</v>
      </c>
      <c r="AS47" s="53"/>
      <c r="AT47" s="53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</row>
    <row r="48" spans="1:111" ht="15.75" customHeight="1">
      <c r="A48" s="61" t="s">
        <v>97</v>
      </c>
      <c r="F48" s="51">
        <f t="shared" ref="F48:AR48" si="26">(F47+F51)</f>
        <v>17</v>
      </c>
      <c r="G48" s="51">
        <f t="shared" si="26"/>
        <v>17</v>
      </c>
      <c r="H48" s="51">
        <f t="shared" si="26"/>
        <v>17</v>
      </c>
      <c r="I48" s="51">
        <f t="shared" si="26"/>
        <v>17</v>
      </c>
      <c r="J48" s="51">
        <f t="shared" si="26"/>
        <v>19</v>
      </c>
      <c r="K48" s="51">
        <f t="shared" si="26"/>
        <v>21</v>
      </c>
      <c r="L48" s="51">
        <f t="shared" si="26"/>
        <v>21</v>
      </c>
      <c r="M48" s="51">
        <f t="shared" si="26"/>
        <v>23</v>
      </c>
      <c r="N48" s="51">
        <f t="shared" si="26"/>
        <v>19</v>
      </c>
      <c r="O48" s="51">
        <f t="shared" si="26"/>
        <v>19</v>
      </c>
      <c r="P48" s="51">
        <f t="shared" si="26"/>
        <v>17</v>
      </c>
      <c r="Q48" s="51">
        <f t="shared" si="26"/>
        <v>17</v>
      </c>
      <c r="R48" s="51">
        <f t="shared" si="26"/>
        <v>19</v>
      </c>
      <c r="S48" s="51">
        <f t="shared" si="26"/>
        <v>19</v>
      </c>
      <c r="T48" s="51">
        <f t="shared" si="26"/>
        <v>19</v>
      </c>
      <c r="U48" s="51">
        <f t="shared" si="26"/>
        <v>23</v>
      </c>
      <c r="V48" s="51">
        <f t="shared" si="26"/>
        <v>23</v>
      </c>
      <c r="W48" s="51">
        <f t="shared" si="26"/>
        <v>23</v>
      </c>
      <c r="X48" s="51">
        <f t="shared" si="26"/>
        <v>21</v>
      </c>
      <c r="Y48" s="51">
        <f t="shared" si="26"/>
        <v>21</v>
      </c>
      <c r="Z48" s="51">
        <f t="shared" si="26"/>
        <v>23</v>
      </c>
      <c r="AA48" s="51">
        <f t="shared" si="26"/>
        <v>23</v>
      </c>
      <c r="AB48" s="51">
        <f t="shared" si="26"/>
        <v>23</v>
      </c>
      <c r="AC48" s="51">
        <f t="shared" si="26"/>
        <v>25</v>
      </c>
      <c r="AD48" s="51">
        <f t="shared" si="26"/>
        <v>25</v>
      </c>
      <c r="AE48" s="51">
        <f t="shared" si="26"/>
        <v>23</v>
      </c>
      <c r="AF48" s="51">
        <f t="shared" si="26"/>
        <v>25</v>
      </c>
      <c r="AG48" s="51">
        <f t="shared" si="26"/>
        <v>25</v>
      </c>
      <c r="AH48" s="51">
        <f t="shared" si="26"/>
        <v>29</v>
      </c>
      <c r="AI48" s="51">
        <f t="shared" si="26"/>
        <v>29</v>
      </c>
      <c r="AJ48" s="51">
        <f t="shared" si="26"/>
        <v>29</v>
      </c>
      <c r="AK48" s="51">
        <f t="shared" si="26"/>
        <v>29</v>
      </c>
      <c r="AL48" s="51">
        <f t="shared" si="26"/>
        <v>29</v>
      </c>
      <c r="AM48" s="51">
        <f t="shared" si="26"/>
        <v>33</v>
      </c>
      <c r="AN48" s="51">
        <f t="shared" si="26"/>
        <v>33</v>
      </c>
      <c r="AO48" s="51">
        <f t="shared" si="26"/>
        <v>33</v>
      </c>
      <c r="AP48" s="51">
        <f t="shared" si="26"/>
        <v>29</v>
      </c>
      <c r="AQ48" s="51">
        <f t="shared" si="26"/>
        <v>31</v>
      </c>
      <c r="AR48" s="51">
        <f t="shared" si="26"/>
        <v>29</v>
      </c>
    </row>
    <row r="49" spans="1:111" s="63" customFormat="1" ht="15.75" customHeight="1">
      <c r="A49" s="62" t="s">
        <v>96</v>
      </c>
      <c r="C49" s="64"/>
      <c r="D49" s="64"/>
      <c r="E49" s="64"/>
      <c r="F49" s="64">
        <f t="shared" ref="F49:AR49" si="27">ROUNDUP(Stitches_at_Final_BO*F39,0)</f>
        <v>5</v>
      </c>
      <c r="G49" s="64">
        <f t="shared" si="27"/>
        <v>5</v>
      </c>
      <c r="H49" s="64">
        <f t="shared" si="27"/>
        <v>5</v>
      </c>
      <c r="I49" s="64">
        <f t="shared" si="27"/>
        <v>5</v>
      </c>
      <c r="J49" s="64">
        <f t="shared" si="27"/>
        <v>6</v>
      </c>
      <c r="K49" s="64">
        <f t="shared" si="27"/>
        <v>6</v>
      </c>
      <c r="L49" s="64">
        <f t="shared" si="27"/>
        <v>6</v>
      </c>
      <c r="M49" s="64">
        <f t="shared" si="27"/>
        <v>6</v>
      </c>
      <c r="N49" s="64">
        <f t="shared" si="27"/>
        <v>6</v>
      </c>
      <c r="O49" s="64">
        <f t="shared" si="27"/>
        <v>7</v>
      </c>
      <c r="P49" s="64">
        <f t="shared" si="27"/>
        <v>7</v>
      </c>
      <c r="Q49" s="64">
        <f t="shared" si="27"/>
        <v>7</v>
      </c>
      <c r="R49" s="64">
        <f t="shared" si="27"/>
        <v>7</v>
      </c>
      <c r="S49" s="64">
        <f t="shared" si="27"/>
        <v>7</v>
      </c>
      <c r="T49" s="64">
        <f t="shared" si="27"/>
        <v>8</v>
      </c>
      <c r="U49" s="64">
        <f t="shared" si="27"/>
        <v>8</v>
      </c>
      <c r="V49" s="64">
        <f t="shared" si="27"/>
        <v>8</v>
      </c>
      <c r="W49" s="64">
        <f t="shared" si="27"/>
        <v>8</v>
      </c>
      <c r="X49" s="64">
        <f t="shared" si="27"/>
        <v>8</v>
      </c>
      <c r="Y49" s="64">
        <f t="shared" si="27"/>
        <v>9</v>
      </c>
      <c r="Z49" s="64">
        <f t="shared" si="27"/>
        <v>9</v>
      </c>
      <c r="AA49" s="64">
        <f t="shared" si="27"/>
        <v>9</v>
      </c>
      <c r="AB49" s="64">
        <f t="shared" si="27"/>
        <v>9</v>
      </c>
      <c r="AC49" s="64">
        <f t="shared" si="27"/>
        <v>9</v>
      </c>
      <c r="AD49" s="64">
        <f t="shared" si="27"/>
        <v>10</v>
      </c>
      <c r="AE49" s="64">
        <f t="shared" si="27"/>
        <v>10</v>
      </c>
      <c r="AF49" s="64">
        <f t="shared" si="27"/>
        <v>10</v>
      </c>
      <c r="AG49" s="64">
        <f t="shared" si="27"/>
        <v>10</v>
      </c>
      <c r="AH49" s="64">
        <f t="shared" si="27"/>
        <v>10</v>
      </c>
      <c r="AI49" s="64">
        <f t="shared" si="27"/>
        <v>11</v>
      </c>
      <c r="AJ49" s="64">
        <f t="shared" si="27"/>
        <v>11</v>
      </c>
      <c r="AK49" s="64">
        <f t="shared" si="27"/>
        <v>11</v>
      </c>
      <c r="AL49" s="64">
        <f t="shared" si="27"/>
        <v>11</v>
      </c>
      <c r="AM49" s="64">
        <f t="shared" si="27"/>
        <v>11</v>
      </c>
      <c r="AN49" s="64">
        <f t="shared" si="27"/>
        <v>12</v>
      </c>
      <c r="AO49" s="64">
        <f t="shared" si="27"/>
        <v>12</v>
      </c>
      <c r="AP49" s="64">
        <f t="shared" si="27"/>
        <v>12</v>
      </c>
      <c r="AQ49" s="64">
        <f t="shared" si="27"/>
        <v>12</v>
      </c>
      <c r="AR49" s="64">
        <f t="shared" si="27"/>
        <v>12</v>
      </c>
      <c r="AS49" s="53"/>
      <c r="AT49" s="53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</row>
    <row r="50" spans="1:111" s="63" customFormat="1" ht="15.75" customHeight="1">
      <c r="A50" s="62" t="s">
        <v>95</v>
      </c>
      <c r="C50" s="64"/>
      <c r="D50" s="64"/>
      <c r="E50" s="64"/>
      <c r="F50" s="64">
        <f t="shared" ref="F50:AR50" si="28">ROUNDUP(Rows_for_Final_BO*F38,0)</f>
        <v>0</v>
      </c>
      <c r="G50" s="64">
        <f t="shared" si="28"/>
        <v>0</v>
      </c>
      <c r="H50" s="64">
        <f t="shared" si="28"/>
        <v>0</v>
      </c>
      <c r="I50" s="64">
        <f t="shared" si="28"/>
        <v>0</v>
      </c>
      <c r="J50" s="64">
        <f t="shared" si="28"/>
        <v>0</v>
      </c>
      <c r="K50" s="64">
        <f t="shared" si="28"/>
        <v>0</v>
      </c>
      <c r="L50" s="64">
        <f t="shared" si="28"/>
        <v>0</v>
      </c>
      <c r="M50" s="64">
        <f t="shared" si="28"/>
        <v>0</v>
      </c>
      <c r="N50" s="64">
        <f t="shared" si="28"/>
        <v>23</v>
      </c>
      <c r="O50" s="64">
        <f t="shared" si="28"/>
        <v>0</v>
      </c>
      <c r="P50" s="64">
        <f t="shared" si="28"/>
        <v>24</v>
      </c>
      <c r="Q50" s="64">
        <f t="shared" si="28"/>
        <v>0</v>
      </c>
      <c r="R50" s="64">
        <f t="shared" si="28"/>
        <v>0</v>
      </c>
      <c r="S50" s="64">
        <f t="shared" si="28"/>
        <v>26</v>
      </c>
      <c r="T50" s="64">
        <f t="shared" si="28"/>
        <v>0</v>
      </c>
      <c r="U50" s="64">
        <f t="shared" si="28"/>
        <v>27</v>
      </c>
      <c r="V50" s="64">
        <f t="shared" si="28"/>
        <v>0</v>
      </c>
      <c r="W50" s="64">
        <f t="shared" si="28"/>
        <v>0</v>
      </c>
      <c r="X50" s="64">
        <f t="shared" si="28"/>
        <v>30</v>
      </c>
      <c r="Y50" s="64">
        <f t="shared" si="28"/>
        <v>0</v>
      </c>
      <c r="Z50" s="64">
        <f t="shared" si="28"/>
        <v>32</v>
      </c>
      <c r="AA50" s="64">
        <f t="shared" si="28"/>
        <v>0</v>
      </c>
      <c r="AB50" s="64">
        <f t="shared" si="28"/>
        <v>0</v>
      </c>
      <c r="AC50" s="64">
        <f t="shared" si="28"/>
        <v>33</v>
      </c>
      <c r="AD50" s="64">
        <f t="shared" si="28"/>
        <v>0</v>
      </c>
      <c r="AE50" s="64">
        <f t="shared" si="28"/>
        <v>35</v>
      </c>
      <c r="AF50" s="64">
        <f t="shared" si="28"/>
        <v>0</v>
      </c>
      <c r="AG50" s="64">
        <f t="shared" si="28"/>
        <v>0</v>
      </c>
      <c r="AH50" s="64">
        <f t="shared" si="28"/>
        <v>0</v>
      </c>
      <c r="AI50" s="64">
        <f t="shared" si="28"/>
        <v>0</v>
      </c>
      <c r="AJ50" s="64">
        <f t="shared" si="28"/>
        <v>0</v>
      </c>
      <c r="AK50" s="64">
        <f t="shared" si="28"/>
        <v>0</v>
      </c>
      <c r="AL50" s="64">
        <f t="shared" si="28"/>
        <v>0</v>
      </c>
      <c r="AM50" s="64">
        <f t="shared" si="28"/>
        <v>0</v>
      </c>
      <c r="AN50" s="64">
        <f t="shared" si="28"/>
        <v>0</v>
      </c>
      <c r="AO50" s="64">
        <f t="shared" si="28"/>
        <v>0</v>
      </c>
      <c r="AP50" s="64">
        <f t="shared" si="28"/>
        <v>0</v>
      </c>
      <c r="AQ50" s="64">
        <f t="shared" si="28"/>
        <v>0</v>
      </c>
      <c r="AR50" s="64">
        <f t="shared" si="28"/>
        <v>0</v>
      </c>
      <c r="AS50" s="53"/>
      <c r="AT50" s="53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</row>
    <row r="51" spans="1:111" s="63" customFormat="1" ht="15.75" customHeight="1">
      <c r="A51" s="58" t="s">
        <v>94</v>
      </c>
      <c r="C51" s="64"/>
      <c r="D51" s="64"/>
      <c r="E51" s="64"/>
      <c r="F51" s="64">
        <f>(F47+(2*SUM(F52:F54))+3)</f>
        <v>11</v>
      </c>
      <c r="G51" s="64">
        <f t="shared" ref="G51:AR51" si="29">(G47+(2*SUM(G52:G54))+3)</f>
        <v>11</v>
      </c>
      <c r="H51" s="64">
        <f t="shared" si="29"/>
        <v>11</v>
      </c>
      <c r="I51" s="64">
        <f t="shared" si="29"/>
        <v>11</v>
      </c>
      <c r="J51" s="64">
        <f t="shared" si="29"/>
        <v>13</v>
      </c>
      <c r="K51" s="64">
        <f t="shared" si="29"/>
        <v>13</v>
      </c>
      <c r="L51" s="64">
        <f t="shared" si="29"/>
        <v>13</v>
      </c>
      <c r="M51" s="64">
        <f t="shared" si="29"/>
        <v>15</v>
      </c>
      <c r="N51" s="64">
        <f t="shared" si="29"/>
        <v>13</v>
      </c>
      <c r="O51" s="64">
        <f t="shared" si="29"/>
        <v>13</v>
      </c>
      <c r="P51" s="64">
        <f t="shared" si="29"/>
        <v>11</v>
      </c>
      <c r="Q51" s="64">
        <f t="shared" si="29"/>
        <v>11</v>
      </c>
      <c r="R51" s="64">
        <f t="shared" si="29"/>
        <v>13</v>
      </c>
      <c r="S51" s="64">
        <f t="shared" si="29"/>
        <v>13</v>
      </c>
      <c r="T51" s="64">
        <f t="shared" si="29"/>
        <v>13</v>
      </c>
      <c r="U51" s="64">
        <f t="shared" si="29"/>
        <v>15</v>
      </c>
      <c r="V51" s="64">
        <f t="shared" si="29"/>
        <v>15</v>
      </c>
      <c r="W51" s="64">
        <f t="shared" si="29"/>
        <v>15</v>
      </c>
      <c r="X51" s="64">
        <f t="shared" si="29"/>
        <v>13</v>
      </c>
      <c r="Y51" s="64">
        <f t="shared" si="29"/>
        <v>13</v>
      </c>
      <c r="Z51" s="64">
        <f t="shared" si="29"/>
        <v>15</v>
      </c>
      <c r="AA51" s="64">
        <f t="shared" si="29"/>
        <v>15</v>
      </c>
      <c r="AB51" s="64">
        <f t="shared" si="29"/>
        <v>15</v>
      </c>
      <c r="AC51" s="64">
        <f t="shared" si="29"/>
        <v>17</v>
      </c>
      <c r="AD51" s="64">
        <f t="shared" si="29"/>
        <v>17</v>
      </c>
      <c r="AE51" s="64">
        <f t="shared" si="29"/>
        <v>15</v>
      </c>
      <c r="AF51" s="64">
        <f t="shared" si="29"/>
        <v>17</v>
      </c>
      <c r="AG51" s="64">
        <f t="shared" si="29"/>
        <v>17</v>
      </c>
      <c r="AH51" s="64">
        <f t="shared" si="29"/>
        <v>19</v>
      </c>
      <c r="AI51" s="64">
        <f t="shared" si="29"/>
        <v>19</v>
      </c>
      <c r="AJ51" s="64">
        <f t="shared" si="29"/>
        <v>19</v>
      </c>
      <c r="AK51" s="64">
        <f t="shared" si="29"/>
        <v>19</v>
      </c>
      <c r="AL51" s="64">
        <f t="shared" si="29"/>
        <v>19</v>
      </c>
      <c r="AM51" s="64">
        <f t="shared" si="29"/>
        <v>21</v>
      </c>
      <c r="AN51" s="64">
        <f t="shared" si="29"/>
        <v>21</v>
      </c>
      <c r="AO51" s="64">
        <f t="shared" si="29"/>
        <v>21</v>
      </c>
      <c r="AP51" s="64">
        <f t="shared" si="29"/>
        <v>19</v>
      </c>
      <c r="AQ51" s="64">
        <f t="shared" si="29"/>
        <v>21</v>
      </c>
      <c r="AR51" s="64">
        <f t="shared" si="29"/>
        <v>19</v>
      </c>
      <c r="AS51" s="53"/>
      <c r="AT51" s="53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</row>
    <row r="52" spans="1:111" ht="15.75" customHeight="1">
      <c r="A52" s="66" t="s">
        <v>84</v>
      </c>
      <c r="B52" s="67"/>
      <c r="C52" s="51"/>
      <c r="D52" s="51"/>
      <c r="E52" s="51"/>
      <c r="F52" s="51">
        <v>1</v>
      </c>
      <c r="G52" s="51">
        <v>1</v>
      </c>
      <c r="H52" s="51">
        <v>1</v>
      </c>
      <c r="I52" s="51">
        <v>1</v>
      </c>
      <c r="J52" s="51">
        <v>2</v>
      </c>
      <c r="K52" s="51">
        <v>1</v>
      </c>
      <c r="L52" s="51">
        <v>1</v>
      </c>
      <c r="M52" s="51">
        <v>2</v>
      </c>
      <c r="N52" s="51">
        <v>2</v>
      </c>
      <c r="O52" s="51">
        <v>2</v>
      </c>
      <c r="P52" s="51"/>
      <c r="Q52" s="51"/>
      <c r="R52" s="51">
        <v>2</v>
      </c>
      <c r="S52" s="51">
        <v>1</v>
      </c>
      <c r="T52" s="51">
        <v>1</v>
      </c>
      <c r="U52" s="51">
        <v>1</v>
      </c>
      <c r="V52" s="51">
        <v>2</v>
      </c>
      <c r="W52" s="51">
        <v>2</v>
      </c>
      <c r="X52" s="51"/>
      <c r="Y52" s="51"/>
      <c r="Z52" s="51">
        <v>1</v>
      </c>
      <c r="AA52" s="52">
        <v>1</v>
      </c>
      <c r="AB52" s="51">
        <v>1</v>
      </c>
      <c r="AC52" s="51">
        <v>2</v>
      </c>
      <c r="AD52" s="51">
        <v>2</v>
      </c>
      <c r="AE52" s="51">
        <v>1</v>
      </c>
      <c r="AF52" s="51">
        <v>2</v>
      </c>
      <c r="AG52" s="51">
        <v>2</v>
      </c>
      <c r="AH52" s="51">
        <v>2</v>
      </c>
      <c r="AI52" s="53">
        <v>2</v>
      </c>
      <c r="AJ52" s="52">
        <v>2</v>
      </c>
      <c r="AK52" s="53">
        <v>2</v>
      </c>
      <c r="AL52" s="53">
        <v>2</v>
      </c>
      <c r="AM52" s="51">
        <v>2</v>
      </c>
      <c r="AN52" s="51">
        <v>2</v>
      </c>
      <c r="AO52" s="51">
        <v>2</v>
      </c>
      <c r="AP52" s="53">
        <v>2</v>
      </c>
      <c r="AQ52" s="53">
        <v>3</v>
      </c>
      <c r="AR52" s="51">
        <v>2</v>
      </c>
    </row>
    <row r="53" spans="1:111" ht="15.75" customHeight="1">
      <c r="A53" s="68" t="s">
        <v>70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/>
      <c r="O53" s="51"/>
      <c r="P53" s="51">
        <v>1</v>
      </c>
      <c r="Q53" s="51">
        <v>1</v>
      </c>
      <c r="R53" s="51"/>
      <c r="S53" s="51">
        <v>1</v>
      </c>
      <c r="T53" s="51">
        <v>1</v>
      </c>
      <c r="U53" s="51">
        <v>1</v>
      </c>
      <c r="V53" s="51"/>
      <c r="W53" s="51"/>
      <c r="X53" s="51">
        <v>1</v>
      </c>
      <c r="Y53" s="51">
        <v>1</v>
      </c>
      <c r="Z53" s="51">
        <v>1</v>
      </c>
      <c r="AA53" s="52">
        <v>1</v>
      </c>
      <c r="AB53" s="51">
        <v>1</v>
      </c>
      <c r="AC53" s="51">
        <v>1</v>
      </c>
      <c r="AD53" s="51">
        <v>1</v>
      </c>
      <c r="AE53" s="51">
        <v>1</v>
      </c>
      <c r="AF53" s="51">
        <v>1</v>
      </c>
      <c r="AG53" s="51">
        <v>1</v>
      </c>
      <c r="AH53" s="51">
        <v>1</v>
      </c>
      <c r="AI53" s="53">
        <v>1</v>
      </c>
      <c r="AJ53" s="52">
        <v>1</v>
      </c>
      <c r="AK53" s="53">
        <v>1</v>
      </c>
      <c r="AL53" s="53">
        <v>1</v>
      </c>
      <c r="AM53" s="51">
        <v>1</v>
      </c>
      <c r="AN53" s="51">
        <v>1</v>
      </c>
      <c r="AO53" s="51">
        <v>1</v>
      </c>
      <c r="AP53" s="53">
        <v>1</v>
      </c>
      <c r="AQ53" s="53">
        <v>1</v>
      </c>
      <c r="AR53" s="51">
        <v>1</v>
      </c>
    </row>
    <row r="54" spans="1:111" ht="15.75" customHeight="1">
      <c r="A54" s="68" t="s">
        <v>71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2"/>
      <c r="AB54" s="51"/>
      <c r="AC54" s="51"/>
      <c r="AE54" s="51"/>
      <c r="AH54" s="51"/>
      <c r="AJ54" s="52"/>
      <c r="AM54" s="51"/>
      <c r="AN54" s="51"/>
    </row>
    <row r="55" spans="1:111" ht="15.75" customHeight="1">
      <c r="A55" s="69" t="s">
        <v>93</v>
      </c>
      <c r="F55" s="51">
        <v>2</v>
      </c>
      <c r="G55" s="51">
        <v>3</v>
      </c>
      <c r="H55" s="51">
        <v>2</v>
      </c>
      <c r="I55" s="51">
        <v>3</v>
      </c>
      <c r="J55" s="51">
        <v>2</v>
      </c>
      <c r="K55" s="51">
        <v>3</v>
      </c>
      <c r="L55" s="51">
        <v>3</v>
      </c>
      <c r="M55" s="51">
        <v>3</v>
      </c>
      <c r="N55" s="51">
        <v>3</v>
      </c>
      <c r="O55" s="51">
        <v>3</v>
      </c>
      <c r="P55" s="51">
        <v>3</v>
      </c>
      <c r="Q55" s="51">
        <v>3</v>
      </c>
      <c r="R55" s="51">
        <v>3</v>
      </c>
      <c r="S55" s="51">
        <v>3</v>
      </c>
      <c r="T55" s="51">
        <v>3</v>
      </c>
      <c r="U55" s="51">
        <v>3</v>
      </c>
      <c r="V55" s="51">
        <v>4</v>
      </c>
      <c r="W55" s="51">
        <v>4</v>
      </c>
      <c r="X55" s="51">
        <v>4</v>
      </c>
      <c r="Y55" s="51">
        <v>4</v>
      </c>
      <c r="Z55" s="51">
        <v>4</v>
      </c>
      <c r="AA55" s="52">
        <v>4</v>
      </c>
      <c r="AB55" s="51">
        <v>4</v>
      </c>
      <c r="AC55" s="51">
        <v>3</v>
      </c>
      <c r="AD55" s="51">
        <v>4</v>
      </c>
      <c r="AE55" s="51">
        <v>4</v>
      </c>
      <c r="AF55" s="51">
        <v>4</v>
      </c>
      <c r="AG55" s="51">
        <v>4</v>
      </c>
      <c r="AH55" s="51">
        <v>4</v>
      </c>
      <c r="AI55" s="53">
        <v>4</v>
      </c>
      <c r="AJ55" s="52">
        <v>4</v>
      </c>
      <c r="AK55" s="53">
        <v>5</v>
      </c>
      <c r="AL55" s="53">
        <v>5</v>
      </c>
      <c r="AM55" s="51">
        <v>5</v>
      </c>
      <c r="AN55" s="51">
        <v>5</v>
      </c>
      <c r="AO55" s="51">
        <v>5</v>
      </c>
      <c r="AP55" s="53">
        <v>5</v>
      </c>
      <c r="AQ55" s="53">
        <v>5</v>
      </c>
      <c r="AR55" s="51">
        <v>5</v>
      </c>
    </row>
    <row r="56" spans="1:111" ht="15.75" customHeight="1">
      <c r="A56" s="69" t="s">
        <v>92</v>
      </c>
      <c r="F56" s="51">
        <v>2</v>
      </c>
      <c r="G56" s="51">
        <v>3</v>
      </c>
      <c r="H56" s="51">
        <v>2</v>
      </c>
      <c r="I56" s="51">
        <v>3</v>
      </c>
      <c r="J56" s="51">
        <v>2</v>
      </c>
      <c r="K56" s="51">
        <v>3</v>
      </c>
      <c r="L56" s="51">
        <v>3</v>
      </c>
      <c r="M56" s="51">
        <v>3</v>
      </c>
      <c r="N56" s="51">
        <v>3</v>
      </c>
      <c r="O56" s="51">
        <v>3</v>
      </c>
      <c r="P56" s="51">
        <v>3</v>
      </c>
      <c r="Q56" s="51">
        <v>3</v>
      </c>
      <c r="R56" s="51">
        <v>3</v>
      </c>
      <c r="S56" s="51">
        <v>3</v>
      </c>
      <c r="T56" s="51">
        <v>3</v>
      </c>
      <c r="U56" s="51">
        <v>3</v>
      </c>
      <c r="V56" s="51">
        <v>4</v>
      </c>
      <c r="W56" s="51">
        <v>4</v>
      </c>
      <c r="X56" s="51">
        <v>4</v>
      </c>
      <c r="Y56" s="51">
        <v>4</v>
      </c>
      <c r="Z56" s="51">
        <v>4</v>
      </c>
      <c r="AA56" s="52">
        <v>4</v>
      </c>
      <c r="AB56" s="51">
        <v>4</v>
      </c>
      <c r="AC56" s="51">
        <v>3</v>
      </c>
      <c r="AD56" s="51">
        <v>4</v>
      </c>
      <c r="AE56" s="51">
        <v>4</v>
      </c>
      <c r="AF56" s="51">
        <v>4</v>
      </c>
      <c r="AG56" s="51">
        <v>4</v>
      </c>
      <c r="AH56" s="51">
        <v>4</v>
      </c>
      <c r="AI56" s="53">
        <v>4</v>
      </c>
      <c r="AJ56" s="52">
        <v>4</v>
      </c>
      <c r="AK56" s="53">
        <v>5</v>
      </c>
      <c r="AL56" s="53">
        <v>5</v>
      </c>
      <c r="AM56" s="51">
        <v>5</v>
      </c>
      <c r="AN56" s="51">
        <v>5</v>
      </c>
      <c r="AO56" s="51">
        <v>5</v>
      </c>
      <c r="AP56" s="53">
        <v>5</v>
      </c>
      <c r="AQ56" s="53">
        <v>5</v>
      </c>
      <c r="AR56" s="51">
        <v>5</v>
      </c>
    </row>
    <row r="57" spans="1:111" ht="15.75" customHeight="1">
      <c r="A57" s="69" t="s">
        <v>91</v>
      </c>
      <c r="F57" s="51">
        <v>3</v>
      </c>
      <c r="G57" s="51">
        <v>3</v>
      </c>
      <c r="H57" s="51">
        <v>3</v>
      </c>
      <c r="I57" s="51">
        <v>3</v>
      </c>
      <c r="J57" s="51">
        <v>4</v>
      </c>
      <c r="K57" s="51">
        <v>3</v>
      </c>
      <c r="L57" s="51">
        <v>4</v>
      </c>
      <c r="M57" s="51">
        <v>3</v>
      </c>
      <c r="N57" s="51">
        <v>4</v>
      </c>
      <c r="O57" s="51">
        <v>5</v>
      </c>
      <c r="P57" s="51">
        <v>4</v>
      </c>
      <c r="Q57" s="51">
        <v>5</v>
      </c>
      <c r="R57" s="51">
        <v>5</v>
      </c>
      <c r="S57" s="51">
        <v>3</v>
      </c>
      <c r="T57" s="51">
        <v>5</v>
      </c>
      <c r="U57" s="51">
        <v>3</v>
      </c>
      <c r="V57" s="51">
        <v>4</v>
      </c>
      <c r="W57" s="51">
        <v>5</v>
      </c>
      <c r="X57" s="51">
        <v>4</v>
      </c>
      <c r="Y57" s="51">
        <v>5</v>
      </c>
      <c r="Z57" s="51">
        <v>4</v>
      </c>
      <c r="AA57" s="52">
        <v>5</v>
      </c>
      <c r="AB57" s="51">
        <v>4</v>
      </c>
      <c r="AC57" s="51">
        <v>5</v>
      </c>
      <c r="AD57" s="51">
        <v>4</v>
      </c>
      <c r="AE57" s="51">
        <v>5</v>
      </c>
      <c r="AF57" s="51">
        <v>4</v>
      </c>
      <c r="AG57" s="51">
        <v>5</v>
      </c>
      <c r="AH57" s="51">
        <v>4</v>
      </c>
      <c r="AI57" s="53">
        <v>5</v>
      </c>
      <c r="AJ57" s="52">
        <v>6</v>
      </c>
      <c r="AK57" s="53">
        <v>5</v>
      </c>
      <c r="AL57" s="53">
        <v>5</v>
      </c>
      <c r="AM57" s="51">
        <v>5</v>
      </c>
      <c r="AN57" s="51">
        <v>6</v>
      </c>
      <c r="AO57" s="51">
        <v>5</v>
      </c>
      <c r="AP57" s="53">
        <v>6</v>
      </c>
      <c r="AQ57" s="53">
        <v>6</v>
      </c>
      <c r="AR57" s="51">
        <v>6</v>
      </c>
    </row>
    <row r="58" spans="1:111" ht="15.75" customHeight="1">
      <c r="A58" s="69" t="s">
        <v>90</v>
      </c>
      <c r="C58" s="51"/>
      <c r="D58" s="51"/>
      <c r="E58" s="51"/>
      <c r="F58" s="51">
        <f t="shared" ref="F58:AR58" si="30">(2*SUM(F42:F46))</f>
        <v>12</v>
      </c>
      <c r="G58" s="51">
        <f t="shared" si="30"/>
        <v>12</v>
      </c>
      <c r="H58" s="51">
        <f t="shared" si="30"/>
        <v>14</v>
      </c>
      <c r="I58" s="51">
        <f t="shared" si="30"/>
        <v>14</v>
      </c>
      <c r="J58" s="51">
        <f t="shared" si="30"/>
        <v>14</v>
      </c>
      <c r="K58" s="51">
        <f t="shared" si="30"/>
        <v>16</v>
      </c>
      <c r="L58" s="51">
        <f t="shared" si="30"/>
        <v>16</v>
      </c>
      <c r="M58" s="51">
        <f t="shared" si="30"/>
        <v>16</v>
      </c>
      <c r="N58" s="51">
        <f t="shared" si="30"/>
        <v>16</v>
      </c>
      <c r="O58" s="51">
        <f t="shared" si="30"/>
        <v>16</v>
      </c>
      <c r="P58" s="51">
        <f t="shared" si="30"/>
        <v>18</v>
      </c>
      <c r="Q58" s="51">
        <f t="shared" si="30"/>
        <v>18</v>
      </c>
      <c r="R58" s="51">
        <f t="shared" si="30"/>
        <v>20</v>
      </c>
      <c r="S58" s="51">
        <f t="shared" si="30"/>
        <v>20</v>
      </c>
      <c r="T58" s="51">
        <f t="shared" si="30"/>
        <v>20</v>
      </c>
      <c r="U58" s="51">
        <f t="shared" si="30"/>
        <v>22</v>
      </c>
      <c r="V58" s="51">
        <f t="shared" si="30"/>
        <v>22</v>
      </c>
      <c r="W58" s="51">
        <f t="shared" si="30"/>
        <v>22</v>
      </c>
      <c r="X58" s="51">
        <f t="shared" si="30"/>
        <v>24</v>
      </c>
      <c r="Y58" s="51">
        <f t="shared" si="30"/>
        <v>24</v>
      </c>
      <c r="Z58" s="51">
        <f t="shared" si="30"/>
        <v>24</v>
      </c>
      <c r="AA58" s="51">
        <f t="shared" si="30"/>
        <v>24</v>
      </c>
      <c r="AB58" s="51">
        <f t="shared" si="30"/>
        <v>26</v>
      </c>
      <c r="AC58" s="51">
        <f t="shared" si="30"/>
        <v>26</v>
      </c>
      <c r="AD58" s="51">
        <f t="shared" si="30"/>
        <v>26</v>
      </c>
      <c r="AE58" s="51">
        <f t="shared" si="30"/>
        <v>28</v>
      </c>
      <c r="AF58" s="51">
        <f t="shared" si="30"/>
        <v>28</v>
      </c>
      <c r="AG58" s="51">
        <f t="shared" si="30"/>
        <v>28</v>
      </c>
      <c r="AH58" s="51">
        <f t="shared" si="30"/>
        <v>30</v>
      </c>
      <c r="AI58" s="51">
        <f t="shared" si="30"/>
        <v>30</v>
      </c>
      <c r="AJ58" s="51">
        <f t="shared" si="30"/>
        <v>30</v>
      </c>
      <c r="AK58" s="51">
        <f t="shared" si="30"/>
        <v>30</v>
      </c>
      <c r="AL58" s="51">
        <f t="shared" si="30"/>
        <v>32</v>
      </c>
      <c r="AM58" s="51">
        <f t="shared" si="30"/>
        <v>32</v>
      </c>
      <c r="AN58" s="51">
        <f t="shared" si="30"/>
        <v>32</v>
      </c>
      <c r="AO58" s="51">
        <f t="shared" si="30"/>
        <v>34</v>
      </c>
      <c r="AP58" s="51">
        <f t="shared" si="30"/>
        <v>34</v>
      </c>
      <c r="AQ58" s="51">
        <f t="shared" si="30"/>
        <v>34</v>
      </c>
      <c r="AR58" s="51">
        <f t="shared" si="30"/>
        <v>36</v>
      </c>
    </row>
    <row r="59" spans="1:111" ht="15.75" customHeight="1">
      <c r="A59" s="69" t="s">
        <v>89</v>
      </c>
      <c r="C59" s="51"/>
      <c r="D59" s="51"/>
      <c r="E59" s="51"/>
      <c r="F59" s="51">
        <f t="shared" ref="F59:AR59" si="31">((2*F52)+(4*F53)+(8*F54))</f>
        <v>2</v>
      </c>
      <c r="G59" s="51">
        <f t="shared" si="31"/>
        <v>2</v>
      </c>
      <c r="H59" s="51">
        <f t="shared" si="31"/>
        <v>2</v>
      </c>
      <c r="I59" s="51">
        <f t="shared" si="31"/>
        <v>2</v>
      </c>
      <c r="J59" s="51">
        <f t="shared" si="31"/>
        <v>4</v>
      </c>
      <c r="K59" s="51">
        <f t="shared" si="31"/>
        <v>2</v>
      </c>
      <c r="L59" s="51">
        <f t="shared" si="31"/>
        <v>2</v>
      </c>
      <c r="M59" s="51">
        <f t="shared" si="31"/>
        <v>4</v>
      </c>
      <c r="N59" s="51">
        <f t="shared" si="31"/>
        <v>4</v>
      </c>
      <c r="O59" s="51">
        <f t="shared" si="31"/>
        <v>4</v>
      </c>
      <c r="P59" s="51">
        <f t="shared" si="31"/>
        <v>4</v>
      </c>
      <c r="Q59" s="51">
        <f t="shared" si="31"/>
        <v>4</v>
      </c>
      <c r="R59" s="51">
        <f t="shared" si="31"/>
        <v>4</v>
      </c>
      <c r="S59" s="51">
        <f t="shared" si="31"/>
        <v>6</v>
      </c>
      <c r="T59" s="51">
        <f t="shared" si="31"/>
        <v>6</v>
      </c>
      <c r="U59" s="51">
        <f t="shared" si="31"/>
        <v>6</v>
      </c>
      <c r="V59" s="51">
        <f t="shared" si="31"/>
        <v>4</v>
      </c>
      <c r="W59" s="51">
        <f t="shared" si="31"/>
        <v>4</v>
      </c>
      <c r="X59" s="51">
        <f t="shared" si="31"/>
        <v>4</v>
      </c>
      <c r="Y59" s="51">
        <f t="shared" si="31"/>
        <v>4</v>
      </c>
      <c r="Z59" s="51">
        <f t="shared" si="31"/>
        <v>6</v>
      </c>
      <c r="AA59" s="51">
        <f t="shared" si="31"/>
        <v>6</v>
      </c>
      <c r="AB59" s="51">
        <f t="shared" si="31"/>
        <v>6</v>
      </c>
      <c r="AC59" s="51">
        <f t="shared" si="31"/>
        <v>8</v>
      </c>
      <c r="AD59" s="51">
        <f t="shared" si="31"/>
        <v>8</v>
      </c>
      <c r="AE59" s="51">
        <f t="shared" si="31"/>
        <v>6</v>
      </c>
      <c r="AF59" s="51">
        <f t="shared" si="31"/>
        <v>8</v>
      </c>
      <c r="AG59" s="51">
        <f t="shared" si="31"/>
        <v>8</v>
      </c>
      <c r="AH59" s="51">
        <f t="shared" si="31"/>
        <v>8</v>
      </c>
      <c r="AI59" s="51">
        <f t="shared" si="31"/>
        <v>8</v>
      </c>
      <c r="AJ59" s="51">
        <f t="shared" si="31"/>
        <v>8</v>
      </c>
      <c r="AK59" s="51">
        <f t="shared" si="31"/>
        <v>8</v>
      </c>
      <c r="AL59" s="51">
        <f t="shared" si="31"/>
        <v>8</v>
      </c>
      <c r="AM59" s="51">
        <f t="shared" si="31"/>
        <v>8</v>
      </c>
      <c r="AN59" s="51">
        <f t="shared" si="31"/>
        <v>8</v>
      </c>
      <c r="AO59" s="51">
        <f t="shared" si="31"/>
        <v>8</v>
      </c>
      <c r="AP59" s="51">
        <f t="shared" si="31"/>
        <v>8</v>
      </c>
      <c r="AQ59" s="51">
        <f t="shared" si="31"/>
        <v>10</v>
      </c>
      <c r="AR59" s="51">
        <f t="shared" si="31"/>
        <v>8</v>
      </c>
    </row>
    <row r="60" spans="1:111" ht="15.75" customHeight="1">
      <c r="A60" s="69" t="s">
        <v>88</v>
      </c>
      <c r="C60" s="51"/>
      <c r="D60" s="51"/>
      <c r="E60" s="51"/>
      <c r="F60" s="51">
        <f t="shared" ref="F60:AR60" si="32">(F58+F59)</f>
        <v>14</v>
      </c>
      <c r="G60" s="51">
        <f t="shared" si="32"/>
        <v>14</v>
      </c>
      <c r="H60" s="51">
        <f t="shared" si="32"/>
        <v>16</v>
      </c>
      <c r="I60" s="51">
        <f t="shared" si="32"/>
        <v>16</v>
      </c>
      <c r="J60" s="51">
        <f t="shared" si="32"/>
        <v>18</v>
      </c>
      <c r="K60" s="51">
        <f t="shared" si="32"/>
        <v>18</v>
      </c>
      <c r="L60" s="51">
        <f t="shared" si="32"/>
        <v>18</v>
      </c>
      <c r="M60" s="51">
        <f t="shared" si="32"/>
        <v>20</v>
      </c>
      <c r="N60" s="51">
        <f t="shared" si="32"/>
        <v>20</v>
      </c>
      <c r="O60" s="51">
        <f t="shared" si="32"/>
        <v>20</v>
      </c>
      <c r="P60" s="51">
        <f t="shared" si="32"/>
        <v>22</v>
      </c>
      <c r="Q60" s="51">
        <f t="shared" si="32"/>
        <v>22</v>
      </c>
      <c r="R60" s="51">
        <f t="shared" si="32"/>
        <v>24</v>
      </c>
      <c r="S60" s="51">
        <f t="shared" si="32"/>
        <v>26</v>
      </c>
      <c r="T60" s="51">
        <f t="shared" si="32"/>
        <v>26</v>
      </c>
      <c r="U60" s="51">
        <f t="shared" si="32"/>
        <v>28</v>
      </c>
      <c r="V60" s="51">
        <f t="shared" si="32"/>
        <v>26</v>
      </c>
      <c r="W60" s="51">
        <f t="shared" si="32"/>
        <v>26</v>
      </c>
      <c r="X60" s="51">
        <f t="shared" si="32"/>
        <v>28</v>
      </c>
      <c r="Y60" s="51">
        <f t="shared" si="32"/>
        <v>28</v>
      </c>
      <c r="Z60" s="51">
        <f t="shared" si="32"/>
        <v>30</v>
      </c>
      <c r="AA60" s="51">
        <f t="shared" si="32"/>
        <v>30</v>
      </c>
      <c r="AB60" s="51">
        <f t="shared" si="32"/>
        <v>32</v>
      </c>
      <c r="AC60" s="51">
        <f t="shared" si="32"/>
        <v>34</v>
      </c>
      <c r="AD60" s="51">
        <f t="shared" si="32"/>
        <v>34</v>
      </c>
      <c r="AE60" s="51">
        <f t="shared" si="32"/>
        <v>34</v>
      </c>
      <c r="AF60" s="51">
        <f t="shared" si="32"/>
        <v>36</v>
      </c>
      <c r="AG60" s="51">
        <f t="shared" si="32"/>
        <v>36</v>
      </c>
      <c r="AH60" s="51">
        <f t="shared" si="32"/>
        <v>38</v>
      </c>
      <c r="AI60" s="51">
        <f t="shared" si="32"/>
        <v>38</v>
      </c>
      <c r="AJ60" s="51">
        <f t="shared" si="32"/>
        <v>38</v>
      </c>
      <c r="AK60" s="51">
        <f t="shared" si="32"/>
        <v>38</v>
      </c>
      <c r="AL60" s="51">
        <f t="shared" si="32"/>
        <v>40</v>
      </c>
      <c r="AM60" s="51">
        <f t="shared" si="32"/>
        <v>40</v>
      </c>
      <c r="AN60" s="51">
        <f t="shared" si="32"/>
        <v>40</v>
      </c>
      <c r="AO60" s="51">
        <f t="shared" si="32"/>
        <v>42</v>
      </c>
      <c r="AP60" s="51">
        <f t="shared" si="32"/>
        <v>42</v>
      </c>
      <c r="AQ60" s="51">
        <f t="shared" si="32"/>
        <v>44</v>
      </c>
      <c r="AR60" s="51">
        <f t="shared" si="32"/>
        <v>44</v>
      </c>
    </row>
    <row r="61" spans="1:111" ht="15.75" customHeight="1">
      <c r="A61" s="69" t="s">
        <v>87</v>
      </c>
      <c r="C61" s="51"/>
      <c r="D61" s="51"/>
      <c r="E61" s="51"/>
      <c r="F61" s="51">
        <f t="shared" ref="F61:AR61" si="33">(F41-SUM(F42:F46))</f>
        <v>0</v>
      </c>
      <c r="G61" s="51">
        <f t="shared" si="33"/>
        <v>0</v>
      </c>
      <c r="H61" s="51">
        <f t="shared" si="33"/>
        <v>0</v>
      </c>
      <c r="I61" s="51">
        <f t="shared" si="33"/>
        <v>0</v>
      </c>
      <c r="J61" s="51">
        <f t="shared" si="33"/>
        <v>0</v>
      </c>
      <c r="K61" s="51">
        <f t="shared" si="33"/>
        <v>0</v>
      </c>
      <c r="L61" s="51">
        <f t="shared" si="33"/>
        <v>0</v>
      </c>
      <c r="M61" s="51">
        <f t="shared" si="33"/>
        <v>0</v>
      </c>
      <c r="N61" s="51">
        <f t="shared" si="33"/>
        <v>1</v>
      </c>
      <c r="O61" s="51">
        <f t="shared" si="33"/>
        <v>1</v>
      </c>
      <c r="P61" s="51">
        <f t="shared" si="33"/>
        <v>0</v>
      </c>
      <c r="Q61" s="51">
        <f t="shared" si="33"/>
        <v>0</v>
      </c>
      <c r="R61" s="51">
        <f t="shared" si="33"/>
        <v>0</v>
      </c>
      <c r="S61" s="51">
        <f t="shared" si="33"/>
        <v>0</v>
      </c>
      <c r="T61" s="51">
        <f t="shared" si="33"/>
        <v>0</v>
      </c>
      <c r="U61" s="51">
        <f t="shared" si="33"/>
        <v>0</v>
      </c>
      <c r="V61" s="51">
        <f t="shared" si="33"/>
        <v>0</v>
      </c>
      <c r="W61" s="51">
        <f t="shared" si="33"/>
        <v>0</v>
      </c>
      <c r="X61" s="51">
        <f t="shared" si="33"/>
        <v>0</v>
      </c>
      <c r="Y61" s="51">
        <f t="shared" si="33"/>
        <v>0</v>
      </c>
      <c r="Z61" s="51">
        <f t="shared" si="33"/>
        <v>0</v>
      </c>
      <c r="AA61" s="51">
        <f t="shared" si="33"/>
        <v>0</v>
      </c>
      <c r="AB61" s="51">
        <f t="shared" si="33"/>
        <v>0</v>
      </c>
      <c r="AC61" s="51">
        <f t="shared" si="33"/>
        <v>0</v>
      </c>
      <c r="AD61" s="51">
        <f t="shared" si="33"/>
        <v>0</v>
      </c>
      <c r="AE61" s="51">
        <f t="shared" si="33"/>
        <v>0</v>
      </c>
      <c r="AF61" s="51">
        <f t="shared" si="33"/>
        <v>0</v>
      </c>
      <c r="AG61" s="51">
        <f t="shared" si="33"/>
        <v>0</v>
      </c>
      <c r="AH61" s="51">
        <f t="shared" si="33"/>
        <v>0</v>
      </c>
      <c r="AI61" s="51">
        <f t="shared" si="33"/>
        <v>0</v>
      </c>
      <c r="AJ61" s="51">
        <f t="shared" si="33"/>
        <v>0</v>
      </c>
      <c r="AK61" s="51">
        <f t="shared" si="33"/>
        <v>0</v>
      </c>
      <c r="AL61" s="51">
        <f t="shared" si="33"/>
        <v>0</v>
      </c>
      <c r="AM61" s="51">
        <f t="shared" si="33"/>
        <v>0</v>
      </c>
      <c r="AN61" s="51">
        <f t="shared" si="33"/>
        <v>0</v>
      </c>
      <c r="AO61" s="51">
        <f t="shared" si="33"/>
        <v>0</v>
      </c>
      <c r="AP61" s="51">
        <f t="shared" si="33"/>
        <v>0</v>
      </c>
      <c r="AQ61" s="51">
        <f t="shared" si="33"/>
        <v>0</v>
      </c>
      <c r="AR61" s="51">
        <f t="shared" si="33"/>
        <v>0</v>
      </c>
    </row>
    <row r="62" spans="1:111" s="71" customFormat="1" ht="15.75" customHeight="1">
      <c r="A62" s="70" t="s">
        <v>86</v>
      </c>
      <c r="C62" s="72"/>
      <c r="D62" s="72"/>
      <c r="E62" s="72"/>
      <c r="F62" s="72">
        <f t="shared" ref="F62:AR62" si="34">(F49-((SUM(F55:F57)/2)+(F52+(2*F53)+(4*F54))))</f>
        <v>0.5</v>
      </c>
      <c r="G62" s="72">
        <f t="shared" si="34"/>
        <v>-0.5</v>
      </c>
      <c r="H62" s="72">
        <f t="shared" si="34"/>
        <v>0.5</v>
      </c>
      <c r="I62" s="72">
        <f t="shared" si="34"/>
        <v>-0.5</v>
      </c>
      <c r="J62" s="72">
        <f t="shared" si="34"/>
        <v>0</v>
      </c>
      <c r="K62" s="72">
        <f t="shared" si="34"/>
        <v>0.5</v>
      </c>
      <c r="L62" s="72">
        <f t="shared" si="34"/>
        <v>0</v>
      </c>
      <c r="M62" s="72">
        <f t="shared" si="34"/>
        <v>-0.5</v>
      </c>
      <c r="N62" s="72">
        <f t="shared" si="34"/>
        <v>-1</v>
      </c>
      <c r="O62" s="72">
        <f t="shared" si="34"/>
        <v>-0.5</v>
      </c>
      <c r="P62" s="72">
        <f t="shared" si="34"/>
        <v>0</v>
      </c>
      <c r="Q62" s="72">
        <f t="shared" si="34"/>
        <v>-0.5</v>
      </c>
      <c r="R62" s="72">
        <f t="shared" si="34"/>
        <v>-0.5</v>
      </c>
      <c r="S62" s="72">
        <f t="shared" si="34"/>
        <v>-0.5</v>
      </c>
      <c r="T62" s="72">
        <f t="shared" si="34"/>
        <v>-0.5</v>
      </c>
      <c r="U62" s="72">
        <f t="shared" si="34"/>
        <v>0.5</v>
      </c>
      <c r="V62" s="72">
        <f t="shared" si="34"/>
        <v>0</v>
      </c>
      <c r="W62" s="72">
        <f t="shared" si="34"/>
        <v>-0.5</v>
      </c>
      <c r="X62" s="72">
        <f t="shared" si="34"/>
        <v>0</v>
      </c>
      <c r="Y62" s="72">
        <f t="shared" si="34"/>
        <v>0.5</v>
      </c>
      <c r="Z62" s="72">
        <f t="shared" si="34"/>
        <v>0</v>
      </c>
      <c r="AA62" s="72">
        <f t="shared" si="34"/>
        <v>-0.5</v>
      </c>
      <c r="AB62" s="72">
        <f t="shared" si="34"/>
        <v>0</v>
      </c>
      <c r="AC62" s="72">
        <f t="shared" si="34"/>
        <v>-0.5</v>
      </c>
      <c r="AD62" s="72">
        <f t="shared" si="34"/>
        <v>0</v>
      </c>
      <c r="AE62" s="72">
        <f t="shared" si="34"/>
        <v>0.5</v>
      </c>
      <c r="AF62" s="72">
        <f t="shared" si="34"/>
        <v>0</v>
      </c>
      <c r="AG62" s="72">
        <f t="shared" si="34"/>
        <v>-0.5</v>
      </c>
      <c r="AH62" s="72">
        <f t="shared" si="34"/>
        <v>0</v>
      </c>
      <c r="AI62" s="72">
        <f t="shared" si="34"/>
        <v>0.5</v>
      </c>
      <c r="AJ62" s="72">
        <f t="shared" si="34"/>
        <v>0</v>
      </c>
      <c r="AK62" s="72">
        <f t="shared" si="34"/>
        <v>-0.5</v>
      </c>
      <c r="AL62" s="72">
        <f t="shared" si="34"/>
        <v>-0.5</v>
      </c>
      <c r="AM62" s="72">
        <f t="shared" si="34"/>
        <v>-0.5</v>
      </c>
      <c r="AN62" s="72">
        <f t="shared" si="34"/>
        <v>0</v>
      </c>
      <c r="AO62" s="72">
        <f t="shared" si="34"/>
        <v>0.5</v>
      </c>
      <c r="AP62" s="72">
        <f t="shared" si="34"/>
        <v>0</v>
      </c>
      <c r="AQ62" s="72">
        <f t="shared" si="34"/>
        <v>-1</v>
      </c>
      <c r="AR62" s="72">
        <f t="shared" si="34"/>
        <v>0</v>
      </c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</row>
    <row r="63" spans="1:111" ht="15.75" customHeight="1">
      <c r="A63" s="69" t="s">
        <v>85</v>
      </c>
      <c r="F63" s="53">
        <f t="shared" ref="F63:AR63" si="35">(F39-F60)</f>
        <v>8</v>
      </c>
      <c r="G63" s="53">
        <f t="shared" si="35"/>
        <v>9</v>
      </c>
      <c r="H63" s="53">
        <f t="shared" si="35"/>
        <v>8</v>
      </c>
      <c r="I63" s="53">
        <f t="shared" si="35"/>
        <v>9</v>
      </c>
      <c r="J63" s="53">
        <f t="shared" si="35"/>
        <v>8</v>
      </c>
      <c r="K63" s="53">
        <f t="shared" si="35"/>
        <v>9</v>
      </c>
      <c r="L63" s="53">
        <f t="shared" si="35"/>
        <v>10</v>
      </c>
      <c r="M63" s="53">
        <f t="shared" si="35"/>
        <v>9</v>
      </c>
      <c r="N63" s="53">
        <f t="shared" si="35"/>
        <v>10</v>
      </c>
      <c r="O63" s="53">
        <f t="shared" si="35"/>
        <v>11</v>
      </c>
      <c r="P63" s="53">
        <f t="shared" si="35"/>
        <v>10</v>
      </c>
      <c r="Q63" s="53">
        <f t="shared" si="35"/>
        <v>11</v>
      </c>
      <c r="R63" s="53">
        <f t="shared" si="35"/>
        <v>10</v>
      </c>
      <c r="S63" s="53">
        <f t="shared" si="35"/>
        <v>9</v>
      </c>
      <c r="T63" s="53">
        <f t="shared" si="35"/>
        <v>10</v>
      </c>
      <c r="U63" s="53">
        <f t="shared" si="35"/>
        <v>9</v>
      </c>
      <c r="V63" s="53">
        <f t="shared" si="35"/>
        <v>12</v>
      </c>
      <c r="W63" s="53">
        <f t="shared" si="35"/>
        <v>13</v>
      </c>
      <c r="X63" s="53">
        <f t="shared" si="35"/>
        <v>12</v>
      </c>
      <c r="Y63" s="53">
        <f t="shared" si="35"/>
        <v>13</v>
      </c>
      <c r="Z63" s="53">
        <f t="shared" si="35"/>
        <v>12</v>
      </c>
      <c r="AA63" s="53">
        <f t="shared" si="35"/>
        <v>13</v>
      </c>
      <c r="AB63" s="53">
        <f t="shared" si="35"/>
        <v>12</v>
      </c>
      <c r="AC63" s="53">
        <f t="shared" si="35"/>
        <v>11</v>
      </c>
      <c r="AD63" s="53">
        <f t="shared" si="35"/>
        <v>12</v>
      </c>
      <c r="AE63" s="53">
        <f t="shared" si="35"/>
        <v>13</v>
      </c>
      <c r="AF63" s="53">
        <f t="shared" si="35"/>
        <v>12</v>
      </c>
      <c r="AG63" s="53">
        <f t="shared" si="35"/>
        <v>13</v>
      </c>
      <c r="AH63" s="53">
        <f t="shared" si="35"/>
        <v>12</v>
      </c>
      <c r="AI63" s="53">
        <f t="shared" si="35"/>
        <v>13</v>
      </c>
      <c r="AJ63" s="53">
        <f t="shared" si="35"/>
        <v>14</v>
      </c>
      <c r="AK63" s="53">
        <f t="shared" si="35"/>
        <v>15</v>
      </c>
      <c r="AL63" s="53">
        <f t="shared" si="35"/>
        <v>14</v>
      </c>
      <c r="AM63" s="53">
        <f t="shared" si="35"/>
        <v>15</v>
      </c>
      <c r="AN63" s="53">
        <f t="shared" si="35"/>
        <v>16</v>
      </c>
      <c r="AO63" s="53">
        <f t="shared" si="35"/>
        <v>15</v>
      </c>
      <c r="AP63" s="53">
        <f t="shared" si="35"/>
        <v>16</v>
      </c>
      <c r="AQ63" s="53">
        <f t="shared" si="35"/>
        <v>15</v>
      </c>
      <c r="AR63" s="53">
        <f t="shared" si="35"/>
        <v>16</v>
      </c>
    </row>
    <row r="64" spans="1:111" s="75" customFormat="1" ht="15.75" customHeight="1">
      <c r="A64" s="74"/>
      <c r="C64" s="76"/>
      <c r="D64" s="76"/>
      <c r="E64" s="76"/>
      <c r="F64" s="76"/>
      <c r="G64" s="76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</row>
    <row r="65" spans="1:111" ht="15.75" customHeight="1">
      <c r="A65" s="54" t="s">
        <v>103</v>
      </c>
      <c r="H65" s="51"/>
      <c r="I65" s="51"/>
      <c r="J65" s="51"/>
      <c r="K65" s="53">
        <f t="shared" ref="K65:BD65" si="36">ROUND(K69/$B$66,2)</f>
        <v>2.25</v>
      </c>
      <c r="L65" s="53">
        <f t="shared" si="36"/>
        <v>2.33</v>
      </c>
      <c r="M65" s="53">
        <f t="shared" si="36"/>
        <v>2.42</v>
      </c>
      <c r="N65" s="53">
        <f t="shared" si="36"/>
        <v>2.5</v>
      </c>
      <c r="O65" s="53">
        <f t="shared" si="36"/>
        <v>2.58</v>
      </c>
      <c r="P65" s="53">
        <f t="shared" si="36"/>
        <v>2.67</v>
      </c>
      <c r="Q65" s="53">
        <f t="shared" si="36"/>
        <v>2.75</v>
      </c>
      <c r="R65" s="53">
        <f t="shared" si="36"/>
        <v>2.83</v>
      </c>
      <c r="S65" s="53">
        <f t="shared" si="36"/>
        <v>2.92</v>
      </c>
      <c r="T65" s="53">
        <f t="shared" si="36"/>
        <v>3</v>
      </c>
      <c r="U65" s="53">
        <f t="shared" si="36"/>
        <v>3.08</v>
      </c>
      <c r="V65" s="53">
        <f t="shared" si="36"/>
        <v>3.17</v>
      </c>
      <c r="W65" s="53">
        <f t="shared" si="36"/>
        <v>3.25</v>
      </c>
      <c r="X65" s="53">
        <f t="shared" si="36"/>
        <v>3.33</v>
      </c>
      <c r="Y65" s="53">
        <f t="shared" si="36"/>
        <v>3.42</v>
      </c>
      <c r="Z65" s="53">
        <f t="shared" si="36"/>
        <v>3.5</v>
      </c>
      <c r="AA65" s="53">
        <f t="shared" si="36"/>
        <v>3.58</v>
      </c>
      <c r="AB65" s="53">
        <f t="shared" si="36"/>
        <v>3.67</v>
      </c>
      <c r="AC65" s="53">
        <f t="shared" si="36"/>
        <v>3.75</v>
      </c>
      <c r="AD65" s="53">
        <f t="shared" si="36"/>
        <v>3.83</v>
      </c>
      <c r="AE65" s="53">
        <f t="shared" si="36"/>
        <v>3.92</v>
      </c>
      <c r="AF65" s="53">
        <f t="shared" si="36"/>
        <v>4</v>
      </c>
      <c r="AG65" s="53">
        <f t="shared" si="36"/>
        <v>4.08</v>
      </c>
      <c r="AH65" s="53">
        <f t="shared" si="36"/>
        <v>4.17</v>
      </c>
      <c r="AI65" s="53">
        <f t="shared" si="36"/>
        <v>4.25</v>
      </c>
      <c r="AJ65" s="53">
        <f t="shared" si="36"/>
        <v>4.33</v>
      </c>
      <c r="AK65" s="53">
        <f t="shared" si="36"/>
        <v>4.42</v>
      </c>
      <c r="AL65" s="53">
        <f t="shared" si="36"/>
        <v>4.5</v>
      </c>
      <c r="AM65" s="53">
        <f t="shared" si="36"/>
        <v>4.58</v>
      </c>
      <c r="AN65" s="53">
        <f t="shared" si="36"/>
        <v>4.67</v>
      </c>
      <c r="AO65" s="53">
        <f t="shared" si="36"/>
        <v>4.75</v>
      </c>
      <c r="AP65" s="53">
        <f t="shared" si="36"/>
        <v>4.83</v>
      </c>
      <c r="AQ65" s="53">
        <f t="shared" si="36"/>
        <v>4.92</v>
      </c>
      <c r="AR65" s="53">
        <f t="shared" si="36"/>
        <v>5</v>
      </c>
      <c r="AS65" s="53">
        <f t="shared" si="36"/>
        <v>5.08</v>
      </c>
      <c r="AT65" s="53">
        <f t="shared" si="36"/>
        <v>5.17</v>
      </c>
      <c r="AU65" s="53">
        <f t="shared" si="36"/>
        <v>5.25</v>
      </c>
      <c r="AV65" s="53">
        <f t="shared" si="36"/>
        <v>5.33</v>
      </c>
      <c r="AW65" s="53">
        <f t="shared" si="36"/>
        <v>5.42</v>
      </c>
      <c r="AX65" s="53">
        <f t="shared" si="36"/>
        <v>5.5</v>
      </c>
      <c r="AY65" s="53">
        <f t="shared" si="36"/>
        <v>5.58</v>
      </c>
      <c r="AZ65" s="53">
        <f t="shared" si="36"/>
        <v>5.67</v>
      </c>
      <c r="BA65" s="53">
        <f t="shared" si="36"/>
        <v>5.75</v>
      </c>
      <c r="BB65" s="53">
        <f t="shared" si="36"/>
        <v>5.83</v>
      </c>
      <c r="BC65" s="53">
        <f t="shared" si="36"/>
        <v>5.92</v>
      </c>
      <c r="BD65" s="53">
        <f t="shared" si="36"/>
        <v>6</v>
      </c>
    </row>
    <row r="66" spans="1:111" ht="15.75" customHeight="1">
      <c r="A66" s="49" t="s">
        <v>13</v>
      </c>
      <c r="B66" s="55">
        <v>12</v>
      </c>
      <c r="C66" s="51"/>
      <c r="D66" s="51"/>
      <c r="E66" s="51"/>
      <c r="F66" s="51"/>
      <c r="G66" s="51"/>
      <c r="H66" s="51"/>
      <c r="I66" s="51"/>
      <c r="J66" s="51"/>
      <c r="K66" s="51"/>
    </row>
    <row r="67" spans="1:111" ht="15.75" customHeight="1">
      <c r="A67" s="49" t="s">
        <v>14</v>
      </c>
      <c r="B67" s="55">
        <v>18</v>
      </c>
      <c r="C67" s="51"/>
      <c r="D67" s="51"/>
      <c r="E67" s="51"/>
      <c r="F67" s="51"/>
      <c r="G67" s="51"/>
      <c r="H67" s="51"/>
      <c r="I67" s="51"/>
      <c r="J67" s="51"/>
      <c r="K67" s="51"/>
    </row>
    <row r="68" spans="1:111" s="47" customFormat="1" ht="14.15" customHeight="1">
      <c r="A68" s="44" t="s">
        <v>102</v>
      </c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>
        <f>ROUNDDOWN(0.75*($B$67*T4),0)</f>
        <v>121</v>
      </c>
      <c r="U68" s="46"/>
      <c r="V68" s="46"/>
      <c r="W68" s="46">
        <f>ROUNDDOWN(0.75*($B$67*W4),0)</f>
        <v>128</v>
      </c>
      <c r="X68" s="51"/>
      <c r="Y68" s="51"/>
      <c r="Z68" s="46">
        <f>ROUNDDOWN(0.75*($B$67*Z4),0)</f>
        <v>141</v>
      </c>
      <c r="AA68" s="46"/>
      <c r="AB68" s="46"/>
      <c r="AC68" s="46">
        <f>ROUNDDOWN(0.75*($B$67*AC4),0)</f>
        <v>148</v>
      </c>
      <c r="AD68" s="46"/>
      <c r="AE68" s="46"/>
      <c r="AF68" s="46">
        <f>ROUNDDOWN(0.75*($B$67*AF4),0)</f>
        <v>162</v>
      </c>
      <c r="AG68" s="51"/>
      <c r="AH68" s="53"/>
      <c r="AI68" s="46">
        <f>ROUNDDOWN(0.75*($B$67*AI4),0)</f>
        <v>0</v>
      </c>
      <c r="AJ68" s="53"/>
      <c r="AK68" s="53"/>
      <c r="AL68" s="46">
        <f>ROUNDDOWN(0.75*($B$67*AL4),0)</f>
        <v>0</v>
      </c>
      <c r="AM68" s="53"/>
      <c r="AN68" s="53"/>
      <c r="AO68" s="46">
        <f>ROUNDDOWN(0.75*($B$67*AO4),0)</f>
        <v>0</v>
      </c>
      <c r="AP68" s="53"/>
      <c r="AQ68" s="53"/>
      <c r="AR68" s="51">
        <f>ROUNDDOWN(0.75*($B$67*AR4),0)</f>
        <v>0</v>
      </c>
      <c r="AS68" s="53"/>
      <c r="AT68" s="53"/>
      <c r="AU68" s="46">
        <f>ROUNDDOWN(0.75*($B$67*AU4),0)</f>
        <v>0</v>
      </c>
      <c r="AV68" s="57"/>
      <c r="AW68" s="57"/>
      <c r="AX68" s="46">
        <f>ROUNDDOWN(0.75*($B$67*AX4),0)</f>
        <v>0</v>
      </c>
      <c r="AY68" s="57"/>
      <c r="AZ68" s="57"/>
      <c r="BA68" s="46">
        <f>ROUNDDOWN(0.75*($B$67*BA4),0)</f>
        <v>0</v>
      </c>
      <c r="BB68" s="57"/>
      <c r="BC68" s="57"/>
      <c r="BD68" s="46">
        <f>ROUNDDOWN(0.75*($B$67*BD4),0)</f>
        <v>0</v>
      </c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</row>
    <row r="69" spans="1:111" s="47" customFormat="1" ht="14.15" customHeight="1">
      <c r="A69" s="44" t="s">
        <v>68</v>
      </c>
      <c r="B69" s="45"/>
      <c r="C69" s="46"/>
      <c r="D69" s="46"/>
      <c r="E69" s="46"/>
      <c r="F69" s="46"/>
      <c r="G69" s="46"/>
      <c r="H69" s="46"/>
      <c r="I69" s="46"/>
      <c r="J69" s="46"/>
      <c r="K69" s="46">
        <f t="shared" ref="K69:S69" si="37">(L69-1)</f>
        <v>27</v>
      </c>
      <c r="L69" s="46">
        <f t="shared" si="37"/>
        <v>28</v>
      </c>
      <c r="M69" s="46">
        <f t="shared" si="37"/>
        <v>29</v>
      </c>
      <c r="N69" s="46">
        <f t="shared" si="37"/>
        <v>30</v>
      </c>
      <c r="O69" s="46">
        <f t="shared" si="37"/>
        <v>31</v>
      </c>
      <c r="P69" s="46">
        <f t="shared" si="37"/>
        <v>32</v>
      </c>
      <c r="Q69" s="46">
        <f t="shared" si="37"/>
        <v>33</v>
      </c>
      <c r="R69" s="46">
        <f t="shared" si="37"/>
        <v>34</v>
      </c>
      <c r="S69" s="46">
        <f t="shared" si="37"/>
        <v>35</v>
      </c>
      <c r="T69" s="46">
        <v>36</v>
      </c>
      <c r="U69" s="46">
        <f t="shared" ref="U69:BD69" si="38">(T69+1)</f>
        <v>37</v>
      </c>
      <c r="V69" s="46">
        <f t="shared" si="38"/>
        <v>38</v>
      </c>
      <c r="W69" s="46">
        <f t="shared" si="38"/>
        <v>39</v>
      </c>
      <c r="X69" s="46">
        <f t="shared" si="38"/>
        <v>40</v>
      </c>
      <c r="Y69" s="46">
        <f t="shared" si="38"/>
        <v>41</v>
      </c>
      <c r="Z69" s="46">
        <f t="shared" si="38"/>
        <v>42</v>
      </c>
      <c r="AA69" s="46">
        <f t="shared" si="38"/>
        <v>43</v>
      </c>
      <c r="AB69" s="46">
        <f t="shared" si="38"/>
        <v>44</v>
      </c>
      <c r="AC69" s="46">
        <f t="shared" si="38"/>
        <v>45</v>
      </c>
      <c r="AD69" s="46">
        <f t="shared" si="38"/>
        <v>46</v>
      </c>
      <c r="AE69" s="46">
        <f t="shared" si="38"/>
        <v>47</v>
      </c>
      <c r="AF69" s="46">
        <f t="shared" si="38"/>
        <v>48</v>
      </c>
      <c r="AG69" s="46">
        <f t="shared" si="38"/>
        <v>49</v>
      </c>
      <c r="AH69" s="46">
        <f t="shared" si="38"/>
        <v>50</v>
      </c>
      <c r="AI69" s="46">
        <f t="shared" si="38"/>
        <v>51</v>
      </c>
      <c r="AJ69" s="46">
        <f t="shared" si="38"/>
        <v>52</v>
      </c>
      <c r="AK69" s="46">
        <f t="shared" si="38"/>
        <v>53</v>
      </c>
      <c r="AL69" s="46">
        <f t="shared" si="38"/>
        <v>54</v>
      </c>
      <c r="AM69" s="46">
        <f t="shared" si="38"/>
        <v>55</v>
      </c>
      <c r="AN69" s="46">
        <f t="shared" si="38"/>
        <v>56</v>
      </c>
      <c r="AO69" s="46">
        <f t="shared" si="38"/>
        <v>57</v>
      </c>
      <c r="AP69" s="46">
        <f t="shared" si="38"/>
        <v>58</v>
      </c>
      <c r="AQ69" s="46">
        <f t="shared" si="38"/>
        <v>59</v>
      </c>
      <c r="AR69" s="46">
        <f t="shared" si="38"/>
        <v>60</v>
      </c>
      <c r="AS69" s="46">
        <f t="shared" si="38"/>
        <v>61</v>
      </c>
      <c r="AT69" s="46">
        <f t="shared" si="38"/>
        <v>62</v>
      </c>
      <c r="AU69" s="46">
        <f t="shared" si="38"/>
        <v>63</v>
      </c>
      <c r="AV69" s="46">
        <f t="shared" si="38"/>
        <v>64</v>
      </c>
      <c r="AW69" s="46">
        <f t="shared" si="38"/>
        <v>65</v>
      </c>
      <c r="AX69" s="46">
        <f t="shared" si="38"/>
        <v>66</v>
      </c>
      <c r="AY69" s="46">
        <f t="shared" si="38"/>
        <v>67</v>
      </c>
      <c r="AZ69" s="46">
        <f t="shared" si="38"/>
        <v>68</v>
      </c>
      <c r="BA69" s="46">
        <f t="shared" si="38"/>
        <v>69</v>
      </c>
      <c r="BB69" s="46">
        <f t="shared" si="38"/>
        <v>70</v>
      </c>
      <c r="BC69" s="46">
        <f t="shared" si="38"/>
        <v>71</v>
      </c>
      <c r="BD69" s="46">
        <f t="shared" si="38"/>
        <v>72</v>
      </c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</row>
    <row r="70" spans="1:111" s="47" customFormat="1" ht="14.15" customHeight="1">
      <c r="A70" s="44" t="s">
        <v>101</v>
      </c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>
        <f t="shared" ref="T70:BD70" si="39">ROUNDUP(Rows_for_Initial_Curve*T68,0)</f>
        <v>31</v>
      </c>
      <c r="U70" s="46">
        <f t="shared" si="39"/>
        <v>0</v>
      </c>
      <c r="V70" s="46">
        <f t="shared" si="39"/>
        <v>0</v>
      </c>
      <c r="W70" s="46">
        <f t="shared" si="39"/>
        <v>32</v>
      </c>
      <c r="X70" s="46">
        <f t="shared" si="39"/>
        <v>0</v>
      </c>
      <c r="Y70" s="46">
        <f t="shared" si="39"/>
        <v>0</v>
      </c>
      <c r="Z70" s="46">
        <f t="shared" si="39"/>
        <v>36</v>
      </c>
      <c r="AA70" s="46">
        <f t="shared" si="39"/>
        <v>0</v>
      </c>
      <c r="AB70" s="46">
        <f t="shared" si="39"/>
        <v>0</v>
      </c>
      <c r="AC70" s="46">
        <f t="shared" si="39"/>
        <v>37</v>
      </c>
      <c r="AD70" s="46">
        <f t="shared" si="39"/>
        <v>0</v>
      </c>
      <c r="AE70" s="46">
        <f t="shared" si="39"/>
        <v>0</v>
      </c>
      <c r="AF70" s="46">
        <f t="shared" si="39"/>
        <v>41</v>
      </c>
      <c r="AG70" s="46">
        <f t="shared" si="39"/>
        <v>0</v>
      </c>
      <c r="AH70" s="46">
        <f t="shared" si="39"/>
        <v>0</v>
      </c>
      <c r="AI70" s="46">
        <f t="shared" si="39"/>
        <v>0</v>
      </c>
      <c r="AJ70" s="46">
        <f t="shared" si="39"/>
        <v>0</v>
      </c>
      <c r="AK70" s="46">
        <f t="shared" si="39"/>
        <v>0</v>
      </c>
      <c r="AL70" s="46">
        <f t="shared" si="39"/>
        <v>0</v>
      </c>
      <c r="AM70" s="46">
        <f t="shared" si="39"/>
        <v>0</v>
      </c>
      <c r="AN70" s="46">
        <f t="shared" si="39"/>
        <v>0</v>
      </c>
      <c r="AO70" s="46">
        <f t="shared" si="39"/>
        <v>0</v>
      </c>
      <c r="AP70" s="46">
        <f t="shared" si="39"/>
        <v>0</v>
      </c>
      <c r="AQ70" s="46">
        <f t="shared" si="39"/>
        <v>0</v>
      </c>
      <c r="AR70" s="46">
        <f t="shared" si="39"/>
        <v>0</v>
      </c>
      <c r="AS70" s="46">
        <f t="shared" si="39"/>
        <v>0</v>
      </c>
      <c r="AT70" s="46">
        <f t="shared" si="39"/>
        <v>0</v>
      </c>
      <c r="AU70" s="46">
        <f t="shared" si="39"/>
        <v>0</v>
      </c>
      <c r="AV70" s="46">
        <f t="shared" si="39"/>
        <v>0</v>
      </c>
      <c r="AW70" s="46">
        <f t="shared" si="39"/>
        <v>0</v>
      </c>
      <c r="AX70" s="46">
        <f t="shared" si="39"/>
        <v>0</v>
      </c>
      <c r="AY70" s="46">
        <f t="shared" si="39"/>
        <v>0</v>
      </c>
      <c r="AZ70" s="46">
        <f t="shared" si="39"/>
        <v>0</v>
      </c>
      <c r="BA70" s="46">
        <f t="shared" si="39"/>
        <v>0</v>
      </c>
      <c r="BB70" s="46">
        <f t="shared" si="39"/>
        <v>0</v>
      </c>
      <c r="BC70" s="46">
        <f t="shared" si="39"/>
        <v>0</v>
      </c>
      <c r="BD70" s="46">
        <f t="shared" si="39"/>
        <v>0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</row>
    <row r="71" spans="1:111" s="47" customFormat="1" ht="14.15" customHeight="1">
      <c r="A71" s="44" t="s">
        <v>100</v>
      </c>
      <c r="B71" s="45"/>
      <c r="C71" s="46"/>
      <c r="D71" s="46"/>
      <c r="E71" s="46"/>
      <c r="F71" s="46"/>
      <c r="G71" s="46"/>
      <c r="H71" s="46"/>
      <c r="I71" s="46"/>
      <c r="J71" s="46"/>
      <c r="K71" s="46">
        <f t="shared" ref="K71:BD71" si="40">ROUNDDOWN(Percent_of_Stitches_Intial_BO*K69,0)</f>
        <v>8</v>
      </c>
      <c r="L71" s="46">
        <f t="shared" si="40"/>
        <v>8</v>
      </c>
      <c r="M71" s="46">
        <f t="shared" si="40"/>
        <v>8</v>
      </c>
      <c r="N71" s="46">
        <f t="shared" si="40"/>
        <v>9</v>
      </c>
      <c r="O71" s="46">
        <f t="shared" si="40"/>
        <v>9</v>
      </c>
      <c r="P71" s="46">
        <f t="shared" si="40"/>
        <v>9</v>
      </c>
      <c r="Q71" s="46">
        <f t="shared" si="40"/>
        <v>9</v>
      </c>
      <c r="R71" s="46">
        <f t="shared" si="40"/>
        <v>10</v>
      </c>
      <c r="S71" s="46">
        <f t="shared" si="40"/>
        <v>10</v>
      </c>
      <c r="T71" s="46">
        <f t="shared" si="40"/>
        <v>10</v>
      </c>
      <c r="U71" s="46">
        <f t="shared" si="40"/>
        <v>11</v>
      </c>
      <c r="V71" s="46">
        <f t="shared" si="40"/>
        <v>11</v>
      </c>
      <c r="W71" s="46">
        <f t="shared" si="40"/>
        <v>11</v>
      </c>
      <c r="X71" s="46">
        <f t="shared" si="40"/>
        <v>12</v>
      </c>
      <c r="Y71" s="46">
        <f t="shared" si="40"/>
        <v>12</v>
      </c>
      <c r="Z71" s="46">
        <f t="shared" si="40"/>
        <v>12</v>
      </c>
      <c r="AA71" s="46">
        <f t="shared" si="40"/>
        <v>12</v>
      </c>
      <c r="AB71" s="46">
        <f t="shared" si="40"/>
        <v>13</v>
      </c>
      <c r="AC71" s="46">
        <f t="shared" si="40"/>
        <v>13</v>
      </c>
      <c r="AD71" s="46">
        <f t="shared" si="40"/>
        <v>13</v>
      </c>
      <c r="AE71" s="46">
        <f t="shared" si="40"/>
        <v>14</v>
      </c>
      <c r="AF71" s="46">
        <f t="shared" si="40"/>
        <v>14</v>
      </c>
      <c r="AG71" s="46">
        <f t="shared" si="40"/>
        <v>14</v>
      </c>
      <c r="AH71" s="46">
        <f t="shared" si="40"/>
        <v>15</v>
      </c>
      <c r="AI71" s="46">
        <f t="shared" si="40"/>
        <v>15</v>
      </c>
      <c r="AJ71" s="46">
        <f t="shared" si="40"/>
        <v>15</v>
      </c>
      <c r="AK71" s="46">
        <f t="shared" si="40"/>
        <v>15</v>
      </c>
      <c r="AL71" s="46">
        <f t="shared" si="40"/>
        <v>16</v>
      </c>
      <c r="AM71" s="46">
        <f t="shared" si="40"/>
        <v>16</v>
      </c>
      <c r="AN71" s="46">
        <f t="shared" si="40"/>
        <v>16</v>
      </c>
      <c r="AO71" s="46">
        <f t="shared" si="40"/>
        <v>17</v>
      </c>
      <c r="AP71" s="46">
        <f t="shared" si="40"/>
        <v>17</v>
      </c>
      <c r="AQ71" s="46">
        <f t="shared" si="40"/>
        <v>17</v>
      </c>
      <c r="AR71" s="46">
        <f t="shared" si="40"/>
        <v>18</v>
      </c>
      <c r="AS71" s="46">
        <f t="shared" si="40"/>
        <v>18</v>
      </c>
      <c r="AT71" s="46">
        <f t="shared" si="40"/>
        <v>18</v>
      </c>
      <c r="AU71" s="46">
        <f t="shared" si="40"/>
        <v>18</v>
      </c>
      <c r="AV71" s="46">
        <f t="shared" si="40"/>
        <v>19</v>
      </c>
      <c r="AW71" s="46">
        <f t="shared" si="40"/>
        <v>19</v>
      </c>
      <c r="AX71" s="46">
        <f t="shared" si="40"/>
        <v>19</v>
      </c>
      <c r="AY71" s="46">
        <f t="shared" si="40"/>
        <v>20</v>
      </c>
      <c r="AZ71" s="46">
        <f t="shared" si="40"/>
        <v>20</v>
      </c>
      <c r="BA71" s="46">
        <f t="shared" si="40"/>
        <v>20</v>
      </c>
      <c r="BB71" s="46">
        <f t="shared" si="40"/>
        <v>21</v>
      </c>
      <c r="BC71" s="46">
        <f t="shared" si="40"/>
        <v>21</v>
      </c>
      <c r="BD71" s="46">
        <f t="shared" si="40"/>
        <v>21</v>
      </c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</row>
    <row r="72" spans="1:111" ht="15.75" customHeight="1">
      <c r="A72" s="54" t="s">
        <v>79</v>
      </c>
      <c r="H72" s="51"/>
      <c r="I72" s="51"/>
      <c r="J72" s="51"/>
      <c r="K72" s="51">
        <v>4</v>
      </c>
      <c r="L72" s="51">
        <v>4</v>
      </c>
      <c r="M72" s="51">
        <v>4</v>
      </c>
      <c r="N72" s="51">
        <v>4</v>
      </c>
      <c r="O72" s="51">
        <v>4</v>
      </c>
      <c r="P72" s="51">
        <v>4</v>
      </c>
      <c r="Q72" s="51">
        <v>4</v>
      </c>
      <c r="R72" s="51">
        <v>4</v>
      </c>
      <c r="S72" s="51">
        <v>4</v>
      </c>
      <c r="T72" s="51">
        <v>4</v>
      </c>
      <c r="U72" s="51">
        <v>4</v>
      </c>
      <c r="V72" s="51">
        <v>4</v>
      </c>
      <c r="W72" s="51">
        <v>4</v>
      </c>
      <c r="X72" s="51">
        <v>5</v>
      </c>
      <c r="Y72" s="51">
        <v>5</v>
      </c>
      <c r="Z72" s="51">
        <v>5</v>
      </c>
      <c r="AA72" s="51">
        <v>5</v>
      </c>
      <c r="AB72" s="51">
        <v>6</v>
      </c>
      <c r="AC72" s="51">
        <v>6</v>
      </c>
      <c r="AD72" s="51">
        <v>6</v>
      </c>
      <c r="AE72" s="51">
        <v>6</v>
      </c>
      <c r="AF72" s="51">
        <v>6</v>
      </c>
      <c r="AG72" s="51">
        <v>6</v>
      </c>
      <c r="AH72" s="51">
        <v>6</v>
      </c>
      <c r="AI72" s="51">
        <v>6</v>
      </c>
      <c r="AJ72" s="51">
        <v>6</v>
      </c>
      <c r="AK72" s="51">
        <v>6</v>
      </c>
      <c r="AL72" s="51">
        <v>6</v>
      </c>
      <c r="AM72" s="51">
        <v>6</v>
      </c>
      <c r="AN72" s="51">
        <v>6</v>
      </c>
      <c r="AO72" s="51">
        <v>6</v>
      </c>
      <c r="AP72" s="51">
        <v>6</v>
      </c>
      <c r="AQ72" s="51">
        <v>6</v>
      </c>
      <c r="AR72" s="51">
        <v>6</v>
      </c>
      <c r="AS72" s="51">
        <v>6</v>
      </c>
      <c r="AT72" s="51">
        <v>6</v>
      </c>
      <c r="AU72" s="52">
        <v>6</v>
      </c>
      <c r="AV72" s="52">
        <v>7</v>
      </c>
      <c r="AW72" s="52">
        <v>7</v>
      </c>
      <c r="AX72" s="52">
        <v>7</v>
      </c>
      <c r="AY72" s="52">
        <v>7</v>
      </c>
      <c r="AZ72" s="52">
        <v>7</v>
      </c>
      <c r="BA72" s="51">
        <v>7</v>
      </c>
      <c r="BB72" s="51">
        <v>7</v>
      </c>
      <c r="BC72" s="51">
        <v>7</v>
      </c>
      <c r="BD72" s="51">
        <v>7</v>
      </c>
    </row>
    <row r="73" spans="1:111" ht="15.75" customHeight="1">
      <c r="A73" s="54" t="s">
        <v>80</v>
      </c>
      <c r="H73" s="51"/>
      <c r="I73" s="51"/>
      <c r="J73" s="51"/>
      <c r="K73" s="51">
        <v>3</v>
      </c>
      <c r="L73" s="51">
        <v>3</v>
      </c>
      <c r="M73" s="51">
        <v>3</v>
      </c>
      <c r="N73" s="51">
        <v>3</v>
      </c>
      <c r="O73" s="51">
        <v>3</v>
      </c>
      <c r="P73" s="51">
        <v>3</v>
      </c>
      <c r="Q73" s="51">
        <v>3</v>
      </c>
      <c r="R73" s="51">
        <v>4</v>
      </c>
      <c r="S73" s="51">
        <v>4</v>
      </c>
      <c r="T73" s="51">
        <v>4</v>
      </c>
      <c r="U73" s="51">
        <v>4</v>
      </c>
      <c r="V73" s="51">
        <v>4</v>
      </c>
      <c r="W73" s="51">
        <v>4</v>
      </c>
      <c r="X73" s="51">
        <v>4</v>
      </c>
      <c r="Y73" s="51">
        <v>4</v>
      </c>
      <c r="Z73" s="51">
        <v>4</v>
      </c>
      <c r="AA73" s="51">
        <v>4</v>
      </c>
      <c r="AB73" s="51">
        <v>5</v>
      </c>
      <c r="AC73" s="51">
        <v>5</v>
      </c>
      <c r="AD73" s="51">
        <v>5</v>
      </c>
      <c r="AE73" s="51">
        <v>5</v>
      </c>
      <c r="AF73" s="51">
        <v>5</v>
      </c>
      <c r="AG73" s="51">
        <v>5</v>
      </c>
      <c r="AH73" s="51">
        <v>5</v>
      </c>
      <c r="AI73" s="51">
        <v>5</v>
      </c>
      <c r="AJ73" s="51">
        <v>5</v>
      </c>
      <c r="AK73" s="51">
        <v>5</v>
      </c>
      <c r="AL73" s="51">
        <v>5</v>
      </c>
      <c r="AM73" s="51">
        <v>5</v>
      </c>
      <c r="AN73" s="51">
        <v>5</v>
      </c>
      <c r="AO73" s="51">
        <v>5</v>
      </c>
      <c r="AP73" s="51">
        <v>5</v>
      </c>
      <c r="AQ73" s="51">
        <v>5</v>
      </c>
      <c r="AR73" s="51">
        <v>5</v>
      </c>
      <c r="AS73" s="51">
        <v>5</v>
      </c>
      <c r="AT73" s="51">
        <v>5</v>
      </c>
      <c r="AU73" s="52">
        <v>5</v>
      </c>
      <c r="AV73" s="52">
        <v>5</v>
      </c>
      <c r="AW73" s="52">
        <v>5</v>
      </c>
      <c r="AX73" s="52">
        <v>5</v>
      </c>
      <c r="AY73" s="52">
        <v>6</v>
      </c>
      <c r="AZ73" s="52">
        <v>6</v>
      </c>
      <c r="BA73" s="51">
        <v>6</v>
      </c>
      <c r="BB73" s="51">
        <v>6</v>
      </c>
      <c r="BC73" s="51">
        <v>6</v>
      </c>
      <c r="BD73" s="51">
        <v>6</v>
      </c>
    </row>
    <row r="74" spans="1:111" ht="15.75" customHeight="1">
      <c r="A74" s="54" t="s">
        <v>81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>
        <v>2</v>
      </c>
      <c r="AF74" s="51">
        <v>2</v>
      </c>
      <c r="AG74" s="51">
        <v>2</v>
      </c>
      <c r="AH74" s="51">
        <v>3</v>
      </c>
      <c r="AI74" s="51">
        <v>3</v>
      </c>
      <c r="AJ74" s="51">
        <v>3</v>
      </c>
      <c r="AK74" s="51">
        <v>3</v>
      </c>
      <c r="AL74" s="51">
        <v>3</v>
      </c>
      <c r="AM74" s="51">
        <v>3</v>
      </c>
      <c r="AN74" s="51">
        <v>3</v>
      </c>
      <c r="AO74" s="51">
        <v>3</v>
      </c>
      <c r="AP74" s="51">
        <v>3</v>
      </c>
      <c r="AQ74" s="51">
        <v>3</v>
      </c>
      <c r="AR74" s="51">
        <v>4</v>
      </c>
      <c r="AS74" s="51">
        <v>4</v>
      </c>
      <c r="AT74" s="51">
        <v>4</v>
      </c>
      <c r="AU74" s="52">
        <v>4</v>
      </c>
      <c r="AV74" s="52">
        <v>4</v>
      </c>
      <c r="AW74" s="52">
        <v>4</v>
      </c>
      <c r="AX74" s="52">
        <v>4</v>
      </c>
      <c r="AY74" s="52">
        <v>4</v>
      </c>
      <c r="AZ74" s="52">
        <v>4</v>
      </c>
      <c r="BA74" s="51">
        <v>4</v>
      </c>
      <c r="BB74" s="51">
        <v>5</v>
      </c>
      <c r="BC74" s="51">
        <v>5</v>
      </c>
      <c r="BD74" s="51">
        <v>5</v>
      </c>
    </row>
    <row r="75" spans="1:111" ht="15.75" customHeight="1">
      <c r="A75" s="54" t="s">
        <v>82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  <c r="AV75" s="52"/>
      <c r="AW75" s="52"/>
      <c r="AX75" s="52"/>
      <c r="AY75" s="52"/>
      <c r="AZ75" s="52"/>
    </row>
    <row r="76" spans="1:111" ht="15.75" customHeight="1">
      <c r="A76" s="54" t="s">
        <v>83</v>
      </c>
      <c r="H76" s="51"/>
      <c r="I76" s="51"/>
      <c r="J76" s="51"/>
      <c r="K76" s="51">
        <v>1</v>
      </c>
      <c r="L76" s="51">
        <v>1</v>
      </c>
      <c r="M76" s="51">
        <v>1</v>
      </c>
      <c r="N76" s="51">
        <v>2</v>
      </c>
      <c r="O76" s="51">
        <v>2</v>
      </c>
      <c r="P76" s="51">
        <v>2</v>
      </c>
      <c r="Q76" s="51">
        <v>2</v>
      </c>
      <c r="R76" s="51">
        <v>2</v>
      </c>
      <c r="S76" s="51">
        <v>2</v>
      </c>
      <c r="T76" s="51">
        <v>2</v>
      </c>
      <c r="U76" s="51">
        <v>3</v>
      </c>
      <c r="V76" s="51">
        <v>3</v>
      </c>
      <c r="W76" s="51">
        <v>3</v>
      </c>
      <c r="X76" s="51">
        <v>3</v>
      </c>
      <c r="Y76" s="51">
        <v>3</v>
      </c>
      <c r="Z76" s="51">
        <v>3</v>
      </c>
      <c r="AA76" s="51">
        <v>3</v>
      </c>
      <c r="AB76" s="51">
        <v>2</v>
      </c>
      <c r="AC76" s="51">
        <v>2</v>
      </c>
      <c r="AD76" s="51">
        <v>2</v>
      </c>
      <c r="AE76" s="51">
        <v>1</v>
      </c>
      <c r="AF76" s="51">
        <v>1</v>
      </c>
      <c r="AG76" s="51">
        <v>1</v>
      </c>
      <c r="AH76" s="51">
        <v>1</v>
      </c>
      <c r="AI76" s="51">
        <v>1</v>
      </c>
      <c r="AJ76" s="51">
        <v>1</v>
      </c>
      <c r="AK76" s="51">
        <v>1</v>
      </c>
      <c r="AL76" s="51">
        <v>2</v>
      </c>
      <c r="AM76" s="51">
        <v>2</v>
      </c>
      <c r="AN76" s="51">
        <v>2</v>
      </c>
      <c r="AO76" s="51">
        <v>3</v>
      </c>
      <c r="AP76" s="51">
        <v>3</v>
      </c>
      <c r="AQ76" s="51">
        <v>3</v>
      </c>
      <c r="AR76" s="51">
        <v>3</v>
      </c>
      <c r="AS76" s="51">
        <v>3</v>
      </c>
      <c r="AT76" s="51">
        <v>3</v>
      </c>
      <c r="AU76" s="52">
        <v>3</v>
      </c>
      <c r="AV76" s="52">
        <v>3</v>
      </c>
      <c r="AW76" s="52">
        <v>3</v>
      </c>
      <c r="AX76" s="52">
        <v>3</v>
      </c>
      <c r="AY76" s="52">
        <v>3</v>
      </c>
      <c r="AZ76" s="52">
        <v>3</v>
      </c>
      <c r="BA76" s="51">
        <v>3</v>
      </c>
      <c r="BB76" s="51">
        <v>3</v>
      </c>
      <c r="BC76" s="51">
        <v>3</v>
      </c>
      <c r="BD76" s="51">
        <v>3</v>
      </c>
    </row>
    <row r="77" spans="1:111" s="58" customFormat="1" ht="15.75" customHeight="1">
      <c r="A77" s="58" t="s">
        <v>98</v>
      </c>
      <c r="B77" s="60"/>
      <c r="C77" s="60"/>
      <c r="D77" s="60"/>
      <c r="E77" s="60"/>
      <c r="F77" s="60"/>
      <c r="G77" s="60"/>
      <c r="H77" s="60"/>
      <c r="I77" s="60"/>
      <c r="J77" s="60"/>
      <c r="K77" s="60">
        <f>((2*2)+(2*K76))</f>
        <v>6</v>
      </c>
      <c r="L77" s="60">
        <f t="shared" ref="L77:AD77" si="41">((2*2)+(2*L76))</f>
        <v>6</v>
      </c>
      <c r="M77" s="60">
        <f t="shared" si="41"/>
        <v>6</v>
      </c>
      <c r="N77" s="60">
        <f t="shared" si="41"/>
        <v>8</v>
      </c>
      <c r="O77" s="60">
        <f t="shared" si="41"/>
        <v>8</v>
      </c>
      <c r="P77" s="60">
        <f t="shared" si="41"/>
        <v>8</v>
      </c>
      <c r="Q77" s="60">
        <f t="shared" si="41"/>
        <v>8</v>
      </c>
      <c r="R77" s="60">
        <f t="shared" si="41"/>
        <v>8</v>
      </c>
      <c r="S77" s="60">
        <f t="shared" si="41"/>
        <v>8</v>
      </c>
      <c r="T77" s="60">
        <f t="shared" si="41"/>
        <v>8</v>
      </c>
      <c r="U77" s="60">
        <f t="shared" si="41"/>
        <v>10</v>
      </c>
      <c r="V77" s="60">
        <f t="shared" si="41"/>
        <v>10</v>
      </c>
      <c r="W77" s="60">
        <f t="shared" si="41"/>
        <v>10</v>
      </c>
      <c r="X77" s="60">
        <f t="shared" si="41"/>
        <v>10</v>
      </c>
      <c r="Y77" s="60">
        <f t="shared" si="41"/>
        <v>10</v>
      </c>
      <c r="Z77" s="60">
        <f t="shared" si="41"/>
        <v>10</v>
      </c>
      <c r="AA77" s="60">
        <f t="shared" si="41"/>
        <v>10</v>
      </c>
      <c r="AB77" s="60">
        <f t="shared" si="41"/>
        <v>8</v>
      </c>
      <c r="AC77" s="60">
        <f t="shared" si="41"/>
        <v>8</v>
      </c>
      <c r="AD77" s="60">
        <f t="shared" si="41"/>
        <v>8</v>
      </c>
      <c r="AE77" s="60">
        <f>((2*3)+(2*AE76))</f>
        <v>8</v>
      </c>
      <c r="AF77" s="60">
        <f t="shared" ref="AF77:BD77" si="42">((2*3)+(2*AF76))</f>
        <v>8</v>
      </c>
      <c r="AG77" s="60">
        <f t="shared" si="42"/>
        <v>8</v>
      </c>
      <c r="AH77" s="60">
        <f t="shared" si="42"/>
        <v>8</v>
      </c>
      <c r="AI77" s="60">
        <f t="shared" si="42"/>
        <v>8</v>
      </c>
      <c r="AJ77" s="60">
        <f t="shared" si="42"/>
        <v>8</v>
      </c>
      <c r="AK77" s="60">
        <f t="shared" si="42"/>
        <v>8</v>
      </c>
      <c r="AL77" s="60">
        <f t="shared" si="42"/>
        <v>10</v>
      </c>
      <c r="AM77" s="60">
        <f t="shared" si="42"/>
        <v>10</v>
      </c>
      <c r="AN77" s="60">
        <f t="shared" si="42"/>
        <v>10</v>
      </c>
      <c r="AO77" s="60">
        <f t="shared" si="42"/>
        <v>12</v>
      </c>
      <c r="AP77" s="60">
        <f t="shared" si="42"/>
        <v>12</v>
      </c>
      <c r="AQ77" s="60">
        <f t="shared" si="42"/>
        <v>12</v>
      </c>
      <c r="AR77" s="60">
        <f t="shared" si="42"/>
        <v>12</v>
      </c>
      <c r="AS77" s="60">
        <f t="shared" si="42"/>
        <v>12</v>
      </c>
      <c r="AT77" s="60">
        <f t="shared" si="42"/>
        <v>12</v>
      </c>
      <c r="AU77" s="60">
        <f t="shared" si="42"/>
        <v>12</v>
      </c>
      <c r="AV77" s="60">
        <f t="shared" si="42"/>
        <v>12</v>
      </c>
      <c r="AW77" s="60">
        <f t="shared" si="42"/>
        <v>12</v>
      </c>
      <c r="AX77" s="60">
        <f t="shared" si="42"/>
        <v>12</v>
      </c>
      <c r="AY77" s="60">
        <f t="shared" si="42"/>
        <v>12</v>
      </c>
      <c r="AZ77" s="60">
        <f t="shared" si="42"/>
        <v>12</v>
      </c>
      <c r="BA77" s="60">
        <f t="shared" si="42"/>
        <v>12</v>
      </c>
      <c r="BB77" s="60">
        <f t="shared" si="42"/>
        <v>12</v>
      </c>
      <c r="BC77" s="60">
        <f t="shared" si="42"/>
        <v>12</v>
      </c>
      <c r="BD77" s="60">
        <f t="shared" si="42"/>
        <v>12</v>
      </c>
      <c r="BE77" s="60"/>
      <c r="BF77" s="60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</row>
    <row r="78" spans="1:111" ht="15.75" customHeight="1">
      <c r="A78" s="61" t="s">
        <v>97</v>
      </c>
      <c r="H78" s="51"/>
      <c r="I78" s="51"/>
      <c r="J78" s="51"/>
      <c r="K78" s="51">
        <f t="shared" ref="K78:BD78" si="43">(K77+K81)</f>
        <v>17</v>
      </c>
      <c r="L78" s="51">
        <f t="shared" si="43"/>
        <v>19</v>
      </c>
      <c r="M78" s="51">
        <f t="shared" si="43"/>
        <v>19</v>
      </c>
      <c r="N78" s="51">
        <f t="shared" si="43"/>
        <v>23</v>
      </c>
      <c r="O78" s="51">
        <f t="shared" si="43"/>
        <v>23</v>
      </c>
      <c r="P78" s="51">
        <f t="shared" si="43"/>
        <v>25</v>
      </c>
      <c r="Q78" s="51">
        <f t="shared" si="43"/>
        <v>25</v>
      </c>
      <c r="R78" s="51">
        <f t="shared" si="43"/>
        <v>25</v>
      </c>
      <c r="S78" s="51">
        <f t="shared" si="43"/>
        <v>23</v>
      </c>
      <c r="T78" s="51">
        <f t="shared" si="43"/>
        <v>23</v>
      </c>
      <c r="U78" s="51">
        <f t="shared" si="43"/>
        <v>27</v>
      </c>
      <c r="V78" s="51">
        <f t="shared" si="43"/>
        <v>27</v>
      </c>
      <c r="W78" s="51">
        <f t="shared" si="43"/>
        <v>25</v>
      </c>
      <c r="X78" s="51">
        <f t="shared" si="43"/>
        <v>27</v>
      </c>
      <c r="Y78" s="51">
        <f t="shared" si="43"/>
        <v>27</v>
      </c>
      <c r="Z78" s="51">
        <f t="shared" si="43"/>
        <v>27</v>
      </c>
      <c r="AA78" s="51">
        <f t="shared" si="43"/>
        <v>27</v>
      </c>
      <c r="AB78" s="51">
        <f t="shared" si="43"/>
        <v>23</v>
      </c>
      <c r="AC78" s="51">
        <f t="shared" si="43"/>
        <v>25</v>
      </c>
      <c r="AD78" s="51">
        <f t="shared" si="43"/>
        <v>25</v>
      </c>
      <c r="AE78" s="51">
        <f t="shared" si="43"/>
        <v>25</v>
      </c>
      <c r="AF78" s="51">
        <f t="shared" si="43"/>
        <v>25</v>
      </c>
      <c r="AG78" s="51">
        <f t="shared" si="43"/>
        <v>27</v>
      </c>
      <c r="AH78" s="51">
        <f t="shared" si="43"/>
        <v>27</v>
      </c>
      <c r="AI78" s="51">
        <f t="shared" si="43"/>
        <v>25</v>
      </c>
      <c r="AJ78" s="51">
        <f t="shared" si="43"/>
        <v>27</v>
      </c>
      <c r="AK78" s="51">
        <f t="shared" si="43"/>
        <v>27</v>
      </c>
      <c r="AL78" s="51">
        <f t="shared" si="43"/>
        <v>31</v>
      </c>
      <c r="AM78" s="51">
        <f t="shared" si="43"/>
        <v>31</v>
      </c>
      <c r="AN78" s="51">
        <f t="shared" si="43"/>
        <v>31</v>
      </c>
      <c r="AO78" s="51">
        <f t="shared" si="43"/>
        <v>33</v>
      </c>
      <c r="AP78" s="51">
        <f t="shared" si="43"/>
        <v>35</v>
      </c>
      <c r="AQ78" s="51">
        <f t="shared" si="43"/>
        <v>35</v>
      </c>
      <c r="AR78" s="51">
        <f t="shared" si="43"/>
        <v>35</v>
      </c>
      <c r="AS78" s="51">
        <f t="shared" si="43"/>
        <v>35</v>
      </c>
      <c r="AT78" s="51">
        <f t="shared" si="43"/>
        <v>37</v>
      </c>
      <c r="AU78" s="51">
        <f t="shared" si="43"/>
        <v>37</v>
      </c>
      <c r="AV78" s="51">
        <f t="shared" si="43"/>
        <v>37</v>
      </c>
      <c r="AW78" s="51">
        <f t="shared" si="43"/>
        <v>37</v>
      </c>
      <c r="AX78" s="51">
        <f t="shared" si="43"/>
        <v>37</v>
      </c>
      <c r="AY78" s="51">
        <f t="shared" si="43"/>
        <v>37</v>
      </c>
      <c r="AZ78" s="51">
        <f t="shared" si="43"/>
        <v>37</v>
      </c>
      <c r="BA78" s="51">
        <f t="shared" si="43"/>
        <v>37</v>
      </c>
      <c r="BB78" s="51">
        <f t="shared" si="43"/>
        <v>37</v>
      </c>
      <c r="BC78" s="51">
        <f t="shared" si="43"/>
        <v>37</v>
      </c>
      <c r="BD78" s="51">
        <f t="shared" si="43"/>
        <v>37</v>
      </c>
    </row>
    <row r="79" spans="1:111" s="63" customFormat="1" ht="15.75" customHeight="1">
      <c r="A79" s="62" t="s">
        <v>96</v>
      </c>
      <c r="C79" s="65"/>
      <c r="D79" s="65"/>
      <c r="E79" s="65"/>
      <c r="F79" s="65"/>
      <c r="G79" s="65"/>
      <c r="H79" s="64"/>
      <c r="I79" s="64"/>
      <c r="J79" s="64"/>
      <c r="K79" s="64">
        <f t="shared" ref="K79:BD79" si="44">ROUNDUP(Stitches_at_Final_BO*K69,0)</f>
        <v>6</v>
      </c>
      <c r="L79" s="64">
        <f t="shared" si="44"/>
        <v>6</v>
      </c>
      <c r="M79" s="64">
        <f t="shared" si="44"/>
        <v>6</v>
      </c>
      <c r="N79" s="64">
        <f t="shared" si="44"/>
        <v>6</v>
      </c>
      <c r="O79" s="64">
        <f t="shared" si="44"/>
        <v>7</v>
      </c>
      <c r="P79" s="64">
        <f t="shared" si="44"/>
        <v>7</v>
      </c>
      <c r="Q79" s="64">
        <f t="shared" si="44"/>
        <v>7</v>
      </c>
      <c r="R79" s="64">
        <f t="shared" si="44"/>
        <v>7</v>
      </c>
      <c r="S79" s="64">
        <f t="shared" si="44"/>
        <v>7</v>
      </c>
      <c r="T79" s="64">
        <f t="shared" si="44"/>
        <v>8</v>
      </c>
      <c r="U79" s="64">
        <f t="shared" si="44"/>
        <v>8</v>
      </c>
      <c r="V79" s="64">
        <f t="shared" si="44"/>
        <v>8</v>
      </c>
      <c r="W79" s="64">
        <f t="shared" si="44"/>
        <v>8</v>
      </c>
      <c r="X79" s="64">
        <f t="shared" si="44"/>
        <v>8</v>
      </c>
      <c r="Y79" s="64">
        <f t="shared" si="44"/>
        <v>9</v>
      </c>
      <c r="Z79" s="64">
        <f t="shared" si="44"/>
        <v>9</v>
      </c>
      <c r="AA79" s="64">
        <f t="shared" si="44"/>
        <v>9</v>
      </c>
      <c r="AB79" s="64">
        <f t="shared" si="44"/>
        <v>9</v>
      </c>
      <c r="AC79" s="64">
        <f t="shared" si="44"/>
        <v>9</v>
      </c>
      <c r="AD79" s="64">
        <f t="shared" si="44"/>
        <v>10</v>
      </c>
      <c r="AE79" s="64">
        <f t="shared" si="44"/>
        <v>10</v>
      </c>
      <c r="AF79" s="64">
        <f t="shared" si="44"/>
        <v>10</v>
      </c>
      <c r="AG79" s="64">
        <f t="shared" si="44"/>
        <v>10</v>
      </c>
      <c r="AH79" s="64">
        <f t="shared" si="44"/>
        <v>10</v>
      </c>
      <c r="AI79" s="64">
        <f t="shared" si="44"/>
        <v>11</v>
      </c>
      <c r="AJ79" s="64">
        <f t="shared" si="44"/>
        <v>11</v>
      </c>
      <c r="AK79" s="64">
        <f t="shared" si="44"/>
        <v>11</v>
      </c>
      <c r="AL79" s="64">
        <f t="shared" si="44"/>
        <v>11</v>
      </c>
      <c r="AM79" s="64">
        <f t="shared" si="44"/>
        <v>11</v>
      </c>
      <c r="AN79" s="64">
        <f t="shared" si="44"/>
        <v>12</v>
      </c>
      <c r="AO79" s="64">
        <f t="shared" si="44"/>
        <v>12</v>
      </c>
      <c r="AP79" s="64">
        <f t="shared" si="44"/>
        <v>12</v>
      </c>
      <c r="AQ79" s="64">
        <f t="shared" si="44"/>
        <v>12</v>
      </c>
      <c r="AR79" s="64">
        <f t="shared" si="44"/>
        <v>12</v>
      </c>
      <c r="AS79" s="64">
        <f t="shared" si="44"/>
        <v>13</v>
      </c>
      <c r="AT79" s="64">
        <f t="shared" si="44"/>
        <v>13</v>
      </c>
      <c r="AU79" s="64">
        <f t="shared" si="44"/>
        <v>13</v>
      </c>
      <c r="AV79" s="64">
        <f t="shared" si="44"/>
        <v>13</v>
      </c>
      <c r="AW79" s="64">
        <f t="shared" si="44"/>
        <v>13</v>
      </c>
      <c r="AX79" s="64">
        <f t="shared" si="44"/>
        <v>14</v>
      </c>
      <c r="AY79" s="64">
        <f t="shared" si="44"/>
        <v>14</v>
      </c>
      <c r="AZ79" s="64">
        <f t="shared" si="44"/>
        <v>14</v>
      </c>
      <c r="BA79" s="64">
        <f t="shared" si="44"/>
        <v>14</v>
      </c>
      <c r="BB79" s="64">
        <f t="shared" si="44"/>
        <v>14</v>
      </c>
      <c r="BC79" s="64">
        <f t="shared" si="44"/>
        <v>15</v>
      </c>
      <c r="BD79" s="64">
        <f t="shared" si="44"/>
        <v>15</v>
      </c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</row>
    <row r="80" spans="1:111" s="63" customFormat="1" ht="15.75" customHeight="1">
      <c r="A80" s="62" t="s">
        <v>95</v>
      </c>
      <c r="C80" s="65"/>
      <c r="D80" s="65"/>
      <c r="E80" s="65"/>
      <c r="F80" s="65"/>
      <c r="G80" s="65"/>
      <c r="H80" s="64"/>
      <c r="I80" s="64"/>
      <c r="J80" s="64"/>
      <c r="K80" s="64">
        <f t="shared" ref="K80:BD80" si="45">ROUNDUP(Rows_for_Final_BO*K68,0)</f>
        <v>0</v>
      </c>
      <c r="L80" s="64">
        <f t="shared" si="45"/>
        <v>0</v>
      </c>
      <c r="M80" s="64">
        <f t="shared" si="45"/>
        <v>0</v>
      </c>
      <c r="N80" s="64">
        <f t="shared" si="45"/>
        <v>0</v>
      </c>
      <c r="O80" s="64">
        <f t="shared" si="45"/>
        <v>0</v>
      </c>
      <c r="P80" s="64">
        <f t="shared" si="45"/>
        <v>0</v>
      </c>
      <c r="Q80" s="64">
        <f t="shared" si="45"/>
        <v>0</v>
      </c>
      <c r="R80" s="64">
        <f t="shared" si="45"/>
        <v>0</v>
      </c>
      <c r="S80" s="64">
        <f t="shared" si="45"/>
        <v>0</v>
      </c>
      <c r="T80" s="64">
        <f t="shared" si="45"/>
        <v>31</v>
      </c>
      <c r="U80" s="64">
        <f t="shared" si="45"/>
        <v>0</v>
      </c>
      <c r="V80" s="64">
        <f t="shared" si="45"/>
        <v>0</v>
      </c>
      <c r="W80" s="64">
        <f t="shared" si="45"/>
        <v>32</v>
      </c>
      <c r="X80" s="64">
        <f t="shared" si="45"/>
        <v>0</v>
      </c>
      <c r="Y80" s="64">
        <f t="shared" si="45"/>
        <v>0</v>
      </c>
      <c r="Z80" s="64">
        <f t="shared" si="45"/>
        <v>36</v>
      </c>
      <c r="AA80" s="64">
        <f t="shared" si="45"/>
        <v>0</v>
      </c>
      <c r="AB80" s="64">
        <f t="shared" si="45"/>
        <v>0</v>
      </c>
      <c r="AC80" s="64">
        <f t="shared" si="45"/>
        <v>37</v>
      </c>
      <c r="AD80" s="64">
        <f t="shared" si="45"/>
        <v>0</v>
      </c>
      <c r="AE80" s="64">
        <f t="shared" si="45"/>
        <v>0</v>
      </c>
      <c r="AF80" s="64">
        <f t="shared" si="45"/>
        <v>41</v>
      </c>
      <c r="AG80" s="64">
        <f t="shared" si="45"/>
        <v>0</v>
      </c>
      <c r="AH80" s="64">
        <f t="shared" si="45"/>
        <v>0</v>
      </c>
      <c r="AI80" s="64">
        <f t="shared" si="45"/>
        <v>0</v>
      </c>
      <c r="AJ80" s="64">
        <f t="shared" si="45"/>
        <v>0</v>
      </c>
      <c r="AK80" s="64">
        <f t="shared" si="45"/>
        <v>0</v>
      </c>
      <c r="AL80" s="64">
        <f t="shared" si="45"/>
        <v>0</v>
      </c>
      <c r="AM80" s="64">
        <f t="shared" si="45"/>
        <v>0</v>
      </c>
      <c r="AN80" s="64">
        <f t="shared" si="45"/>
        <v>0</v>
      </c>
      <c r="AO80" s="64">
        <f t="shared" si="45"/>
        <v>0</v>
      </c>
      <c r="AP80" s="64">
        <f t="shared" si="45"/>
        <v>0</v>
      </c>
      <c r="AQ80" s="64">
        <f t="shared" si="45"/>
        <v>0</v>
      </c>
      <c r="AR80" s="64">
        <f t="shared" si="45"/>
        <v>0</v>
      </c>
      <c r="AS80" s="64">
        <f t="shared" si="45"/>
        <v>0</v>
      </c>
      <c r="AT80" s="64">
        <f t="shared" si="45"/>
        <v>0</v>
      </c>
      <c r="AU80" s="64">
        <f t="shared" si="45"/>
        <v>0</v>
      </c>
      <c r="AV80" s="64">
        <f t="shared" si="45"/>
        <v>0</v>
      </c>
      <c r="AW80" s="64">
        <f t="shared" si="45"/>
        <v>0</v>
      </c>
      <c r="AX80" s="64">
        <f t="shared" si="45"/>
        <v>0</v>
      </c>
      <c r="AY80" s="64">
        <f t="shared" si="45"/>
        <v>0</v>
      </c>
      <c r="AZ80" s="64">
        <f t="shared" si="45"/>
        <v>0</v>
      </c>
      <c r="BA80" s="64">
        <f t="shared" si="45"/>
        <v>0</v>
      </c>
      <c r="BB80" s="64">
        <f t="shared" si="45"/>
        <v>0</v>
      </c>
      <c r="BC80" s="64">
        <f t="shared" si="45"/>
        <v>0</v>
      </c>
      <c r="BD80" s="64">
        <f t="shared" si="45"/>
        <v>0</v>
      </c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</row>
    <row r="81" spans="1:111" s="63" customFormat="1" ht="15.75" customHeight="1">
      <c r="A81" s="58" t="s">
        <v>94</v>
      </c>
      <c r="C81" s="65"/>
      <c r="D81" s="65"/>
      <c r="E81" s="65"/>
      <c r="F81" s="65"/>
      <c r="G81" s="65"/>
      <c r="H81" s="64"/>
      <c r="I81" s="64"/>
      <c r="J81" s="64"/>
      <c r="K81" s="64">
        <f t="shared" ref="K81:BC81" si="46">(K77+(2*SUM(K82:K84))+3)</f>
        <v>11</v>
      </c>
      <c r="L81" s="64">
        <f t="shared" si="46"/>
        <v>13</v>
      </c>
      <c r="M81" s="64">
        <f t="shared" si="46"/>
        <v>13</v>
      </c>
      <c r="N81" s="64">
        <f t="shared" si="46"/>
        <v>15</v>
      </c>
      <c r="O81" s="64">
        <f t="shared" si="46"/>
        <v>15</v>
      </c>
      <c r="P81" s="64">
        <f t="shared" si="46"/>
        <v>17</v>
      </c>
      <c r="Q81" s="64">
        <f t="shared" si="46"/>
        <v>17</v>
      </c>
      <c r="R81" s="64">
        <f t="shared" si="46"/>
        <v>17</v>
      </c>
      <c r="S81" s="64">
        <f t="shared" si="46"/>
        <v>15</v>
      </c>
      <c r="T81" s="64">
        <f t="shared" si="46"/>
        <v>15</v>
      </c>
      <c r="U81" s="64">
        <f t="shared" si="46"/>
        <v>17</v>
      </c>
      <c r="V81" s="64">
        <f t="shared" si="46"/>
        <v>17</v>
      </c>
      <c r="W81" s="64">
        <f t="shared" si="46"/>
        <v>15</v>
      </c>
      <c r="X81" s="64">
        <f t="shared" si="46"/>
        <v>17</v>
      </c>
      <c r="Y81" s="64">
        <f t="shared" si="46"/>
        <v>17</v>
      </c>
      <c r="Z81" s="64">
        <f t="shared" si="46"/>
        <v>17</v>
      </c>
      <c r="AA81" s="64">
        <f t="shared" si="46"/>
        <v>17</v>
      </c>
      <c r="AB81" s="64">
        <f t="shared" si="46"/>
        <v>15</v>
      </c>
      <c r="AC81" s="64">
        <f t="shared" si="46"/>
        <v>17</v>
      </c>
      <c r="AD81" s="64">
        <f t="shared" si="46"/>
        <v>17</v>
      </c>
      <c r="AE81" s="64">
        <f t="shared" si="46"/>
        <v>17</v>
      </c>
      <c r="AF81" s="64">
        <f t="shared" si="46"/>
        <v>17</v>
      </c>
      <c r="AG81" s="64">
        <f t="shared" si="46"/>
        <v>19</v>
      </c>
      <c r="AH81" s="64">
        <f t="shared" si="46"/>
        <v>19</v>
      </c>
      <c r="AI81" s="64">
        <f t="shared" si="46"/>
        <v>17</v>
      </c>
      <c r="AJ81" s="64">
        <f t="shared" si="46"/>
        <v>19</v>
      </c>
      <c r="AK81" s="64">
        <f t="shared" si="46"/>
        <v>19</v>
      </c>
      <c r="AL81" s="64">
        <f t="shared" si="46"/>
        <v>21</v>
      </c>
      <c r="AM81" s="64">
        <f t="shared" si="46"/>
        <v>21</v>
      </c>
      <c r="AN81" s="64">
        <f t="shared" si="46"/>
        <v>21</v>
      </c>
      <c r="AO81" s="64">
        <f t="shared" si="46"/>
        <v>21</v>
      </c>
      <c r="AP81" s="64">
        <f t="shared" si="46"/>
        <v>23</v>
      </c>
      <c r="AQ81" s="64">
        <f t="shared" si="46"/>
        <v>23</v>
      </c>
      <c r="AR81" s="64">
        <f t="shared" si="46"/>
        <v>23</v>
      </c>
      <c r="AS81" s="64">
        <f t="shared" si="46"/>
        <v>23</v>
      </c>
      <c r="AT81" s="64">
        <f t="shared" si="46"/>
        <v>25</v>
      </c>
      <c r="AU81" s="64">
        <f t="shared" si="46"/>
        <v>25</v>
      </c>
      <c r="AV81" s="64">
        <f t="shared" si="46"/>
        <v>25</v>
      </c>
      <c r="AW81" s="64">
        <f t="shared" si="46"/>
        <v>25</v>
      </c>
      <c r="AX81" s="64">
        <f t="shared" si="46"/>
        <v>25</v>
      </c>
      <c r="AY81" s="64">
        <f t="shared" si="46"/>
        <v>25</v>
      </c>
      <c r="AZ81" s="64">
        <f t="shared" si="46"/>
        <v>25</v>
      </c>
      <c r="BA81" s="64">
        <f t="shared" si="46"/>
        <v>25</v>
      </c>
      <c r="BB81" s="64">
        <f t="shared" si="46"/>
        <v>25</v>
      </c>
      <c r="BC81" s="64">
        <f t="shared" si="46"/>
        <v>25</v>
      </c>
      <c r="BD81" s="64">
        <f>(BD77+(2*SUM(BD82:BD84))+3)</f>
        <v>25</v>
      </c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</row>
    <row r="82" spans="1:111" ht="15.75" customHeight="1">
      <c r="A82" s="66" t="s">
        <v>84</v>
      </c>
      <c r="B82" s="67"/>
      <c r="C82" s="51"/>
      <c r="D82" s="51"/>
      <c r="E82" s="51"/>
      <c r="F82" s="51"/>
      <c r="G82" s="51"/>
      <c r="H82" s="51"/>
      <c r="I82" s="51"/>
      <c r="J82" s="51"/>
      <c r="K82" s="51"/>
      <c r="L82" s="51">
        <v>1</v>
      </c>
      <c r="M82" s="51">
        <v>1</v>
      </c>
      <c r="N82" s="51">
        <v>1</v>
      </c>
      <c r="O82" s="51">
        <v>1</v>
      </c>
      <c r="P82" s="51">
        <v>2</v>
      </c>
      <c r="Q82" s="51">
        <v>2</v>
      </c>
      <c r="R82" s="51">
        <v>2</v>
      </c>
      <c r="S82" s="51">
        <v>2</v>
      </c>
      <c r="T82" s="51">
        <v>2</v>
      </c>
      <c r="U82" s="51">
        <v>2</v>
      </c>
      <c r="V82" s="51">
        <v>2</v>
      </c>
      <c r="W82" s="51"/>
      <c r="X82" s="51">
        <v>2</v>
      </c>
      <c r="Y82" s="51">
        <v>1</v>
      </c>
      <c r="Z82" s="51">
        <v>1</v>
      </c>
      <c r="AA82" s="52">
        <v>1</v>
      </c>
      <c r="AB82" s="52">
        <v>1</v>
      </c>
      <c r="AC82" s="51">
        <v>2</v>
      </c>
      <c r="AD82" s="51">
        <v>2</v>
      </c>
      <c r="AE82" s="51">
        <v>2</v>
      </c>
      <c r="AF82" s="51">
        <v>2</v>
      </c>
      <c r="AG82" s="53">
        <v>3</v>
      </c>
      <c r="AH82" s="53">
        <v>3</v>
      </c>
      <c r="AI82" s="53">
        <v>2</v>
      </c>
      <c r="AJ82" s="53">
        <v>3</v>
      </c>
      <c r="AK82" s="53">
        <v>3</v>
      </c>
      <c r="AL82" s="51">
        <v>3</v>
      </c>
      <c r="AM82" s="53">
        <v>3</v>
      </c>
      <c r="AN82" s="53">
        <v>2</v>
      </c>
      <c r="AO82" s="51">
        <v>1</v>
      </c>
      <c r="AP82" s="53">
        <v>2</v>
      </c>
      <c r="AQ82" s="53">
        <v>2</v>
      </c>
      <c r="AR82" s="51">
        <v>2</v>
      </c>
      <c r="AS82" s="51">
        <v>2</v>
      </c>
      <c r="AT82" s="51">
        <v>3</v>
      </c>
      <c r="AU82" s="52">
        <v>3</v>
      </c>
      <c r="AV82" s="52">
        <v>3</v>
      </c>
      <c r="AW82" s="53">
        <v>3</v>
      </c>
      <c r="AX82" s="51">
        <v>3</v>
      </c>
      <c r="AY82" s="53">
        <v>3</v>
      </c>
      <c r="AZ82" s="53">
        <v>3</v>
      </c>
      <c r="BA82" s="51">
        <v>3</v>
      </c>
      <c r="BB82" s="53">
        <v>3</v>
      </c>
      <c r="BC82" s="53">
        <v>3</v>
      </c>
      <c r="BD82" s="53">
        <v>3</v>
      </c>
    </row>
    <row r="83" spans="1:111" ht="15.75" customHeight="1">
      <c r="A83" s="68" t="s">
        <v>70</v>
      </c>
      <c r="B83" s="67"/>
      <c r="C83" s="51"/>
      <c r="D83" s="51"/>
      <c r="E83" s="51"/>
      <c r="F83" s="51"/>
      <c r="G83" s="51"/>
      <c r="H83" s="51"/>
      <c r="I83" s="51"/>
      <c r="J83" s="51"/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0</v>
      </c>
      <c r="T83" s="51"/>
      <c r="U83" s="51"/>
      <c r="V83" s="51"/>
      <c r="W83" s="51">
        <v>1</v>
      </c>
      <c r="X83" s="51"/>
      <c r="Y83" s="51">
        <v>1</v>
      </c>
      <c r="Z83" s="51">
        <v>1</v>
      </c>
      <c r="AA83" s="79">
        <v>1</v>
      </c>
      <c r="AB83" s="79">
        <v>1</v>
      </c>
      <c r="AC83" s="51">
        <v>1</v>
      </c>
      <c r="AD83" s="51">
        <v>1</v>
      </c>
      <c r="AE83" s="51">
        <v>1</v>
      </c>
      <c r="AF83" s="51">
        <v>1</v>
      </c>
      <c r="AG83" s="80">
        <v>1</v>
      </c>
      <c r="AH83" s="80">
        <v>1</v>
      </c>
      <c r="AI83" s="80">
        <v>1</v>
      </c>
      <c r="AJ83" s="80">
        <v>1</v>
      </c>
      <c r="AK83" s="80">
        <v>1</v>
      </c>
      <c r="AL83" s="51">
        <v>1</v>
      </c>
      <c r="AM83" s="80">
        <v>1</v>
      </c>
      <c r="AN83" s="80">
        <v>2</v>
      </c>
      <c r="AO83" s="51">
        <v>2</v>
      </c>
      <c r="AP83" s="80">
        <v>2</v>
      </c>
      <c r="AQ83" s="80">
        <v>2</v>
      </c>
      <c r="AR83" s="51">
        <v>2</v>
      </c>
      <c r="AS83" s="51">
        <v>2</v>
      </c>
      <c r="AT83" s="51">
        <v>2</v>
      </c>
      <c r="AU83" s="79">
        <v>2</v>
      </c>
      <c r="AV83" s="79">
        <v>2</v>
      </c>
      <c r="AW83" s="80">
        <v>2</v>
      </c>
      <c r="AX83" s="51">
        <v>2</v>
      </c>
      <c r="AY83" s="53">
        <v>2</v>
      </c>
      <c r="AZ83" s="53">
        <v>2</v>
      </c>
      <c r="BA83" s="51">
        <v>2</v>
      </c>
      <c r="BB83" s="53">
        <v>2</v>
      </c>
      <c r="BC83" s="53">
        <v>2</v>
      </c>
      <c r="BD83" s="53">
        <v>2</v>
      </c>
    </row>
    <row r="84" spans="1:111" ht="15.75" customHeight="1">
      <c r="A84" s="68" t="s">
        <v>71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2"/>
      <c r="AB84" s="52"/>
      <c r="AC84" s="51"/>
      <c r="AF84" s="51"/>
      <c r="AL84" s="51"/>
      <c r="AO84" s="51"/>
      <c r="AR84" s="51"/>
      <c r="AS84" s="51"/>
      <c r="AT84" s="51"/>
      <c r="AU84" s="52"/>
      <c r="AV84" s="52"/>
      <c r="AX84" s="51"/>
    </row>
    <row r="85" spans="1:111" ht="15.75" customHeight="1">
      <c r="A85" s="69" t="s">
        <v>93</v>
      </c>
      <c r="H85" s="51"/>
      <c r="I85" s="51"/>
      <c r="J85" s="51"/>
      <c r="K85" s="51">
        <v>2</v>
      </c>
      <c r="L85" s="51">
        <v>2</v>
      </c>
      <c r="M85" s="51">
        <v>2</v>
      </c>
      <c r="N85" s="51">
        <v>2</v>
      </c>
      <c r="O85" s="51">
        <v>2</v>
      </c>
      <c r="P85" s="51">
        <v>2</v>
      </c>
      <c r="Q85" s="51">
        <v>2</v>
      </c>
      <c r="R85" s="51">
        <v>2</v>
      </c>
      <c r="S85" s="51">
        <v>3</v>
      </c>
      <c r="T85" s="51">
        <v>4</v>
      </c>
      <c r="U85" s="51">
        <v>3</v>
      </c>
      <c r="V85" s="51">
        <v>4</v>
      </c>
      <c r="W85" s="51">
        <v>4</v>
      </c>
      <c r="X85" s="51">
        <v>4</v>
      </c>
      <c r="Y85" s="51">
        <v>3</v>
      </c>
      <c r="Z85" s="51">
        <v>4</v>
      </c>
      <c r="AA85" s="52">
        <v>4</v>
      </c>
      <c r="AB85" s="52">
        <v>4</v>
      </c>
      <c r="AC85" s="51">
        <v>3</v>
      </c>
      <c r="AD85" s="51">
        <v>4</v>
      </c>
      <c r="AE85" s="51">
        <v>3</v>
      </c>
      <c r="AF85" s="51">
        <v>4</v>
      </c>
      <c r="AG85" s="53">
        <v>3</v>
      </c>
      <c r="AH85" s="53">
        <v>4</v>
      </c>
      <c r="AI85" s="53">
        <v>4</v>
      </c>
      <c r="AJ85" s="53">
        <v>4</v>
      </c>
      <c r="AK85" s="53">
        <v>4</v>
      </c>
      <c r="AL85" s="51">
        <v>4</v>
      </c>
      <c r="AM85" s="53">
        <v>4</v>
      </c>
      <c r="AN85" s="53">
        <v>4</v>
      </c>
      <c r="AO85" s="51">
        <v>4</v>
      </c>
      <c r="AP85" s="53">
        <v>4</v>
      </c>
      <c r="AQ85" s="53">
        <v>4</v>
      </c>
      <c r="AR85" s="51">
        <v>4</v>
      </c>
      <c r="AS85" s="51">
        <v>4</v>
      </c>
      <c r="AT85" s="51">
        <v>4</v>
      </c>
      <c r="AU85" s="52">
        <v>4</v>
      </c>
      <c r="AV85" s="52">
        <v>4</v>
      </c>
      <c r="AW85" s="53">
        <v>4</v>
      </c>
      <c r="AX85" s="51">
        <v>4</v>
      </c>
      <c r="AY85" s="53">
        <v>4</v>
      </c>
      <c r="AZ85" s="53">
        <v>4</v>
      </c>
      <c r="BA85" s="51">
        <v>5</v>
      </c>
      <c r="BB85" s="53">
        <v>4</v>
      </c>
      <c r="BC85" s="53">
        <v>5</v>
      </c>
      <c r="BD85" s="53">
        <v>5</v>
      </c>
    </row>
    <row r="86" spans="1:111" ht="15.75" customHeight="1">
      <c r="A86" s="69" t="s">
        <v>92</v>
      </c>
      <c r="H86" s="51"/>
      <c r="I86" s="51"/>
      <c r="J86" s="51"/>
      <c r="K86" s="51">
        <v>2</v>
      </c>
      <c r="L86" s="51">
        <v>2</v>
      </c>
      <c r="M86" s="51">
        <v>2</v>
      </c>
      <c r="N86" s="51">
        <v>2</v>
      </c>
      <c r="O86" s="51">
        <v>2</v>
      </c>
      <c r="P86" s="51">
        <v>2</v>
      </c>
      <c r="Q86" s="51">
        <v>2</v>
      </c>
      <c r="R86" s="51">
        <v>2</v>
      </c>
      <c r="S86" s="51">
        <v>3</v>
      </c>
      <c r="T86" s="51">
        <v>4</v>
      </c>
      <c r="U86" s="51">
        <v>3</v>
      </c>
      <c r="V86" s="51">
        <v>4</v>
      </c>
      <c r="W86" s="51">
        <v>4</v>
      </c>
      <c r="X86" s="51">
        <v>4</v>
      </c>
      <c r="Y86" s="51">
        <v>3</v>
      </c>
      <c r="Z86" s="51">
        <v>4</v>
      </c>
      <c r="AA86" s="52">
        <v>4</v>
      </c>
      <c r="AB86" s="52">
        <v>4</v>
      </c>
      <c r="AC86" s="51">
        <v>3</v>
      </c>
      <c r="AD86" s="51">
        <v>4</v>
      </c>
      <c r="AE86" s="51">
        <v>3</v>
      </c>
      <c r="AF86" s="51">
        <v>4</v>
      </c>
      <c r="AG86" s="53">
        <v>3</v>
      </c>
      <c r="AH86" s="53">
        <v>4</v>
      </c>
      <c r="AI86" s="53">
        <v>4</v>
      </c>
      <c r="AJ86" s="53">
        <v>4</v>
      </c>
      <c r="AK86" s="53">
        <v>4</v>
      </c>
      <c r="AL86" s="51">
        <v>4</v>
      </c>
      <c r="AM86" s="53">
        <v>4</v>
      </c>
      <c r="AN86" s="53">
        <v>4</v>
      </c>
      <c r="AO86" s="51">
        <v>4</v>
      </c>
      <c r="AP86" s="53">
        <v>4</v>
      </c>
      <c r="AQ86" s="53">
        <v>4</v>
      </c>
      <c r="AR86" s="51">
        <v>4</v>
      </c>
      <c r="AS86" s="51">
        <v>4</v>
      </c>
      <c r="AT86" s="51">
        <v>4</v>
      </c>
      <c r="AU86" s="52">
        <v>4</v>
      </c>
      <c r="AV86" s="52">
        <v>4</v>
      </c>
      <c r="AW86" s="53">
        <v>4</v>
      </c>
      <c r="AX86" s="51">
        <v>4</v>
      </c>
      <c r="AY86" s="53">
        <v>4</v>
      </c>
      <c r="AZ86" s="53">
        <v>4</v>
      </c>
      <c r="BA86" s="51">
        <v>5</v>
      </c>
      <c r="BB86" s="53">
        <v>4</v>
      </c>
      <c r="BC86" s="53">
        <v>5</v>
      </c>
      <c r="BD86" s="53">
        <v>5</v>
      </c>
    </row>
    <row r="87" spans="1:111" ht="15.75" customHeight="1">
      <c r="A87" s="69" t="s">
        <v>91</v>
      </c>
      <c r="H87" s="51"/>
      <c r="I87" s="51"/>
      <c r="J87" s="51"/>
      <c r="K87" s="51">
        <v>3</v>
      </c>
      <c r="L87" s="51">
        <v>2</v>
      </c>
      <c r="M87" s="51">
        <v>3</v>
      </c>
      <c r="N87" s="51">
        <v>2</v>
      </c>
      <c r="O87" s="51">
        <v>3</v>
      </c>
      <c r="P87" s="51">
        <v>2</v>
      </c>
      <c r="Q87" s="51">
        <v>3</v>
      </c>
      <c r="R87" s="51">
        <v>2</v>
      </c>
      <c r="S87" s="51">
        <v>5</v>
      </c>
      <c r="T87" s="51">
        <v>4</v>
      </c>
      <c r="U87" s="51">
        <v>5</v>
      </c>
      <c r="V87" s="51">
        <v>4</v>
      </c>
      <c r="W87" s="51">
        <v>5</v>
      </c>
      <c r="X87" s="51">
        <v>4</v>
      </c>
      <c r="Y87" s="51">
        <v>5</v>
      </c>
      <c r="Z87" s="51">
        <v>4</v>
      </c>
      <c r="AA87" s="52">
        <v>5</v>
      </c>
      <c r="AB87" s="52">
        <v>4</v>
      </c>
      <c r="AC87" s="51">
        <v>5</v>
      </c>
      <c r="AD87" s="51">
        <v>4</v>
      </c>
      <c r="AE87" s="51">
        <v>5</v>
      </c>
      <c r="AF87" s="51">
        <v>4</v>
      </c>
      <c r="AG87" s="53">
        <v>5</v>
      </c>
      <c r="AH87" s="53">
        <v>4</v>
      </c>
      <c r="AI87" s="53">
        <v>5</v>
      </c>
      <c r="AJ87" s="53">
        <v>4</v>
      </c>
      <c r="AK87" s="53">
        <v>5</v>
      </c>
      <c r="AL87" s="51">
        <v>4</v>
      </c>
      <c r="AM87" s="53">
        <v>5</v>
      </c>
      <c r="AN87" s="53">
        <v>4</v>
      </c>
      <c r="AO87" s="51">
        <v>5</v>
      </c>
      <c r="AP87" s="53">
        <v>4</v>
      </c>
      <c r="AQ87" s="53">
        <v>5</v>
      </c>
      <c r="AR87" s="51">
        <v>4</v>
      </c>
      <c r="AS87" s="51">
        <v>5</v>
      </c>
      <c r="AT87" s="51">
        <v>4</v>
      </c>
      <c r="AU87" s="52">
        <v>5</v>
      </c>
      <c r="AV87" s="52">
        <v>4</v>
      </c>
      <c r="AW87" s="53">
        <v>5</v>
      </c>
      <c r="AX87" s="51">
        <v>6</v>
      </c>
      <c r="AY87" s="53">
        <v>6</v>
      </c>
      <c r="AZ87" s="53">
        <v>6</v>
      </c>
      <c r="BA87" s="51">
        <v>5</v>
      </c>
      <c r="BB87" s="53">
        <v>6</v>
      </c>
      <c r="BC87" s="53">
        <v>5</v>
      </c>
      <c r="BD87" s="53">
        <v>6</v>
      </c>
    </row>
    <row r="88" spans="1:111" ht="15.75" customHeight="1">
      <c r="A88" s="69" t="s">
        <v>90</v>
      </c>
      <c r="H88" s="51"/>
      <c r="I88" s="51"/>
      <c r="J88" s="51"/>
      <c r="K88" s="51">
        <f t="shared" ref="K88:BD88" si="47">(2*SUM(K72:K76))</f>
        <v>16</v>
      </c>
      <c r="L88" s="51">
        <f t="shared" si="47"/>
        <v>16</v>
      </c>
      <c r="M88" s="51">
        <f t="shared" si="47"/>
        <v>16</v>
      </c>
      <c r="N88" s="51">
        <f t="shared" si="47"/>
        <v>18</v>
      </c>
      <c r="O88" s="51">
        <f t="shared" si="47"/>
        <v>18</v>
      </c>
      <c r="P88" s="51">
        <f t="shared" si="47"/>
        <v>18</v>
      </c>
      <c r="Q88" s="51">
        <f t="shared" si="47"/>
        <v>18</v>
      </c>
      <c r="R88" s="51">
        <f t="shared" si="47"/>
        <v>20</v>
      </c>
      <c r="S88" s="51">
        <f t="shared" si="47"/>
        <v>20</v>
      </c>
      <c r="T88" s="51">
        <f t="shared" si="47"/>
        <v>20</v>
      </c>
      <c r="U88" s="51">
        <f t="shared" si="47"/>
        <v>22</v>
      </c>
      <c r="V88" s="51">
        <f t="shared" si="47"/>
        <v>22</v>
      </c>
      <c r="W88" s="51">
        <f t="shared" si="47"/>
        <v>22</v>
      </c>
      <c r="X88" s="51">
        <f t="shared" si="47"/>
        <v>24</v>
      </c>
      <c r="Y88" s="51">
        <f t="shared" si="47"/>
        <v>24</v>
      </c>
      <c r="Z88" s="51">
        <f t="shared" si="47"/>
        <v>24</v>
      </c>
      <c r="AA88" s="51">
        <f t="shared" si="47"/>
        <v>24</v>
      </c>
      <c r="AB88" s="51">
        <f t="shared" si="47"/>
        <v>26</v>
      </c>
      <c r="AC88" s="51">
        <f t="shared" si="47"/>
        <v>26</v>
      </c>
      <c r="AD88" s="51">
        <f t="shared" si="47"/>
        <v>26</v>
      </c>
      <c r="AE88" s="51">
        <f t="shared" si="47"/>
        <v>28</v>
      </c>
      <c r="AF88" s="51">
        <f t="shared" si="47"/>
        <v>28</v>
      </c>
      <c r="AG88" s="51">
        <f t="shared" si="47"/>
        <v>28</v>
      </c>
      <c r="AH88" s="51">
        <f t="shared" si="47"/>
        <v>30</v>
      </c>
      <c r="AI88" s="51">
        <f t="shared" si="47"/>
        <v>30</v>
      </c>
      <c r="AJ88" s="51">
        <f t="shared" si="47"/>
        <v>30</v>
      </c>
      <c r="AK88" s="51">
        <f t="shared" si="47"/>
        <v>30</v>
      </c>
      <c r="AL88" s="51">
        <f t="shared" si="47"/>
        <v>32</v>
      </c>
      <c r="AM88" s="51">
        <f t="shared" si="47"/>
        <v>32</v>
      </c>
      <c r="AN88" s="51">
        <f t="shared" si="47"/>
        <v>32</v>
      </c>
      <c r="AO88" s="51">
        <f t="shared" si="47"/>
        <v>34</v>
      </c>
      <c r="AP88" s="51">
        <f t="shared" si="47"/>
        <v>34</v>
      </c>
      <c r="AQ88" s="51">
        <f t="shared" si="47"/>
        <v>34</v>
      </c>
      <c r="AR88" s="51">
        <f t="shared" si="47"/>
        <v>36</v>
      </c>
      <c r="AS88" s="51">
        <f t="shared" si="47"/>
        <v>36</v>
      </c>
      <c r="AT88" s="51">
        <f t="shared" si="47"/>
        <v>36</v>
      </c>
      <c r="AU88" s="51">
        <f t="shared" si="47"/>
        <v>36</v>
      </c>
      <c r="AV88" s="51">
        <f t="shared" si="47"/>
        <v>38</v>
      </c>
      <c r="AW88" s="51">
        <f t="shared" si="47"/>
        <v>38</v>
      </c>
      <c r="AX88" s="51">
        <f t="shared" si="47"/>
        <v>38</v>
      </c>
      <c r="AY88" s="51">
        <f t="shared" si="47"/>
        <v>40</v>
      </c>
      <c r="AZ88" s="51">
        <f t="shared" si="47"/>
        <v>40</v>
      </c>
      <c r="BA88" s="51">
        <f t="shared" si="47"/>
        <v>40</v>
      </c>
      <c r="BB88" s="51">
        <f t="shared" si="47"/>
        <v>42</v>
      </c>
      <c r="BC88" s="51">
        <f t="shared" si="47"/>
        <v>42</v>
      </c>
      <c r="BD88" s="51">
        <f t="shared" si="47"/>
        <v>42</v>
      </c>
    </row>
    <row r="89" spans="1:111" ht="15.75" customHeight="1">
      <c r="A89" s="69" t="s">
        <v>89</v>
      </c>
      <c r="H89" s="51"/>
      <c r="I89" s="51"/>
      <c r="J89" s="51"/>
      <c r="K89" s="51">
        <f t="shared" ref="K89:BD89" si="48">((2*K82)+(4*K83)+(8*K84))</f>
        <v>4</v>
      </c>
      <c r="L89" s="51">
        <f t="shared" si="48"/>
        <v>6</v>
      </c>
      <c r="M89" s="51">
        <f t="shared" si="48"/>
        <v>6</v>
      </c>
      <c r="N89" s="51">
        <f t="shared" si="48"/>
        <v>6</v>
      </c>
      <c r="O89" s="51">
        <f t="shared" si="48"/>
        <v>6</v>
      </c>
      <c r="P89" s="51">
        <f t="shared" si="48"/>
        <v>8</v>
      </c>
      <c r="Q89" s="51">
        <f t="shared" si="48"/>
        <v>8</v>
      </c>
      <c r="R89" s="51">
        <f t="shared" si="48"/>
        <v>8</v>
      </c>
      <c r="S89" s="51">
        <f t="shared" si="48"/>
        <v>4</v>
      </c>
      <c r="T89" s="51">
        <f t="shared" si="48"/>
        <v>4</v>
      </c>
      <c r="U89" s="51">
        <f t="shared" si="48"/>
        <v>4</v>
      </c>
      <c r="V89" s="51">
        <f t="shared" si="48"/>
        <v>4</v>
      </c>
      <c r="W89" s="51">
        <f t="shared" si="48"/>
        <v>4</v>
      </c>
      <c r="X89" s="51">
        <f t="shared" si="48"/>
        <v>4</v>
      </c>
      <c r="Y89" s="51">
        <f t="shared" si="48"/>
        <v>6</v>
      </c>
      <c r="Z89" s="51">
        <f t="shared" si="48"/>
        <v>6</v>
      </c>
      <c r="AA89" s="51">
        <f t="shared" si="48"/>
        <v>6</v>
      </c>
      <c r="AB89" s="51">
        <f t="shared" si="48"/>
        <v>6</v>
      </c>
      <c r="AC89" s="51">
        <f t="shared" si="48"/>
        <v>8</v>
      </c>
      <c r="AD89" s="51">
        <f t="shared" si="48"/>
        <v>8</v>
      </c>
      <c r="AE89" s="51">
        <f t="shared" si="48"/>
        <v>8</v>
      </c>
      <c r="AF89" s="51">
        <f t="shared" si="48"/>
        <v>8</v>
      </c>
      <c r="AG89" s="51">
        <f t="shared" si="48"/>
        <v>10</v>
      </c>
      <c r="AH89" s="51">
        <f t="shared" si="48"/>
        <v>10</v>
      </c>
      <c r="AI89" s="51">
        <f t="shared" si="48"/>
        <v>8</v>
      </c>
      <c r="AJ89" s="51">
        <f t="shared" si="48"/>
        <v>10</v>
      </c>
      <c r="AK89" s="51">
        <f t="shared" si="48"/>
        <v>10</v>
      </c>
      <c r="AL89" s="51">
        <f t="shared" si="48"/>
        <v>10</v>
      </c>
      <c r="AM89" s="51">
        <f t="shared" si="48"/>
        <v>10</v>
      </c>
      <c r="AN89" s="51">
        <f t="shared" si="48"/>
        <v>12</v>
      </c>
      <c r="AO89" s="51">
        <f t="shared" si="48"/>
        <v>10</v>
      </c>
      <c r="AP89" s="51">
        <f t="shared" si="48"/>
        <v>12</v>
      </c>
      <c r="AQ89" s="51">
        <f t="shared" si="48"/>
        <v>12</v>
      </c>
      <c r="AR89" s="51">
        <f t="shared" si="48"/>
        <v>12</v>
      </c>
      <c r="AS89" s="51">
        <f t="shared" si="48"/>
        <v>12</v>
      </c>
      <c r="AT89" s="51">
        <f t="shared" si="48"/>
        <v>14</v>
      </c>
      <c r="AU89" s="51">
        <f t="shared" si="48"/>
        <v>14</v>
      </c>
      <c r="AV89" s="51">
        <f t="shared" si="48"/>
        <v>14</v>
      </c>
      <c r="AW89" s="51">
        <f t="shared" si="48"/>
        <v>14</v>
      </c>
      <c r="AX89" s="51">
        <f t="shared" si="48"/>
        <v>14</v>
      </c>
      <c r="AY89" s="51">
        <f t="shared" si="48"/>
        <v>14</v>
      </c>
      <c r="AZ89" s="51">
        <f t="shared" si="48"/>
        <v>14</v>
      </c>
      <c r="BA89" s="51">
        <f t="shared" si="48"/>
        <v>14</v>
      </c>
      <c r="BB89" s="51">
        <f t="shared" si="48"/>
        <v>14</v>
      </c>
      <c r="BC89" s="51">
        <f t="shared" si="48"/>
        <v>14</v>
      </c>
      <c r="BD89" s="51">
        <f t="shared" si="48"/>
        <v>14</v>
      </c>
    </row>
    <row r="90" spans="1:111" ht="15.75" customHeight="1">
      <c r="A90" s="69" t="s">
        <v>88</v>
      </c>
      <c r="H90" s="51"/>
      <c r="I90" s="51"/>
      <c r="J90" s="51"/>
      <c r="K90" s="51">
        <f t="shared" ref="K90:BD90" si="49">(K88+K89)</f>
        <v>20</v>
      </c>
      <c r="L90" s="51">
        <f t="shared" si="49"/>
        <v>22</v>
      </c>
      <c r="M90" s="51">
        <f t="shared" si="49"/>
        <v>22</v>
      </c>
      <c r="N90" s="51">
        <f t="shared" si="49"/>
        <v>24</v>
      </c>
      <c r="O90" s="51">
        <f t="shared" si="49"/>
        <v>24</v>
      </c>
      <c r="P90" s="51">
        <f t="shared" si="49"/>
        <v>26</v>
      </c>
      <c r="Q90" s="51">
        <f t="shared" si="49"/>
        <v>26</v>
      </c>
      <c r="R90" s="51">
        <f t="shared" si="49"/>
        <v>28</v>
      </c>
      <c r="S90" s="51">
        <f t="shared" si="49"/>
        <v>24</v>
      </c>
      <c r="T90" s="51">
        <f t="shared" si="49"/>
        <v>24</v>
      </c>
      <c r="U90" s="51">
        <f t="shared" si="49"/>
        <v>26</v>
      </c>
      <c r="V90" s="51">
        <f t="shared" si="49"/>
        <v>26</v>
      </c>
      <c r="W90" s="51">
        <f t="shared" si="49"/>
        <v>26</v>
      </c>
      <c r="X90" s="51">
        <f t="shared" si="49"/>
        <v>28</v>
      </c>
      <c r="Y90" s="51">
        <f t="shared" si="49"/>
        <v>30</v>
      </c>
      <c r="Z90" s="51">
        <f t="shared" si="49"/>
        <v>30</v>
      </c>
      <c r="AA90" s="51">
        <f t="shared" si="49"/>
        <v>30</v>
      </c>
      <c r="AB90" s="51">
        <f t="shared" si="49"/>
        <v>32</v>
      </c>
      <c r="AC90" s="51">
        <f t="shared" si="49"/>
        <v>34</v>
      </c>
      <c r="AD90" s="51">
        <f t="shared" si="49"/>
        <v>34</v>
      </c>
      <c r="AE90" s="51">
        <f t="shared" si="49"/>
        <v>36</v>
      </c>
      <c r="AF90" s="51">
        <f t="shared" si="49"/>
        <v>36</v>
      </c>
      <c r="AG90" s="51">
        <f t="shared" si="49"/>
        <v>38</v>
      </c>
      <c r="AH90" s="51">
        <f t="shared" si="49"/>
        <v>40</v>
      </c>
      <c r="AI90" s="51">
        <f t="shared" si="49"/>
        <v>38</v>
      </c>
      <c r="AJ90" s="51">
        <f t="shared" si="49"/>
        <v>40</v>
      </c>
      <c r="AK90" s="51">
        <f t="shared" si="49"/>
        <v>40</v>
      </c>
      <c r="AL90" s="51">
        <f t="shared" si="49"/>
        <v>42</v>
      </c>
      <c r="AM90" s="51">
        <f t="shared" si="49"/>
        <v>42</v>
      </c>
      <c r="AN90" s="51">
        <f t="shared" si="49"/>
        <v>44</v>
      </c>
      <c r="AO90" s="51">
        <f t="shared" si="49"/>
        <v>44</v>
      </c>
      <c r="AP90" s="51">
        <f t="shared" si="49"/>
        <v>46</v>
      </c>
      <c r="AQ90" s="51">
        <f t="shared" si="49"/>
        <v>46</v>
      </c>
      <c r="AR90" s="51">
        <f t="shared" si="49"/>
        <v>48</v>
      </c>
      <c r="AS90" s="51">
        <f t="shared" si="49"/>
        <v>48</v>
      </c>
      <c r="AT90" s="51">
        <f t="shared" si="49"/>
        <v>50</v>
      </c>
      <c r="AU90" s="51">
        <f t="shared" si="49"/>
        <v>50</v>
      </c>
      <c r="AV90" s="51">
        <f t="shared" si="49"/>
        <v>52</v>
      </c>
      <c r="AW90" s="51">
        <f t="shared" si="49"/>
        <v>52</v>
      </c>
      <c r="AX90" s="51">
        <f t="shared" si="49"/>
        <v>52</v>
      </c>
      <c r="AY90" s="51">
        <f t="shared" si="49"/>
        <v>54</v>
      </c>
      <c r="AZ90" s="51">
        <f t="shared" si="49"/>
        <v>54</v>
      </c>
      <c r="BA90" s="51">
        <f t="shared" si="49"/>
        <v>54</v>
      </c>
      <c r="BB90" s="51">
        <f t="shared" si="49"/>
        <v>56</v>
      </c>
      <c r="BC90" s="51">
        <f t="shared" si="49"/>
        <v>56</v>
      </c>
      <c r="BD90" s="51">
        <f t="shared" si="49"/>
        <v>56</v>
      </c>
    </row>
    <row r="91" spans="1:111" ht="15.75" customHeight="1">
      <c r="A91" s="69" t="s">
        <v>87</v>
      </c>
      <c r="H91" s="51"/>
      <c r="I91" s="51"/>
      <c r="J91" s="51"/>
      <c r="K91" s="51">
        <f t="shared" ref="K91:BD91" si="50">(K71-SUM(K72:K76))</f>
        <v>0</v>
      </c>
      <c r="L91" s="51">
        <f t="shared" si="50"/>
        <v>0</v>
      </c>
      <c r="M91" s="51">
        <f t="shared" si="50"/>
        <v>0</v>
      </c>
      <c r="N91" s="51">
        <f t="shared" si="50"/>
        <v>0</v>
      </c>
      <c r="O91" s="51">
        <f t="shared" si="50"/>
        <v>0</v>
      </c>
      <c r="P91" s="51">
        <f t="shared" si="50"/>
        <v>0</v>
      </c>
      <c r="Q91" s="51">
        <f t="shared" si="50"/>
        <v>0</v>
      </c>
      <c r="R91" s="51">
        <f t="shared" si="50"/>
        <v>0</v>
      </c>
      <c r="S91" s="51">
        <f t="shared" si="50"/>
        <v>0</v>
      </c>
      <c r="T91" s="51">
        <f t="shared" si="50"/>
        <v>0</v>
      </c>
      <c r="U91" s="51">
        <f t="shared" si="50"/>
        <v>0</v>
      </c>
      <c r="V91" s="51">
        <f t="shared" si="50"/>
        <v>0</v>
      </c>
      <c r="W91" s="51">
        <f t="shared" si="50"/>
        <v>0</v>
      </c>
      <c r="X91" s="51">
        <f t="shared" si="50"/>
        <v>0</v>
      </c>
      <c r="Y91" s="51">
        <f t="shared" si="50"/>
        <v>0</v>
      </c>
      <c r="Z91" s="51">
        <f t="shared" si="50"/>
        <v>0</v>
      </c>
      <c r="AA91" s="51">
        <f t="shared" si="50"/>
        <v>0</v>
      </c>
      <c r="AB91" s="51">
        <f t="shared" si="50"/>
        <v>0</v>
      </c>
      <c r="AC91" s="51">
        <f t="shared" si="50"/>
        <v>0</v>
      </c>
      <c r="AD91" s="51">
        <f t="shared" si="50"/>
        <v>0</v>
      </c>
      <c r="AE91" s="51">
        <f t="shared" si="50"/>
        <v>0</v>
      </c>
      <c r="AF91" s="51">
        <f t="shared" si="50"/>
        <v>0</v>
      </c>
      <c r="AG91" s="51">
        <f t="shared" si="50"/>
        <v>0</v>
      </c>
      <c r="AH91" s="51">
        <f t="shared" si="50"/>
        <v>0</v>
      </c>
      <c r="AI91" s="51">
        <f t="shared" si="50"/>
        <v>0</v>
      </c>
      <c r="AJ91" s="51">
        <f t="shared" si="50"/>
        <v>0</v>
      </c>
      <c r="AK91" s="51">
        <f t="shared" si="50"/>
        <v>0</v>
      </c>
      <c r="AL91" s="51">
        <f t="shared" si="50"/>
        <v>0</v>
      </c>
      <c r="AM91" s="51">
        <f t="shared" si="50"/>
        <v>0</v>
      </c>
      <c r="AN91" s="51">
        <f t="shared" si="50"/>
        <v>0</v>
      </c>
      <c r="AO91" s="51">
        <f t="shared" si="50"/>
        <v>0</v>
      </c>
      <c r="AP91" s="51">
        <f t="shared" si="50"/>
        <v>0</v>
      </c>
      <c r="AQ91" s="51">
        <f t="shared" si="50"/>
        <v>0</v>
      </c>
      <c r="AR91" s="51">
        <f t="shared" si="50"/>
        <v>0</v>
      </c>
      <c r="AS91" s="51">
        <f t="shared" si="50"/>
        <v>0</v>
      </c>
      <c r="AT91" s="51">
        <f t="shared" si="50"/>
        <v>0</v>
      </c>
      <c r="AU91" s="51">
        <f t="shared" si="50"/>
        <v>0</v>
      </c>
      <c r="AV91" s="51">
        <f t="shared" si="50"/>
        <v>0</v>
      </c>
      <c r="AW91" s="51">
        <f t="shared" si="50"/>
        <v>0</v>
      </c>
      <c r="AX91" s="51">
        <f t="shared" si="50"/>
        <v>0</v>
      </c>
      <c r="AY91" s="51">
        <f t="shared" si="50"/>
        <v>0</v>
      </c>
      <c r="AZ91" s="51">
        <f t="shared" si="50"/>
        <v>0</v>
      </c>
      <c r="BA91" s="51">
        <f t="shared" si="50"/>
        <v>0</v>
      </c>
      <c r="BB91" s="51">
        <f t="shared" si="50"/>
        <v>0</v>
      </c>
      <c r="BC91" s="51">
        <f t="shared" si="50"/>
        <v>0</v>
      </c>
      <c r="BD91" s="51">
        <f t="shared" si="50"/>
        <v>0</v>
      </c>
    </row>
    <row r="92" spans="1:111" s="71" customFormat="1" ht="15.75" customHeight="1">
      <c r="A92" s="70" t="s">
        <v>86</v>
      </c>
      <c r="C92" s="73"/>
      <c r="D92" s="73"/>
      <c r="E92" s="73"/>
      <c r="F92" s="73"/>
      <c r="G92" s="73"/>
      <c r="H92" s="72"/>
      <c r="I92" s="72"/>
      <c r="J92" s="72"/>
      <c r="K92" s="72">
        <f t="shared" ref="K92:BD92" si="51">(K79-((SUM(K85:K87)/2)+(K82+(2*K83)+(4*K84))))</f>
        <v>0.5</v>
      </c>
      <c r="L92" s="72">
        <f t="shared" si="51"/>
        <v>0</v>
      </c>
      <c r="M92" s="72">
        <f t="shared" si="51"/>
        <v>-0.5</v>
      </c>
      <c r="N92" s="72">
        <f t="shared" si="51"/>
        <v>0</v>
      </c>
      <c r="O92" s="72">
        <f t="shared" si="51"/>
        <v>0.5</v>
      </c>
      <c r="P92" s="72">
        <f t="shared" si="51"/>
        <v>0</v>
      </c>
      <c r="Q92" s="72">
        <f t="shared" si="51"/>
        <v>-0.5</v>
      </c>
      <c r="R92" s="72">
        <f t="shared" si="51"/>
        <v>0</v>
      </c>
      <c r="S92" s="72">
        <f t="shared" si="51"/>
        <v>-0.5</v>
      </c>
      <c r="T92" s="72">
        <f t="shared" si="51"/>
        <v>0</v>
      </c>
      <c r="U92" s="72">
        <f t="shared" si="51"/>
        <v>0.5</v>
      </c>
      <c r="V92" s="72">
        <f t="shared" si="51"/>
        <v>0</v>
      </c>
      <c r="W92" s="72">
        <f t="shared" si="51"/>
        <v>-0.5</v>
      </c>
      <c r="X92" s="72">
        <f t="shared" si="51"/>
        <v>0</v>
      </c>
      <c r="Y92" s="72">
        <f t="shared" si="51"/>
        <v>0.5</v>
      </c>
      <c r="Z92" s="72">
        <f t="shared" si="51"/>
        <v>0</v>
      </c>
      <c r="AA92" s="72">
        <f t="shared" si="51"/>
        <v>-0.5</v>
      </c>
      <c r="AB92" s="72">
        <f t="shared" si="51"/>
        <v>0</v>
      </c>
      <c r="AC92" s="72">
        <f t="shared" si="51"/>
        <v>-0.5</v>
      </c>
      <c r="AD92" s="72">
        <f t="shared" si="51"/>
        <v>0</v>
      </c>
      <c r="AE92" s="72">
        <f t="shared" si="51"/>
        <v>0.5</v>
      </c>
      <c r="AF92" s="72">
        <f t="shared" si="51"/>
        <v>0</v>
      </c>
      <c r="AG92" s="72">
        <f t="shared" si="51"/>
        <v>-0.5</v>
      </c>
      <c r="AH92" s="72">
        <f t="shared" si="51"/>
        <v>-1</v>
      </c>
      <c r="AI92" s="72">
        <f t="shared" si="51"/>
        <v>0.5</v>
      </c>
      <c r="AJ92" s="72">
        <f t="shared" si="51"/>
        <v>0</v>
      </c>
      <c r="AK92" s="72">
        <f t="shared" si="51"/>
        <v>-0.5</v>
      </c>
      <c r="AL92" s="72">
        <f t="shared" si="51"/>
        <v>0</v>
      </c>
      <c r="AM92" s="72">
        <f t="shared" si="51"/>
        <v>-0.5</v>
      </c>
      <c r="AN92" s="72">
        <f t="shared" si="51"/>
        <v>0</v>
      </c>
      <c r="AO92" s="72">
        <f t="shared" si="51"/>
        <v>0.5</v>
      </c>
      <c r="AP92" s="72">
        <f t="shared" si="51"/>
        <v>0</v>
      </c>
      <c r="AQ92" s="72">
        <f t="shared" si="51"/>
        <v>-0.5</v>
      </c>
      <c r="AR92" s="72">
        <f t="shared" si="51"/>
        <v>0</v>
      </c>
      <c r="AS92" s="72">
        <f t="shared" si="51"/>
        <v>0.5</v>
      </c>
      <c r="AT92" s="72">
        <f t="shared" si="51"/>
        <v>0</v>
      </c>
      <c r="AU92" s="72">
        <f t="shared" si="51"/>
        <v>-0.5</v>
      </c>
      <c r="AV92" s="72">
        <f t="shared" si="51"/>
        <v>0</v>
      </c>
      <c r="AW92" s="72">
        <f t="shared" si="51"/>
        <v>-0.5</v>
      </c>
      <c r="AX92" s="72">
        <f t="shared" si="51"/>
        <v>0</v>
      </c>
      <c r="AY92" s="72">
        <f t="shared" si="51"/>
        <v>0</v>
      </c>
      <c r="AZ92" s="72">
        <f t="shared" si="51"/>
        <v>0</v>
      </c>
      <c r="BA92" s="72">
        <f t="shared" si="51"/>
        <v>-0.5</v>
      </c>
      <c r="BB92" s="72">
        <f t="shared" si="51"/>
        <v>0</v>
      </c>
      <c r="BC92" s="72">
        <f t="shared" si="51"/>
        <v>0.5</v>
      </c>
      <c r="BD92" s="72">
        <f t="shared" si="51"/>
        <v>0</v>
      </c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</row>
    <row r="93" spans="1:111" ht="15.75" customHeight="1">
      <c r="A93" s="69" t="s">
        <v>85</v>
      </c>
      <c r="K93" s="53">
        <f t="shared" ref="K93:BD93" si="52">(K69-K90)</f>
        <v>7</v>
      </c>
      <c r="L93" s="53">
        <f t="shared" si="52"/>
        <v>6</v>
      </c>
      <c r="M93" s="53">
        <f t="shared" si="52"/>
        <v>7</v>
      </c>
      <c r="N93" s="53">
        <f t="shared" si="52"/>
        <v>6</v>
      </c>
      <c r="O93" s="53">
        <f t="shared" si="52"/>
        <v>7</v>
      </c>
      <c r="P93" s="53">
        <f t="shared" si="52"/>
        <v>6</v>
      </c>
      <c r="Q93" s="53">
        <f t="shared" si="52"/>
        <v>7</v>
      </c>
      <c r="R93" s="53">
        <f t="shared" si="52"/>
        <v>6</v>
      </c>
      <c r="S93" s="53">
        <f t="shared" si="52"/>
        <v>11</v>
      </c>
      <c r="T93" s="53">
        <f t="shared" si="52"/>
        <v>12</v>
      </c>
      <c r="U93" s="53">
        <f t="shared" si="52"/>
        <v>11</v>
      </c>
      <c r="V93" s="53">
        <f t="shared" si="52"/>
        <v>12</v>
      </c>
      <c r="W93" s="53">
        <f t="shared" si="52"/>
        <v>13</v>
      </c>
      <c r="X93" s="53">
        <f t="shared" si="52"/>
        <v>12</v>
      </c>
      <c r="Y93" s="53">
        <f t="shared" si="52"/>
        <v>11</v>
      </c>
      <c r="Z93" s="53">
        <f t="shared" si="52"/>
        <v>12</v>
      </c>
      <c r="AA93" s="53">
        <f t="shared" si="52"/>
        <v>13</v>
      </c>
      <c r="AB93" s="53">
        <f t="shared" si="52"/>
        <v>12</v>
      </c>
      <c r="AC93" s="53">
        <f t="shared" si="52"/>
        <v>11</v>
      </c>
      <c r="AD93" s="53">
        <f t="shared" si="52"/>
        <v>12</v>
      </c>
      <c r="AE93" s="53">
        <f t="shared" si="52"/>
        <v>11</v>
      </c>
      <c r="AF93" s="53">
        <f t="shared" si="52"/>
        <v>12</v>
      </c>
      <c r="AG93" s="53">
        <f t="shared" si="52"/>
        <v>11</v>
      </c>
      <c r="AH93" s="53">
        <f t="shared" si="52"/>
        <v>10</v>
      </c>
      <c r="AI93" s="53">
        <f t="shared" si="52"/>
        <v>13</v>
      </c>
      <c r="AJ93" s="53">
        <f t="shared" si="52"/>
        <v>12</v>
      </c>
      <c r="AK93" s="53">
        <f t="shared" si="52"/>
        <v>13</v>
      </c>
      <c r="AL93" s="53">
        <f t="shared" si="52"/>
        <v>12</v>
      </c>
      <c r="AM93" s="53">
        <f t="shared" si="52"/>
        <v>13</v>
      </c>
      <c r="AN93" s="53">
        <f t="shared" si="52"/>
        <v>12</v>
      </c>
      <c r="AO93" s="53">
        <f t="shared" si="52"/>
        <v>13</v>
      </c>
      <c r="AP93" s="53">
        <f t="shared" si="52"/>
        <v>12</v>
      </c>
      <c r="AQ93" s="53">
        <f t="shared" si="52"/>
        <v>13</v>
      </c>
      <c r="AR93" s="53">
        <f t="shared" si="52"/>
        <v>12</v>
      </c>
      <c r="AS93" s="53">
        <f t="shared" si="52"/>
        <v>13</v>
      </c>
      <c r="AT93" s="53">
        <f t="shared" si="52"/>
        <v>12</v>
      </c>
      <c r="AU93" s="53">
        <f t="shared" si="52"/>
        <v>13</v>
      </c>
      <c r="AV93" s="53">
        <f t="shared" si="52"/>
        <v>12</v>
      </c>
      <c r="AW93" s="53">
        <f t="shared" si="52"/>
        <v>13</v>
      </c>
      <c r="AX93" s="53">
        <f t="shared" si="52"/>
        <v>14</v>
      </c>
      <c r="AY93" s="53">
        <f t="shared" si="52"/>
        <v>13</v>
      </c>
      <c r="AZ93" s="53">
        <f t="shared" si="52"/>
        <v>14</v>
      </c>
      <c r="BA93" s="53">
        <f t="shared" si="52"/>
        <v>15</v>
      </c>
      <c r="BB93" s="53">
        <f t="shared" si="52"/>
        <v>14</v>
      </c>
      <c r="BC93" s="53">
        <f t="shared" si="52"/>
        <v>15</v>
      </c>
      <c r="BD93" s="53">
        <f t="shared" si="52"/>
        <v>16</v>
      </c>
    </row>
    <row r="94" spans="1:111" s="75" customFormat="1" ht="15.75" customHeight="1">
      <c r="A94" s="74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</row>
    <row r="95" spans="1:111" ht="15.75" customHeight="1">
      <c r="A95" s="54" t="s">
        <v>103</v>
      </c>
      <c r="H95" s="51"/>
      <c r="I95" s="51"/>
      <c r="J95" s="51"/>
      <c r="K95" s="51"/>
      <c r="O95" s="53">
        <f t="shared" ref="O95:BP95" si="53">ROUND(O99/$B$96,2)</f>
        <v>2.21</v>
      </c>
      <c r="P95" s="53">
        <f t="shared" si="53"/>
        <v>2.29</v>
      </c>
      <c r="Q95" s="53">
        <f t="shared" si="53"/>
        <v>2.36</v>
      </c>
      <c r="R95" s="53">
        <f t="shared" si="53"/>
        <v>2.4300000000000002</v>
      </c>
      <c r="S95" s="53">
        <f t="shared" si="53"/>
        <v>2.5</v>
      </c>
      <c r="T95" s="53">
        <f t="shared" si="53"/>
        <v>2.57</v>
      </c>
      <c r="U95" s="53">
        <f t="shared" si="53"/>
        <v>2.64</v>
      </c>
      <c r="V95" s="53">
        <f t="shared" si="53"/>
        <v>2.71</v>
      </c>
      <c r="W95" s="53">
        <f t="shared" si="53"/>
        <v>2.79</v>
      </c>
      <c r="X95" s="53">
        <f t="shared" si="53"/>
        <v>2.86</v>
      </c>
      <c r="Y95" s="53">
        <f t="shared" si="53"/>
        <v>2.93</v>
      </c>
      <c r="Z95" s="53">
        <f t="shared" si="53"/>
        <v>3</v>
      </c>
      <c r="AA95" s="53">
        <f t="shared" si="53"/>
        <v>3.07</v>
      </c>
      <c r="AB95" s="53">
        <f t="shared" si="53"/>
        <v>3.14</v>
      </c>
      <c r="AC95" s="53">
        <f t="shared" si="53"/>
        <v>3.21</v>
      </c>
      <c r="AD95" s="53">
        <f t="shared" si="53"/>
        <v>3.29</v>
      </c>
      <c r="AE95" s="53">
        <f t="shared" si="53"/>
        <v>3.36</v>
      </c>
      <c r="AF95" s="53">
        <f t="shared" si="53"/>
        <v>3.43</v>
      </c>
      <c r="AG95" s="53">
        <f t="shared" si="53"/>
        <v>3.5</v>
      </c>
      <c r="AH95" s="53">
        <f t="shared" si="53"/>
        <v>3.57</v>
      </c>
      <c r="AI95" s="53">
        <f t="shared" si="53"/>
        <v>3.64</v>
      </c>
      <c r="AJ95" s="53">
        <f t="shared" si="53"/>
        <v>3.71</v>
      </c>
      <c r="AK95" s="53">
        <f t="shared" si="53"/>
        <v>3.79</v>
      </c>
      <c r="AL95" s="53">
        <f t="shared" si="53"/>
        <v>3.86</v>
      </c>
      <c r="AM95" s="53">
        <f t="shared" si="53"/>
        <v>3.93</v>
      </c>
      <c r="AN95" s="53">
        <f t="shared" si="53"/>
        <v>4</v>
      </c>
      <c r="AO95" s="53">
        <f t="shared" si="53"/>
        <v>4.07</v>
      </c>
      <c r="AP95" s="53">
        <f t="shared" si="53"/>
        <v>4.1399999999999997</v>
      </c>
      <c r="AQ95" s="53">
        <f t="shared" si="53"/>
        <v>4.21</v>
      </c>
      <c r="AR95" s="53">
        <f t="shared" si="53"/>
        <v>4.29</v>
      </c>
      <c r="AS95" s="53">
        <f t="shared" si="53"/>
        <v>4.3600000000000003</v>
      </c>
      <c r="AT95" s="53">
        <f t="shared" si="53"/>
        <v>4.43</v>
      </c>
      <c r="AU95" s="53">
        <f t="shared" si="53"/>
        <v>4.5</v>
      </c>
      <c r="AV95" s="53">
        <f t="shared" si="53"/>
        <v>4.57</v>
      </c>
      <c r="AW95" s="53">
        <f t="shared" si="53"/>
        <v>4.6399999999999997</v>
      </c>
      <c r="AX95" s="53">
        <f t="shared" si="53"/>
        <v>4.71</v>
      </c>
      <c r="AY95" s="53">
        <f t="shared" si="53"/>
        <v>4.79</v>
      </c>
      <c r="AZ95" s="53">
        <f t="shared" si="53"/>
        <v>4.8600000000000003</v>
      </c>
      <c r="BA95" s="53">
        <f t="shared" si="53"/>
        <v>4.93</v>
      </c>
      <c r="BB95" s="53">
        <f t="shared" si="53"/>
        <v>5</v>
      </c>
      <c r="BC95" s="53">
        <f t="shared" si="53"/>
        <v>5.07</v>
      </c>
      <c r="BD95" s="53">
        <f t="shared" si="53"/>
        <v>5.14</v>
      </c>
      <c r="BE95" s="53">
        <f t="shared" si="53"/>
        <v>5.21</v>
      </c>
      <c r="BF95" s="53">
        <f t="shared" si="53"/>
        <v>5.29</v>
      </c>
      <c r="BG95" s="53">
        <f t="shared" si="53"/>
        <v>5.36</v>
      </c>
      <c r="BH95" s="53">
        <f t="shared" si="53"/>
        <v>5.43</v>
      </c>
      <c r="BI95" s="53">
        <f t="shared" si="53"/>
        <v>5.5</v>
      </c>
      <c r="BJ95" s="53">
        <f t="shared" si="53"/>
        <v>5.57</v>
      </c>
      <c r="BK95" s="53">
        <f t="shared" si="53"/>
        <v>5.64</v>
      </c>
      <c r="BL95" s="53">
        <f t="shared" si="53"/>
        <v>5.71</v>
      </c>
      <c r="BM95" s="53">
        <f t="shared" si="53"/>
        <v>5.79</v>
      </c>
      <c r="BN95" s="53">
        <f t="shared" si="53"/>
        <v>5.86</v>
      </c>
      <c r="BO95" s="53">
        <f t="shared" si="53"/>
        <v>5.93</v>
      </c>
      <c r="BP95" s="53">
        <f t="shared" si="53"/>
        <v>6</v>
      </c>
    </row>
    <row r="96" spans="1:111" ht="15.75" customHeight="1">
      <c r="A96" s="49" t="s">
        <v>13</v>
      </c>
      <c r="B96" s="55">
        <v>14</v>
      </c>
      <c r="C96" s="51"/>
      <c r="D96" s="51"/>
      <c r="E96" s="51"/>
      <c r="F96" s="51"/>
      <c r="G96" s="51"/>
      <c r="H96" s="51"/>
      <c r="I96" s="51"/>
      <c r="J96" s="51"/>
      <c r="K96" s="51"/>
    </row>
    <row r="97" spans="1:111" ht="15.75" customHeight="1">
      <c r="A97" s="49" t="s">
        <v>14</v>
      </c>
      <c r="B97" s="55">
        <v>20</v>
      </c>
      <c r="C97" s="51"/>
      <c r="D97" s="51"/>
      <c r="E97" s="51"/>
      <c r="F97" s="51"/>
      <c r="G97" s="51"/>
      <c r="H97" s="51"/>
      <c r="I97" s="51"/>
      <c r="J97" s="51"/>
      <c r="K97" s="51"/>
    </row>
    <row r="98" spans="1:111" s="47" customFormat="1" ht="14.15" customHeight="1">
      <c r="A98" s="44" t="s">
        <v>102</v>
      </c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51"/>
      <c r="Y98" s="51"/>
      <c r="Z98" s="46">
        <f>ROUNDDOWN(0.75*($B$97*Z4),0)</f>
        <v>157</v>
      </c>
      <c r="AA98" s="46"/>
      <c r="AB98" s="46"/>
      <c r="AC98" s="46">
        <f>ROUNDDOWN(0.75*($B$97*AC4),0)</f>
        <v>165</v>
      </c>
      <c r="AD98" s="46"/>
      <c r="AE98" s="46"/>
      <c r="AF98" s="46"/>
      <c r="AG98" s="46">
        <f>ROUNDDOWN(0.75*($B$97*AG4),0)</f>
        <v>0</v>
      </c>
      <c r="AH98" s="53"/>
      <c r="AI98" s="53"/>
      <c r="AJ98" s="53"/>
      <c r="AK98" s="46">
        <f>ROUNDDOWN(0.75*($B$97*AK4),0)</f>
        <v>0</v>
      </c>
      <c r="AL98" s="53"/>
      <c r="AM98" s="53"/>
      <c r="AN98" s="46">
        <f>ROUNDDOWN(0.75*($B$97*AN4),0)</f>
        <v>0</v>
      </c>
      <c r="AO98" s="53"/>
      <c r="AP98" s="53"/>
      <c r="AQ98" s="46">
        <f>ROUNDDOWN(0.75*($B$97*AQ4),0)</f>
        <v>0</v>
      </c>
      <c r="AR98" s="53"/>
      <c r="AS98" s="53"/>
      <c r="AT98" s="53"/>
      <c r="AU98" s="46">
        <f>ROUNDDOWN(0.75*($B$97*AU4),0)</f>
        <v>0</v>
      </c>
      <c r="AV98" s="57"/>
      <c r="AW98" s="57"/>
      <c r="AX98" s="46">
        <f>ROUNDDOWN(0.75*($B$97*AX4),0)</f>
        <v>0</v>
      </c>
      <c r="AY98" s="57"/>
      <c r="AZ98" s="57"/>
      <c r="BA98" s="57"/>
      <c r="BB98" s="51">
        <f>ROUNDDOWN(0.75*($B$97*BB4),0)</f>
        <v>0</v>
      </c>
      <c r="BC98" s="57"/>
      <c r="BD98" s="57"/>
      <c r="BE98" s="46">
        <f>ROUNDDOWN(0.75*($B$97*BE4),0)</f>
        <v>0</v>
      </c>
      <c r="BF98" s="57"/>
      <c r="BG98" s="57"/>
      <c r="BH98" s="57"/>
      <c r="BI98" s="46">
        <f>ROUNDDOWN(0.75*($B$97*BI4),0)</f>
        <v>0</v>
      </c>
      <c r="BJ98" s="57"/>
      <c r="BK98" s="57"/>
      <c r="BL98" s="46">
        <f>ROUNDDOWN(0.75*($B$97*BL4),0)</f>
        <v>0</v>
      </c>
      <c r="BM98" s="57"/>
      <c r="BN98" s="57"/>
      <c r="BO98" s="57"/>
      <c r="BP98" s="46">
        <f>ROUNDDOWN(0.75*($B$97*BP4),0)</f>
        <v>0</v>
      </c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</row>
    <row r="99" spans="1:111" s="47" customFormat="1" ht="14.15" customHeight="1">
      <c r="A99" s="44" t="s">
        <v>68</v>
      </c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51">
        <f t="shared" ref="O99:Y99" si="54">(P99-1)</f>
        <v>31</v>
      </c>
      <c r="P99" s="51">
        <f t="shared" si="54"/>
        <v>32</v>
      </c>
      <c r="Q99" s="51">
        <f t="shared" si="54"/>
        <v>33</v>
      </c>
      <c r="R99" s="51">
        <f t="shared" si="54"/>
        <v>34</v>
      </c>
      <c r="S99" s="51">
        <f t="shared" si="54"/>
        <v>35</v>
      </c>
      <c r="T99" s="51">
        <f t="shared" si="54"/>
        <v>36</v>
      </c>
      <c r="U99" s="51">
        <f t="shared" si="54"/>
        <v>37</v>
      </c>
      <c r="V99" s="51">
        <f t="shared" si="54"/>
        <v>38</v>
      </c>
      <c r="W99" s="51">
        <f t="shared" si="54"/>
        <v>39</v>
      </c>
      <c r="X99" s="51">
        <f t="shared" si="54"/>
        <v>40</v>
      </c>
      <c r="Y99" s="51">
        <f t="shared" si="54"/>
        <v>41</v>
      </c>
      <c r="Z99" s="46">
        <v>42</v>
      </c>
      <c r="AA99" s="46">
        <f t="shared" ref="AA99:BP99" si="55">(Z99+1)</f>
        <v>43</v>
      </c>
      <c r="AB99" s="46">
        <f t="shared" si="55"/>
        <v>44</v>
      </c>
      <c r="AC99" s="46">
        <f t="shared" si="55"/>
        <v>45</v>
      </c>
      <c r="AD99" s="46">
        <f t="shared" si="55"/>
        <v>46</v>
      </c>
      <c r="AE99" s="46">
        <f t="shared" si="55"/>
        <v>47</v>
      </c>
      <c r="AF99" s="46">
        <f t="shared" si="55"/>
        <v>48</v>
      </c>
      <c r="AG99" s="46">
        <f t="shared" si="55"/>
        <v>49</v>
      </c>
      <c r="AH99" s="46">
        <f t="shared" si="55"/>
        <v>50</v>
      </c>
      <c r="AI99" s="46">
        <f t="shared" si="55"/>
        <v>51</v>
      </c>
      <c r="AJ99" s="46">
        <f t="shared" si="55"/>
        <v>52</v>
      </c>
      <c r="AK99" s="46">
        <f t="shared" si="55"/>
        <v>53</v>
      </c>
      <c r="AL99" s="46">
        <f t="shared" si="55"/>
        <v>54</v>
      </c>
      <c r="AM99" s="46">
        <f t="shared" si="55"/>
        <v>55</v>
      </c>
      <c r="AN99" s="46">
        <f t="shared" si="55"/>
        <v>56</v>
      </c>
      <c r="AO99" s="46">
        <f t="shared" si="55"/>
        <v>57</v>
      </c>
      <c r="AP99" s="46">
        <f t="shared" si="55"/>
        <v>58</v>
      </c>
      <c r="AQ99" s="46">
        <f t="shared" si="55"/>
        <v>59</v>
      </c>
      <c r="AR99" s="46">
        <f t="shared" si="55"/>
        <v>60</v>
      </c>
      <c r="AS99" s="46">
        <f t="shared" si="55"/>
        <v>61</v>
      </c>
      <c r="AT99" s="46">
        <f t="shared" si="55"/>
        <v>62</v>
      </c>
      <c r="AU99" s="46">
        <f t="shared" si="55"/>
        <v>63</v>
      </c>
      <c r="AV99" s="46">
        <f t="shared" si="55"/>
        <v>64</v>
      </c>
      <c r="AW99" s="46">
        <f t="shared" si="55"/>
        <v>65</v>
      </c>
      <c r="AX99" s="46">
        <f t="shared" si="55"/>
        <v>66</v>
      </c>
      <c r="AY99" s="46">
        <f t="shared" si="55"/>
        <v>67</v>
      </c>
      <c r="AZ99" s="46">
        <f t="shared" si="55"/>
        <v>68</v>
      </c>
      <c r="BA99" s="46">
        <f t="shared" si="55"/>
        <v>69</v>
      </c>
      <c r="BB99" s="46">
        <f t="shared" si="55"/>
        <v>70</v>
      </c>
      <c r="BC99" s="46">
        <f t="shared" si="55"/>
        <v>71</v>
      </c>
      <c r="BD99" s="46">
        <f t="shared" si="55"/>
        <v>72</v>
      </c>
      <c r="BE99" s="46">
        <f t="shared" si="55"/>
        <v>73</v>
      </c>
      <c r="BF99" s="46">
        <f t="shared" si="55"/>
        <v>74</v>
      </c>
      <c r="BG99" s="46">
        <f t="shared" si="55"/>
        <v>75</v>
      </c>
      <c r="BH99" s="46">
        <f t="shared" si="55"/>
        <v>76</v>
      </c>
      <c r="BI99" s="46">
        <f t="shared" si="55"/>
        <v>77</v>
      </c>
      <c r="BJ99" s="46">
        <f t="shared" si="55"/>
        <v>78</v>
      </c>
      <c r="BK99" s="46">
        <f t="shared" si="55"/>
        <v>79</v>
      </c>
      <c r="BL99" s="46">
        <f t="shared" si="55"/>
        <v>80</v>
      </c>
      <c r="BM99" s="46">
        <f t="shared" si="55"/>
        <v>81</v>
      </c>
      <c r="BN99" s="46">
        <f t="shared" si="55"/>
        <v>82</v>
      </c>
      <c r="BO99" s="46">
        <f t="shared" si="55"/>
        <v>83</v>
      </c>
      <c r="BP99" s="46">
        <f t="shared" si="55"/>
        <v>84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</row>
    <row r="100" spans="1:111" s="47" customFormat="1" ht="14.15" customHeight="1">
      <c r="A100" s="44" t="s">
        <v>101</v>
      </c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f t="shared" ref="O100:AT100" si="56">ROUNDUP(Rows_for_Initial_Curve*O98,0)</f>
        <v>0</v>
      </c>
      <c r="P100" s="46">
        <f t="shared" si="56"/>
        <v>0</v>
      </c>
      <c r="Q100" s="46">
        <f t="shared" si="56"/>
        <v>0</v>
      </c>
      <c r="R100" s="46">
        <f t="shared" si="56"/>
        <v>0</v>
      </c>
      <c r="S100" s="46">
        <f t="shared" si="56"/>
        <v>0</v>
      </c>
      <c r="T100" s="46">
        <f t="shared" si="56"/>
        <v>0</v>
      </c>
      <c r="U100" s="46">
        <f t="shared" si="56"/>
        <v>0</v>
      </c>
      <c r="V100" s="46">
        <f t="shared" si="56"/>
        <v>0</v>
      </c>
      <c r="W100" s="46">
        <f t="shared" si="56"/>
        <v>0</v>
      </c>
      <c r="X100" s="46">
        <f t="shared" si="56"/>
        <v>0</v>
      </c>
      <c r="Y100" s="46">
        <f t="shared" si="56"/>
        <v>0</v>
      </c>
      <c r="Z100" s="46">
        <f t="shared" si="56"/>
        <v>40</v>
      </c>
      <c r="AA100" s="46">
        <f t="shared" si="56"/>
        <v>0</v>
      </c>
      <c r="AB100" s="46">
        <f t="shared" si="56"/>
        <v>0</v>
      </c>
      <c r="AC100" s="46">
        <f t="shared" si="56"/>
        <v>42</v>
      </c>
      <c r="AD100" s="46">
        <f t="shared" si="56"/>
        <v>0</v>
      </c>
      <c r="AE100" s="46">
        <f t="shared" si="56"/>
        <v>0</v>
      </c>
      <c r="AF100" s="46">
        <f t="shared" si="56"/>
        <v>0</v>
      </c>
      <c r="AG100" s="46">
        <f t="shared" si="56"/>
        <v>0</v>
      </c>
      <c r="AH100" s="46">
        <f t="shared" si="56"/>
        <v>0</v>
      </c>
      <c r="AI100" s="46">
        <f t="shared" si="56"/>
        <v>0</v>
      </c>
      <c r="AJ100" s="46">
        <f t="shared" si="56"/>
        <v>0</v>
      </c>
      <c r="AK100" s="46">
        <f t="shared" si="56"/>
        <v>0</v>
      </c>
      <c r="AL100" s="46">
        <f t="shared" si="56"/>
        <v>0</v>
      </c>
      <c r="AM100" s="46">
        <f t="shared" si="56"/>
        <v>0</v>
      </c>
      <c r="AN100" s="46">
        <f t="shared" si="56"/>
        <v>0</v>
      </c>
      <c r="AO100" s="46">
        <f t="shared" si="56"/>
        <v>0</v>
      </c>
      <c r="AP100" s="46">
        <f t="shared" si="56"/>
        <v>0</v>
      </c>
      <c r="AQ100" s="46">
        <f t="shared" si="56"/>
        <v>0</v>
      </c>
      <c r="AR100" s="46">
        <f t="shared" si="56"/>
        <v>0</v>
      </c>
      <c r="AS100" s="46">
        <f t="shared" si="56"/>
        <v>0</v>
      </c>
      <c r="AT100" s="46">
        <f t="shared" si="56"/>
        <v>0</v>
      </c>
      <c r="AU100" s="46">
        <f t="shared" ref="AU100:BP100" si="57">ROUNDUP(Rows_for_Initial_Curve*AU98,0)</f>
        <v>0</v>
      </c>
      <c r="AV100" s="46">
        <f t="shared" si="57"/>
        <v>0</v>
      </c>
      <c r="AW100" s="46">
        <f t="shared" si="57"/>
        <v>0</v>
      </c>
      <c r="AX100" s="46">
        <f t="shared" si="57"/>
        <v>0</v>
      </c>
      <c r="AY100" s="46">
        <f t="shared" si="57"/>
        <v>0</v>
      </c>
      <c r="AZ100" s="46">
        <f t="shared" si="57"/>
        <v>0</v>
      </c>
      <c r="BA100" s="46">
        <f t="shared" si="57"/>
        <v>0</v>
      </c>
      <c r="BB100" s="46">
        <f t="shared" si="57"/>
        <v>0</v>
      </c>
      <c r="BC100" s="46">
        <f t="shared" si="57"/>
        <v>0</v>
      </c>
      <c r="BD100" s="46">
        <f t="shared" si="57"/>
        <v>0</v>
      </c>
      <c r="BE100" s="46">
        <f t="shared" si="57"/>
        <v>0</v>
      </c>
      <c r="BF100" s="46">
        <f t="shared" si="57"/>
        <v>0</v>
      </c>
      <c r="BG100" s="46">
        <f t="shared" si="57"/>
        <v>0</v>
      </c>
      <c r="BH100" s="46">
        <f t="shared" si="57"/>
        <v>0</v>
      </c>
      <c r="BI100" s="46">
        <f t="shared" si="57"/>
        <v>0</v>
      </c>
      <c r="BJ100" s="46">
        <f t="shared" si="57"/>
        <v>0</v>
      </c>
      <c r="BK100" s="46">
        <f t="shared" si="57"/>
        <v>0</v>
      </c>
      <c r="BL100" s="46">
        <f t="shared" si="57"/>
        <v>0</v>
      </c>
      <c r="BM100" s="46">
        <f t="shared" si="57"/>
        <v>0</v>
      </c>
      <c r="BN100" s="46">
        <f t="shared" si="57"/>
        <v>0</v>
      </c>
      <c r="BO100" s="46">
        <f t="shared" si="57"/>
        <v>0</v>
      </c>
      <c r="BP100" s="46">
        <f t="shared" si="57"/>
        <v>0</v>
      </c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</row>
    <row r="101" spans="1:111" s="47" customFormat="1" ht="14.15" customHeight="1">
      <c r="A101" s="44" t="s">
        <v>100</v>
      </c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>
        <f t="shared" ref="O101:AT101" si="58">ROUNDDOWN(Percent_of_Stitches_Intial_BO*O99,0)</f>
        <v>9</v>
      </c>
      <c r="P101" s="46">
        <f t="shared" si="58"/>
        <v>9</v>
      </c>
      <c r="Q101" s="46">
        <f t="shared" si="58"/>
        <v>9</v>
      </c>
      <c r="R101" s="46">
        <f t="shared" si="58"/>
        <v>10</v>
      </c>
      <c r="S101" s="46">
        <f t="shared" si="58"/>
        <v>10</v>
      </c>
      <c r="T101" s="46">
        <f t="shared" si="58"/>
        <v>10</v>
      </c>
      <c r="U101" s="46">
        <f t="shared" si="58"/>
        <v>11</v>
      </c>
      <c r="V101" s="46">
        <f t="shared" si="58"/>
        <v>11</v>
      </c>
      <c r="W101" s="46">
        <f t="shared" si="58"/>
        <v>11</v>
      </c>
      <c r="X101" s="46">
        <f t="shared" si="58"/>
        <v>12</v>
      </c>
      <c r="Y101" s="46">
        <f t="shared" si="58"/>
        <v>12</v>
      </c>
      <c r="Z101" s="46">
        <f t="shared" si="58"/>
        <v>12</v>
      </c>
      <c r="AA101" s="46">
        <f t="shared" si="58"/>
        <v>12</v>
      </c>
      <c r="AB101" s="46">
        <f t="shared" si="58"/>
        <v>13</v>
      </c>
      <c r="AC101" s="46">
        <f t="shared" si="58"/>
        <v>13</v>
      </c>
      <c r="AD101" s="46">
        <f t="shared" si="58"/>
        <v>13</v>
      </c>
      <c r="AE101" s="46">
        <f t="shared" si="58"/>
        <v>14</v>
      </c>
      <c r="AF101" s="46">
        <f t="shared" si="58"/>
        <v>14</v>
      </c>
      <c r="AG101" s="46">
        <f t="shared" si="58"/>
        <v>14</v>
      </c>
      <c r="AH101" s="46">
        <f t="shared" si="58"/>
        <v>15</v>
      </c>
      <c r="AI101" s="46">
        <f t="shared" si="58"/>
        <v>15</v>
      </c>
      <c r="AJ101" s="46">
        <f t="shared" si="58"/>
        <v>15</v>
      </c>
      <c r="AK101" s="46">
        <f t="shared" si="58"/>
        <v>15</v>
      </c>
      <c r="AL101" s="46">
        <f t="shared" si="58"/>
        <v>16</v>
      </c>
      <c r="AM101" s="46">
        <f t="shared" si="58"/>
        <v>16</v>
      </c>
      <c r="AN101" s="46">
        <f t="shared" si="58"/>
        <v>16</v>
      </c>
      <c r="AO101" s="46">
        <f t="shared" si="58"/>
        <v>17</v>
      </c>
      <c r="AP101" s="46">
        <f t="shared" si="58"/>
        <v>17</v>
      </c>
      <c r="AQ101" s="46">
        <f t="shared" si="58"/>
        <v>17</v>
      </c>
      <c r="AR101" s="46">
        <f t="shared" si="58"/>
        <v>18</v>
      </c>
      <c r="AS101" s="46">
        <f t="shared" si="58"/>
        <v>18</v>
      </c>
      <c r="AT101" s="46">
        <f t="shared" si="58"/>
        <v>18</v>
      </c>
      <c r="AU101" s="46">
        <f t="shared" ref="AU101:BP101" si="59">ROUNDDOWN(Percent_of_Stitches_Intial_BO*AU99,0)</f>
        <v>18</v>
      </c>
      <c r="AV101" s="46">
        <f t="shared" si="59"/>
        <v>19</v>
      </c>
      <c r="AW101" s="46">
        <f t="shared" si="59"/>
        <v>19</v>
      </c>
      <c r="AX101" s="46">
        <f t="shared" si="59"/>
        <v>19</v>
      </c>
      <c r="AY101" s="46">
        <f t="shared" si="59"/>
        <v>20</v>
      </c>
      <c r="AZ101" s="46">
        <f t="shared" si="59"/>
        <v>20</v>
      </c>
      <c r="BA101" s="46">
        <f t="shared" si="59"/>
        <v>20</v>
      </c>
      <c r="BB101" s="46">
        <f t="shared" si="59"/>
        <v>21</v>
      </c>
      <c r="BC101" s="46">
        <f t="shared" si="59"/>
        <v>21</v>
      </c>
      <c r="BD101" s="46">
        <f t="shared" si="59"/>
        <v>21</v>
      </c>
      <c r="BE101" s="46">
        <f t="shared" si="59"/>
        <v>21</v>
      </c>
      <c r="BF101" s="46">
        <f t="shared" si="59"/>
        <v>22</v>
      </c>
      <c r="BG101" s="46">
        <f t="shared" si="59"/>
        <v>22</v>
      </c>
      <c r="BH101" s="46">
        <f t="shared" si="59"/>
        <v>22</v>
      </c>
      <c r="BI101" s="46">
        <f t="shared" si="59"/>
        <v>23</v>
      </c>
      <c r="BJ101" s="46">
        <f t="shared" si="59"/>
        <v>23</v>
      </c>
      <c r="BK101" s="46">
        <f t="shared" si="59"/>
        <v>23</v>
      </c>
      <c r="BL101" s="46">
        <f t="shared" si="59"/>
        <v>24</v>
      </c>
      <c r="BM101" s="46">
        <f t="shared" si="59"/>
        <v>24</v>
      </c>
      <c r="BN101" s="46">
        <f t="shared" si="59"/>
        <v>24</v>
      </c>
      <c r="BO101" s="46">
        <f t="shared" si="59"/>
        <v>24</v>
      </c>
      <c r="BP101" s="46">
        <f t="shared" si="59"/>
        <v>25</v>
      </c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</row>
    <row r="102" spans="1:111" ht="15.75" customHeight="1">
      <c r="A102" s="54" t="s">
        <v>79</v>
      </c>
      <c r="H102" s="51"/>
      <c r="I102" s="51"/>
      <c r="J102" s="51"/>
      <c r="K102" s="51"/>
      <c r="L102" s="51"/>
      <c r="M102" s="51"/>
      <c r="N102" s="51"/>
      <c r="O102" s="51">
        <v>4</v>
      </c>
      <c r="P102" s="51">
        <v>4</v>
      </c>
      <c r="Q102" s="51">
        <v>4</v>
      </c>
      <c r="R102" s="51">
        <v>4</v>
      </c>
      <c r="S102" s="51">
        <v>4</v>
      </c>
      <c r="T102" s="51">
        <v>4</v>
      </c>
      <c r="U102" s="51">
        <v>5</v>
      </c>
      <c r="V102" s="51">
        <v>5</v>
      </c>
      <c r="W102" s="51">
        <v>5</v>
      </c>
      <c r="X102" s="51">
        <v>5</v>
      </c>
      <c r="Y102" s="51">
        <v>5</v>
      </c>
      <c r="Z102" s="51">
        <v>5</v>
      </c>
      <c r="AA102" s="51">
        <v>5</v>
      </c>
      <c r="AB102" s="51">
        <v>6</v>
      </c>
      <c r="AC102" s="51">
        <v>6</v>
      </c>
      <c r="AD102" s="51">
        <v>6</v>
      </c>
      <c r="AE102" s="51">
        <v>6</v>
      </c>
      <c r="AF102" s="51">
        <v>6</v>
      </c>
      <c r="AG102" s="51">
        <v>6</v>
      </c>
      <c r="AH102" s="53">
        <v>7</v>
      </c>
      <c r="AI102" s="53">
        <v>7</v>
      </c>
      <c r="AJ102" s="53">
        <v>7</v>
      </c>
      <c r="AK102" s="53">
        <v>7</v>
      </c>
      <c r="AL102" s="51">
        <v>7</v>
      </c>
      <c r="AM102" s="51">
        <v>7</v>
      </c>
      <c r="AN102" s="51">
        <v>7</v>
      </c>
      <c r="AO102" s="53">
        <v>8</v>
      </c>
      <c r="AP102" s="53">
        <v>8</v>
      </c>
      <c r="AQ102" s="53">
        <v>8</v>
      </c>
      <c r="AR102" s="51">
        <v>8</v>
      </c>
      <c r="AS102" s="51">
        <v>8</v>
      </c>
      <c r="AT102" s="51">
        <v>8</v>
      </c>
      <c r="AU102" s="51">
        <v>8</v>
      </c>
      <c r="AV102" s="51">
        <v>8</v>
      </c>
      <c r="AW102" s="51">
        <v>8</v>
      </c>
      <c r="AX102" s="51">
        <v>8</v>
      </c>
      <c r="AY102" s="51">
        <v>8</v>
      </c>
      <c r="AZ102" s="51">
        <v>8</v>
      </c>
      <c r="BA102" s="51">
        <v>8</v>
      </c>
      <c r="BB102" s="51">
        <v>8</v>
      </c>
      <c r="BC102" s="51">
        <v>8</v>
      </c>
      <c r="BD102" s="51">
        <v>8</v>
      </c>
      <c r="BE102" s="52">
        <v>8</v>
      </c>
      <c r="BF102" s="53">
        <v>8</v>
      </c>
      <c r="BG102" s="53">
        <v>8</v>
      </c>
      <c r="BH102" s="53">
        <v>8</v>
      </c>
      <c r="BI102" s="51">
        <v>8</v>
      </c>
      <c r="BJ102" s="51">
        <v>8</v>
      </c>
      <c r="BK102" s="51">
        <v>8</v>
      </c>
      <c r="BL102" s="51">
        <v>8</v>
      </c>
      <c r="BM102" s="51">
        <v>8</v>
      </c>
      <c r="BN102" s="51">
        <v>8</v>
      </c>
      <c r="BO102" s="51">
        <v>8</v>
      </c>
      <c r="BP102" s="51">
        <v>8</v>
      </c>
    </row>
    <row r="103" spans="1:111" ht="15.75" customHeight="1">
      <c r="A103" s="54" t="s">
        <v>80</v>
      </c>
      <c r="H103" s="51"/>
      <c r="I103" s="51"/>
      <c r="J103" s="51"/>
      <c r="K103" s="51"/>
      <c r="L103" s="51"/>
      <c r="M103" s="51"/>
      <c r="N103" s="51"/>
      <c r="O103" s="51">
        <v>3</v>
      </c>
      <c r="P103" s="51">
        <v>3</v>
      </c>
      <c r="Q103" s="51">
        <v>3</v>
      </c>
      <c r="R103" s="51">
        <v>4</v>
      </c>
      <c r="S103" s="51">
        <v>4</v>
      </c>
      <c r="T103" s="51">
        <v>4</v>
      </c>
      <c r="U103" s="51">
        <v>4</v>
      </c>
      <c r="V103" s="51">
        <v>4</v>
      </c>
      <c r="W103" s="51">
        <v>4</v>
      </c>
      <c r="X103" s="51">
        <v>4</v>
      </c>
      <c r="Y103" s="51">
        <v>4</v>
      </c>
      <c r="Z103" s="51">
        <v>4</v>
      </c>
      <c r="AA103" s="51">
        <v>4</v>
      </c>
      <c r="AB103" s="51">
        <v>5</v>
      </c>
      <c r="AC103" s="51">
        <v>5</v>
      </c>
      <c r="AD103" s="51">
        <v>5</v>
      </c>
      <c r="AE103" s="51">
        <v>5</v>
      </c>
      <c r="AF103" s="51">
        <v>5</v>
      </c>
      <c r="AG103" s="51">
        <v>5</v>
      </c>
      <c r="AH103" s="53">
        <v>5</v>
      </c>
      <c r="AI103" s="53">
        <v>5</v>
      </c>
      <c r="AJ103" s="53">
        <v>5</v>
      </c>
      <c r="AK103" s="53">
        <v>5</v>
      </c>
      <c r="AL103" s="51">
        <v>6</v>
      </c>
      <c r="AM103" s="51">
        <v>6</v>
      </c>
      <c r="AN103" s="51">
        <v>6</v>
      </c>
      <c r="AO103" s="53">
        <v>6</v>
      </c>
      <c r="AP103" s="53">
        <v>6</v>
      </c>
      <c r="AQ103" s="53">
        <v>6</v>
      </c>
      <c r="AR103" s="51">
        <v>6</v>
      </c>
      <c r="AS103" s="51">
        <v>6</v>
      </c>
      <c r="AT103" s="51">
        <v>6</v>
      </c>
      <c r="AU103" s="51">
        <v>6</v>
      </c>
      <c r="AV103" s="51">
        <v>7</v>
      </c>
      <c r="AW103" s="51">
        <v>7</v>
      </c>
      <c r="AX103" s="51">
        <v>7</v>
      </c>
      <c r="AY103" s="51">
        <v>7</v>
      </c>
      <c r="AZ103" s="51">
        <v>7</v>
      </c>
      <c r="BA103" s="51">
        <v>7</v>
      </c>
      <c r="BB103" s="51">
        <v>7</v>
      </c>
      <c r="BC103" s="51">
        <v>7</v>
      </c>
      <c r="BD103" s="51">
        <v>7</v>
      </c>
      <c r="BE103" s="52">
        <v>7</v>
      </c>
      <c r="BF103" s="53">
        <v>7</v>
      </c>
      <c r="BG103" s="53">
        <v>7</v>
      </c>
      <c r="BH103" s="53">
        <v>7</v>
      </c>
      <c r="BI103" s="51">
        <v>7</v>
      </c>
      <c r="BJ103" s="51">
        <v>7</v>
      </c>
      <c r="BK103" s="51">
        <v>7</v>
      </c>
      <c r="BL103" s="51">
        <v>8</v>
      </c>
      <c r="BM103" s="51">
        <v>8</v>
      </c>
      <c r="BN103" s="51">
        <v>8</v>
      </c>
      <c r="BO103" s="51">
        <v>8</v>
      </c>
      <c r="BP103" s="51">
        <v>8</v>
      </c>
    </row>
    <row r="104" spans="1:111" ht="15.75" customHeight="1">
      <c r="A104" s="54" t="s">
        <v>81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L104" s="51"/>
      <c r="AM104" s="51"/>
      <c r="AN104" s="51"/>
      <c r="AR104" s="51">
        <v>2</v>
      </c>
      <c r="AS104" s="51">
        <v>2</v>
      </c>
      <c r="AT104" s="51">
        <v>2</v>
      </c>
      <c r="AU104" s="51">
        <v>2</v>
      </c>
      <c r="AV104" s="51">
        <v>2</v>
      </c>
      <c r="AW104" s="51">
        <v>2</v>
      </c>
      <c r="AX104" s="51">
        <v>2</v>
      </c>
      <c r="AY104" s="51">
        <v>3</v>
      </c>
      <c r="AZ104" s="51">
        <v>3</v>
      </c>
      <c r="BA104" s="51">
        <v>3</v>
      </c>
      <c r="BB104" s="51">
        <v>4</v>
      </c>
      <c r="BC104" s="51">
        <v>4</v>
      </c>
      <c r="BD104" s="51">
        <v>4</v>
      </c>
      <c r="BE104" s="52">
        <v>4</v>
      </c>
      <c r="BF104" s="53">
        <v>5</v>
      </c>
      <c r="BG104" s="53">
        <v>5</v>
      </c>
      <c r="BH104" s="53">
        <v>5</v>
      </c>
      <c r="BI104" s="51">
        <v>5</v>
      </c>
      <c r="BJ104" s="51">
        <v>5</v>
      </c>
      <c r="BK104" s="51">
        <v>5</v>
      </c>
      <c r="BL104" s="51">
        <v>6</v>
      </c>
      <c r="BM104" s="51">
        <v>6</v>
      </c>
      <c r="BN104" s="51">
        <v>6</v>
      </c>
      <c r="BO104" s="51">
        <v>6</v>
      </c>
      <c r="BP104" s="51">
        <v>6</v>
      </c>
    </row>
    <row r="105" spans="1:111" ht="15.75" customHeight="1">
      <c r="A105" s="54" t="s">
        <v>82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L105" s="51"/>
      <c r="AM105" s="51"/>
      <c r="AN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2"/>
      <c r="BI105" s="51"/>
      <c r="BJ105" s="51"/>
      <c r="BK105" s="51"/>
    </row>
    <row r="106" spans="1:111" ht="15.75" customHeight="1">
      <c r="A106" s="54" t="s">
        <v>83</v>
      </c>
      <c r="H106" s="51"/>
      <c r="I106" s="51"/>
      <c r="J106" s="51"/>
      <c r="K106" s="51"/>
      <c r="L106" s="51"/>
      <c r="M106" s="51"/>
      <c r="N106" s="51"/>
      <c r="O106" s="51">
        <v>2</v>
      </c>
      <c r="P106" s="51">
        <v>2</v>
      </c>
      <c r="Q106" s="51">
        <v>2</v>
      </c>
      <c r="R106" s="51">
        <v>2</v>
      </c>
      <c r="S106" s="51">
        <v>2</v>
      </c>
      <c r="T106" s="51">
        <v>2</v>
      </c>
      <c r="U106" s="51">
        <v>2</v>
      </c>
      <c r="V106" s="51">
        <v>2</v>
      </c>
      <c r="W106" s="51">
        <v>2</v>
      </c>
      <c r="X106" s="51">
        <v>3</v>
      </c>
      <c r="Y106" s="51">
        <v>3</v>
      </c>
      <c r="Z106" s="51">
        <v>3</v>
      </c>
      <c r="AA106" s="51">
        <v>3</v>
      </c>
      <c r="AB106" s="51">
        <v>2</v>
      </c>
      <c r="AC106" s="51">
        <v>2</v>
      </c>
      <c r="AD106" s="51">
        <v>2</v>
      </c>
      <c r="AE106" s="51">
        <v>3</v>
      </c>
      <c r="AF106" s="51">
        <v>3</v>
      </c>
      <c r="AG106" s="51">
        <v>3</v>
      </c>
      <c r="AH106" s="53">
        <v>3</v>
      </c>
      <c r="AI106" s="53">
        <v>3</v>
      </c>
      <c r="AJ106" s="53">
        <v>3</v>
      </c>
      <c r="AK106" s="53">
        <v>3</v>
      </c>
      <c r="AL106" s="51">
        <v>3</v>
      </c>
      <c r="AM106" s="51">
        <v>3</v>
      </c>
      <c r="AN106" s="51">
        <v>3</v>
      </c>
      <c r="AO106" s="53">
        <v>3</v>
      </c>
      <c r="AP106" s="53">
        <v>3</v>
      </c>
      <c r="AQ106" s="53">
        <v>3</v>
      </c>
      <c r="AR106" s="51">
        <v>2</v>
      </c>
      <c r="AS106" s="51">
        <v>2</v>
      </c>
      <c r="AT106" s="51">
        <v>2</v>
      </c>
      <c r="AU106" s="51">
        <v>2</v>
      </c>
      <c r="AV106" s="51">
        <v>2</v>
      </c>
      <c r="AW106" s="51">
        <v>2</v>
      </c>
      <c r="AX106" s="51">
        <v>2</v>
      </c>
      <c r="AY106" s="51">
        <v>2</v>
      </c>
      <c r="AZ106" s="51">
        <v>2</v>
      </c>
      <c r="BA106" s="51">
        <v>2</v>
      </c>
      <c r="BB106" s="51">
        <v>2</v>
      </c>
      <c r="BC106" s="51">
        <v>2</v>
      </c>
      <c r="BD106" s="51">
        <v>2</v>
      </c>
      <c r="BE106" s="52">
        <v>2</v>
      </c>
      <c r="BF106" s="53">
        <v>2</v>
      </c>
      <c r="BG106" s="53">
        <v>2</v>
      </c>
      <c r="BH106" s="53">
        <v>2</v>
      </c>
      <c r="BI106" s="51">
        <v>3</v>
      </c>
      <c r="BJ106" s="51">
        <v>3</v>
      </c>
      <c r="BK106" s="51">
        <v>3</v>
      </c>
      <c r="BL106" s="51">
        <v>2</v>
      </c>
      <c r="BM106" s="51">
        <v>2</v>
      </c>
      <c r="BN106" s="51">
        <v>2</v>
      </c>
      <c r="BO106" s="51">
        <v>2</v>
      </c>
      <c r="BP106" s="51">
        <v>3</v>
      </c>
    </row>
    <row r="107" spans="1:111" s="58" customFormat="1" ht="15.75" customHeight="1">
      <c r="A107" s="58" t="s">
        <v>98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>
        <f t="shared" ref="O107:AQ107" si="60">((2*2)+(2*O106))</f>
        <v>8</v>
      </c>
      <c r="P107" s="60">
        <f t="shared" si="60"/>
        <v>8</v>
      </c>
      <c r="Q107" s="60">
        <f t="shared" si="60"/>
        <v>8</v>
      </c>
      <c r="R107" s="60">
        <f t="shared" si="60"/>
        <v>8</v>
      </c>
      <c r="S107" s="60">
        <f t="shared" si="60"/>
        <v>8</v>
      </c>
      <c r="T107" s="60">
        <f t="shared" si="60"/>
        <v>8</v>
      </c>
      <c r="U107" s="60">
        <f t="shared" si="60"/>
        <v>8</v>
      </c>
      <c r="V107" s="60">
        <f t="shared" si="60"/>
        <v>8</v>
      </c>
      <c r="W107" s="60">
        <f t="shared" si="60"/>
        <v>8</v>
      </c>
      <c r="X107" s="60">
        <f t="shared" si="60"/>
        <v>10</v>
      </c>
      <c r="Y107" s="60">
        <f t="shared" si="60"/>
        <v>10</v>
      </c>
      <c r="Z107" s="60">
        <f t="shared" si="60"/>
        <v>10</v>
      </c>
      <c r="AA107" s="60">
        <f t="shared" si="60"/>
        <v>10</v>
      </c>
      <c r="AB107" s="60">
        <f t="shared" si="60"/>
        <v>8</v>
      </c>
      <c r="AC107" s="60">
        <f t="shared" si="60"/>
        <v>8</v>
      </c>
      <c r="AD107" s="60">
        <f t="shared" si="60"/>
        <v>8</v>
      </c>
      <c r="AE107" s="60">
        <f t="shared" si="60"/>
        <v>10</v>
      </c>
      <c r="AF107" s="60">
        <f t="shared" si="60"/>
        <v>10</v>
      </c>
      <c r="AG107" s="60">
        <f t="shared" si="60"/>
        <v>10</v>
      </c>
      <c r="AH107" s="60">
        <f t="shared" si="60"/>
        <v>10</v>
      </c>
      <c r="AI107" s="60">
        <f t="shared" si="60"/>
        <v>10</v>
      </c>
      <c r="AJ107" s="60">
        <f t="shared" si="60"/>
        <v>10</v>
      </c>
      <c r="AK107" s="60">
        <f t="shared" si="60"/>
        <v>10</v>
      </c>
      <c r="AL107" s="60">
        <f t="shared" si="60"/>
        <v>10</v>
      </c>
      <c r="AM107" s="60">
        <f t="shared" si="60"/>
        <v>10</v>
      </c>
      <c r="AN107" s="60">
        <f t="shared" si="60"/>
        <v>10</v>
      </c>
      <c r="AO107" s="60">
        <f t="shared" si="60"/>
        <v>10</v>
      </c>
      <c r="AP107" s="60">
        <f t="shared" si="60"/>
        <v>10</v>
      </c>
      <c r="AQ107" s="60">
        <f t="shared" si="60"/>
        <v>10</v>
      </c>
      <c r="AR107" s="60">
        <f t="shared" ref="AR107:BP107" si="61">((2*3)+(2*AR106))</f>
        <v>10</v>
      </c>
      <c r="AS107" s="60">
        <f t="shared" si="61"/>
        <v>10</v>
      </c>
      <c r="AT107" s="60">
        <f t="shared" si="61"/>
        <v>10</v>
      </c>
      <c r="AU107" s="60">
        <f t="shared" si="61"/>
        <v>10</v>
      </c>
      <c r="AV107" s="60">
        <f t="shared" si="61"/>
        <v>10</v>
      </c>
      <c r="AW107" s="60">
        <f t="shared" si="61"/>
        <v>10</v>
      </c>
      <c r="AX107" s="60">
        <f t="shared" si="61"/>
        <v>10</v>
      </c>
      <c r="AY107" s="60">
        <f t="shared" si="61"/>
        <v>10</v>
      </c>
      <c r="AZ107" s="60">
        <f t="shared" si="61"/>
        <v>10</v>
      </c>
      <c r="BA107" s="60">
        <f t="shared" si="61"/>
        <v>10</v>
      </c>
      <c r="BB107" s="60">
        <f t="shared" si="61"/>
        <v>10</v>
      </c>
      <c r="BC107" s="60">
        <f t="shared" si="61"/>
        <v>10</v>
      </c>
      <c r="BD107" s="60">
        <f t="shared" si="61"/>
        <v>10</v>
      </c>
      <c r="BE107" s="60">
        <f t="shared" si="61"/>
        <v>10</v>
      </c>
      <c r="BF107" s="60">
        <f t="shared" si="61"/>
        <v>10</v>
      </c>
      <c r="BG107" s="60">
        <f t="shared" si="61"/>
        <v>10</v>
      </c>
      <c r="BH107" s="60">
        <f t="shared" si="61"/>
        <v>10</v>
      </c>
      <c r="BI107" s="60">
        <f t="shared" si="61"/>
        <v>12</v>
      </c>
      <c r="BJ107" s="60">
        <f t="shared" si="61"/>
        <v>12</v>
      </c>
      <c r="BK107" s="60">
        <f t="shared" si="61"/>
        <v>12</v>
      </c>
      <c r="BL107" s="60">
        <f t="shared" si="61"/>
        <v>10</v>
      </c>
      <c r="BM107" s="60">
        <f t="shared" si="61"/>
        <v>10</v>
      </c>
      <c r="BN107" s="60">
        <f t="shared" si="61"/>
        <v>10</v>
      </c>
      <c r="BO107" s="60">
        <f t="shared" si="61"/>
        <v>10</v>
      </c>
      <c r="BP107" s="60">
        <f t="shared" si="61"/>
        <v>12</v>
      </c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</row>
    <row r="108" spans="1:111" ht="15.75" customHeight="1">
      <c r="A108" s="61" t="s">
        <v>97</v>
      </c>
      <c r="H108" s="51"/>
      <c r="I108" s="51"/>
      <c r="J108" s="51"/>
      <c r="K108" s="51"/>
      <c r="L108" s="51"/>
      <c r="M108" s="51"/>
      <c r="N108" s="51"/>
      <c r="O108" s="51">
        <f t="shared" ref="O108:BP108" si="62">(O107+O111)</f>
        <v>23</v>
      </c>
      <c r="P108" s="51">
        <f t="shared" si="62"/>
        <v>23</v>
      </c>
      <c r="Q108" s="51">
        <f t="shared" si="62"/>
        <v>25</v>
      </c>
      <c r="R108" s="51">
        <f t="shared" si="62"/>
        <v>23</v>
      </c>
      <c r="S108" s="51">
        <f t="shared" si="62"/>
        <v>25</v>
      </c>
      <c r="T108" s="51">
        <f t="shared" si="62"/>
        <v>25</v>
      </c>
      <c r="U108" s="51">
        <f t="shared" si="62"/>
        <v>25</v>
      </c>
      <c r="V108" s="51">
        <f t="shared" si="62"/>
        <v>23</v>
      </c>
      <c r="W108" s="51">
        <f t="shared" si="62"/>
        <v>23</v>
      </c>
      <c r="X108" s="51">
        <f t="shared" si="62"/>
        <v>27</v>
      </c>
      <c r="Y108" s="51">
        <f t="shared" si="62"/>
        <v>27</v>
      </c>
      <c r="Z108" s="51">
        <f t="shared" si="62"/>
        <v>27</v>
      </c>
      <c r="AA108" s="51">
        <f t="shared" si="62"/>
        <v>29</v>
      </c>
      <c r="AB108" s="51">
        <f t="shared" si="62"/>
        <v>23</v>
      </c>
      <c r="AC108" s="51">
        <f t="shared" si="62"/>
        <v>23</v>
      </c>
      <c r="AD108" s="51">
        <f t="shared" si="62"/>
        <v>25</v>
      </c>
      <c r="AE108" s="51">
        <f t="shared" si="62"/>
        <v>27</v>
      </c>
      <c r="AF108" s="51">
        <f t="shared" si="62"/>
        <v>29</v>
      </c>
      <c r="AG108" s="51">
        <f t="shared" si="62"/>
        <v>29</v>
      </c>
      <c r="AH108" s="51">
        <f t="shared" si="62"/>
        <v>29</v>
      </c>
      <c r="AI108" s="51">
        <f t="shared" si="62"/>
        <v>29</v>
      </c>
      <c r="AJ108" s="51">
        <f t="shared" si="62"/>
        <v>31</v>
      </c>
      <c r="AK108" s="51">
        <f t="shared" si="62"/>
        <v>31</v>
      </c>
      <c r="AL108" s="51">
        <f t="shared" si="62"/>
        <v>31</v>
      </c>
      <c r="AM108" s="51">
        <f t="shared" si="62"/>
        <v>31</v>
      </c>
      <c r="AN108" s="51">
        <f t="shared" si="62"/>
        <v>31</v>
      </c>
      <c r="AO108" s="51">
        <f t="shared" si="62"/>
        <v>29</v>
      </c>
      <c r="AP108" s="51">
        <f t="shared" si="62"/>
        <v>31</v>
      </c>
      <c r="AQ108" s="51">
        <f t="shared" si="62"/>
        <v>31</v>
      </c>
      <c r="AR108" s="51">
        <f t="shared" si="62"/>
        <v>31</v>
      </c>
      <c r="AS108" s="51">
        <f t="shared" si="62"/>
        <v>31</v>
      </c>
      <c r="AT108" s="51">
        <f t="shared" si="62"/>
        <v>31</v>
      </c>
      <c r="AU108" s="51">
        <f t="shared" si="62"/>
        <v>31</v>
      </c>
      <c r="AV108" s="51">
        <f t="shared" si="62"/>
        <v>29</v>
      </c>
      <c r="AW108" s="51">
        <f t="shared" si="62"/>
        <v>31</v>
      </c>
      <c r="AX108" s="51">
        <f t="shared" si="62"/>
        <v>31</v>
      </c>
      <c r="AY108" s="51">
        <f t="shared" si="62"/>
        <v>31</v>
      </c>
      <c r="AZ108" s="51">
        <f t="shared" si="62"/>
        <v>31</v>
      </c>
      <c r="BA108" s="51">
        <f t="shared" si="62"/>
        <v>33</v>
      </c>
      <c r="BB108" s="51">
        <f t="shared" si="62"/>
        <v>27</v>
      </c>
      <c r="BC108" s="51">
        <f t="shared" si="62"/>
        <v>29</v>
      </c>
      <c r="BD108" s="51">
        <f t="shared" si="62"/>
        <v>29</v>
      </c>
      <c r="BE108" s="51">
        <f t="shared" si="62"/>
        <v>31</v>
      </c>
      <c r="BF108" s="51">
        <f t="shared" si="62"/>
        <v>29</v>
      </c>
      <c r="BG108" s="51">
        <f t="shared" si="62"/>
        <v>31</v>
      </c>
      <c r="BH108" s="51">
        <f t="shared" si="62"/>
        <v>31</v>
      </c>
      <c r="BI108" s="51">
        <f t="shared" si="62"/>
        <v>35</v>
      </c>
      <c r="BJ108" s="51">
        <f t="shared" si="62"/>
        <v>35</v>
      </c>
      <c r="BK108" s="51">
        <f t="shared" si="62"/>
        <v>37</v>
      </c>
      <c r="BL108" s="51">
        <f t="shared" si="62"/>
        <v>29</v>
      </c>
      <c r="BM108" s="51">
        <f t="shared" si="62"/>
        <v>31</v>
      </c>
      <c r="BN108" s="51">
        <f t="shared" si="62"/>
        <v>31</v>
      </c>
      <c r="BO108" s="51">
        <f t="shared" si="62"/>
        <v>33</v>
      </c>
      <c r="BP108" s="51">
        <f t="shared" si="62"/>
        <v>35</v>
      </c>
    </row>
    <row r="109" spans="1:111" s="63" customFormat="1" ht="15.75" customHeight="1">
      <c r="A109" s="62" t="s">
        <v>96</v>
      </c>
      <c r="C109" s="65"/>
      <c r="D109" s="65"/>
      <c r="E109" s="65"/>
      <c r="F109" s="65"/>
      <c r="G109" s="65"/>
      <c r="H109" s="64"/>
      <c r="I109" s="64"/>
      <c r="J109" s="64"/>
      <c r="K109" s="64"/>
      <c r="L109" s="64"/>
      <c r="M109" s="64"/>
      <c r="N109" s="64"/>
      <c r="O109" s="64">
        <f t="shared" ref="O109:AT109" si="63">ROUNDUP(Stitches_at_Final_BO*O99,0)</f>
        <v>7</v>
      </c>
      <c r="P109" s="64">
        <f t="shared" si="63"/>
        <v>7</v>
      </c>
      <c r="Q109" s="64">
        <f t="shared" si="63"/>
        <v>7</v>
      </c>
      <c r="R109" s="64">
        <f t="shared" si="63"/>
        <v>7</v>
      </c>
      <c r="S109" s="64">
        <f t="shared" si="63"/>
        <v>7</v>
      </c>
      <c r="T109" s="64">
        <f t="shared" si="63"/>
        <v>8</v>
      </c>
      <c r="U109" s="64">
        <f t="shared" si="63"/>
        <v>8</v>
      </c>
      <c r="V109" s="64">
        <f t="shared" si="63"/>
        <v>8</v>
      </c>
      <c r="W109" s="64">
        <f t="shared" si="63"/>
        <v>8</v>
      </c>
      <c r="X109" s="64">
        <f t="shared" si="63"/>
        <v>8</v>
      </c>
      <c r="Y109" s="64">
        <f t="shared" si="63"/>
        <v>9</v>
      </c>
      <c r="Z109" s="64">
        <f t="shared" si="63"/>
        <v>9</v>
      </c>
      <c r="AA109" s="64">
        <f t="shared" si="63"/>
        <v>9</v>
      </c>
      <c r="AB109" s="64">
        <f t="shared" si="63"/>
        <v>9</v>
      </c>
      <c r="AC109" s="64">
        <f t="shared" si="63"/>
        <v>9</v>
      </c>
      <c r="AD109" s="64">
        <f t="shared" si="63"/>
        <v>10</v>
      </c>
      <c r="AE109" s="64">
        <f t="shared" si="63"/>
        <v>10</v>
      </c>
      <c r="AF109" s="64">
        <f t="shared" si="63"/>
        <v>10</v>
      </c>
      <c r="AG109" s="64">
        <f t="shared" si="63"/>
        <v>10</v>
      </c>
      <c r="AH109" s="64">
        <f t="shared" si="63"/>
        <v>10</v>
      </c>
      <c r="AI109" s="64">
        <f t="shared" si="63"/>
        <v>11</v>
      </c>
      <c r="AJ109" s="64">
        <f t="shared" si="63"/>
        <v>11</v>
      </c>
      <c r="AK109" s="64">
        <f t="shared" si="63"/>
        <v>11</v>
      </c>
      <c r="AL109" s="64">
        <f t="shared" si="63"/>
        <v>11</v>
      </c>
      <c r="AM109" s="64">
        <f t="shared" si="63"/>
        <v>11</v>
      </c>
      <c r="AN109" s="64">
        <f t="shared" si="63"/>
        <v>12</v>
      </c>
      <c r="AO109" s="64">
        <f t="shared" si="63"/>
        <v>12</v>
      </c>
      <c r="AP109" s="64">
        <f t="shared" si="63"/>
        <v>12</v>
      </c>
      <c r="AQ109" s="64">
        <f t="shared" si="63"/>
        <v>12</v>
      </c>
      <c r="AR109" s="64">
        <f t="shared" si="63"/>
        <v>12</v>
      </c>
      <c r="AS109" s="64">
        <f t="shared" si="63"/>
        <v>13</v>
      </c>
      <c r="AT109" s="64">
        <f t="shared" si="63"/>
        <v>13</v>
      </c>
      <c r="AU109" s="64">
        <f t="shared" ref="AU109:BP109" si="64">ROUNDUP(Stitches_at_Final_BO*AU99,0)</f>
        <v>13</v>
      </c>
      <c r="AV109" s="64">
        <f t="shared" si="64"/>
        <v>13</v>
      </c>
      <c r="AW109" s="64">
        <f t="shared" si="64"/>
        <v>13</v>
      </c>
      <c r="AX109" s="64">
        <f t="shared" si="64"/>
        <v>14</v>
      </c>
      <c r="AY109" s="64">
        <f t="shared" si="64"/>
        <v>14</v>
      </c>
      <c r="AZ109" s="64">
        <f t="shared" si="64"/>
        <v>14</v>
      </c>
      <c r="BA109" s="64">
        <f t="shared" si="64"/>
        <v>14</v>
      </c>
      <c r="BB109" s="64">
        <f t="shared" si="64"/>
        <v>14</v>
      </c>
      <c r="BC109" s="64">
        <f t="shared" si="64"/>
        <v>15</v>
      </c>
      <c r="BD109" s="64">
        <f t="shared" si="64"/>
        <v>15</v>
      </c>
      <c r="BE109" s="64">
        <f t="shared" si="64"/>
        <v>15</v>
      </c>
      <c r="BF109" s="64">
        <f t="shared" si="64"/>
        <v>15</v>
      </c>
      <c r="BG109" s="64">
        <f t="shared" si="64"/>
        <v>15</v>
      </c>
      <c r="BH109" s="64">
        <f t="shared" si="64"/>
        <v>16</v>
      </c>
      <c r="BI109" s="64">
        <f t="shared" si="64"/>
        <v>16</v>
      </c>
      <c r="BJ109" s="64">
        <f t="shared" si="64"/>
        <v>16</v>
      </c>
      <c r="BK109" s="64">
        <f t="shared" si="64"/>
        <v>16</v>
      </c>
      <c r="BL109" s="64">
        <f t="shared" si="64"/>
        <v>16</v>
      </c>
      <c r="BM109" s="64">
        <f t="shared" si="64"/>
        <v>17</v>
      </c>
      <c r="BN109" s="64">
        <f t="shared" si="64"/>
        <v>17</v>
      </c>
      <c r="BO109" s="64">
        <f t="shared" si="64"/>
        <v>17</v>
      </c>
      <c r="BP109" s="64">
        <f t="shared" si="64"/>
        <v>17</v>
      </c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</row>
    <row r="110" spans="1:111" s="63" customFormat="1" ht="15.75" customHeight="1">
      <c r="A110" s="62" t="s">
        <v>95</v>
      </c>
      <c r="C110" s="65"/>
      <c r="D110" s="65"/>
      <c r="E110" s="65"/>
      <c r="F110" s="65"/>
      <c r="G110" s="65"/>
      <c r="H110" s="64"/>
      <c r="I110" s="64"/>
      <c r="J110" s="64"/>
      <c r="K110" s="64"/>
      <c r="L110" s="64"/>
      <c r="M110" s="64"/>
      <c r="N110" s="64"/>
      <c r="O110" s="64">
        <f t="shared" ref="O110:AT110" si="65">ROUNDUP(Rows_for_Final_BO*O98,0)</f>
        <v>0</v>
      </c>
      <c r="P110" s="64">
        <f t="shared" si="65"/>
        <v>0</v>
      </c>
      <c r="Q110" s="64">
        <f t="shared" si="65"/>
        <v>0</v>
      </c>
      <c r="R110" s="64">
        <f t="shared" si="65"/>
        <v>0</v>
      </c>
      <c r="S110" s="64">
        <f t="shared" si="65"/>
        <v>0</v>
      </c>
      <c r="T110" s="64">
        <f t="shared" si="65"/>
        <v>0</v>
      </c>
      <c r="U110" s="64">
        <f t="shared" si="65"/>
        <v>0</v>
      </c>
      <c r="V110" s="64">
        <f t="shared" si="65"/>
        <v>0</v>
      </c>
      <c r="W110" s="64">
        <f t="shared" si="65"/>
        <v>0</v>
      </c>
      <c r="X110" s="64">
        <f t="shared" si="65"/>
        <v>0</v>
      </c>
      <c r="Y110" s="64">
        <f t="shared" si="65"/>
        <v>0</v>
      </c>
      <c r="Z110" s="64">
        <f t="shared" si="65"/>
        <v>40</v>
      </c>
      <c r="AA110" s="64">
        <f t="shared" si="65"/>
        <v>0</v>
      </c>
      <c r="AB110" s="64">
        <f t="shared" si="65"/>
        <v>0</v>
      </c>
      <c r="AC110" s="64">
        <f t="shared" si="65"/>
        <v>42</v>
      </c>
      <c r="AD110" s="64">
        <f t="shared" si="65"/>
        <v>0</v>
      </c>
      <c r="AE110" s="64">
        <f t="shared" si="65"/>
        <v>0</v>
      </c>
      <c r="AF110" s="64">
        <f t="shared" si="65"/>
        <v>0</v>
      </c>
      <c r="AG110" s="64">
        <f t="shared" si="65"/>
        <v>0</v>
      </c>
      <c r="AH110" s="64">
        <f t="shared" si="65"/>
        <v>0</v>
      </c>
      <c r="AI110" s="64">
        <f t="shared" si="65"/>
        <v>0</v>
      </c>
      <c r="AJ110" s="64">
        <f t="shared" si="65"/>
        <v>0</v>
      </c>
      <c r="AK110" s="64">
        <f t="shared" si="65"/>
        <v>0</v>
      </c>
      <c r="AL110" s="64">
        <f t="shared" si="65"/>
        <v>0</v>
      </c>
      <c r="AM110" s="64">
        <f t="shared" si="65"/>
        <v>0</v>
      </c>
      <c r="AN110" s="64">
        <f t="shared" si="65"/>
        <v>0</v>
      </c>
      <c r="AO110" s="64">
        <f t="shared" si="65"/>
        <v>0</v>
      </c>
      <c r="AP110" s="64">
        <f t="shared" si="65"/>
        <v>0</v>
      </c>
      <c r="AQ110" s="64">
        <f t="shared" si="65"/>
        <v>0</v>
      </c>
      <c r="AR110" s="64">
        <f t="shared" si="65"/>
        <v>0</v>
      </c>
      <c r="AS110" s="64">
        <f t="shared" si="65"/>
        <v>0</v>
      </c>
      <c r="AT110" s="64">
        <f t="shared" si="65"/>
        <v>0</v>
      </c>
      <c r="AU110" s="64">
        <f t="shared" ref="AU110:BP110" si="66">ROUNDUP(Rows_for_Final_BO*AU98,0)</f>
        <v>0</v>
      </c>
      <c r="AV110" s="64">
        <f t="shared" si="66"/>
        <v>0</v>
      </c>
      <c r="AW110" s="64">
        <f t="shared" si="66"/>
        <v>0</v>
      </c>
      <c r="AX110" s="64">
        <f t="shared" si="66"/>
        <v>0</v>
      </c>
      <c r="AY110" s="64">
        <f t="shared" si="66"/>
        <v>0</v>
      </c>
      <c r="AZ110" s="64">
        <f t="shared" si="66"/>
        <v>0</v>
      </c>
      <c r="BA110" s="64">
        <f t="shared" si="66"/>
        <v>0</v>
      </c>
      <c r="BB110" s="64">
        <f t="shared" si="66"/>
        <v>0</v>
      </c>
      <c r="BC110" s="64">
        <f t="shared" si="66"/>
        <v>0</v>
      </c>
      <c r="BD110" s="64">
        <f t="shared" si="66"/>
        <v>0</v>
      </c>
      <c r="BE110" s="64">
        <f t="shared" si="66"/>
        <v>0</v>
      </c>
      <c r="BF110" s="64">
        <f t="shared" si="66"/>
        <v>0</v>
      </c>
      <c r="BG110" s="64">
        <f t="shared" si="66"/>
        <v>0</v>
      </c>
      <c r="BH110" s="64">
        <f t="shared" si="66"/>
        <v>0</v>
      </c>
      <c r="BI110" s="64">
        <f t="shared" si="66"/>
        <v>0</v>
      </c>
      <c r="BJ110" s="64">
        <f t="shared" si="66"/>
        <v>0</v>
      </c>
      <c r="BK110" s="64">
        <f t="shared" si="66"/>
        <v>0</v>
      </c>
      <c r="BL110" s="64">
        <f t="shared" si="66"/>
        <v>0</v>
      </c>
      <c r="BM110" s="64">
        <f t="shared" si="66"/>
        <v>0</v>
      </c>
      <c r="BN110" s="64">
        <f t="shared" si="66"/>
        <v>0</v>
      </c>
      <c r="BO110" s="64">
        <f t="shared" si="66"/>
        <v>0</v>
      </c>
      <c r="BP110" s="64">
        <f t="shared" si="66"/>
        <v>0</v>
      </c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</row>
    <row r="111" spans="1:111" s="63" customFormat="1" ht="15.75" customHeight="1">
      <c r="A111" s="58" t="s">
        <v>94</v>
      </c>
      <c r="C111" s="65"/>
      <c r="D111" s="65"/>
      <c r="E111" s="65"/>
      <c r="F111" s="65"/>
      <c r="G111" s="65"/>
      <c r="H111" s="64"/>
      <c r="I111" s="64"/>
      <c r="J111" s="64"/>
      <c r="K111" s="64"/>
      <c r="L111" s="64"/>
      <c r="M111" s="64"/>
      <c r="N111" s="64"/>
      <c r="O111" s="64">
        <f t="shared" ref="O111:BO111" si="67">(O107+(2*SUM(O112:O114))+3)</f>
        <v>15</v>
      </c>
      <c r="P111" s="64">
        <f t="shared" si="67"/>
        <v>15</v>
      </c>
      <c r="Q111" s="64">
        <f t="shared" si="67"/>
        <v>17</v>
      </c>
      <c r="R111" s="64">
        <f t="shared" si="67"/>
        <v>15</v>
      </c>
      <c r="S111" s="64">
        <f t="shared" si="67"/>
        <v>17</v>
      </c>
      <c r="T111" s="64">
        <f t="shared" si="67"/>
        <v>17</v>
      </c>
      <c r="U111" s="64">
        <f t="shared" si="67"/>
        <v>17</v>
      </c>
      <c r="V111" s="64">
        <f t="shared" si="67"/>
        <v>15</v>
      </c>
      <c r="W111" s="64">
        <f t="shared" si="67"/>
        <v>15</v>
      </c>
      <c r="X111" s="64">
        <f t="shared" si="67"/>
        <v>17</v>
      </c>
      <c r="Y111" s="64">
        <f t="shared" si="67"/>
        <v>17</v>
      </c>
      <c r="Z111" s="64">
        <f t="shared" si="67"/>
        <v>17</v>
      </c>
      <c r="AA111" s="64">
        <f t="shared" si="67"/>
        <v>19</v>
      </c>
      <c r="AB111" s="64">
        <f t="shared" si="67"/>
        <v>15</v>
      </c>
      <c r="AC111" s="64">
        <f t="shared" si="67"/>
        <v>15</v>
      </c>
      <c r="AD111" s="64">
        <f t="shared" si="67"/>
        <v>17</v>
      </c>
      <c r="AE111" s="64">
        <f t="shared" si="67"/>
        <v>17</v>
      </c>
      <c r="AF111" s="64">
        <f t="shared" si="67"/>
        <v>19</v>
      </c>
      <c r="AG111" s="64">
        <f t="shared" si="67"/>
        <v>19</v>
      </c>
      <c r="AH111" s="64">
        <f t="shared" si="67"/>
        <v>19</v>
      </c>
      <c r="AI111" s="64">
        <f t="shared" si="67"/>
        <v>19</v>
      </c>
      <c r="AJ111" s="64">
        <f t="shared" si="67"/>
        <v>21</v>
      </c>
      <c r="AK111" s="64">
        <f t="shared" si="67"/>
        <v>21</v>
      </c>
      <c r="AL111" s="64">
        <f t="shared" si="67"/>
        <v>21</v>
      </c>
      <c r="AM111" s="64">
        <f t="shared" si="67"/>
        <v>21</v>
      </c>
      <c r="AN111" s="64">
        <f t="shared" si="67"/>
        <v>21</v>
      </c>
      <c r="AO111" s="64">
        <f t="shared" si="67"/>
        <v>19</v>
      </c>
      <c r="AP111" s="64">
        <f t="shared" si="67"/>
        <v>21</v>
      </c>
      <c r="AQ111" s="64">
        <f t="shared" si="67"/>
        <v>21</v>
      </c>
      <c r="AR111" s="64">
        <f t="shared" si="67"/>
        <v>21</v>
      </c>
      <c r="AS111" s="64">
        <f t="shared" si="67"/>
        <v>21</v>
      </c>
      <c r="AT111" s="64">
        <f t="shared" si="67"/>
        <v>21</v>
      </c>
      <c r="AU111" s="64">
        <f t="shared" si="67"/>
        <v>21</v>
      </c>
      <c r="AV111" s="64">
        <f t="shared" si="67"/>
        <v>19</v>
      </c>
      <c r="AW111" s="64">
        <f t="shared" si="67"/>
        <v>21</v>
      </c>
      <c r="AX111" s="64">
        <f t="shared" si="67"/>
        <v>21</v>
      </c>
      <c r="AY111" s="64">
        <f t="shared" si="67"/>
        <v>21</v>
      </c>
      <c r="AZ111" s="64">
        <f t="shared" si="67"/>
        <v>21</v>
      </c>
      <c r="BA111" s="64">
        <f t="shared" si="67"/>
        <v>23</v>
      </c>
      <c r="BB111" s="64">
        <f t="shared" si="67"/>
        <v>17</v>
      </c>
      <c r="BC111" s="64">
        <f t="shared" si="67"/>
        <v>19</v>
      </c>
      <c r="BD111" s="64">
        <f t="shared" si="67"/>
        <v>19</v>
      </c>
      <c r="BE111" s="64">
        <f t="shared" si="67"/>
        <v>21</v>
      </c>
      <c r="BF111" s="64">
        <f t="shared" si="67"/>
        <v>19</v>
      </c>
      <c r="BG111" s="64">
        <f t="shared" si="67"/>
        <v>21</v>
      </c>
      <c r="BH111" s="64">
        <f t="shared" si="67"/>
        <v>21</v>
      </c>
      <c r="BI111" s="64">
        <f t="shared" si="67"/>
        <v>23</v>
      </c>
      <c r="BJ111" s="64">
        <f t="shared" si="67"/>
        <v>23</v>
      </c>
      <c r="BK111" s="64">
        <f t="shared" si="67"/>
        <v>25</v>
      </c>
      <c r="BL111" s="64">
        <f t="shared" si="67"/>
        <v>19</v>
      </c>
      <c r="BM111" s="64">
        <f t="shared" si="67"/>
        <v>21</v>
      </c>
      <c r="BN111" s="64">
        <f t="shared" si="67"/>
        <v>21</v>
      </c>
      <c r="BO111" s="64">
        <f t="shared" si="67"/>
        <v>23</v>
      </c>
      <c r="BP111" s="64">
        <f>(BP107+(2*SUM(BP112:BP114))+3)</f>
        <v>23</v>
      </c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</row>
    <row r="112" spans="1:111" ht="15.75" customHeight="1">
      <c r="A112" s="66" t="s">
        <v>84</v>
      </c>
      <c r="B112" s="6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>
        <v>2</v>
      </c>
      <c r="P112" s="51">
        <v>2</v>
      </c>
      <c r="Q112" s="51">
        <v>3</v>
      </c>
      <c r="R112" s="51">
        <v>2</v>
      </c>
      <c r="S112" s="51">
        <v>3</v>
      </c>
      <c r="T112" s="51">
        <v>3</v>
      </c>
      <c r="U112" s="51">
        <v>3</v>
      </c>
      <c r="V112" s="51">
        <v>2</v>
      </c>
      <c r="W112" s="51">
        <v>1</v>
      </c>
      <c r="X112" s="51">
        <v>2</v>
      </c>
      <c r="Y112" s="51">
        <v>1</v>
      </c>
      <c r="Z112" s="51">
        <v>1</v>
      </c>
      <c r="AA112" s="52">
        <v>2</v>
      </c>
      <c r="AB112" s="51">
        <v>1</v>
      </c>
      <c r="AC112" s="51">
        <v>1</v>
      </c>
      <c r="AD112" s="51">
        <v>2</v>
      </c>
      <c r="AE112" s="51">
        <v>1</v>
      </c>
      <c r="AF112" s="51">
        <v>2</v>
      </c>
      <c r="AG112" s="51">
        <v>2</v>
      </c>
      <c r="AH112" s="51">
        <v>2</v>
      </c>
      <c r="AI112" s="51">
        <v>2</v>
      </c>
      <c r="AJ112" s="51">
        <v>3</v>
      </c>
      <c r="AK112" s="51">
        <v>3</v>
      </c>
      <c r="AL112" s="51">
        <v>3</v>
      </c>
      <c r="AM112" s="51">
        <v>3</v>
      </c>
      <c r="AN112" s="51">
        <v>2</v>
      </c>
      <c r="AO112" s="51">
        <v>1</v>
      </c>
      <c r="AP112" s="51">
        <v>2</v>
      </c>
      <c r="AQ112" s="51">
        <v>2</v>
      </c>
      <c r="AR112" s="51">
        <v>2</v>
      </c>
      <c r="AS112" s="51">
        <v>3</v>
      </c>
      <c r="AT112" s="51">
        <v>3</v>
      </c>
      <c r="AU112" s="51">
        <v>2</v>
      </c>
      <c r="AV112" s="51">
        <v>1</v>
      </c>
      <c r="AW112" s="51">
        <v>2</v>
      </c>
      <c r="AX112" s="51">
        <v>2</v>
      </c>
      <c r="AY112" s="51">
        <v>2</v>
      </c>
      <c r="AZ112" s="51">
        <v>2</v>
      </c>
      <c r="BA112" s="51">
        <v>3</v>
      </c>
      <c r="BB112" s="51"/>
      <c r="BC112" s="53">
        <v>1</v>
      </c>
      <c r="BD112" s="53">
        <v>1</v>
      </c>
      <c r="BE112" s="52">
        <v>2</v>
      </c>
      <c r="BF112" s="51">
        <v>1</v>
      </c>
      <c r="BG112" s="51">
        <v>2</v>
      </c>
      <c r="BH112" s="51">
        <v>2</v>
      </c>
      <c r="BI112" s="51">
        <v>2</v>
      </c>
      <c r="BJ112" s="51">
        <v>2</v>
      </c>
      <c r="BK112" s="51">
        <v>3</v>
      </c>
      <c r="BL112" s="51">
        <v>1</v>
      </c>
      <c r="BM112" s="51">
        <v>1</v>
      </c>
      <c r="BN112" s="51">
        <v>1</v>
      </c>
      <c r="BO112" s="51">
        <v>2</v>
      </c>
      <c r="BP112" s="51">
        <v>1</v>
      </c>
    </row>
    <row r="113" spans="1:111" ht="15.75" customHeight="1">
      <c r="A113" s="68" t="s">
        <v>70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>
        <v>1</v>
      </c>
      <c r="X113" s="51"/>
      <c r="Y113" s="51">
        <v>1</v>
      </c>
      <c r="Z113" s="51">
        <v>1</v>
      </c>
      <c r="AA113" s="52">
        <v>1</v>
      </c>
      <c r="AB113" s="51">
        <v>1</v>
      </c>
      <c r="AC113" s="51">
        <v>1</v>
      </c>
      <c r="AD113" s="51">
        <v>1</v>
      </c>
      <c r="AE113" s="51">
        <v>1</v>
      </c>
      <c r="AF113" s="51">
        <v>1</v>
      </c>
      <c r="AG113" s="51">
        <v>1</v>
      </c>
      <c r="AH113" s="51">
        <v>1</v>
      </c>
      <c r="AI113" s="51">
        <v>1</v>
      </c>
      <c r="AJ113" s="51">
        <v>1</v>
      </c>
      <c r="AK113" s="51">
        <v>1</v>
      </c>
      <c r="AL113" s="51">
        <v>1</v>
      </c>
      <c r="AM113" s="51">
        <v>1</v>
      </c>
      <c r="AN113" s="51">
        <v>2</v>
      </c>
      <c r="AO113" s="51">
        <v>2</v>
      </c>
      <c r="AP113" s="51">
        <v>2</v>
      </c>
      <c r="AQ113" s="51">
        <v>2</v>
      </c>
      <c r="AR113" s="51">
        <v>2</v>
      </c>
      <c r="AS113" s="51">
        <v>1</v>
      </c>
      <c r="AT113" s="51">
        <v>1</v>
      </c>
      <c r="AU113" s="51">
        <v>2</v>
      </c>
      <c r="AV113" s="51">
        <v>2</v>
      </c>
      <c r="AW113" s="51">
        <v>2</v>
      </c>
      <c r="AX113" s="51">
        <v>2</v>
      </c>
      <c r="AY113" s="51">
        <v>2</v>
      </c>
      <c r="AZ113" s="51">
        <v>2</v>
      </c>
      <c r="BA113" s="51">
        <v>2</v>
      </c>
      <c r="BB113" s="51">
        <v>1</v>
      </c>
      <c r="BC113" s="51">
        <v>1</v>
      </c>
      <c r="BD113" s="51">
        <v>1</v>
      </c>
      <c r="BE113" s="52">
        <v>1</v>
      </c>
      <c r="BF113" s="51">
        <v>1</v>
      </c>
      <c r="BG113" s="51">
        <v>1</v>
      </c>
      <c r="BH113" s="51">
        <v>1</v>
      </c>
      <c r="BI113" s="51">
        <v>1</v>
      </c>
      <c r="BJ113" s="51">
        <v>1</v>
      </c>
      <c r="BK113" s="51">
        <v>1</v>
      </c>
      <c r="BL113" s="51">
        <v>1</v>
      </c>
      <c r="BM113" s="51">
        <v>2</v>
      </c>
      <c r="BN113" s="51">
        <v>2</v>
      </c>
      <c r="BO113" s="51">
        <v>2</v>
      </c>
      <c r="BP113" s="51">
        <v>2</v>
      </c>
    </row>
    <row r="114" spans="1:111" ht="15.75" customHeight="1">
      <c r="A114" s="68" t="s">
        <v>71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2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>
        <v>1</v>
      </c>
      <c r="BC114" s="51">
        <v>1</v>
      </c>
      <c r="BD114" s="51">
        <v>1</v>
      </c>
      <c r="BE114" s="52">
        <v>1</v>
      </c>
      <c r="BF114" s="51">
        <v>1</v>
      </c>
      <c r="BG114" s="51">
        <v>1</v>
      </c>
      <c r="BH114" s="51">
        <v>1</v>
      </c>
      <c r="BI114" s="51">
        <v>1</v>
      </c>
      <c r="BJ114" s="51">
        <v>1</v>
      </c>
      <c r="BK114" s="51">
        <v>1</v>
      </c>
      <c r="BL114" s="51">
        <v>1</v>
      </c>
      <c r="BM114" s="51">
        <v>1</v>
      </c>
      <c r="BN114" s="51">
        <v>1</v>
      </c>
      <c r="BO114" s="51">
        <v>1</v>
      </c>
      <c r="BP114" s="51">
        <v>1</v>
      </c>
    </row>
    <row r="115" spans="1:111" ht="15.75" customHeight="1">
      <c r="A115" s="69" t="s">
        <v>93</v>
      </c>
      <c r="H115" s="51"/>
      <c r="I115" s="51"/>
      <c r="J115" s="51"/>
      <c r="K115" s="51"/>
      <c r="L115" s="51"/>
      <c r="M115" s="51"/>
      <c r="N115" s="51"/>
      <c r="O115" s="51">
        <v>3</v>
      </c>
      <c r="P115" s="51">
        <v>3</v>
      </c>
      <c r="Q115" s="51">
        <v>3</v>
      </c>
      <c r="R115" s="51">
        <v>3</v>
      </c>
      <c r="S115" s="51">
        <v>3</v>
      </c>
      <c r="T115" s="51">
        <v>3</v>
      </c>
      <c r="U115" s="51">
        <v>3</v>
      </c>
      <c r="V115" s="51">
        <v>4</v>
      </c>
      <c r="W115" s="51">
        <v>3</v>
      </c>
      <c r="X115" s="51">
        <v>4</v>
      </c>
      <c r="Y115" s="51">
        <v>3</v>
      </c>
      <c r="Z115" s="51">
        <v>4</v>
      </c>
      <c r="AA115" s="52">
        <v>3</v>
      </c>
      <c r="AB115" s="51">
        <v>4</v>
      </c>
      <c r="AC115" s="51">
        <v>4</v>
      </c>
      <c r="AD115" s="51">
        <v>4</v>
      </c>
      <c r="AE115" s="51">
        <v>4</v>
      </c>
      <c r="AF115" s="51">
        <v>4</v>
      </c>
      <c r="AG115" s="51">
        <v>4</v>
      </c>
      <c r="AH115" s="51">
        <v>4</v>
      </c>
      <c r="AI115" s="51">
        <v>4</v>
      </c>
      <c r="AJ115" s="51">
        <v>4</v>
      </c>
      <c r="AK115" s="51">
        <v>4</v>
      </c>
      <c r="AL115" s="51">
        <v>4</v>
      </c>
      <c r="AM115" s="51">
        <v>4</v>
      </c>
      <c r="AN115" s="51">
        <v>4</v>
      </c>
      <c r="AO115" s="51">
        <v>4</v>
      </c>
      <c r="AP115" s="51">
        <v>4</v>
      </c>
      <c r="AQ115" s="51">
        <v>4</v>
      </c>
      <c r="AR115" s="51">
        <v>4</v>
      </c>
      <c r="AS115" s="51">
        <v>5</v>
      </c>
      <c r="AT115" s="51">
        <v>5</v>
      </c>
      <c r="AU115" s="51">
        <v>5</v>
      </c>
      <c r="AV115" s="51">
        <v>5</v>
      </c>
      <c r="AW115" s="51">
        <v>5</v>
      </c>
      <c r="AX115" s="51">
        <v>5</v>
      </c>
      <c r="AY115" s="51">
        <v>5</v>
      </c>
      <c r="AZ115" s="51">
        <v>5</v>
      </c>
      <c r="BA115" s="51">
        <v>5</v>
      </c>
      <c r="BB115" s="51">
        <v>5</v>
      </c>
      <c r="BC115" s="51">
        <v>5</v>
      </c>
      <c r="BD115" s="51">
        <v>5</v>
      </c>
      <c r="BE115" s="52">
        <v>5</v>
      </c>
      <c r="BF115" s="51">
        <v>5</v>
      </c>
      <c r="BG115" s="51">
        <v>5</v>
      </c>
      <c r="BH115" s="51">
        <v>5</v>
      </c>
      <c r="BI115" s="51">
        <v>5</v>
      </c>
      <c r="BJ115" s="51">
        <v>5</v>
      </c>
      <c r="BK115" s="51">
        <v>5</v>
      </c>
      <c r="BL115" s="51">
        <v>6</v>
      </c>
      <c r="BM115" s="51">
        <v>5</v>
      </c>
      <c r="BN115" s="51">
        <v>5</v>
      </c>
      <c r="BO115" s="51">
        <v>5</v>
      </c>
      <c r="BP115" s="51">
        <v>5</v>
      </c>
    </row>
    <row r="116" spans="1:111" ht="15.75" customHeight="1">
      <c r="A116" s="69" t="s">
        <v>92</v>
      </c>
      <c r="H116" s="51"/>
      <c r="I116" s="51"/>
      <c r="J116" s="51"/>
      <c r="K116" s="51"/>
      <c r="L116" s="51"/>
      <c r="M116" s="51"/>
      <c r="N116" s="51"/>
      <c r="O116" s="51">
        <v>3</v>
      </c>
      <c r="P116" s="51">
        <v>3</v>
      </c>
      <c r="Q116" s="51">
        <v>3</v>
      </c>
      <c r="R116" s="51">
        <v>3</v>
      </c>
      <c r="S116" s="51">
        <v>3</v>
      </c>
      <c r="T116" s="51">
        <v>3</v>
      </c>
      <c r="U116" s="51">
        <v>3</v>
      </c>
      <c r="V116" s="51">
        <v>4</v>
      </c>
      <c r="W116" s="51">
        <v>3</v>
      </c>
      <c r="X116" s="51">
        <v>4</v>
      </c>
      <c r="Y116" s="51">
        <v>3</v>
      </c>
      <c r="Z116" s="51">
        <v>4</v>
      </c>
      <c r="AA116" s="52">
        <v>3</v>
      </c>
      <c r="AB116" s="51">
        <v>4</v>
      </c>
      <c r="AC116" s="51">
        <v>4</v>
      </c>
      <c r="AD116" s="53">
        <v>4</v>
      </c>
      <c r="AE116" s="53">
        <v>4</v>
      </c>
      <c r="AF116" s="53">
        <v>4</v>
      </c>
      <c r="AG116" s="51">
        <v>4</v>
      </c>
      <c r="AH116" s="51">
        <v>4</v>
      </c>
      <c r="AI116" s="51">
        <v>4</v>
      </c>
      <c r="AJ116" s="51">
        <v>4</v>
      </c>
      <c r="AK116" s="51">
        <v>4</v>
      </c>
      <c r="AL116" s="51">
        <v>4</v>
      </c>
      <c r="AM116" s="51">
        <v>4</v>
      </c>
      <c r="AN116" s="51">
        <v>4</v>
      </c>
      <c r="AO116" s="51">
        <v>4</v>
      </c>
      <c r="AP116" s="51">
        <v>4</v>
      </c>
      <c r="AQ116" s="51">
        <v>4</v>
      </c>
      <c r="AR116" s="51">
        <v>4</v>
      </c>
      <c r="AS116" s="51">
        <v>5</v>
      </c>
      <c r="AT116" s="51">
        <v>5</v>
      </c>
      <c r="AU116" s="51">
        <v>5</v>
      </c>
      <c r="AV116" s="51">
        <v>5</v>
      </c>
      <c r="AW116" s="51">
        <v>5</v>
      </c>
      <c r="AX116" s="51">
        <v>5</v>
      </c>
      <c r="AY116" s="51">
        <v>5</v>
      </c>
      <c r="AZ116" s="51">
        <v>5</v>
      </c>
      <c r="BA116" s="51">
        <v>5</v>
      </c>
      <c r="BB116" s="51">
        <v>5</v>
      </c>
      <c r="BC116" s="51">
        <v>5</v>
      </c>
      <c r="BD116" s="51">
        <v>5</v>
      </c>
      <c r="BE116" s="52">
        <v>5</v>
      </c>
      <c r="BF116" s="51">
        <v>5</v>
      </c>
      <c r="BG116" s="51">
        <v>5</v>
      </c>
      <c r="BH116" s="51">
        <v>5</v>
      </c>
      <c r="BI116" s="51">
        <v>5</v>
      </c>
      <c r="BJ116" s="51">
        <v>5</v>
      </c>
      <c r="BK116" s="51">
        <v>5</v>
      </c>
      <c r="BL116" s="53">
        <v>6</v>
      </c>
      <c r="BM116" s="53">
        <v>5</v>
      </c>
      <c r="BN116" s="53">
        <v>5</v>
      </c>
      <c r="BO116" s="53">
        <v>5</v>
      </c>
      <c r="BP116" s="53">
        <v>5</v>
      </c>
    </row>
    <row r="117" spans="1:111" ht="15.75" customHeight="1">
      <c r="A117" s="69" t="s">
        <v>91</v>
      </c>
      <c r="H117" s="51"/>
      <c r="I117" s="51"/>
      <c r="J117" s="51"/>
      <c r="K117" s="51"/>
      <c r="L117" s="51"/>
      <c r="M117" s="51"/>
      <c r="N117" s="51"/>
      <c r="O117" s="51">
        <v>3</v>
      </c>
      <c r="P117" s="51">
        <v>4</v>
      </c>
      <c r="Q117" s="51">
        <v>3</v>
      </c>
      <c r="R117" s="51">
        <v>4</v>
      </c>
      <c r="S117" s="51">
        <v>3</v>
      </c>
      <c r="T117" s="51">
        <v>4</v>
      </c>
      <c r="U117" s="51">
        <v>3</v>
      </c>
      <c r="V117" s="51">
        <v>4</v>
      </c>
      <c r="W117" s="51">
        <v>5</v>
      </c>
      <c r="X117" s="51">
        <v>4</v>
      </c>
      <c r="Y117" s="51">
        <v>5</v>
      </c>
      <c r="Z117" s="51">
        <v>4</v>
      </c>
      <c r="AA117" s="52">
        <v>5</v>
      </c>
      <c r="AB117" s="51">
        <v>4</v>
      </c>
      <c r="AC117" s="51">
        <v>5</v>
      </c>
      <c r="AD117" s="51">
        <v>4</v>
      </c>
      <c r="AE117" s="51">
        <v>5</v>
      </c>
      <c r="AF117" s="51">
        <v>4</v>
      </c>
      <c r="AG117" s="51">
        <v>5</v>
      </c>
      <c r="AH117" s="51">
        <v>4</v>
      </c>
      <c r="AI117" s="51">
        <v>5</v>
      </c>
      <c r="AJ117" s="51">
        <v>4</v>
      </c>
      <c r="AK117" s="51">
        <v>5</v>
      </c>
      <c r="AL117" s="51">
        <v>4</v>
      </c>
      <c r="AM117" s="51">
        <v>5</v>
      </c>
      <c r="AN117" s="51">
        <v>4</v>
      </c>
      <c r="AO117" s="51">
        <v>5</v>
      </c>
      <c r="AP117" s="51">
        <v>4</v>
      </c>
      <c r="AQ117" s="51">
        <v>5</v>
      </c>
      <c r="AR117" s="53">
        <v>4</v>
      </c>
      <c r="AS117" s="53">
        <v>5</v>
      </c>
      <c r="AT117" s="53">
        <v>6</v>
      </c>
      <c r="AU117" s="53">
        <v>5</v>
      </c>
      <c r="AV117" s="51">
        <v>6</v>
      </c>
      <c r="AW117" s="51">
        <v>5</v>
      </c>
      <c r="AX117" s="51">
        <v>6</v>
      </c>
      <c r="AY117" s="51">
        <v>5</v>
      </c>
      <c r="AZ117" s="51">
        <v>6</v>
      </c>
      <c r="BA117" s="51">
        <v>6</v>
      </c>
      <c r="BB117" s="51">
        <v>6</v>
      </c>
      <c r="BC117" s="51">
        <v>5</v>
      </c>
      <c r="BD117" s="51">
        <v>6</v>
      </c>
      <c r="BE117" s="52">
        <v>5</v>
      </c>
      <c r="BF117" s="51">
        <v>6</v>
      </c>
      <c r="BG117" s="51">
        <v>5</v>
      </c>
      <c r="BH117" s="51">
        <v>6</v>
      </c>
      <c r="BI117" s="51">
        <v>5</v>
      </c>
      <c r="BJ117" s="51">
        <v>6</v>
      </c>
      <c r="BK117" s="51">
        <v>5</v>
      </c>
      <c r="BL117" s="51">
        <v>6</v>
      </c>
      <c r="BM117" s="51">
        <v>5</v>
      </c>
      <c r="BN117" s="51">
        <v>6</v>
      </c>
      <c r="BO117" s="51">
        <v>5</v>
      </c>
      <c r="BP117" s="51">
        <v>6</v>
      </c>
    </row>
    <row r="118" spans="1:111" ht="15.75" customHeight="1">
      <c r="A118" s="69" t="s">
        <v>90</v>
      </c>
      <c r="H118" s="51"/>
      <c r="I118" s="51"/>
      <c r="J118" s="51"/>
      <c r="K118" s="51"/>
      <c r="L118" s="51"/>
      <c r="M118" s="51"/>
      <c r="N118" s="51"/>
      <c r="O118" s="51">
        <f t="shared" ref="O118:BP118" si="68">(2*SUM(O102:O106))</f>
        <v>18</v>
      </c>
      <c r="P118" s="51">
        <f t="shared" si="68"/>
        <v>18</v>
      </c>
      <c r="Q118" s="51">
        <f t="shared" si="68"/>
        <v>18</v>
      </c>
      <c r="R118" s="51">
        <f t="shared" si="68"/>
        <v>20</v>
      </c>
      <c r="S118" s="51">
        <f t="shared" si="68"/>
        <v>20</v>
      </c>
      <c r="T118" s="51">
        <f t="shared" si="68"/>
        <v>20</v>
      </c>
      <c r="U118" s="51">
        <f t="shared" si="68"/>
        <v>22</v>
      </c>
      <c r="V118" s="51">
        <f t="shared" si="68"/>
        <v>22</v>
      </c>
      <c r="W118" s="51">
        <f t="shared" si="68"/>
        <v>22</v>
      </c>
      <c r="X118" s="51">
        <f t="shared" si="68"/>
        <v>24</v>
      </c>
      <c r="Y118" s="51">
        <f t="shared" si="68"/>
        <v>24</v>
      </c>
      <c r="Z118" s="51">
        <f t="shared" si="68"/>
        <v>24</v>
      </c>
      <c r="AA118" s="51">
        <f t="shared" si="68"/>
        <v>24</v>
      </c>
      <c r="AB118" s="51">
        <f t="shared" si="68"/>
        <v>26</v>
      </c>
      <c r="AC118" s="51">
        <f t="shared" si="68"/>
        <v>26</v>
      </c>
      <c r="AD118" s="51">
        <f t="shared" si="68"/>
        <v>26</v>
      </c>
      <c r="AE118" s="51">
        <f t="shared" si="68"/>
        <v>28</v>
      </c>
      <c r="AF118" s="51">
        <f t="shared" si="68"/>
        <v>28</v>
      </c>
      <c r="AG118" s="51">
        <f t="shared" si="68"/>
        <v>28</v>
      </c>
      <c r="AH118" s="51">
        <f t="shared" si="68"/>
        <v>30</v>
      </c>
      <c r="AI118" s="51">
        <f t="shared" si="68"/>
        <v>30</v>
      </c>
      <c r="AJ118" s="51">
        <f t="shared" si="68"/>
        <v>30</v>
      </c>
      <c r="AK118" s="51">
        <f t="shared" si="68"/>
        <v>30</v>
      </c>
      <c r="AL118" s="51">
        <f t="shared" si="68"/>
        <v>32</v>
      </c>
      <c r="AM118" s="51">
        <f t="shared" si="68"/>
        <v>32</v>
      </c>
      <c r="AN118" s="51">
        <f t="shared" si="68"/>
        <v>32</v>
      </c>
      <c r="AO118" s="51">
        <f t="shared" si="68"/>
        <v>34</v>
      </c>
      <c r="AP118" s="51">
        <f t="shared" si="68"/>
        <v>34</v>
      </c>
      <c r="AQ118" s="51">
        <f t="shared" si="68"/>
        <v>34</v>
      </c>
      <c r="AR118" s="51">
        <f t="shared" si="68"/>
        <v>36</v>
      </c>
      <c r="AS118" s="51">
        <f t="shared" si="68"/>
        <v>36</v>
      </c>
      <c r="AT118" s="51">
        <f t="shared" si="68"/>
        <v>36</v>
      </c>
      <c r="AU118" s="51">
        <f t="shared" si="68"/>
        <v>36</v>
      </c>
      <c r="AV118" s="51">
        <f t="shared" si="68"/>
        <v>38</v>
      </c>
      <c r="AW118" s="51">
        <f t="shared" si="68"/>
        <v>38</v>
      </c>
      <c r="AX118" s="51">
        <f t="shared" si="68"/>
        <v>38</v>
      </c>
      <c r="AY118" s="51">
        <f t="shared" si="68"/>
        <v>40</v>
      </c>
      <c r="AZ118" s="51">
        <f t="shared" si="68"/>
        <v>40</v>
      </c>
      <c r="BA118" s="51">
        <f t="shared" si="68"/>
        <v>40</v>
      </c>
      <c r="BB118" s="51">
        <f t="shared" si="68"/>
        <v>42</v>
      </c>
      <c r="BC118" s="51">
        <f t="shared" si="68"/>
        <v>42</v>
      </c>
      <c r="BD118" s="51">
        <f t="shared" si="68"/>
        <v>42</v>
      </c>
      <c r="BE118" s="51">
        <f t="shared" si="68"/>
        <v>42</v>
      </c>
      <c r="BF118" s="51">
        <f t="shared" si="68"/>
        <v>44</v>
      </c>
      <c r="BG118" s="51">
        <f t="shared" si="68"/>
        <v>44</v>
      </c>
      <c r="BH118" s="51">
        <f t="shared" si="68"/>
        <v>44</v>
      </c>
      <c r="BI118" s="51">
        <f t="shared" si="68"/>
        <v>46</v>
      </c>
      <c r="BJ118" s="51">
        <f t="shared" si="68"/>
        <v>46</v>
      </c>
      <c r="BK118" s="51">
        <f t="shared" si="68"/>
        <v>46</v>
      </c>
      <c r="BL118" s="51">
        <f t="shared" si="68"/>
        <v>48</v>
      </c>
      <c r="BM118" s="51">
        <f t="shared" si="68"/>
        <v>48</v>
      </c>
      <c r="BN118" s="51">
        <f t="shared" si="68"/>
        <v>48</v>
      </c>
      <c r="BO118" s="51">
        <f t="shared" si="68"/>
        <v>48</v>
      </c>
      <c r="BP118" s="51">
        <f t="shared" si="68"/>
        <v>50</v>
      </c>
    </row>
    <row r="119" spans="1:111" ht="15.75" customHeight="1">
      <c r="A119" s="69" t="s">
        <v>89</v>
      </c>
      <c r="H119" s="51"/>
      <c r="I119" s="51"/>
      <c r="J119" s="51"/>
      <c r="K119" s="51"/>
      <c r="L119" s="51"/>
      <c r="M119" s="51"/>
      <c r="N119" s="51"/>
      <c r="O119" s="51">
        <f t="shared" ref="O119:BP119" si="69">((2*O112)+(4*O113)+(8*O114))</f>
        <v>4</v>
      </c>
      <c r="P119" s="51">
        <f t="shared" si="69"/>
        <v>4</v>
      </c>
      <c r="Q119" s="51">
        <f t="shared" si="69"/>
        <v>6</v>
      </c>
      <c r="R119" s="51">
        <f t="shared" si="69"/>
        <v>4</v>
      </c>
      <c r="S119" s="51">
        <f t="shared" si="69"/>
        <v>6</v>
      </c>
      <c r="T119" s="51">
        <f t="shared" si="69"/>
        <v>6</v>
      </c>
      <c r="U119" s="51">
        <f t="shared" si="69"/>
        <v>6</v>
      </c>
      <c r="V119" s="51">
        <f t="shared" si="69"/>
        <v>4</v>
      </c>
      <c r="W119" s="51">
        <f t="shared" si="69"/>
        <v>6</v>
      </c>
      <c r="X119" s="51">
        <f t="shared" si="69"/>
        <v>4</v>
      </c>
      <c r="Y119" s="51">
        <f t="shared" si="69"/>
        <v>6</v>
      </c>
      <c r="Z119" s="51">
        <f t="shared" si="69"/>
        <v>6</v>
      </c>
      <c r="AA119" s="51">
        <f t="shared" si="69"/>
        <v>8</v>
      </c>
      <c r="AB119" s="51">
        <f t="shared" si="69"/>
        <v>6</v>
      </c>
      <c r="AC119" s="51">
        <f t="shared" si="69"/>
        <v>6</v>
      </c>
      <c r="AD119" s="51">
        <f t="shared" si="69"/>
        <v>8</v>
      </c>
      <c r="AE119" s="51">
        <f t="shared" si="69"/>
        <v>6</v>
      </c>
      <c r="AF119" s="51">
        <f t="shared" si="69"/>
        <v>8</v>
      </c>
      <c r="AG119" s="51">
        <f t="shared" si="69"/>
        <v>8</v>
      </c>
      <c r="AH119" s="51">
        <f t="shared" si="69"/>
        <v>8</v>
      </c>
      <c r="AI119" s="51">
        <f t="shared" si="69"/>
        <v>8</v>
      </c>
      <c r="AJ119" s="51">
        <f t="shared" si="69"/>
        <v>10</v>
      </c>
      <c r="AK119" s="51">
        <f t="shared" si="69"/>
        <v>10</v>
      </c>
      <c r="AL119" s="51">
        <f t="shared" si="69"/>
        <v>10</v>
      </c>
      <c r="AM119" s="51">
        <f t="shared" si="69"/>
        <v>10</v>
      </c>
      <c r="AN119" s="51">
        <f t="shared" si="69"/>
        <v>12</v>
      </c>
      <c r="AO119" s="51">
        <f t="shared" si="69"/>
        <v>10</v>
      </c>
      <c r="AP119" s="51">
        <f t="shared" si="69"/>
        <v>12</v>
      </c>
      <c r="AQ119" s="51">
        <f t="shared" si="69"/>
        <v>12</v>
      </c>
      <c r="AR119" s="51">
        <f t="shared" si="69"/>
        <v>12</v>
      </c>
      <c r="AS119" s="51">
        <f t="shared" si="69"/>
        <v>10</v>
      </c>
      <c r="AT119" s="51">
        <f t="shared" si="69"/>
        <v>10</v>
      </c>
      <c r="AU119" s="51">
        <f t="shared" si="69"/>
        <v>12</v>
      </c>
      <c r="AV119" s="51">
        <f t="shared" si="69"/>
        <v>10</v>
      </c>
      <c r="AW119" s="51">
        <f t="shared" si="69"/>
        <v>12</v>
      </c>
      <c r="AX119" s="51">
        <f t="shared" si="69"/>
        <v>12</v>
      </c>
      <c r="AY119" s="51">
        <f t="shared" si="69"/>
        <v>12</v>
      </c>
      <c r="AZ119" s="51">
        <f t="shared" si="69"/>
        <v>12</v>
      </c>
      <c r="BA119" s="51">
        <f t="shared" si="69"/>
        <v>14</v>
      </c>
      <c r="BB119" s="51">
        <f t="shared" si="69"/>
        <v>12</v>
      </c>
      <c r="BC119" s="51">
        <f t="shared" si="69"/>
        <v>14</v>
      </c>
      <c r="BD119" s="51">
        <f t="shared" si="69"/>
        <v>14</v>
      </c>
      <c r="BE119" s="51">
        <f t="shared" si="69"/>
        <v>16</v>
      </c>
      <c r="BF119" s="51">
        <f t="shared" si="69"/>
        <v>14</v>
      </c>
      <c r="BG119" s="51">
        <f t="shared" si="69"/>
        <v>16</v>
      </c>
      <c r="BH119" s="51">
        <f t="shared" si="69"/>
        <v>16</v>
      </c>
      <c r="BI119" s="51">
        <f t="shared" si="69"/>
        <v>16</v>
      </c>
      <c r="BJ119" s="51">
        <f t="shared" si="69"/>
        <v>16</v>
      </c>
      <c r="BK119" s="51">
        <f t="shared" si="69"/>
        <v>18</v>
      </c>
      <c r="BL119" s="51">
        <f t="shared" si="69"/>
        <v>14</v>
      </c>
      <c r="BM119" s="51">
        <f t="shared" si="69"/>
        <v>18</v>
      </c>
      <c r="BN119" s="51">
        <f t="shared" si="69"/>
        <v>18</v>
      </c>
      <c r="BO119" s="51">
        <f t="shared" si="69"/>
        <v>20</v>
      </c>
      <c r="BP119" s="51">
        <f t="shared" si="69"/>
        <v>18</v>
      </c>
    </row>
    <row r="120" spans="1:111" ht="15.75" customHeight="1">
      <c r="A120" s="69" t="s">
        <v>88</v>
      </c>
      <c r="H120" s="51"/>
      <c r="I120" s="51"/>
      <c r="J120" s="51"/>
      <c r="K120" s="51"/>
      <c r="L120" s="51"/>
      <c r="M120" s="51"/>
      <c r="N120" s="51"/>
      <c r="O120" s="51">
        <f t="shared" ref="O120:BP120" si="70">(O118+O119)</f>
        <v>22</v>
      </c>
      <c r="P120" s="51">
        <f t="shared" si="70"/>
        <v>22</v>
      </c>
      <c r="Q120" s="51">
        <f t="shared" si="70"/>
        <v>24</v>
      </c>
      <c r="R120" s="51">
        <f t="shared" si="70"/>
        <v>24</v>
      </c>
      <c r="S120" s="51">
        <f t="shared" si="70"/>
        <v>26</v>
      </c>
      <c r="T120" s="51">
        <f t="shared" si="70"/>
        <v>26</v>
      </c>
      <c r="U120" s="51">
        <f t="shared" si="70"/>
        <v>28</v>
      </c>
      <c r="V120" s="51">
        <f t="shared" si="70"/>
        <v>26</v>
      </c>
      <c r="W120" s="51">
        <f t="shared" si="70"/>
        <v>28</v>
      </c>
      <c r="X120" s="51">
        <f t="shared" si="70"/>
        <v>28</v>
      </c>
      <c r="Y120" s="51">
        <f t="shared" si="70"/>
        <v>30</v>
      </c>
      <c r="Z120" s="51">
        <f t="shared" si="70"/>
        <v>30</v>
      </c>
      <c r="AA120" s="51">
        <f t="shared" si="70"/>
        <v>32</v>
      </c>
      <c r="AB120" s="51">
        <f t="shared" si="70"/>
        <v>32</v>
      </c>
      <c r="AC120" s="51">
        <f t="shared" si="70"/>
        <v>32</v>
      </c>
      <c r="AD120" s="51">
        <f t="shared" si="70"/>
        <v>34</v>
      </c>
      <c r="AE120" s="51">
        <f t="shared" si="70"/>
        <v>34</v>
      </c>
      <c r="AF120" s="51">
        <f t="shared" si="70"/>
        <v>36</v>
      </c>
      <c r="AG120" s="51">
        <f t="shared" si="70"/>
        <v>36</v>
      </c>
      <c r="AH120" s="51">
        <f t="shared" si="70"/>
        <v>38</v>
      </c>
      <c r="AI120" s="51">
        <f t="shared" si="70"/>
        <v>38</v>
      </c>
      <c r="AJ120" s="51">
        <f t="shared" si="70"/>
        <v>40</v>
      </c>
      <c r="AK120" s="51">
        <f t="shared" si="70"/>
        <v>40</v>
      </c>
      <c r="AL120" s="51">
        <f t="shared" si="70"/>
        <v>42</v>
      </c>
      <c r="AM120" s="51">
        <f t="shared" si="70"/>
        <v>42</v>
      </c>
      <c r="AN120" s="51">
        <f t="shared" si="70"/>
        <v>44</v>
      </c>
      <c r="AO120" s="51">
        <f t="shared" si="70"/>
        <v>44</v>
      </c>
      <c r="AP120" s="51">
        <f t="shared" si="70"/>
        <v>46</v>
      </c>
      <c r="AQ120" s="51">
        <f t="shared" si="70"/>
        <v>46</v>
      </c>
      <c r="AR120" s="51">
        <f t="shared" si="70"/>
        <v>48</v>
      </c>
      <c r="AS120" s="51">
        <f t="shared" si="70"/>
        <v>46</v>
      </c>
      <c r="AT120" s="51">
        <f t="shared" si="70"/>
        <v>46</v>
      </c>
      <c r="AU120" s="51">
        <f t="shared" si="70"/>
        <v>48</v>
      </c>
      <c r="AV120" s="51">
        <f t="shared" si="70"/>
        <v>48</v>
      </c>
      <c r="AW120" s="51">
        <f t="shared" si="70"/>
        <v>50</v>
      </c>
      <c r="AX120" s="51">
        <f t="shared" si="70"/>
        <v>50</v>
      </c>
      <c r="AY120" s="51">
        <f t="shared" si="70"/>
        <v>52</v>
      </c>
      <c r="AZ120" s="51">
        <f t="shared" si="70"/>
        <v>52</v>
      </c>
      <c r="BA120" s="51">
        <f t="shared" si="70"/>
        <v>54</v>
      </c>
      <c r="BB120" s="51">
        <f t="shared" si="70"/>
        <v>54</v>
      </c>
      <c r="BC120" s="51">
        <f t="shared" si="70"/>
        <v>56</v>
      </c>
      <c r="BD120" s="51">
        <f t="shared" si="70"/>
        <v>56</v>
      </c>
      <c r="BE120" s="51">
        <f t="shared" si="70"/>
        <v>58</v>
      </c>
      <c r="BF120" s="51">
        <f t="shared" si="70"/>
        <v>58</v>
      </c>
      <c r="BG120" s="51">
        <f t="shared" si="70"/>
        <v>60</v>
      </c>
      <c r="BH120" s="51">
        <f t="shared" si="70"/>
        <v>60</v>
      </c>
      <c r="BI120" s="51">
        <f t="shared" si="70"/>
        <v>62</v>
      </c>
      <c r="BJ120" s="51">
        <f t="shared" si="70"/>
        <v>62</v>
      </c>
      <c r="BK120" s="51">
        <f t="shared" si="70"/>
        <v>64</v>
      </c>
      <c r="BL120" s="51">
        <f t="shared" si="70"/>
        <v>62</v>
      </c>
      <c r="BM120" s="51">
        <f t="shared" si="70"/>
        <v>66</v>
      </c>
      <c r="BN120" s="51">
        <f t="shared" si="70"/>
        <v>66</v>
      </c>
      <c r="BO120" s="51">
        <f t="shared" si="70"/>
        <v>68</v>
      </c>
      <c r="BP120" s="51">
        <f t="shared" si="70"/>
        <v>68</v>
      </c>
    </row>
    <row r="121" spans="1:111" ht="15.75" customHeight="1">
      <c r="A121" s="69" t="s">
        <v>87</v>
      </c>
      <c r="H121" s="51"/>
      <c r="I121" s="51"/>
      <c r="J121" s="51"/>
      <c r="K121" s="51"/>
      <c r="L121" s="51"/>
      <c r="M121" s="51"/>
      <c r="N121" s="51"/>
      <c r="O121" s="51">
        <f t="shared" ref="O121:AT121" si="71">(O101-SUM(O102:O106))</f>
        <v>0</v>
      </c>
      <c r="P121" s="51">
        <f t="shared" si="71"/>
        <v>0</v>
      </c>
      <c r="Q121" s="51">
        <f t="shared" si="71"/>
        <v>0</v>
      </c>
      <c r="R121" s="51">
        <f t="shared" si="71"/>
        <v>0</v>
      </c>
      <c r="S121" s="51">
        <f t="shared" si="71"/>
        <v>0</v>
      </c>
      <c r="T121" s="51">
        <f t="shared" si="71"/>
        <v>0</v>
      </c>
      <c r="U121" s="51">
        <f t="shared" si="71"/>
        <v>0</v>
      </c>
      <c r="V121" s="51">
        <f t="shared" si="71"/>
        <v>0</v>
      </c>
      <c r="W121" s="51">
        <f t="shared" si="71"/>
        <v>0</v>
      </c>
      <c r="X121" s="51">
        <f t="shared" si="71"/>
        <v>0</v>
      </c>
      <c r="Y121" s="51">
        <f t="shared" si="71"/>
        <v>0</v>
      </c>
      <c r="Z121" s="51">
        <f t="shared" si="71"/>
        <v>0</v>
      </c>
      <c r="AA121" s="51">
        <f t="shared" si="71"/>
        <v>0</v>
      </c>
      <c r="AB121" s="51">
        <f t="shared" si="71"/>
        <v>0</v>
      </c>
      <c r="AC121" s="51">
        <f t="shared" si="71"/>
        <v>0</v>
      </c>
      <c r="AD121" s="51">
        <f t="shared" si="71"/>
        <v>0</v>
      </c>
      <c r="AE121" s="51">
        <f t="shared" si="71"/>
        <v>0</v>
      </c>
      <c r="AF121" s="51">
        <f t="shared" si="71"/>
        <v>0</v>
      </c>
      <c r="AG121" s="51">
        <f t="shared" si="71"/>
        <v>0</v>
      </c>
      <c r="AH121" s="51">
        <f t="shared" si="71"/>
        <v>0</v>
      </c>
      <c r="AI121" s="51">
        <f t="shared" si="71"/>
        <v>0</v>
      </c>
      <c r="AJ121" s="51">
        <f t="shared" si="71"/>
        <v>0</v>
      </c>
      <c r="AK121" s="51">
        <f t="shared" si="71"/>
        <v>0</v>
      </c>
      <c r="AL121" s="51">
        <f t="shared" si="71"/>
        <v>0</v>
      </c>
      <c r="AM121" s="51">
        <f t="shared" si="71"/>
        <v>0</v>
      </c>
      <c r="AN121" s="51">
        <f t="shared" si="71"/>
        <v>0</v>
      </c>
      <c r="AO121" s="51">
        <f t="shared" si="71"/>
        <v>0</v>
      </c>
      <c r="AP121" s="51">
        <f t="shared" si="71"/>
        <v>0</v>
      </c>
      <c r="AQ121" s="51">
        <f t="shared" si="71"/>
        <v>0</v>
      </c>
      <c r="AR121" s="51">
        <f t="shared" si="71"/>
        <v>0</v>
      </c>
      <c r="AS121" s="51">
        <f t="shared" si="71"/>
        <v>0</v>
      </c>
      <c r="AT121" s="51">
        <f t="shared" si="71"/>
        <v>0</v>
      </c>
      <c r="AU121" s="51">
        <f t="shared" ref="AU121:BP121" si="72">(AU101-SUM(AU102:AU106))</f>
        <v>0</v>
      </c>
      <c r="AV121" s="51">
        <f t="shared" si="72"/>
        <v>0</v>
      </c>
      <c r="AW121" s="51">
        <f t="shared" si="72"/>
        <v>0</v>
      </c>
      <c r="AX121" s="51">
        <f t="shared" si="72"/>
        <v>0</v>
      </c>
      <c r="AY121" s="51">
        <f t="shared" si="72"/>
        <v>0</v>
      </c>
      <c r="AZ121" s="51">
        <f t="shared" si="72"/>
        <v>0</v>
      </c>
      <c r="BA121" s="51">
        <f t="shared" si="72"/>
        <v>0</v>
      </c>
      <c r="BB121" s="51">
        <f t="shared" si="72"/>
        <v>0</v>
      </c>
      <c r="BC121" s="51">
        <f t="shared" si="72"/>
        <v>0</v>
      </c>
      <c r="BD121" s="51">
        <f t="shared" si="72"/>
        <v>0</v>
      </c>
      <c r="BE121" s="51">
        <f t="shared" si="72"/>
        <v>0</v>
      </c>
      <c r="BF121" s="51">
        <f t="shared" si="72"/>
        <v>0</v>
      </c>
      <c r="BG121" s="51">
        <f t="shared" si="72"/>
        <v>0</v>
      </c>
      <c r="BH121" s="51">
        <f t="shared" si="72"/>
        <v>0</v>
      </c>
      <c r="BI121" s="51">
        <f t="shared" si="72"/>
        <v>0</v>
      </c>
      <c r="BJ121" s="51">
        <f t="shared" si="72"/>
        <v>0</v>
      </c>
      <c r="BK121" s="51">
        <f t="shared" si="72"/>
        <v>0</v>
      </c>
      <c r="BL121" s="51">
        <f t="shared" si="72"/>
        <v>0</v>
      </c>
      <c r="BM121" s="51">
        <f t="shared" si="72"/>
        <v>0</v>
      </c>
      <c r="BN121" s="51">
        <f t="shared" si="72"/>
        <v>0</v>
      </c>
      <c r="BO121" s="51">
        <f t="shared" si="72"/>
        <v>0</v>
      </c>
      <c r="BP121" s="51">
        <f t="shared" si="72"/>
        <v>0</v>
      </c>
    </row>
    <row r="122" spans="1:111" s="71" customFormat="1" ht="15.75" customHeight="1">
      <c r="A122" s="70" t="s">
        <v>86</v>
      </c>
      <c r="C122" s="73"/>
      <c r="D122" s="73"/>
      <c r="E122" s="73"/>
      <c r="F122" s="73"/>
      <c r="G122" s="73"/>
      <c r="H122" s="72"/>
      <c r="I122" s="72"/>
      <c r="J122" s="72"/>
      <c r="K122" s="72"/>
      <c r="L122" s="72"/>
      <c r="M122" s="72"/>
      <c r="N122" s="72"/>
      <c r="O122" s="72">
        <f t="shared" ref="O122:AT122" si="73">(O109-((SUM(O115:O117)/2)+(O112+(2*O113)+(4*O114))))</f>
        <v>0.5</v>
      </c>
      <c r="P122" s="72">
        <f t="shared" si="73"/>
        <v>0</v>
      </c>
      <c r="Q122" s="72">
        <f t="shared" si="73"/>
        <v>-0.5</v>
      </c>
      <c r="R122" s="72">
        <f t="shared" si="73"/>
        <v>0</v>
      </c>
      <c r="S122" s="72">
        <f t="shared" si="73"/>
        <v>-0.5</v>
      </c>
      <c r="T122" s="72">
        <f t="shared" si="73"/>
        <v>0</v>
      </c>
      <c r="U122" s="72">
        <f t="shared" si="73"/>
        <v>0.5</v>
      </c>
      <c r="V122" s="72">
        <f t="shared" si="73"/>
        <v>0</v>
      </c>
      <c r="W122" s="72">
        <f t="shared" si="73"/>
        <v>-0.5</v>
      </c>
      <c r="X122" s="72">
        <f t="shared" si="73"/>
        <v>0</v>
      </c>
      <c r="Y122" s="72">
        <f t="shared" si="73"/>
        <v>0.5</v>
      </c>
      <c r="Z122" s="72">
        <f t="shared" si="73"/>
        <v>0</v>
      </c>
      <c r="AA122" s="72">
        <f t="shared" si="73"/>
        <v>-0.5</v>
      </c>
      <c r="AB122" s="72">
        <f t="shared" si="73"/>
        <v>0</v>
      </c>
      <c r="AC122" s="72">
        <f t="shared" si="73"/>
        <v>-0.5</v>
      </c>
      <c r="AD122" s="72">
        <f t="shared" si="73"/>
        <v>0</v>
      </c>
      <c r="AE122" s="72">
        <f t="shared" si="73"/>
        <v>0.5</v>
      </c>
      <c r="AF122" s="72">
        <f t="shared" si="73"/>
        <v>0</v>
      </c>
      <c r="AG122" s="72">
        <f t="shared" si="73"/>
        <v>-0.5</v>
      </c>
      <c r="AH122" s="72">
        <f t="shared" si="73"/>
        <v>0</v>
      </c>
      <c r="AI122" s="72">
        <f t="shared" si="73"/>
        <v>0.5</v>
      </c>
      <c r="AJ122" s="72">
        <f t="shared" si="73"/>
        <v>0</v>
      </c>
      <c r="AK122" s="72">
        <f t="shared" si="73"/>
        <v>-0.5</v>
      </c>
      <c r="AL122" s="72">
        <f t="shared" si="73"/>
        <v>0</v>
      </c>
      <c r="AM122" s="72">
        <f t="shared" si="73"/>
        <v>-0.5</v>
      </c>
      <c r="AN122" s="72">
        <f t="shared" si="73"/>
        <v>0</v>
      </c>
      <c r="AO122" s="72">
        <f t="shared" si="73"/>
        <v>0.5</v>
      </c>
      <c r="AP122" s="72">
        <f t="shared" si="73"/>
        <v>0</v>
      </c>
      <c r="AQ122" s="72">
        <f t="shared" si="73"/>
        <v>-0.5</v>
      </c>
      <c r="AR122" s="72">
        <f t="shared" si="73"/>
        <v>0</v>
      </c>
      <c r="AS122" s="72">
        <f t="shared" si="73"/>
        <v>0.5</v>
      </c>
      <c r="AT122" s="72">
        <f t="shared" si="73"/>
        <v>0</v>
      </c>
      <c r="AU122" s="72">
        <f t="shared" ref="AU122:BP122" si="74">(AU109-((SUM(AU115:AU117)/2)+(AU112+(2*AU113)+(4*AU114))))</f>
        <v>-0.5</v>
      </c>
      <c r="AV122" s="72">
        <f t="shared" si="74"/>
        <v>0</v>
      </c>
      <c r="AW122" s="72">
        <f t="shared" si="74"/>
        <v>-0.5</v>
      </c>
      <c r="AX122" s="72">
        <f t="shared" si="74"/>
        <v>0</v>
      </c>
      <c r="AY122" s="72">
        <f t="shared" si="74"/>
        <v>0.5</v>
      </c>
      <c r="AZ122" s="72">
        <f t="shared" si="74"/>
        <v>0</v>
      </c>
      <c r="BA122" s="72">
        <f t="shared" si="74"/>
        <v>-1</v>
      </c>
      <c r="BB122" s="72">
        <f t="shared" si="74"/>
        <v>0</v>
      </c>
      <c r="BC122" s="72">
        <f t="shared" si="74"/>
        <v>0.5</v>
      </c>
      <c r="BD122" s="72">
        <f t="shared" si="74"/>
        <v>0</v>
      </c>
      <c r="BE122" s="72">
        <f t="shared" si="74"/>
        <v>-0.5</v>
      </c>
      <c r="BF122" s="72">
        <f t="shared" si="74"/>
        <v>0</v>
      </c>
      <c r="BG122" s="72">
        <f t="shared" si="74"/>
        <v>-0.5</v>
      </c>
      <c r="BH122" s="72">
        <f t="shared" si="74"/>
        <v>0</v>
      </c>
      <c r="BI122" s="72">
        <f t="shared" si="74"/>
        <v>0.5</v>
      </c>
      <c r="BJ122" s="72">
        <f t="shared" si="74"/>
        <v>0</v>
      </c>
      <c r="BK122" s="72">
        <f t="shared" si="74"/>
        <v>-0.5</v>
      </c>
      <c r="BL122" s="72">
        <f t="shared" si="74"/>
        <v>0</v>
      </c>
      <c r="BM122" s="72">
        <f t="shared" si="74"/>
        <v>0.5</v>
      </c>
      <c r="BN122" s="72">
        <f t="shared" si="74"/>
        <v>0</v>
      </c>
      <c r="BO122" s="72">
        <f t="shared" si="74"/>
        <v>-0.5</v>
      </c>
      <c r="BP122" s="72">
        <f t="shared" si="74"/>
        <v>0</v>
      </c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</row>
    <row r="123" spans="1:111" ht="15.75" customHeight="1">
      <c r="A123" s="69" t="s">
        <v>85</v>
      </c>
      <c r="O123" s="53">
        <f t="shared" ref="O123:BP123" si="75">(O99-O120)</f>
        <v>9</v>
      </c>
      <c r="P123" s="53">
        <f t="shared" si="75"/>
        <v>10</v>
      </c>
      <c r="Q123" s="53">
        <f t="shared" si="75"/>
        <v>9</v>
      </c>
      <c r="R123" s="53">
        <f t="shared" si="75"/>
        <v>10</v>
      </c>
      <c r="S123" s="53">
        <f t="shared" si="75"/>
        <v>9</v>
      </c>
      <c r="T123" s="53">
        <f t="shared" si="75"/>
        <v>10</v>
      </c>
      <c r="U123" s="53">
        <f t="shared" si="75"/>
        <v>9</v>
      </c>
      <c r="V123" s="53">
        <f t="shared" si="75"/>
        <v>12</v>
      </c>
      <c r="W123" s="53">
        <f t="shared" si="75"/>
        <v>11</v>
      </c>
      <c r="X123" s="53">
        <f t="shared" si="75"/>
        <v>12</v>
      </c>
      <c r="Y123" s="53">
        <f t="shared" si="75"/>
        <v>11</v>
      </c>
      <c r="Z123" s="53">
        <f t="shared" si="75"/>
        <v>12</v>
      </c>
      <c r="AA123" s="53">
        <f t="shared" si="75"/>
        <v>11</v>
      </c>
      <c r="AB123" s="53">
        <f t="shared" si="75"/>
        <v>12</v>
      </c>
      <c r="AC123" s="53">
        <f t="shared" si="75"/>
        <v>13</v>
      </c>
      <c r="AD123" s="53">
        <f t="shared" si="75"/>
        <v>12</v>
      </c>
      <c r="AE123" s="53">
        <f t="shared" si="75"/>
        <v>13</v>
      </c>
      <c r="AF123" s="53">
        <f t="shared" si="75"/>
        <v>12</v>
      </c>
      <c r="AG123" s="53">
        <f t="shared" si="75"/>
        <v>13</v>
      </c>
      <c r="AH123" s="53">
        <f t="shared" si="75"/>
        <v>12</v>
      </c>
      <c r="AI123" s="53">
        <f t="shared" si="75"/>
        <v>13</v>
      </c>
      <c r="AJ123" s="53">
        <f t="shared" si="75"/>
        <v>12</v>
      </c>
      <c r="AK123" s="53">
        <f t="shared" si="75"/>
        <v>13</v>
      </c>
      <c r="AL123" s="53">
        <f t="shared" si="75"/>
        <v>12</v>
      </c>
      <c r="AM123" s="53">
        <f t="shared" si="75"/>
        <v>13</v>
      </c>
      <c r="AN123" s="53">
        <f t="shared" si="75"/>
        <v>12</v>
      </c>
      <c r="AO123" s="53">
        <f t="shared" si="75"/>
        <v>13</v>
      </c>
      <c r="AP123" s="53">
        <f t="shared" si="75"/>
        <v>12</v>
      </c>
      <c r="AQ123" s="53">
        <f t="shared" si="75"/>
        <v>13</v>
      </c>
      <c r="AR123" s="53">
        <f t="shared" si="75"/>
        <v>12</v>
      </c>
      <c r="AS123" s="53">
        <f t="shared" si="75"/>
        <v>15</v>
      </c>
      <c r="AT123" s="53">
        <f t="shared" si="75"/>
        <v>16</v>
      </c>
      <c r="AU123" s="53">
        <f t="shared" si="75"/>
        <v>15</v>
      </c>
      <c r="AV123" s="53">
        <f t="shared" si="75"/>
        <v>16</v>
      </c>
      <c r="AW123" s="53">
        <f t="shared" si="75"/>
        <v>15</v>
      </c>
      <c r="AX123" s="53">
        <f t="shared" si="75"/>
        <v>16</v>
      </c>
      <c r="AY123" s="53">
        <f t="shared" si="75"/>
        <v>15</v>
      </c>
      <c r="AZ123" s="53">
        <f t="shared" si="75"/>
        <v>16</v>
      </c>
      <c r="BA123" s="53">
        <f t="shared" si="75"/>
        <v>15</v>
      </c>
      <c r="BB123" s="53">
        <f t="shared" si="75"/>
        <v>16</v>
      </c>
      <c r="BC123" s="53">
        <f t="shared" si="75"/>
        <v>15</v>
      </c>
      <c r="BD123" s="53">
        <f t="shared" si="75"/>
        <v>16</v>
      </c>
      <c r="BE123" s="53">
        <f t="shared" si="75"/>
        <v>15</v>
      </c>
      <c r="BF123" s="53">
        <f t="shared" si="75"/>
        <v>16</v>
      </c>
      <c r="BG123" s="53">
        <f t="shared" si="75"/>
        <v>15</v>
      </c>
      <c r="BH123" s="53">
        <f t="shared" si="75"/>
        <v>16</v>
      </c>
      <c r="BI123" s="53">
        <f t="shared" si="75"/>
        <v>15</v>
      </c>
      <c r="BJ123" s="53">
        <f t="shared" si="75"/>
        <v>16</v>
      </c>
      <c r="BK123" s="53">
        <f t="shared" si="75"/>
        <v>15</v>
      </c>
      <c r="BL123" s="53">
        <f t="shared" si="75"/>
        <v>18</v>
      </c>
      <c r="BM123" s="53">
        <f t="shared" si="75"/>
        <v>15</v>
      </c>
      <c r="BN123" s="53">
        <f t="shared" si="75"/>
        <v>16</v>
      </c>
      <c r="BO123" s="53">
        <f t="shared" si="75"/>
        <v>15</v>
      </c>
      <c r="BP123" s="53">
        <f t="shared" si="75"/>
        <v>16</v>
      </c>
    </row>
    <row r="124" spans="1:111" s="75" customFormat="1" ht="15.75" customHeight="1">
      <c r="C124" s="76"/>
      <c r="D124" s="76"/>
      <c r="E124" s="76"/>
      <c r="F124" s="76"/>
      <c r="G124" s="76"/>
      <c r="H124" s="78"/>
      <c r="I124" s="78"/>
      <c r="J124" s="78"/>
      <c r="K124" s="78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8"/>
      <c r="W124" s="78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</row>
    <row r="125" spans="1:111" ht="15.75" customHeight="1">
      <c r="A125" s="54" t="s">
        <v>103</v>
      </c>
      <c r="H125" s="51"/>
      <c r="I125" s="51"/>
      <c r="J125" s="51"/>
      <c r="K125" s="51"/>
      <c r="R125" s="53">
        <f t="shared" ref="R125:CB125" si="76">ROUND(R129/$B$126,2)</f>
        <v>2.13</v>
      </c>
      <c r="S125" s="53">
        <f t="shared" si="76"/>
        <v>2.19</v>
      </c>
      <c r="T125" s="53">
        <f t="shared" si="76"/>
        <v>2.25</v>
      </c>
      <c r="U125" s="53">
        <f t="shared" si="76"/>
        <v>2.31</v>
      </c>
      <c r="V125" s="53">
        <f t="shared" si="76"/>
        <v>2.38</v>
      </c>
      <c r="W125" s="53">
        <f t="shared" si="76"/>
        <v>2.44</v>
      </c>
      <c r="X125" s="53">
        <f t="shared" si="76"/>
        <v>2.5</v>
      </c>
      <c r="Y125" s="53">
        <f t="shared" si="76"/>
        <v>2.56</v>
      </c>
      <c r="Z125" s="53">
        <f t="shared" si="76"/>
        <v>2.63</v>
      </c>
      <c r="AA125" s="53">
        <f t="shared" si="76"/>
        <v>2.69</v>
      </c>
      <c r="AB125" s="53">
        <f t="shared" si="76"/>
        <v>2.75</v>
      </c>
      <c r="AC125" s="53">
        <f t="shared" si="76"/>
        <v>2.81</v>
      </c>
      <c r="AD125" s="53">
        <f t="shared" si="76"/>
        <v>2.88</v>
      </c>
      <c r="AE125" s="53">
        <f t="shared" si="76"/>
        <v>2.94</v>
      </c>
      <c r="AF125" s="53">
        <f t="shared" si="76"/>
        <v>3</v>
      </c>
      <c r="AG125" s="53">
        <f t="shared" si="76"/>
        <v>3.06</v>
      </c>
      <c r="AH125" s="53">
        <f t="shared" si="76"/>
        <v>3.13</v>
      </c>
      <c r="AI125" s="53">
        <f t="shared" si="76"/>
        <v>3.19</v>
      </c>
      <c r="AJ125" s="53">
        <f t="shared" si="76"/>
        <v>3.25</v>
      </c>
      <c r="AK125" s="53">
        <f t="shared" si="76"/>
        <v>3.31</v>
      </c>
      <c r="AL125" s="53">
        <f t="shared" si="76"/>
        <v>3.38</v>
      </c>
      <c r="AM125" s="53">
        <f t="shared" si="76"/>
        <v>3.44</v>
      </c>
      <c r="AN125" s="53">
        <f t="shared" si="76"/>
        <v>3.5</v>
      </c>
      <c r="AO125" s="53">
        <f t="shared" si="76"/>
        <v>3.56</v>
      </c>
      <c r="AP125" s="53">
        <f t="shared" si="76"/>
        <v>3.63</v>
      </c>
      <c r="AQ125" s="53">
        <f t="shared" si="76"/>
        <v>3.69</v>
      </c>
      <c r="AR125" s="53">
        <f t="shared" si="76"/>
        <v>3.75</v>
      </c>
      <c r="AS125" s="53">
        <f t="shared" si="76"/>
        <v>3.81</v>
      </c>
      <c r="AT125" s="53">
        <f t="shared" si="76"/>
        <v>3.88</v>
      </c>
      <c r="AU125" s="53">
        <f t="shared" si="76"/>
        <v>3.94</v>
      </c>
      <c r="AV125" s="53">
        <f t="shared" si="76"/>
        <v>4</v>
      </c>
      <c r="AW125" s="53">
        <f t="shared" si="76"/>
        <v>4.0599999999999996</v>
      </c>
      <c r="AX125" s="53">
        <f t="shared" si="76"/>
        <v>4.13</v>
      </c>
      <c r="AY125" s="53">
        <f t="shared" si="76"/>
        <v>4.1900000000000004</v>
      </c>
      <c r="AZ125" s="53">
        <f t="shared" si="76"/>
        <v>4.25</v>
      </c>
      <c r="BA125" s="53">
        <f t="shared" si="76"/>
        <v>4.3099999999999996</v>
      </c>
      <c r="BB125" s="53">
        <f t="shared" si="76"/>
        <v>4.38</v>
      </c>
      <c r="BC125" s="53">
        <f t="shared" si="76"/>
        <v>4.4400000000000004</v>
      </c>
      <c r="BD125" s="53">
        <f t="shared" si="76"/>
        <v>4.5</v>
      </c>
      <c r="BE125" s="53">
        <f t="shared" si="76"/>
        <v>4.5599999999999996</v>
      </c>
      <c r="BF125" s="53">
        <f t="shared" si="76"/>
        <v>4.63</v>
      </c>
      <c r="BG125" s="53">
        <f t="shared" si="76"/>
        <v>4.6900000000000004</v>
      </c>
      <c r="BH125" s="53">
        <f t="shared" si="76"/>
        <v>4.75</v>
      </c>
      <c r="BI125" s="53">
        <f t="shared" si="76"/>
        <v>4.8099999999999996</v>
      </c>
      <c r="BJ125" s="53">
        <f t="shared" si="76"/>
        <v>4.88</v>
      </c>
      <c r="BK125" s="53">
        <f t="shared" si="76"/>
        <v>4.9400000000000004</v>
      </c>
      <c r="BL125" s="53">
        <f t="shared" si="76"/>
        <v>5</v>
      </c>
      <c r="BM125" s="53">
        <f t="shared" si="76"/>
        <v>5.0599999999999996</v>
      </c>
      <c r="BN125" s="53">
        <f t="shared" si="76"/>
        <v>5.13</v>
      </c>
      <c r="BO125" s="53">
        <f t="shared" si="76"/>
        <v>5.19</v>
      </c>
      <c r="BP125" s="53">
        <f t="shared" si="76"/>
        <v>5.25</v>
      </c>
      <c r="BQ125" s="53">
        <f t="shared" si="76"/>
        <v>5.31</v>
      </c>
      <c r="BR125" s="53">
        <f t="shared" si="76"/>
        <v>5.38</v>
      </c>
      <c r="BS125" s="53">
        <f t="shared" si="76"/>
        <v>5.44</v>
      </c>
      <c r="BT125" s="53">
        <f t="shared" si="76"/>
        <v>5.5</v>
      </c>
      <c r="BU125" s="53">
        <f t="shared" si="76"/>
        <v>5.56</v>
      </c>
      <c r="BV125" s="53">
        <f t="shared" si="76"/>
        <v>5.63</v>
      </c>
      <c r="BW125" s="53">
        <f t="shared" si="76"/>
        <v>5.69</v>
      </c>
      <c r="BX125" s="53">
        <f t="shared" si="76"/>
        <v>5.75</v>
      </c>
      <c r="BY125" s="53">
        <f t="shared" si="76"/>
        <v>5.81</v>
      </c>
      <c r="BZ125" s="53">
        <f t="shared" si="76"/>
        <v>5.88</v>
      </c>
      <c r="CA125" s="53">
        <f t="shared" si="76"/>
        <v>5.94</v>
      </c>
      <c r="CB125" s="53">
        <f t="shared" si="76"/>
        <v>6</v>
      </c>
    </row>
    <row r="126" spans="1:111" ht="15.75" customHeight="1">
      <c r="A126" s="49" t="s">
        <v>13</v>
      </c>
      <c r="B126" s="55">
        <v>16</v>
      </c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1" ht="15.75" customHeight="1">
      <c r="A127" s="49" t="s">
        <v>14</v>
      </c>
      <c r="B127" s="55">
        <v>22</v>
      </c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1" s="47" customFormat="1" ht="14.15" customHeight="1">
      <c r="A128" s="44" t="s">
        <v>102</v>
      </c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51"/>
      <c r="Y128" s="51"/>
      <c r="Z128" s="46"/>
      <c r="AA128" s="46"/>
      <c r="AB128" s="46"/>
      <c r="AC128" s="46"/>
      <c r="AD128" s="46"/>
      <c r="AE128" s="46"/>
      <c r="AF128" s="46">
        <f>ROUNDDOWN(0.75*($B$127*AF4),0)</f>
        <v>198</v>
      </c>
      <c r="AG128" s="51"/>
      <c r="AH128" s="53"/>
      <c r="AI128" s="53"/>
      <c r="AJ128" s="46">
        <f>ROUNDDOWN(0.75*($B$127*AJ4),0)</f>
        <v>0</v>
      </c>
      <c r="AK128" s="53"/>
      <c r="AL128" s="53"/>
      <c r="AM128" s="53"/>
      <c r="AN128" s="46">
        <f>ROUNDDOWN(0.75*($B$127*AN4),0)</f>
        <v>0</v>
      </c>
      <c r="AO128" s="53"/>
      <c r="AP128" s="53"/>
      <c r="AQ128" s="53"/>
      <c r="AR128" s="46">
        <f>ROUNDDOWN(0.75*($B$127*AR4),0)</f>
        <v>0</v>
      </c>
      <c r="AS128" s="53"/>
      <c r="AT128" s="53"/>
      <c r="AU128" s="57"/>
      <c r="AV128" s="46">
        <f>ROUNDDOWN(0.75*($B$127*AV4),0)</f>
        <v>0</v>
      </c>
      <c r="AW128" s="57"/>
      <c r="AX128" s="57"/>
      <c r="AY128" s="57"/>
      <c r="AZ128" s="46">
        <f>ROUNDDOWN(0.75*($B$127*AZ4),0)</f>
        <v>0</v>
      </c>
      <c r="BA128" s="57"/>
      <c r="BB128" s="57"/>
      <c r="BC128" s="57"/>
      <c r="BD128" s="46">
        <f>ROUNDDOWN(0.75*($B$127*BD4),0)</f>
        <v>0</v>
      </c>
      <c r="BE128" s="57"/>
      <c r="BF128" s="57"/>
      <c r="BG128" s="57"/>
      <c r="BH128" s="46">
        <f>ROUNDDOWN(0.75*($B$127*BH4),0)</f>
        <v>0</v>
      </c>
      <c r="BI128" s="57"/>
      <c r="BJ128" s="57"/>
      <c r="BK128" s="57"/>
      <c r="BL128" s="51">
        <f>ROUNDDOWN(0.75*($B$127*BL4),0)</f>
        <v>0</v>
      </c>
      <c r="BM128" s="57"/>
      <c r="BN128" s="46"/>
      <c r="BO128" s="57"/>
      <c r="BP128" s="46">
        <f>ROUNDDOWN(0.75*($B$127*BP4),0)</f>
        <v>0</v>
      </c>
      <c r="BQ128" s="57"/>
      <c r="BR128" s="57"/>
      <c r="BS128" s="57"/>
      <c r="BT128" s="46">
        <f>ROUNDDOWN(0.75*($B$127*BT4),0)</f>
        <v>0</v>
      </c>
      <c r="BU128" s="57"/>
      <c r="BV128" s="57"/>
      <c r="BW128" s="57"/>
      <c r="BX128" s="46">
        <f>ROUNDDOWN(0.75*($B$127*BX4),0)</f>
        <v>0</v>
      </c>
      <c r="BY128" s="57"/>
      <c r="BZ128" s="57"/>
      <c r="CA128" s="57"/>
      <c r="CB128" s="46">
        <f>ROUNDDOWN(0.75*($B$127*CB4),0)</f>
        <v>0</v>
      </c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</row>
    <row r="129" spans="1:111" s="47" customFormat="1" ht="14.15" customHeight="1">
      <c r="A129" s="44" t="s">
        <v>68</v>
      </c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>
        <f t="shared" ref="R129:AE129" si="77">(S129-1)</f>
        <v>34</v>
      </c>
      <c r="S129" s="46">
        <f t="shared" si="77"/>
        <v>35</v>
      </c>
      <c r="T129" s="46">
        <f t="shared" si="77"/>
        <v>36</v>
      </c>
      <c r="U129" s="46">
        <f t="shared" si="77"/>
        <v>37</v>
      </c>
      <c r="V129" s="46">
        <f t="shared" si="77"/>
        <v>38</v>
      </c>
      <c r="W129" s="46">
        <f t="shared" si="77"/>
        <v>39</v>
      </c>
      <c r="X129" s="46">
        <f t="shared" si="77"/>
        <v>40</v>
      </c>
      <c r="Y129" s="46">
        <f t="shared" si="77"/>
        <v>41</v>
      </c>
      <c r="Z129" s="46">
        <f t="shared" si="77"/>
        <v>42</v>
      </c>
      <c r="AA129" s="46">
        <f t="shared" si="77"/>
        <v>43</v>
      </c>
      <c r="AB129" s="46">
        <f t="shared" si="77"/>
        <v>44</v>
      </c>
      <c r="AC129" s="46">
        <f t="shared" si="77"/>
        <v>45</v>
      </c>
      <c r="AD129" s="46">
        <f t="shared" si="77"/>
        <v>46</v>
      </c>
      <c r="AE129" s="46">
        <f t="shared" si="77"/>
        <v>47</v>
      </c>
      <c r="AF129" s="46">
        <v>48</v>
      </c>
      <c r="AG129" s="53">
        <f t="shared" ref="AG129:CB129" si="78">(AF129+1)</f>
        <v>49</v>
      </c>
      <c r="AH129" s="53">
        <f t="shared" si="78"/>
        <v>50</v>
      </c>
      <c r="AI129" s="53">
        <f t="shared" si="78"/>
        <v>51</v>
      </c>
      <c r="AJ129" s="53">
        <f t="shared" si="78"/>
        <v>52</v>
      </c>
      <c r="AK129" s="53">
        <f t="shared" si="78"/>
        <v>53</v>
      </c>
      <c r="AL129" s="53">
        <f t="shared" si="78"/>
        <v>54</v>
      </c>
      <c r="AM129" s="53">
        <f t="shared" si="78"/>
        <v>55</v>
      </c>
      <c r="AN129" s="53">
        <f t="shared" si="78"/>
        <v>56</v>
      </c>
      <c r="AO129" s="53">
        <f t="shared" si="78"/>
        <v>57</v>
      </c>
      <c r="AP129" s="53">
        <f t="shared" si="78"/>
        <v>58</v>
      </c>
      <c r="AQ129" s="53">
        <f t="shared" si="78"/>
        <v>59</v>
      </c>
      <c r="AR129" s="53">
        <f t="shared" si="78"/>
        <v>60</v>
      </c>
      <c r="AS129" s="53">
        <f t="shared" si="78"/>
        <v>61</v>
      </c>
      <c r="AT129" s="53">
        <f t="shared" si="78"/>
        <v>62</v>
      </c>
      <c r="AU129" s="53">
        <f t="shared" si="78"/>
        <v>63</v>
      </c>
      <c r="AV129" s="53">
        <f t="shared" si="78"/>
        <v>64</v>
      </c>
      <c r="AW129" s="53">
        <f t="shared" si="78"/>
        <v>65</v>
      </c>
      <c r="AX129" s="53">
        <f t="shared" si="78"/>
        <v>66</v>
      </c>
      <c r="AY129" s="53">
        <f t="shared" si="78"/>
        <v>67</v>
      </c>
      <c r="AZ129" s="53">
        <f t="shared" si="78"/>
        <v>68</v>
      </c>
      <c r="BA129" s="53">
        <f t="shared" si="78"/>
        <v>69</v>
      </c>
      <c r="BB129" s="53">
        <f t="shared" si="78"/>
        <v>70</v>
      </c>
      <c r="BC129" s="53">
        <f t="shared" si="78"/>
        <v>71</v>
      </c>
      <c r="BD129" s="53">
        <f t="shared" si="78"/>
        <v>72</v>
      </c>
      <c r="BE129" s="53">
        <f t="shared" si="78"/>
        <v>73</v>
      </c>
      <c r="BF129" s="53">
        <f t="shared" si="78"/>
        <v>74</v>
      </c>
      <c r="BG129" s="53">
        <f t="shared" si="78"/>
        <v>75</v>
      </c>
      <c r="BH129" s="53">
        <f t="shared" si="78"/>
        <v>76</v>
      </c>
      <c r="BI129" s="53">
        <f t="shared" si="78"/>
        <v>77</v>
      </c>
      <c r="BJ129" s="53">
        <f t="shared" si="78"/>
        <v>78</v>
      </c>
      <c r="BK129" s="53">
        <f t="shared" si="78"/>
        <v>79</v>
      </c>
      <c r="BL129" s="53">
        <f t="shared" si="78"/>
        <v>80</v>
      </c>
      <c r="BM129" s="53">
        <f t="shared" si="78"/>
        <v>81</v>
      </c>
      <c r="BN129" s="53">
        <f t="shared" si="78"/>
        <v>82</v>
      </c>
      <c r="BO129" s="53">
        <f t="shared" si="78"/>
        <v>83</v>
      </c>
      <c r="BP129" s="53">
        <f t="shared" si="78"/>
        <v>84</v>
      </c>
      <c r="BQ129" s="53">
        <f t="shared" si="78"/>
        <v>85</v>
      </c>
      <c r="BR129" s="53">
        <f t="shared" si="78"/>
        <v>86</v>
      </c>
      <c r="BS129" s="53">
        <f t="shared" si="78"/>
        <v>87</v>
      </c>
      <c r="BT129" s="53">
        <f t="shared" si="78"/>
        <v>88</v>
      </c>
      <c r="BU129" s="53">
        <f t="shared" si="78"/>
        <v>89</v>
      </c>
      <c r="BV129" s="53">
        <f t="shared" si="78"/>
        <v>90</v>
      </c>
      <c r="BW129" s="53">
        <f t="shared" si="78"/>
        <v>91</v>
      </c>
      <c r="BX129" s="53">
        <f t="shared" si="78"/>
        <v>92</v>
      </c>
      <c r="BY129" s="53">
        <f t="shared" si="78"/>
        <v>93</v>
      </c>
      <c r="BZ129" s="53">
        <f t="shared" si="78"/>
        <v>94</v>
      </c>
      <c r="CA129" s="53">
        <f t="shared" si="78"/>
        <v>95</v>
      </c>
      <c r="CB129" s="53">
        <f t="shared" si="78"/>
        <v>96</v>
      </c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</row>
    <row r="130" spans="1:111" s="47" customFormat="1" ht="14.15" customHeight="1">
      <c r="A130" s="44" t="s">
        <v>101</v>
      </c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>
        <f t="shared" ref="R130:AW130" si="79">ROUNDUP(Rows_for_Initial_Curve*R128,0)</f>
        <v>0</v>
      </c>
      <c r="S130" s="46">
        <f t="shared" si="79"/>
        <v>0</v>
      </c>
      <c r="T130" s="46">
        <f t="shared" si="79"/>
        <v>0</v>
      </c>
      <c r="U130" s="46">
        <f t="shared" si="79"/>
        <v>0</v>
      </c>
      <c r="V130" s="46">
        <f t="shared" si="79"/>
        <v>0</v>
      </c>
      <c r="W130" s="46">
        <f t="shared" si="79"/>
        <v>0</v>
      </c>
      <c r="X130" s="46">
        <f t="shared" si="79"/>
        <v>0</v>
      </c>
      <c r="Y130" s="46">
        <f t="shared" si="79"/>
        <v>0</v>
      </c>
      <c r="Z130" s="46">
        <f t="shared" si="79"/>
        <v>0</v>
      </c>
      <c r="AA130" s="46">
        <f t="shared" si="79"/>
        <v>0</v>
      </c>
      <c r="AB130" s="46">
        <f t="shared" si="79"/>
        <v>0</v>
      </c>
      <c r="AC130" s="46">
        <f t="shared" si="79"/>
        <v>0</v>
      </c>
      <c r="AD130" s="46">
        <f t="shared" si="79"/>
        <v>0</v>
      </c>
      <c r="AE130" s="46">
        <f t="shared" si="79"/>
        <v>0</v>
      </c>
      <c r="AF130" s="46">
        <f t="shared" si="79"/>
        <v>50</v>
      </c>
      <c r="AG130" s="46">
        <f t="shared" si="79"/>
        <v>0</v>
      </c>
      <c r="AH130" s="46">
        <f t="shared" si="79"/>
        <v>0</v>
      </c>
      <c r="AI130" s="46">
        <f t="shared" si="79"/>
        <v>0</v>
      </c>
      <c r="AJ130" s="46">
        <f t="shared" si="79"/>
        <v>0</v>
      </c>
      <c r="AK130" s="46">
        <f t="shared" si="79"/>
        <v>0</v>
      </c>
      <c r="AL130" s="46">
        <f t="shared" si="79"/>
        <v>0</v>
      </c>
      <c r="AM130" s="46">
        <f t="shared" si="79"/>
        <v>0</v>
      </c>
      <c r="AN130" s="46">
        <f t="shared" si="79"/>
        <v>0</v>
      </c>
      <c r="AO130" s="46">
        <f t="shared" si="79"/>
        <v>0</v>
      </c>
      <c r="AP130" s="46">
        <f t="shared" si="79"/>
        <v>0</v>
      </c>
      <c r="AQ130" s="46">
        <f t="shared" si="79"/>
        <v>0</v>
      </c>
      <c r="AR130" s="46">
        <f t="shared" si="79"/>
        <v>0</v>
      </c>
      <c r="AS130" s="46">
        <f t="shared" si="79"/>
        <v>0</v>
      </c>
      <c r="AT130" s="46">
        <f t="shared" si="79"/>
        <v>0</v>
      </c>
      <c r="AU130" s="46">
        <f t="shared" si="79"/>
        <v>0</v>
      </c>
      <c r="AV130" s="46">
        <f t="shared" si="79"/>
        <v>0</v>
      </c>
      <c r="AW130" s="46">
        <f t="shared" si="79"/>
        <v>0</v>
      </c>
      <c r="AX130" s="46">
        <f t="shared" ref="AX130:CB130" si="80">ROUNDUP(Rows_for_Initial_Curve*AX128,0)</f>
        <v>0</v>
      </c>
      <c r="AY130" s="46">
        <f t="shared" si="80"/>
        <v>0</v>
      </c>
      <c r="AZ130" s="46">
        <f t="shared" si="80"/>
        <v>0</v>
      </c>
      <c r="BA130" s="46">
        <f t="shared" si="80"/>
        <v>0</v>
      </c>
      <c r="BB130" s="46">
        <f t="shared" si="80"/>
        <v>0</v>
      </c>
      <c r="BC130" s="46">
        <f t="shared" si="80"/>
        <v>0</v>
      </c>
      <c r="BD130" s="46">
        <f t="shared" si="80"/>
        <v>0</v>
      </c>
      <c r="BE130" s="46">
        <f t="shared" si="80"/>
        <v>0</v>
      </c>
      <c r="BF130" s="46">
        <f t="shared" si="80"/>
        <v>0</v>
      </c>
      <c r="BG130" s="46">
        <f t="shared" si="80"/>
        <v>0</v>
      </c>
      <c r="BH130" s="46">
        <f t="shared" si="80"/>
        <v>0</v>
      </c>
      <c r="BI130" s="46">
        <f t="shared" si="80"/>
        <v>0</v>
      </c>
      <c r="BJ130" s="46">
        <f t="shared" si="80"/>
        <v>0</v>
      </c>
      <c r="BK130" s="46">
        <f t="shared" si="80"/>
        <v>0</v>
      </c>
      <c r="BL130" s="46">
        <f t="shared" si="80"/>
        <v>0</v>
      </c>
      <c r="BM130" s="46">
        <f t="shared" si="80"/>
        <v>0</v>
      </c>
      <c r="BN130" s="46">
        <f t="shared" si="80"/>
        <v>0</v>
      </c>
      <c r="BO130" s="46">
        <f t="shared" si="80"/>
        <v>0</v>
      </c>
      <c r="BP130" s="46">
        <f t="shared" si="80"/>
        <v>0</v>
      </c>
      <c r="BQ130" s="46">
        <f t="shared" si="80"/>
        <v>0</v>
      </c>
      <c r="BR130" s="46">
        <f t="shared" si="80"/>
        <v>0</v>
      </c>
      <c r="BS130" s="46">
        <f t="shared" si="80"/>
        <v>0</v>
      </c>
      <c r="BT130" s="46">
        <f t="shared" si="80"/>
        <v>0</v>
      </c>
      <c r="BU130" s="46">
        <f t="shared" si="80"/>
        <v>0</v>
      </c>
      <c r="BV130" s="46">
        <f t="shared" si="80"/>
        <v>0</v>
      </c>
      <c r="BW130" s="46">
        <f t="shared" si="80"/>
        <v>0</v>
      </c>
      <c r="BX130" s="46">
        <f t="shared" si="80"/>
        <v>0</v>
      </c>
      <c r="BY130" s="46">
        <f t="shared" si="80"/>
        <v>0</v>
      </c>
      <c r="BZ130" s="46">
        <f t="shared" si="80"/>
        <v>0</v>
      </c>
      <c r="CA130" s="46">
        <f t="shared" si="80"/>
        <v>0</v>
      </c>
      <c r="CB130" s="46">
        <f t="shared" si="80"/>
        <v>0</v>
      </c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</row>
    <row r="131" spans="1:111" s="47" customFormat="1" ht="14.15" customHeight="1">
      <c r="A131" s="44" t="s">
        <v>100</v>
      </c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>
        <f t="shared" ref="R131:AW131" si="81">ROUNDDOWN(Percent_of_Stitches_Intial_BO*R129,0)</f>
        <v>10</v>
      </c>
      <c r="S131" s="46">
        <f t="shared" si="81"/>
        <v>10</v>
      </c>
      <c r="T131" s="46">
        <f t="shared" si="81"/>
        <v>10</v>
      </c>
      <c r="U131" s="46">
        <f t="shared" si="81"/>
        <v>11</v>
      </c>
      <c r="V131" s="46">
        <f t="shared" si="81"/>
        <v>11</v>
      </c>
      <c r="W131" s="46">
        <f t="shared" si="81"/>
        <v>11</v>
      </c>
      <c r="X131" s="46">
        <f t="shared" si="81"/>
        <v>12</v>
      </c>
      <c r="Y131" s="46">
        <f t="shared" si="81"/>
        <v>12</v>
      </c>
      <c r="Z131" s="46">
        <f t="shared" si="81"/>
        <v>12</v>
      </c>
      <c r="AA131" s="46">
        <f t="shared" si="81"/>
        <v>12</v>
      </c>
      <c r="AB131" s="46">
        <f t="shared" si="81"/>
        <v>13</v>
      </c>
      <c r="AC131" s="46">
        <f t="shared" si="81"/>
        <v>13</v>
      </c>
      <c r="AD131" s="46">
        <f t="shared" si="81"/>
        <v>13</v>
      </c>
      <c r="AE131" s="46">
        <f t="shared" si="81"/>
        <v>14</v>
      </c>
      <c r="AF131" s="46">
        <f t="shared" si="81"/>
        <v>14</v>
      </c>
      <c r="AG131" s="46">
        <f t="shared" si="81"/>
        <v>14</v>
      </c>
      <c r="AH131" s="46">
        <f t="shared" si="81"/>
        <v>15</v>
      </c>
      <c r="AI131" s="46">
        <f t="shared" si="81"/>
        <v>15</v>
      </c>
      <c r="AJ131" s="46">
        <f t="shared" si="81"/>
        <v>15</v>
      </c>
      <c r="AK131" s="46">
        <f t="shared" si="81"/>
        <v>15</v>
      </c>
      <c r="AL131" s="46">
        <f t="shared" si="81"/>
        <v>16</v>
      </c>
      <c r="AM131" s="46">
        <f t="shared" si="81"/>
        <v>16</v>
      </c>
      <c r="AN131" s="46">
        <f t="shared" si="81"/>
        <v>16</v>
      </c>
      <c r="AO131" s="46">
        <f t="shared" si="81"/>
        <v>17</v>
      </c>
      <c r="AP131" s="46">
        <f t="shared" si="81"/>
        <v>17</v>
      </c>
      <c r="AQ131" s="46">
        <f t="shared" si="81"/>
        <v>17</v>
      </c>
      <c r="AR131" s="46">
        <f t="shared" si="81"/>
        <v>18</v>
      </c>
      <c r="AS131" s="46">
        <f t="shared" si="81"/>
        <v>18</v>
      </c>
      <c r="AT131" s="46">
        <f t="shared" si="81"/>
        <v>18</v>
      </c>
      <c r="AU131" s="46">
        <f t="shared" si="81"/>
        <v>18</v>
      </c>
      <c r="AV131" s="46">
        <f t="shared" si="81"/>
        <v>19</v>
      </c>
      <c r="AW131" s="46">
        <f t="shared" si="81"/>
        <v>19</v>
      </c>
      <c r="AX131" s="46">
        <f t="shared" ref="AX131:CB131" si="82">ROUNDDOWN(Percent_of_Stitches_Intial_BO*AX129,0)</f>
        <v>19</v>
      </c>
      <c r="AY131" s="46">
        <f t="shared" si="82"/>
        <v>20</v>
      </c>
      <c r="AZ131" s="46">
        <f t="shared" si="82"/>
        <v>20</v>
      </c>
      <c r="BA131" s="46">
        <f t="shared" si="82"/>
        <v>20</v>
      </c>
      <c r="BB131" s="46">
        <f t="shared" si="82"/>
        <v>21</v>
      </c>
      <c r="BC131" s="46">
        <f t="shared" si="82"/>
        <v>21</v>
      </c>
      <c r="BD131" s="46">
        <f t="shared" si="82"/>
        <v>21</v>
      </c>
      <c r="BE131" s="46">
        <f t="shared" si="82"/>
        <v>21</v>
      </c>
      <c r="BF131" s="46">
        <f t="shared" si="82"/>
        <v>22</v>
      </c>
      <c r="BG131" s="46">
        <f t="shared" si="82"/>
        <v>22</v>
      </c>
      <c r="BH131" s="46">
        <f t="shared" si="82"/>
        <v>22</v>
      </c>
      <c r="BI131" s="46">
        <f t="shared" si="82"/>
        <v>23</v>
      </c>
      <c r="BJ131" s="46">
        <f t="shared" si="82"/>
        <v>23</v>
      </c>
      <c r="BK131" s="46">
        <f t="shared" si="82"/>
        <v>23</v>
      </c>
      <c r="BL131" s="46">
        <f t="shared" si="82"/>
        <v>24</v>
      </c>
      <c r="BM131" s="46">
        <f t="shared" si="82"/>
        <v>24</v>
      </c>
      <c r="BN131" s="46">
        <f t="shared" si="82"/>
        <v>24</v>
      </c>
      <c r="BO131" s="46">
        <f t="shared" si="82"/>
        <v>24</v>
      </c>
      <c r="BP131" s="46">
        <f t="shared" si="82"/>
        <v>25</v>
      </c>
      <c r="BQ131" s="46">
        <f t="shared" si="82"/>
        <v>25</v>
      </c>
      <c r="BR131" s="46">
        <f t="shared" si="82"/>
        <v>25</v>
      </c>
      <c r="BS131" s="46">
        <f t="shared" si="82"/>
        <v>26</v>
      </c>
      <c r="BT131" s="46">
        <f t="shared" si="82"/>
        <v>26</v>
      </c>
      <c r="BU131" s="46">
        <f t="shared" si="82"/>
        <v>26</v>
      </c>
      <c r="BV131" s="46">
        <f t="shared" si="82"/>
        <v>27</v>
      </c>
      <c r="BW131" s="46">
        <f t="shared" si="82"/>
        <v>27</v>
      </c>
      <c r="BX131" s="46">
        <f t="shared" si="82"/>
        <v>27</v>
      </c>
      <c r="BY131" s="46">
        <f t="shared" si="82"/>
        <v>27</v>
      </c>
      <c r="BZ131" s="46">
        <f t="shared" si="82"/>
        <v>28</v>
      </c>
      <c r="CA131" s="46">
        <f t="shared" si="82"/>
        <v>28</v>
      </c>
      <c r="CB131" s="46">
        <f t="shared" si="82"/>
        <v>28</v>
      </c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</row>
    <row r="132" spans="1:111" ht="15.75" customHeight="1">
      <c r="A132" s="54" t="s">
        <v>79</v>
      </c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>
        <v>4</v>
      </c>
      <c r="S132" s="51">
        <v>4</v>
      </c>
      <c r="T132" s="51">
        <v>4</v>
      </c>
      <c r="U132" s="51">
        <v>5</v>
      </c>
      <c r="V132" s="51">
        <v>5</v>
      </c>
      <c r="W132" s="51">
        <v>5</v>
      </c>
      <c r="X132" s="52">
        <v>5</v>
      </c>
      <c r="Y132" s="52">
        <v>5</v>
      </c>
      <c r="Z132" s="52">
        <v>5</v>
      </c>
      <c r="AA132" s="52">
        <v>5</v>
      </c>
      <c r="AB132" s="51">
        <v>5</v>
      </c>
      <c r="AC132" s="51">
        <v>5</v>
      </c>
      <c r="AD132" s="51">
        <v>5</v>
      </c>
      <c r="AE132" s="51">
        <v>5</v>
      </c>
      <c r="AF132" s="51">
        <v>5</v>
      </c>
      <c r="AG132" s="51">
        <v>5</v>
      </c>
      <c r="AH132" s="51">
        <v>6</v>
      </c>
      <c r="AI132" s="51">
        <v>6</v>
      </c>
      <c r="AJ132" s="51">
        <v>6</v>
      </c>
      <c r="AK132" s="51">
        <v>6</v>
      </c>
      <c r="AL132" s="53">
        <v>7</v>
      </c>
      <c r="AM132" s="53">
        <v>7</v>
      </c>
      <c r="AN132" s="53">
        <v>7</v>
      </c>
      <c r="AO132" s="53">
        <v>7</v>
      </c>
      <c r="AP132" s="53">
        <v>7</v>
      </c>
      <c r="AQ132" s="53">
        <v>7</v>
      </c>
      <c r="AR132" s="51">
        <v>8</v>
      </c>
      <c r="AS132" s="51">
        <v>8</v>
      </c>
      <c r="AT132" s="51">
        <v>8</v>
      </c>
      <c r="AU132" s="51">
        <v>8</v>
      </c>
      <c r="AV132" s="51">
        <v>8</v>
      </c>
      <c r="AW132" s="51">
        <v>8</v>
      </c>
      <c r="AX132" s="51">
        <v>8</v>
      </c>
      <c r="AY132" s="51">
        <v>8</v>
      </c>
      <c r="AZ132" s="51">
        <v>8</v>
      </c>
      <c r="BA132" s="51">
        <v>8</v>
      </c>
      <c r="BB132" s="51">
        <v>8</v>
      </c>
      <c r="BC132" s="51">
        <v>8</v>
      </c>
      <c r="BD132" s="51">
        <v>8</v>
      </c>
      <c r="BE132" s="51">
        <v>8</v>
      </c>
      <c r="BF132" s="51">
        <v>8</v>
      </c>
      <c r="BG132" s="51">
        <v>8</v>
      </c>
      <c r="BH132" s="51">
        <v>8</v>
      </c>
      <c r="BI132" s="51">
        <v>8</v>
      </c>
      <c r="BJ132" s="51">
        <v>8</v>
      </c>
      <c r="BK132" s="51">
        <v>8</v>
      </c>
      <c r="BL132" s="51">
        <v>9</v>
      </c>
      <c r="BM132" s="51">
        <v>9</v>
      </c>
      <c r="BN132" s="51">
        <v>9</v>
      </c>
      <c r="BO132" s="51">
        <v>9</v>
      </c>
      <c r="BP132" s="52">
        <v>9</v>
      </c>
      <c r="BQ132" s="52">
        <v>9</v>
      </c>
      <c r="BR132" s="52">
        <v>9</v>
      </c>
      <c r="BS132" s="51">
        <v>9</v>
      </c>
      <c r="BT132" s="51">
        <v>9</v>
      </c>
      <c r="BU132" s="51">
        <v>9</v>
      </c>
      <c r="BV132" s="51">
        <v>9</v>
      </c>
      <c r="BW132" s="51">
        <v>9</v>
      </c>
      <c r="BX132" s="51">
        <v>9</v>
      </c>
      <c r="BY132" s="51">
        <v>9</v>
      </c>
      <c r="BZ132" s="51">
        <v>9</v>
      </c>
      <c r="CA132" s="51">
        <v>9</v>
      </c>
      <c r="CB132" s="51">
        <v>9</v>
      </c>
    </row>
    <row r="133" spans="1:111" ht="15.75" customHeight="1">
      <c r="A133" s="54" t="s">
        <v>80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>
        <v>4</v>
      </c>
      <c r="S133" s="51">
        <v>4</v>
      </c>
      <c r="T133" s="51">
        <v>4</v>
      </c>
      <c r="U133" s="51">
        <v>4</v>
      </c>
      <c r="V133" s="51">
        <v>4</v>
      </c>
      <c r="W133" s="51">
        <v>4</v>
      </c>
      <c r="X133" s="52">
        <v>4</v>
      </c>
      <c r="Y133" s="52">
        <v>4</v>
      </c>
      <c r="Z133" s="52">
        <v>4</v>
      </c>
      <c r="AA133" s="52">
        <v>4</v>
      </c>
      <c r="AB133" s="51">
        <v>5</v>
      </c>
      <c r="AC133" s="51">
        <v>5</v>
      </c>
      <c r="AD133" s="51">
        <v>5</v>
      </c>
      <c r="AE133" s="51">
        <v>5</v>
      </c>
      <c r="AF133" s="51">
        <v>5</v>
      </c>
      <c r="AG133" s="51">
        <v>5</v>
      </c>
      <c r="AH133" s="51">
        <v>5</v>
      </c>
      <c r="AI133" s="51">
        <v>5</v>
      </c>
      <c r="AJ133" s="51">
        <v>5</v>
      </c>
      <c r="AK133" s="51">
        <v>5</v>
      </c>
      <c r="AL133" s="53">
        <v>6</v>
      </c>
      <c r="AM133" s="53">
        <v>6</v>
      </c>
      <c r="AN133" s="53">
        <v>6</v>
      </c>
      <c r="AO133" s="53">
        <v>6</v>
      </c>
      <c r="AP133" s="53">
        <v>6</v>
      </c>
      <c r="AQ133" s="53">
        <v>6</v>
      </c>
      <c r="AR133" s="51">
        <v>6</v>
      </c>
      <c r="AS133" s="51">
        <v>6</v>
      </c>
      <c r="AT133" s="51">
        <v>6</v>
      </c>
      <c r="AU133" s="51">
        <v>6</v>
      </c>
      <c r="AV133" s="51">
        <v>7</v>
      </c>
      <c r="AW133" s="51">
        <v>7</v>
      </c>
      <c r="AX133" s="51">
        <v>7</v>
      </c>
      <c r="AY133" s="51">
        <v>7</v>
      </c>
      <c r="AZ133" s="51">
        <v>7</v>
      </c>
      <c r="BA133" s="51">
        <v>7</v>
      </c>
      <c r="BB133" s="51">
        <v>7</v>
      </c>
      <c r="BC133" s="51">
        <v>7</v>
      </c>
      <c r="BD133" s="51">
        <v>7</v>
      </c>
      <c r="BE133" s="51">
        <v>7</v>
      </c>
      <c r="BF133" s="51">
        <v>7</v>
      </c>
      <c r="BG133" s="51">
        <v>7</v>
      </c>
      <c r="BH133" s="51">
        <v>7</v>
      </c>
      <c r="BI133" s="51">
        <v>7</v>
      </c>
      <c r="BJ133" s="51">
        <v>7</v>
      </c>
      <c r="BK133" s="51">
        <v>7</v>
      </c>
      <c r="BL133" s="51">
        <v>8</v>
      </c>
      <c r="BM133" s="51">
        <v>8</v>
      </c>
      <c r="BN133" s="51">
        <v>8</v>
      </c>
      <c r="BO133" s="51">
        <v>8</v>
      </c>
      <c r="BP133" s="52">
        <v>8</v>
      </c>
      <c r="BQ133" s="52">
        <v>8</v>
      </c>
      <c r="BR133" s="52">
        <v>8</v>
      </c>
      <c r="BS133" s="51">
        <v>8</v>
      </c>
      <c r="BT133" s="51">
        <v>8</v>
      </c>
      <c r="BU133" s="51">
        <v>8</v>
      </c>
      <c r="BV133" s="51">
        <v>8</v>
      </c>
      <c r="BW133" s="51">
        <v>8</v>
      </c>
      <c r="BX133" s="51">
        <v>8</v>
      </c>
      <c r="BY133" s="51">
        <v>8</v>
      </c>
      <c r="BZ133" s="51">
        <v>8</v>
      </c>
      <c r="CA133" s="51">
        <v>8</v>
      </c>
      <c r="CB133" s="51">
        <v>8</v>
      </c>
    </row>
    <row r="134" spans="1:111" ht="15.75" customHeight="1">
      <c r="A134" s="54" t="s">
        <v>81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2"/>
      <c r="Y134" s="52"/>
      <c r="Z134" s="52"/>
      <c r="AA134" s="52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R134" s="51"/>
      <c r="AS134" s="51"/>
      <c r="AT134" s="51"/>
      <c r="AU134" s="51"/>
      <c r="AV134" s="51"/>
      <c r="AW134" s="51"/>
      <c r="AX134" s="51"/>
      <c r="AY134" s="51">
        <v>3</v>
      </c>
      <c r="AZ134" s="51">
        <v>3</v>
      </c>
      <c r="BA134" s="51">
        <v>3</v>
      </c>
      <c r="BB134" s="51">
        <v>4</v>
      </c>
      <c r="BC134" s="51">
        <v>4</v>
      </c>
      <c r="BD134" s="51">
        <v>4</v>
      </c>
      <c r="BE134" s="51">
        <v>4</v>
      </c>
      <c r="BF134" s="51">
        <v>5</v>
      </c>
      <c r="BG134" s="51">
        <v>5</v>
      </c>
      <c r="BH134" s="51">
        <v>5</v>
      </c>
      <c r="BI134" s="51">
        <v>5</v>
      </c>
      <c r="BJ134" s="51">
        <v>5</v>
      </c>
      <c r="BK134" s="51">
        <v>5</v>
      </c>
      <c r="BL134" s="51">
        <v>4</v>
      </c>
      <c r="BM134" s="51">
        <v>4</v>
      </c>
      <c r="BN134" s="51">
        <v>4</v>
      </c>
      <c r="BO134" s="51">
        <v>4</v>
      </c>
      <c r="BP134" s="52">
        <v>5</v>
      </c>
      <c r="BQ134" s="52">
        <v>5</v>
      </c>
      <c r="BR134" s="52">
        <v>5</v>
      </c>
      <c r="BS134" s="51">
        <v>6</v>
      </c>
      <c r="BT134" s="51">
        <v>6</v>
      </c>
      <c r="BU134" s="51">
        <v>6</v>
      </c>
      <c r="BV134" s="51">
        <v>4</v>
      </c>
      <c r="BW134" s="51">
        <v>4</v>
      </c>
      <c r="BX134" s="51">
        <v>4</v>
      </c>
      <c r="BY134" s="51">
        <v>4</v>
      </c>
      <c r="BZ134" s="51">
        <v>5</v>
      </c>
      <c r="CA134" s="51">
        <v>5</v>
      </c>
      <c r="CB134" s="51">
        <v>5</v>
      </c>
    </row>
    <row r="135" spans="1:111" ht="15.75" customHeight="1">
      <c r="A135" s="54" t="s">
        <v>99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2"/>
      <c r="Y135" s="52"/>
      <c r="Z135" s="52"/>
      <c r="AA135" s="52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2"/>
      <c r="BQ135" s="52"/>
      <c r="BR135" s="52"/>
      <c r="BS135" s="51"/>
      <c r="BT135" s="51"/>
      <c r="BU135" s="51"/>
      <c r="BV135" s="51">
        <v>3</v>
      </c>
      <c r="BW135" s="51">
        <v>3</v>
      </c>
      <c r="BX135" s="51">
        <v>3</v>
      </c>
      <c r="BY135" s="51">
        <v>3</v>
      </c>
      <c r="BZ135" s="51">
        <v>3</v>
      </c>
      <c r="CA135" s="51">
        <v>3</v>
      </c>
      <c r="CB135" s="51">
        <v>3</v>
      </c>
    </row>
    <row r="136" spans="1:111" ht="15.75" customHeight="1">
      <c r="A136" s="54" t="s">
        <v>83</v>
      </c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>
        <v>2</v>
      </c>
      <c r="S136" s="51">
        <v>2</v>
      </c>
      <c r="T136" s="51">
        <v>2</v>
      </c>
      <c r="U136" s="51">
        <v>2</v>
      </c>
      <c r="V136" s="51">
        <v>2</v>
      </c>
      <c r="W136" s="51">
        <v>2</v>
      </c>
      <c r="X136" s="52">
        <v>3</v>
      </c>
      <c r="Y136" s="52">
        <v>3</v>
      </c>
      <c r="Z136" s="52">
        <v>3</v>
      </c>
      <c r="AA136" s="52">
        <v>3</v>
      </c>
      <c r="AB136" s="51">
        <v>3</v>
      </c>
      <c r="AC136" s="51">
        <v>3</v>
      </c>
      <c r="AD136" s="51">
        <v>3</v>
      </c>
      <c r="AE136" s="51">
        <v>4</v>
      </c>
      <c r="AF136" s="51">
        <v>4</v>
      </c>
      <c r="AG136" s="51">
        <v>4</v>
      </c>
      <c r="AH136" s="51">
        <v>4</v>
      </c>
      <c r="AI136" s="51">
        <v>4</v>
      </c>
      <c r="AJ136" s="51">
        <v>4</v>
      </c>
      <c r="AK136" s="51">
        <v>4</v>
      </c>
      <c r="AL136" s="53">
        <v>3</v>
      </c>
      <c r="AM136" s="53">
        <v>3</v>
      </c>
      <c r="AN136" s="53">
        <v>3</v>
      </c>
      <c r="AO136" s="53">
        <v>4</v>
      </c>
      <c r="AP136" s="53">
        <v>4</v>
      </c>
      <c r="AQ136" s="53">
        <v>4</v>
      </c>
      <c r="AR136" s="51">
        <v>4</v>
      </c>
      <c r="AS136" s="51">
        <v>4</v>
      </c>
      <c r="AT136" s="51">
        <v>4</v>
      </c>
      <c r="AU136" s="51">
        <v>4</v>
      </c>
      <c r="AV136" s="51">
        <v>4</v>
      </c>
      <c r="AW136" s="51">
        <v>4</v>
      </c>
      <c r="AX136" s="51">
        <v>4</v>
      </c>
      <c r="AY136" s="51">
        <v>2</v>
      </c>
      <c r="AZ136" s="51">
        <v>2</v>
      </c>
      <c r="BA136" s="51">
        <v>2</v>
      </c>
      <c r="BB136" s="51">
        <v>2</v>
      </c>
      <c r="BC136" s="51">
        <v>2</v>
      </c>
      <c r="BD136" s="51">
        <v>2</v>
      </c>
      <c r="BE136" s="51">
        <v>2</v>
      </c>
      <c r="BF136" s="51">
        <v>2</v>
      </c>
      <c r="BG136" s="51">
        <v>2</v>
      </c>
      <c r="BH136" s="51">
        <v>2</v>
      </c>
      <c r="BI136" s="51">
        <v>3</v>
      </c>
      <c r="BJ136" s="51">
        <v>3</v>
      </c>
      <c r="BK136" s="51">
        <v>3</v>
      </c>
      <c r="BL136" s="51">
        <v>3</v>
      </c>
      <c r="BM136" s="51">
        <v>3</v>
      </c>
      <c r="BN136" s="51">
        <v>3</v>
      </c>
      <c r="BO136" s="51">
        <v>3</v>
      </c>
      <c r="BP136" s="52">
        <v>3</v>
      </c>
      <c r="BQ136" s="52">
        <v>3</v>
      </c>
      <c r="BR136" s="52">
        <v>3</v>
      </c>
      <c r="BS136" s="51">
        <v>3</v>
      </c>
      <c r="BT136" s="51">
        <v>3</v>
      </c>
      <c r="BU136" s="51">
        <v>3</v>
      </c>
      <c r="BV136" s="51">
        <v>3</v>
      </c>
      <c r="BW136" s="51">
        <v>3</v>
      </c>
      <c r="BX136" s="51">
        <v>3</v>
      </c>
      <c r="BY136" s="51">
        <v>3</v>
      </c>
      <c r="BZ136" s="51">
        <v>3</v>
      </c>
      <c r="CA136" s="51">
        <v>3</v>
      </c>
      <c r="CB136" s="51">
        <v>3</v>
      </c>
    </row>
    <row r="137" spans="1:111" s="58" customFormat="1" ht="15.75" customHeight="1">
      <c r="A137" s="58" t="s">
        <v>98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>
        <f t="shared" ref="R137:AX137" si="83">((2*2)+(2*R136))</f>
        <v>8</v>
      </c>
      <c r="S137" s="60">
        <f t="shared" si="83"/>
        <v>8</v>
      </c>
      <c r="T137" s="60">
        <f t="shared" si="83"/>
        <v>8</v>
      </c>
      <c r="U137" s="60">
        <f t="shared" si="83"/>
        <v>8</v>
      </c>
      <c r="V137" s="60">
        <f t="shared" si="83"/>
        <v>8</v>
      </c>
      <c r="W137" s="60">
        <f t="shared" si="83"/>
        <v>8</v>
      </c>
      <c r="X137" s="60">
        <f t="shared" si="83"/>
        <v>10</v>
      </c>
      <c r="Y137" s="60">
        <f t="shared" si="83"/>
        <v>10</v>
      </c>
      <c r="Z137" s="60">
        <f t="shared" si="83"/>
        <v>10</v>
      </c>
      <c r="AA137" s="60">
        <f t="shared" si="83"/>
        <v>10</v>
      </c>
      <c r="AB137" s="60">
        <f t="shared" si="83"/>
        <v>10</v>
      </c>
      <c r="AC137" s="60">
        <f t="shared" si="83"/>
        <v>10</v>
      </c>
      <c r="AD137" s="60">
        <f t="shared" si="83"/>
        <v>10</v>
      </c>
      <c r="AE137" s="60">
        <f t="shared" si="83"/>
        <v>12</v>
      </c>
      <c r="AF137" s="60">
        <f t="shared" si="83"/>
        <v>12</v>
      </c>
      <c r="AG137" s="60">
        <f t="shared" si="83"/>
        <v>12</v>
      </c>
      <c r="AH137" s="60">
        <f t="shared" si="83"/>
        <v>12</v>
      </c>
      <c r="AI137" s="60">
        <f t="shared" si="83"/>
        <v>12</v>
      </c>
      <c r="AJ137" s="60">
        <f t="shared" si="83"/>
        <v>12</v>
      </c>
      <c r="AK137" s="60">
        <f t="shared" si="83"/>
        <v>12</v>
      </c>
      <c r="AL137" s="60">
        <f t="shared" si="83"/>
        <v>10</v>
      </c>
      <c r="AM137" s="60">
        <f t="shared" si="83"/>
        <v>10</v>
      </c>
      <c r="AN137" s="60">
        <f t="shared" si="83"/>
        <v>10</v>
      </c>
      <c r="AO137" s="60">
        <f t="shared" si="83"/>
        <v>12</v>
      </c>
      <c r="AP137" s="60">
        <f t="shared" si="83"/>
        <v>12</v>
      </c>
      <c r="AQ137" s="60">
        <f t="shared" si="83"/>
        <v>12</v>
      </c>
      <c r="AR137" s="60">
        <f t="shared" si="83"/>
        <v>12</v>
      </c>
      <c r="AS137" s="60">
        <f t="shared" si="83"/>
        <v>12</v>
      </c>
      <c r="AT137" s="60">
        <f t="shared" si="83"/>
        <v>12</v>
      </c>
      <c r="AU137" s="60">
        <f t="shared" si="83"/>
        <v>12</v>
      </c>
      <c r="AV137" s="60">
        <f t="shared" si="83"/>
        <v>12</v>
      </c>
      <c r="AW137" s="60">
        <f t="shared" si="83"/>
        <v>12</v>
      </c>
      <c r="AX137" s="60">
        <f t="shared" si="83"/>
        <v>12</v>
      </c>
      <c r="AY137" s="60">
        <f t="shared" ref="AY137:BU137" si="84">((2*3)+(2*AY136))</f>
        <v>10</v>
      </c>
      <c r="AZ137" s="60">
        <f t="shared" si="84"/>
        <v>10</v>
      </c>
      <c r="BA137" s="60">
        <f t="shared" si="84"/>
        <v>10</v>
      </c>
      <c r="BB137" s="60">
        <f t="shared" si="84"/>
        <v>10</v>
      </c>
      <c r="BC137" s="60">
        <f t="shared" si="84"/>
        <v>10</v>
      </c>
      <c r="BD137" s="60">
        <f t="shared" si="84"/>
        <v>10</v>
      </c>
      <c r="BE137" s="60">
        <f t="shared" si="84"/>
        <v>10</v>
      </c>
      <c r="BF137" s="60">
        <f t="shared" si="84"/>
        <v>10</v>
      </c>
      <c r="BG137" s="60">
        <f t="shared" si="84"/>
        <v>10</v>
      </c>
      <c r="BH137" s="60">
        <f t="shared" si="84"/>
        <v>10</v>
      </c>
      <c r="BI137" s="60">
        <f t="shared" si="84"/>
        <v>12</v>
      </c>
      <c r="BJ137" s="60">
        <f t="shared" si="84"/>
        <v>12</v>
      </c>
      <c r="BK137" s="60">
        <f t="shared" si="84"/>
        <v>12</v>
      </c>
      <c r="BL137" s="60">
        <f t="shared" si="84"/>
        <v>12</v>
      </c>
      <c r="BM137" s="60">
        <f t="shared" si="84"/>
        <v>12</v>
      </c>
      <c r="BN137" s="60">
        <f t="shared" si="84"/>
        <v>12</v>
      </c>
      <c r="BO137" s="60">
        <f t="shared" si="84"/>
        <v>12</v>
      </c>
      <c r="BP137" s="60">
        <f t="shared" si="84"/>
        <v>12</v>
      </c>
      <c r="BQ137" s="60">
        <f t="shared" si="84"/>
        <v>12</v>
      </c>
      <c r="BR137" s="60">
        <f t="shared" si="84"/>
        <v>12</v>
      </c>
      <c r="BS137" s="60">
        <f t="shared" si="84"/>
        <v>12</v>
      </c>
      <c r="BT137" s="60">
        <f t="shared" si="84"/>
        <v>12</v>
      </c>
      <c r="BU137" s="60">
        <f t="shared" si="84"/>
        <v>12</v>
      </c>
      <c r="BV137" s="60">
        <f t="shared" ref="BV137:CB137" si="85">((2*4)+(2*BV136))</f>
        <v>14</v>
      </c>
      <c r="BW137" s="60">
        <f t="shared" si="85"/>
        <v>14</v>
      </c>
      <c r="BX137" s="60">
        <f t="shared" si="85"/>
        <v>14</v>
      </c>
      <c r="BY137" s="60">
        <f t="shared" si="85"/>
        <v>14</v>
      </c>
      <c r="BZ137" s="60">
        <f t="shared" si="85"/>
        <v>14</v>
      </c>
      <c r="CA137" s="60">
        <f t="shared" si="85"/>
        <v>14</v>
      </c>
      <c r="CB137" s="60">
        <f t="shared" si="85"/>
        <v>14</v>
      </c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</row>
    <row r="138" spans="1:111" ht="15.75" customHeight="1">
      <c r="A138" s="61" t="s">
        <v>97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>
        <f t="shared" ref="R138:CB138" si="86">(R137+R141)</f>
        <v>23</v>
      </c>
      <c r="S138" s="51">
        <f t="shared" si="86"/>
        <v>23</v>
      </c>
      <c r="T138" s="51">
        <f t="shared" si="86"/>
        <v>23</v>
      </c>
      <c r="U138" s="51">
        <f t="shared" si="86"/>
        <v>25</v>
      </c>
      <c r="V138" s="51">
        <f t="shared" si="86"/>
        <v>23</v>
      </c>
      <c r="W138" s="51">
        <f t="shared" si="86"/>
        <v>25</v>
      </c>
      <c r="X138" s="51">
        <f t="shared" si="86"/>
        <v>27</v>
      </c>
      <c r="Y138" s="51">
        <f t="shared" si="86"/>
        <v>27</v>
      </c>
      <c r="Z138" s="51">
        <f t="shared" si="86"/>
        <v>29</v>
      </c>
      <c r="AA138" s="51">
        <f t="shared" si="86"/>
        <v>27</v>
      </c>
      <c r="AB138" s="51">
        <f t="shared" si="86"/>
        <v>27</v>
      </c>
      <c r="AC138" s="51">
        <f t="shared" si="86"/>
        <v>27</v>
      </c>
      <c r="AD138" s="51">
        <f t="shared" si="86"/>
        <v>27</v>
      </c>
      <c r="AE138" s="51">
        <f t="shared" si="86"/>
        <v>33</v>
      </c>
      <c r="AF138" s="51">
        <f t="shared" si="86"/>
        <v>33</v>
      </c>
      <c r="AG138" s="51">
        <f t="shared" si="86"/>
        <v>33</v>
      </c>
      <c r="AH138" s="51">
        <f t="shared" si="86"/>
        <v>33</v>
      </c>
      <c r="AI138" s="51">
        <f t="shared" si="86"/>
        <v>33</v>
      </c>
      <c r="AJ138" s="51">
        <f t="shared" si="86"/>
        <v>33</v>
      </c>
      <c r="AK138" s="51">
        <f t="shared" si="86"/>
        <v>33</v>
      </c>
      <c r="AL138" s="51">
        <f t="shared" si="86"/>
        <v>29</v>
      </c>
      <c r="AM138" s="51">
        <f t="shared" si="86"/>
        <v>29</v>
      </c>
      <c r="AN138" s="51">
        <f t="shared" si="86"/>
        <v>31</v>
      </c>
      <c r="AO138" s="51">
        <f t="shared" si="86"/>
        <v>33</v>
      </c>
      <c r="AP138" s="51">
        <f t="shared" si="86"/>
        <v>35</v>
      </c>
      <c r="AQ138" s="51">
        <f t="shared" si="86"/>
        <v>35</v>
      </c>
      <c r="AR138" s="51">
        <f t="shared" si="86"/>
        <v>35</v>
      </c>
      <c r="AS138" s="51">
        <f t="shared" si="86"/>
        <v>35</v>
      </c>
      <c r="AT138" s="51">
        <f t="shared" si="86"/>
        <v>37</v>
      </c>
      <c r="AU138" s="51">
        <f t="shared" si="86"/>
        <v>37</v>
      </c>
      <c r="AV138" s="51">
        <f t="shared" si="86"/>
        <v>33</v>
      </c>
      <c r="AW138" s="51">
        <f t="shared" si="86"/>
        <v>35</v>
      </c>
      <c r="AX138" s="51">
        <f t="shared" si="86"/>
        <v>35</v>
      </c>
      <c r="AY138" s="51">
        <f t="shared" si="86"/>
        <v>33</v>
      </c>
      <c r="AZ138" s="51">
        <f t="shared" si="86"/>
        <v>27</v>
      </c>
      <c r="BA138" s="51">
        <f t="shared" si="86"/>
        <v>29</v>
      </c>
      <c r="BB138" s="51">
        <f t="shared" si="86"/>
        <v>27</v>
      </c>
      <c r="BC138" s="51">
        <f t="shared" si="86"/>
        <v>29</v>
      </c>
      <c r="BD138" s="51">
        <f t="shared" si="86"/>
        <v>29</v>
      </c>
      <c r="BE138" s="51">
        <f t="shared" si="86"/>
        <v>31</v>
      </c>
      <c r="BF138" s="51">
        <f t="shared" si="86"/>
        <v>29</v>
      </c>
      <c r="BG138" s="51">
        <f t="shared" si="86"/>
        <v>27</v>
      </c>
      <c r="BH138" s="51">
        <f t="shared" si="86"/>
        <v>29</v>
      </c>
      <c r="BI138" s="51">
        <f t="shared" si="86"/>
        <v>33</v>
      </c>
      <c r="BJ138" s="51">
        <f t="shared" si="86"/>
        <v>33</v>
      </c>
      <c r="BK138" s="51">
        <f t="shared" si="86"/>
        <v>35</v>
      </c>
      <c r="BL138" s="51">
        <f t="shared" si="86"/>
        <v>33</v>
      </c>
      <c r="BM138" s="51">
        <f t="shared" si="86"/>
        <v>35</v>
      </c>
      <c r="BN138" s="51">
        <f t="shared" si="86"/>
        <v>35</v>
      </c>
      <c r="BO138" s="51">
        <f t="shared" si="86"/>
        <v>35</v>
      </c>
      <c r="BP138" s="51">
        <f t="shared" si="86"/>
        <v>33</v>
      </c>
      <c r="BQ138" s="51">
        <f t="shared" si="86"/>
        <v>35</v>
      </c>
      <c r="BR138" s="51">
        <f t="shared" si="86"/>
        <v>35</v>
      </c>
      <c r="BS138" s="51">
        <f t="shared" si="86"/>
        <v>33</v>
      </c>
      <c r="BT138" s="51">
        <f t="shared" si="86"/>
        <v>33</v>
      </c>
      <c r="BU138" s="51">
        <f t="shared" si="86"/>
        <v>35</v>
      </c>
      <c r="BV138" s="51">
        <f t="shared" si="86"/>
        <v>37</v>
      </c>
      <c r="BW138" s="51">
        <f t="shared" si="86"/>
        <v>39</v>
      </c>
      <c r="BX138" s="51">
        <f t="shared" si="86"/>
        <v>39</v>
      </c>
      <c r="BY138" s="51">
        <f t="shared" si="86"/>
        <v>39</v>
      </c>
      <c r="BZ138" s="51">
        <f t="shared" si="86"/>
        <v>39</v>
      </c>
      <c r="CA138" s="51">
        <f t="shared" si="86"/>
        <v>39</v>
      </c>
      <c r="CB138" s="51">
        <f t="shared" si="86"/>
        <v>39</v>
      </c>
    </row>
    <row r="139" spans="1:111" s="63" customFormat="1" ht="15.75" customHeight="1">
      <c r="A139" s="62" t="s">
        <v>96</v>
      </c>
      <c r="C139" s="65"/>
      <c r="D139" s="65"/>
      <c r="E139" s="65"/>
      <c r="F139" s="65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>
        <f t="shared" ref="R139:AW139" si="87">ROUNDUP(Stitches_at_Final_BO*R129,0)</f>
        <v>7</v>
      </c>
      <c r="S139" s="64">
        <f t="shared" si="87"/>
        <v>7</v>
      </c>
      <c r="T139" s="64">
        <f t="shared" si="87"/>
        <v>8</v>
      </c>
      <c r="U139" s="64">
        <f t="shared" si="87"/>
        <v>8</v>
      </c>
      <c r="V139" s="64">
        <f t="shared" si="87"/>
        <v>8</v>
      </c>
      <c r="W139" s="64">
        <f t="shared" si="87"/>
        <v>8</v>
      </c>
      <c r="X139" s="64">
        <f t="shared" si="87"/>
        <v>8</v>
      </c>
      <c r="Y139" s="64">
        <f t="shared" si="87"/>
        <v>9</v>
      </c>
      <c r="Z139" s="64">
        <f t="shared" si="87"/>
        <v>9</v>
      </c>
      <c r="AA139" s="64">
        <f t="shared" si="87"/>
        <v>9</v>
      </c>
      <c r="AB139" s="64">
        <f t="shared" si="87"/>
        <v>9</v>
      </c>
      <c r="AC139" s="64">
        <f t="shared" si="87"/>
        <v>9</v>
      </c>
      <c r="AD139" s="64">
        <f t="shared" si="87"/>
        <v>10</v>
      </c>
      <c r="AE139" s="64">
        <f t="shared" si="87"/>
        <v>10</v>
      </c>
      <c r="AF139" s="64">
        <f t="shared" si="87"/>
        <v>10</v>
      </c>
      <c r="AG139" s="64">
        <f t="shared" si="87"/>
        <v>10</v>
      </c>
      <c r="AH139" s="64">
        <f t="shared" si="87"/>
        <v>10</v>
      </c>
      <c r="AI139" s="64">
        <f t="shared" si="87"/>
        <v>11</v>
      </c>
      <c r="AJ139" s="64">
        <f t="shared" si="87"/>
        <v>11</v>
      </c>
      <c r="AK139" s="64">
        <f t="shared" si="87"/>
        <v>11</v>
      </c>
      <c r="AL139" s="64">
        <f t="shared" si="87"/>
        <v>11</v>
      </c>
      <c r="AM139" s="64">
        <f t="shared" si="87"/>
        <v>11</v>
      </c>
      <c r="AN139" s="64">
        <f t="shared" si="87"/>
        <v>12</v>
      </c>
      <c r="AO139" s="64">
        <f t="shared" si="87"/>
        <v>12</v>
      </c>
      <c r="AP139" s="64">
        <f t="shared" si="87"/>
        <v>12</v>
      </c>
      <c r="AQ139" s="64">
        <f t="shared" si="87"/>
        <v>12</v>
      </c>
      <c r="AR139" s="64">
        <f t="shared" si="87"/>
        <v>12</v>
      </c>
      <c r="AS139" s="64">
        <f t="shared" si="87"/>
        <v>13</v>
      </c>
      <c r="AT139" s="64">
        <f t="shared" si="87"/>
        <v>13</v>
      </c>
      <c r="AU139" s="64">
        <f t="shared" si="87"/>
        <v>13</v>
      </c>
      <c r="AV139" s="64">
        <f t="shared" si="87"/>
        <v>13</v>
      </c>
      <c r="AW139" s="64">
        <f t="shared" si="87"/>
        <v>13</v>
      </c>
      <c r="AX139" s="64">
        <f t="shared" ref="AX139:CB139" si="88">ROUNDUP(Stitches_at_Final_BO*AX129,0)</f>
        <v>14</v>
      </c>
      <c r="AY139" s="64">
        <f t="shared" si="88"/>
        <v>14</v>
      </c>
      <c r="AZ139" s="64">
        <f t="shared" si="88"/>
        <v>14</v>
      </c>
      <c r="BA139" s="64">
        <f t="shared" si="88"/>
        <v>14</v>
      </c>
      <c r="BB139" s="64">
        <f t="shared" si="88"/>
        <v>14</v>
      </c>
      <c r="BC139" s="64">
        <f t="shared" si="88"/>
        <v>15</v>
      </c>
      <c r="BD139" s="64">
        <f t="shared" si="88"/>
        <v>15</v>
      </c>
      <c r="BE139" s="64">
        <f t="shared" si="88"/>
        <v>15</v>
      </c>
      <c r="BF139" s="64">
        <f t="shared" si="88"/>
        <v>15</v>
      </c>
      <c r="BG139" s="64">
        <f t="shared" si="88"/>
        <v>15</v>
      </c>
      <c r="BH139" s="64">
        <f t="shared" si="88"/>
        <v>16</v>
      </c>
      <c r="BI139" s="64">
        <f t="shared" si="88"/>
        <v>16</v>
      </c>
      <c r="BJ139" s="64">
        <f t="shared" si="88"/>
        <v>16</v>
      </c>
      <c r="BK139" s="64">
        <f t="shared" si="88"/>
        <v>16</v>
      </c>
      <c r="BL139" s="64">
        <f t="shared" si="88"/>
        <v>16</v>
      </c>
      <c r="BM139" s="64">
        <f t="shared" si="88"/>
        <v>17</v>
      </c>
      <c r="BN139" s="64">
        <f t="shared" si="88"/>
        <v>17</v>
      </c>
      <c r="BO139" s="64">
        <f t="shared" si="88"/>
        <v>17</v>
      </c>
      <c r="BP139" s="64">
        <f t="shared" si="88"/>
        <v>17</v>
      </c>
      <c r="BQ139" s="64">
        <f t="shared" si="88"/>
        <v>17</v>
      </c>
      <c r="BR139" s="64">
        <f t="shared" si="88"/>
        <v>18</v>
      </c>
      <c r="BS139" s="64">
        <f t="shared" si="88"/>
        <v>18</v>
      </c>
      <c r="BT139" s="64">
        <f t="shared" si="88"/>
        <v>18</v>
      </c>
      <c r="BU139" s="64">
        <f t="shared" si="88"/>
        <v>18</v>
      </c>
      <c r="BV139" s="64">
        <f t="shared" si="88"/>
        <v>18</v>
      </c>
      <c r="BW139" s="64">
        <f t="shared" si="88"/>
        <v>19</v>
      </c>
      <c r="BX139" s="64">
        <f t="shared" si="88"/>
        <v>19</v>
      </c>
      <c r="BY139" s="64">
        <f t="shared" si="88"/>
        <v>19</v>
      </c>
      <c r="BZ139" s="64">
        <f t="shared" si="88"/>
        <v>19</v>
      </c>
      <c r="CA139" s="64">
        <f t="shared" si="88"/>
        <v>19</v>
      </c>
      <c r="CB139" s="64">
        <f t="shared" si="88"/>
        <v>20</v>
      </c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</row>
    <row r="140" spans="1:111" s="63" customFormat="1" ht="15.75" customHeight="1">
      <c r="A140" s="62" t="s">
        <v>95</v>
      </c>
      <c r="C140" s="65"/>
      <c r="D140" s="65"/>
      <c r="E140" s="65"/>
      <c r="F140" s="65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>
        <f t="shared" ref="R140:AW140" si="89">ROUNDUP(Rows_for_Final_BO*R128,0)</f>
        <v>0</v>
      </c>
      <c r="S140" s="64">
        <f t="shared" si="89"/>
        <v>0</v>
      </c>
      <c r="T140" s="64">
        <f t="shared" si="89"/>
        <v>0</v>
      </c>
      <c r="U140" s="64">
        <f t="shared" si="89"/>
        <v>0</v>
      </c>
      <c r="V140" s="64">
        <f t="shared" si="89"/>
        <v>0</v>
      </c>
      <c r="W140" s="64">
        <f t="shared" si="89"/>
        <v>0</v>
      </c>
      <c r="X140" s="64">
        <f t="shared" si="89"/>
        <v>0</v>
      </c>
      <c r="Y140" s="64">
        <f t="shared" si="89"/>
        <v>0</v>
      </c>
      <c r="Z140" s="64">
        <f t="shared" si="89"/>
        <v>0</v>
      </c>
      <c r="AA140" s="64">
        <f t="shared" si="89"/>
        <v>0</v>
      </c>
      <c r="AB140" s="64">
        <f t="shared" si="89"/>
        <v>0</v>
      </c>
      <c r="AC140" s="64">
        <f t="shared" si="89"/>
        <v>0</v>
      </c>
      <c r="AD140" s="64">
        <f t="shared" si="89"/>
        <v>0</v>
      </c>
      <c r="AE140" s="64">
        <f t="shared" si="89"/>
        <v>0</v>
      </c>
      <c r="AF140" s="64">
        <f t="shared" si="89"/>
        <v>50</v>
      </c>
      <c r="AG140" s="64">
        <f t="shared" si="89"/>
        <v>0</v>
      </c>
      <c r="AH140" s="64">
        <f t="shared" si="89"/>
        <v>0</v>
      </c>
      <c r="AI140" s="64">
        <f t="shared" si="89"/>
        <v>0</v>
      </c>
      <c r="AJ140" s="64">
        <f t="shared" si="89"/>
        <v>0</v>
      </c>
      <c r="AK140" s="64">
        <f t="shared" si="89"/>
        <v>0</v>
      </c>
      <c r="AL140" s="64">
        <f t="shared" si="89"/>
        <v>0</v>
      </c>
      <c r="AM140" s="64">
        <f t="shared" si="89"/>
        <v>0</v>
      </c>
      <c r="AN140" s="64">
        <f t="shared" si="89"/>
        <v>0</v>
      </c>
      <c r="AO140" s="64">
        <f t="shared" si="89"/>
        <v>0</v>
      </c>
      <c r="AP140" s="64">
        <f t="shared" si="89"/>
        <v>0</v>
      </c>
      <c r="AQ140" s="64">
        <f t="shared" si="89"/>
        <v>0</v>
      </c>
      <c r="AR140" s="64">
        <f t="shared" si="89"/>
        <v>0</v>
      </c>
      <c r="AS140" s="64">
        <f t="shared" si="89"/>
        <v>0</v>
      </c>
      <c r="AT140" s="64">
        <f t="shared" si="89"/>
        <v>0</v>
      </c>
      <c r="AU140" s="64">
        <f t="shared" si="89"/>
        <v>0</v>
      </c>
      <c r="AV140" s="64">
        <f t="shared" si="89"/>
        <v>0</v>
      </c>
      <c r="AW140" s="64">
        <f t="shared" si="89"/>
        <v>0</v>
      </c>
      <c r="AX140" s="64">
        <f t="shared" ref="AX140:CB140" si="90">ROUNDUP(Rows_for_Final_BO*AX128,0)</f>
        <v>0</v>
      </c>
      <c r="AY140" s="64">
        <f t="shared" si="90"/>
        <v>0</v>
      </c>
      <c r="AZ140" s="64">
        <f t="shared" si="90"/>
        <v>0</v>
      </c>
      <c r="BA140" s="64">
        <f t="shared" si="90"/>
        <v>0</v>
      </c>
      <c r="BB140" s="64">
        <f t="shared" si="90"/>
        <v>0</v>
      </c>
      <c r="BC140" s="64">
        <f t="shared" si="90"/>
        <v>0</v>
      </c>
      <c r="BD140" s="64">
        <f t="shared" si="90"/>
        <v>0</v>
      </c>
      <c r="BE140" s="64">
        <f t="shared" si="90"/>
        <v>0</v>
      </c>
      <c r="BF140" s="64">
        <f t="shared" si="90"/>
        <v>0</v>
      </c>
      <c r="BG140" s="64">
        <f t="shared" si="90"/>
        <v>0</v>
      </c>
      <c r="BH140" s="64">
        <f t="shared" si="90"/>
        <v>0</v>
      </c>
      <c r="BI140" s="64">
        <f t="shared" si="90"/>
        <v>0</v>
      </c>
      <c r="BJ140" s="64">
        <f t="shared" si="90"/>
        <v>0</v>
      </c>
      <c r="BK140" s="64">
        <f t="shared" si="90"/>
        <v>0</v>
      </c>
      <c r="BL140" s="64">
        <f t="shared" si="90"/>
        <v>0</v>
      </c>
      <c r="BM140" s="64">
        <f t="shared" si="90"/>
        <v>0</v>
      </c>
      <c r="BN140" s="64">
        <f t="shared" si="90"/>
        <v>0</v>
      </c>
      <c r="BO140" s="64">
        <f t="shared" si="90"/>
        <v>0</v>
      </c>
      <c r="BP140" s="64">
        <f t="shared" si="90"/>
        <v>0</v>
      </c>
      <c r="BQ140" s="64">
        <f t="shared" si="90"/>
        <v>0</v>
      </c>
      <c r="BR140" s="64">
        <f t="shared" si="90"/>
        <v>0</v>
      </c>
      <c r="BS140" s="64">
        <f t="shared" si="90"/>
        <v>0</v>
      </c>
      <c r="BT140" s="64">
        <f t="shared" si="90"/>
        <v>0</v>
      </c>
      <c r="BU140" s="64">
        <f t="shared" si="90"/>
        <v>0</v>
      </c>
      <c r="BV140" s="64">
        <f t="shared" si="90"/>
        <v>0</v>
      </c>
      <c r="BW140" s="64">
        <f t="shared" si="90"/>
        <v>0</v>
      </c>
      <c r="BX140" s="64">
        <f t="shared" si="90"/>
        <v>0</v>
      </c>
      <c r="BY140" s="64">
        <f t="shared" si="90"/>
        <v>0</v>
      </c>
      <c r="BZ140" s="64">
        <f t="shared" si="90"/>
        <v>0</v>
      </c>
      <c r="CA140" s="64">
        <f t="shared" si="90"/>
        <v>0</v>
      </c>
      <c r="CB140" s="64">
        <f t="shared" si="90"/>
        <v>0</v>
      </c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</row>
    <row r="141" spans="1:111" s="63" customFormat="1" ht="15.75" customHeight="1">
      <c r="A141" s="58" t="s">
        <v>94</v>
      </c>
      <c r="C141" s="65"/>
      <c r="D141" s="65"/>
      <c r="E141" s="65"/>
      <c r="F141" s="65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>
        <f t="shared" ref="R141:CA141" si="91">(R137+(2*SUM(R142:R144))+3)</f>
        <v>15</v>
      </c>
      <c r="S141" s="64">
        <f t="shared" si="91"/>
        <v>15</v>
      </c>
      <c r="T141" s="64">
        <f t="shared" si="91"/>
        <v>15</v>
      </c>
      <c r="U141" s="64">
        <f t="shared" si="91"/>
        <v>17</v>
      </c>
      <c r="V141" s="64">
        <f t="shared" si="91"/>
        <v>15</v>
      </c>
      <c r="W141" s="64">
        <f t="shared" si="91"/>
        <v>17</v>
      </c>
      <c r="X141" s="64">
        <f t="shared" si="91"/>
        <v>17</v>
      </c>
      <c r="Y141" s="64">
        <f t="shared" si="91"/>
        <v>17</v>
      </c>
      <c r="Z141" s="64">
        <f t="shared" si="91"/>
        <v>19</v>
      </c>
      <c r="AA141" s="64">
        <f t="shared" si="91"/>
        <v>17</v>
      </c>
      <c r="AB141" s="64">
        <f t="shared" si="91"/>
        <v>17</v>
      </c>
      <c r="AC141" s="64">
        <f t="shared" si="91"/>
        <v>17</v>
      </c>
      <c r="AD141" s="64">
        <f t="shared" si="91"/>
        <v>17</v>
      </c>
      <c r="AE141" s="64">
        <f t="shared" si="91"/>
        <v>21</v>
      </c>
      <c r="AF141" s="64">
        <f t="shared" si="91"/>
        <v>21</v>
      </c>
      <c r="AG141" s="64">
        <f t="shared" si="91"/>
        <v>21</v>
      </c>
      <c r="AH141" s="64">
        <f t="shared" si="91"/>
        <v>21</v>
      </c>
      <c r="AI141" s="64">
        <f t="shared" si="91"/>
        <v>21</v>
      </c>
      <c r="AJ141" s="64">
        <f t="shared" si="91"/>
        <v>21</v>
      </c>
      <c r="AK141" s="64">
        <f t="shared" si="91"/>
        <v>21</v>
      </c>
      <c r="AL141" s="64">
        <f t="shared" si="91"/>
        <v>19</v>
      </c>
      <c r="AM141" s="64">
        <f t="shared" si="91"/>
        <v>19</v>
      </c>
      <c r="AN141" s="64">
        <f t="shared" si="91"/>
        <v>21</v>
      </c>
      <c r="AO141" s="64">
        <f t="shared" si="91"/>
        <v>21</v>
      </c>
      <c r="AP141" s="64">
        <f t="shared" si="91"/>
        <v>23</v>
      </c>
      <c r="AQ141" s="64">
        <f t="shared" si="91"/>
        <v>23</v>
      </c>
      <c r="AR141" s="64">
        <f t="shared" si="91"/>
        <v>23</v>
      </c>
      <c r="AS141" s="64">
        <f t="shared" si="91"/>
        <v>23</v>
      </c>
      <c r="AT141" s="64">
        <f t="shared" si="91"/>
        <v>25</v>
      </c>
      <c r="AU141" s="64">
        <f t="shared" si="91"/>
        <v>25</v>
      </c>
      <c r="AV141" s="64">
        <f t="shared" si="91"/>
        <v>21</v>
      </c>
      <c r="AW141" s="64">
        <f t="shared" si="91"/>
        <v>23</v>
      </c>
      <c r="AX141" s="64">
        <f t="shared" si="91"/>
        <v>23</v>
      </c>
      <c r="AY141" s="64">
        <f t="shared" si="91"/>
        <v>23</v>
      </c>
      <c r="AZ141" s="64">
        <f t="shared" si="91"/>
        <v>17</v>
      </c>
      <c r="BA141" s="64">
        <f t="shared" si="91"/>
        <v>19</v>
      </c>
      <c r="BB141" s="64">
        <f t="shared" si="91"/>
        <v>17</v>
      </c>
      <c r="BC141" s="64">
        <f t="shared" si="91"/>
        <v>19</v>
      </c>
      <c r="BD141" s="64">
        <f t="shared" si="91"/>
        <v>19</v>
      </c>
      <c r="BE141" s="64">
        <f t="shared" si="91"/>
        <v>21</v>
      </c>
      <c r="BF141" s="64">
        <f t="shared" si="91"/>
        <v>19</v>
      </c>
      <c r="BG141" s="64">
        <f t="shared" si="91"/>
        <v>17</v>
      </c>
      <c r="BH141" s="64">
        <f t="shared" si="91"/>
        <v>19</v>
      </c>
      <c r="BI141" s="64">
        <f t="shared" si="91"/>
        <v>21</v>
      </c>
      <c r="BJ141" s="64">
        <f t="shared" si="91"/>
        <v>21</v>
      </c>
      <c r="BK141" s="64">
        <f t="shared" si="91"/>
        <v>23</v>
      </c>
      <c r="BL141" s="64">
        <f t="shared" si="91"/>
        <v>21</v>
      </c>
      <c r="BM141" s="64">
        <f t="shared" si="91"/>
        <v>23</v>
      </c>
      <c r="BN141" s="64">
        <f t="shared" si="91"/>
        <v>23</v>
      </c>
      <c r="BO141" s="64">
        <f t="shared" si="91"/>
        <v>23</v>
      </c>
      <c r="BP141" s="64">
        <f t="shared" si="91"/>
        <v>21</v>
      </c>
      <c r="BQ141" s="64">
        <f t="shared" si="91"/>
        <v>23</v>
      </c>
      <c r="BR141" s="64">
        <f t="shared" si="91"/>
        <v>23</v>
      </c>
      <c r="BS141" s="64">
        <f t="shared" si="91"/>
        <v>21</v>
      </c>
      <c r="BT141" s="64">
        <f t="shared" si="91"/>
        <v>21</v>
      </c>
      <c r="BU141" s="64">
        <f t="shared" si="91"/>
        <v>23</v>
      </c>
      <c r="BV141" s="64">
        <f t="shared" si="91"/>
        <v>23</v>
      </c>
      <c r="BW141" s="64">
        <f t="shared" si="91"/>
        <v>25</v>
      </c>
      <c r="BX141" s="64">
        <f t="shared" si="91"/>
        <v>25</v>
      </c>
      <c r="BY141" s="64">
        <f t="shared" si="91"/>
        <v>25</v>
      </c>
      <c r="BZ141" s="64">
        <f t="shared" si="91"/>
        <v>25</v>
      </c>
      <c r="CA141" s="64">
        <f t="shared" si="91"/>
        <v>25</v>
      </c>
      <c r="CB141" s="64">
        <f>(CB137+(2*SUM(CB142:CB144))+3)</f>
        <v>25</v>
      </c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</row>
    <row r="142" spans="1:111" ht="15.75" customHeight="1">
      <c r="A142" s="66" t="s">
        <v>84</v>
      </c>
      <c r="B142" s="6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>
        <v>2</v>
      </c>
      <c r="S142" s="51">
        <v>2</v>
      </c>
      <c r="T142" s="51">
        <v>2</v>
      </c>
      <c r="U142" s="51">
        <v>3</v>
      </c>
      <c r="V142" s="51">
        <v>2</v>
      </c>
      <c r="W142" s="51">
        <v>3</v>
      </c>
      <c r="X142" s="51">
        <v>2</v>
      </c>
      <c r="Y142" s="51">
        <v>2</v>
      </c>
      <c r="Z142" s="51">
        <v>3</v>
      </c>
      <c r="AA142" s="51">
        <v>1</v>
      </c>
      <c r="AB142" s="51">
        <v>1</v>
      </c>
      <c r="AC142" s="51">
        <v>1</v>
      </c>
      <c r="AD142" s="51">
        <v>1</v>
      </c>
      <c r="AE142" s="51">
        <v>2</v>
      </c>
      <c r="AF142" s="51">
        <v>2</v>
      </c>
      <c r="AG142" s="51">
        <v>2</v>
      </c>
      <c r="AH142" s="51">
        <v>2</v>
      </c>
      <c r="AI142" s="51">
        <v>2</v>
      </c>
      <c r="AJ142" s="51">
        <v>1</v>
      </c>
      <c r="AK142" s="51">
        <v>1</v>
      </c>
      <c r="AL142" s="53">
        <v>1</v>
      </c>
      <c r="AM142" s="51">
        <v>1</v>
      </c>
      <c r="AN142" s="51">
        <v>2</v>
      </c>
      <c r="AO142" s="51">
        <v>1</v>
      </c>
      <c r="AP142" s="51">
        <v>2</v>
      </c>
      <c r="AQ142" s="51">
        <v>2</v>
      </c>
      <c r="AR142" s="51">
        <v>2</v>
      </c>
      <c r="AS142" s="51">
        <v>2</v>
      </c>
      <c r="AT142" s="51">
        <v>3</v>
      </c>
      <c r="AU142" s="51">
        <v>3</v>
      </c>
      <c r="AV142" s="51">
        <v>1</v>
      </c>
      <c r="AW142" s="51">
        <v>2</v>
      </c>
      <c r="AX142" s="51">
        <v>2</v>
      </c>
      <c r="AY142" s="51">
        <v>3</v>
      </c>
      <c r="AZ142" s="51"/>
      <c r="BA142" s="53">
        <v>1</v>
      </c>
      <c r="BC142" s="53">
        <v>1</v>
      </c>
      <c r="BD142" s="51">
        <v>1</v>
      </c>
      <c r="BE142" s="53">
        <v>2</v>
      </c>
      <c r="BF142" s="53">
        <v>1</v>
      </c>
      <c r="BG142" s="53">
        <v>0</v>
      </c>
      <c r="BH142" s="51">
        <v>1</v>
      </c>
      <c r="BI142" s="51">
        <v>1</v>
      </c>
      <c r="BJ142" s="51">
        <v>1</v>
      </c>
      <c r="BK142" s="51">
        <v>2</v>
      </c>
      <c r="BL142" s="51">
        <v>1</v>
      </c>
      <c r="BM142" s="51">
        <v>2</v>
      </c>
      <c r="BN142" s="51">
        <v>2</v>
      </c>
      <c r="BO142" s="51">
        <v>1</v>
      </c>
      <c r="BP142" s="52"/>
      <c r="BQ142" s="52">
        <v>1</v>
      </c>
      <c r="BR142" s="52">
        <v>1</v>
      </c>
      <c r="BS142" s="52"/>
      <c r="BT142" s="51">
        <v>1</v>
      </c>
      <c r="BU142" s="51">
        <v>2</v>
      </c>
      <c r="BV142" s="51">
        <v>1</v>
      </c>
      <c r="BW142" s="51">
        <v>2</v>
      </c>
      <c r="BX142" s="51">
        <v>2</v>
      </c>
      <c r="BY142" s="53">
        <v>1</v>
      </c>
      <c r="BZ142" s="51">
        <v>2</v>
      </c>
      <c r="CA142" s="51">
        <v>1</v>
      </c>
      <c r="CB142" s="51">
        <v>2</v>
      </c>
    </row>
    <row r="143" spans="1:111" ht="15.75" customHeight="1">
      <c r="A143" s="68" t="s">
        <v>70</v>
      </c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>
        <v>1</v>
      </c>
      <c r="AB143" s="51">
        <v>1</v>
      </c>
      <c r="AC143" s="51">
        <v>1</v>
      </c>
      <c r="AD143" s="51">
        <v>1</v>
      </c>
      <c r="AE143" s="51">
        <v>1</v>
      </c>
      <c r="AF143" s="51">
        <v>1</v>
      </c>
      <c r="AG143" s="51">
        <v>1</v>
      </c>
      <c r="AH143" s="51">
        <v>1</v>
      </c>
      <c r="AI143" s="51">
        <v>1</v>
      </c>
      <c r="AJ143" s="51">
        <v>2</v>
      </c>
      <c r="AK143" s="51">
        <v>2</v>
      </c>
      <c r="AL143" s="53">
        <v>2</v>
      </c>
      <c r="AM143" s="51">
        <v>2</v>
      </c>
      <c r="AN143" s="51">
        <v>2</v>
      </c>
      <c r="AO143" s="51">
        <v>2</v>
      </c>
      <c r="AP143" s="51">
        <v>2</v>
      </c>
      <c r="AQ143" s="51">
        <v>2</v>
      </c>
      <c r="AR143" s="51">
        <v>2</v>
      </c>
      <c r="AS143" s="51">
        <v>2</v>
      </c>
      <c r="AT143" s="51">
        <v>2</v>
      </c>
      <c r="AU143" s="51">
        <v>2</v>
      </c>
      <c r="AV143" s="51">
        <v>2</v>
      </c>
      <c r="AW143" s="51">
        <v>2</v>
      </c>
      <c r="AX143" s="51">
        <v>2</v>
      </c>
      <c r="AY143" s="51">
        <v>2</v>
      </c>
      <c r="AZ143" s="51">
        <v>1</v>
      </c>
      <c r="BA143" s="51">
        <v>1</v>
      </c>
      <c r="BB143" s="51">
        <v>1</v>
      </c>
      <c r="BC143" s="51">
        <v>1</v>
      </c>
      <c r="BD143" s="51">
        <v>1</v>
      </c>
      <c r="BE143" s="53">
        <v>1</v>
      </c>
      <c r="BF143" s="53">
        <v>1</v>
      </c>
      <c r="BG143" s="53">
        <v>1</v>
      </c>
      <c r="BH143" s="51">
        <v>1</v>
      </c>
      <c r="BI143" s="51">
        <v>1</v>
      </c>
      <c r="BJ143" s="51">
        <v>1</v>
      </c>
      <c r="BK143" s="51">
        <v>1</v>
      </c>
      <c r="BL143" s="51">
        <v>1</v>
      </c>
      <c r="BM143" s="51">
        <v>1</v>
      </c>
      <c r="BN143" s="51">
        <v>1</v>
      </c>
      <c r="BO143" s="51">
        <v>2</v>
      </c>
      <c r="BP143" s="52">
        <v>2</v>
      </c>
      <c r="BQ143" s="52">
        <v>2</v>
      </c>
      <c r="BR143" s="52">
        <v>2</v>
      </c>
      <c r="BS143" s="52">
        <v>2</v>
      </c>
      <c r="BT143" s="51">
        <v>1</v>
      </c>
      <c r="BU143" s="51">
        <v>1</v>
      </c>
      <c r="BV143" s="51">
        <v>1</v>
      </c>
      <c r="BW143" s="51">
        <v>1</v>
      </c>
      <c r="BX143" s="51">
        <v>1</v>
      </c>
      <c r="BY143" s="53">
        <v>2</v>
      </c>
      <c r="BZ143" s="51">
        <v>1</v>
      </c>
      <c r="CA143" s="51">
        <v>2</v>
      </c>
      <c r="CB143" s="51">
        <v>1</v>
      </c>
    </row>
    <row r="144" spans="1:111" ht="15.75" customHeight="1">
      <c r="A144" s="68" t="s">
        <v>71</v>
      </c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>
        <v>1</v>
      </c>
      <c r="BA144" s="51">
        <v>1</v>
      </c>
      <c r="BB144" s="51">
        <v>1</v>
      </c>
      <c r="BC144" s="51">
        <v>1</v>
      </c>
      <c r="BD144" s="51">
        <v>1</v>
      </c>
      <c r="BE144" s="53">
        <v>1</v>
      </c>
      <c r="BF144" s="53">
        <v>1</v>
      </c>
      <c r="BG144" s="53">
        <v>1</v>
      </c>
      <c r="BH144" s="51">
        <v>1</v>
      </c>
      <c r="BI144" s="51">
        <v>1</v>
      </c>
      <c r="BJ144" s="51">
        <v>1</v>
      </c>
      <c r="BK144" s="51">
        <v>1</v>
      </c>
      <c r="BL144" s="51">
        <v>1</v>
      </c>
      <c r="BM144" s="51">
        <v>1</v>
      </c>
      <c r="BN144" s="51">
        <v>1</v>
      </c>
      <c r="BO144" s="51">
        <v>1</v>
      </c>
      <c r="BP144" s="52">
        <v>1</v>
      </c>
      <c r="BQ144" s="52">
        <v>1</v>
      </c>
      <c r="BR144" s="52">
        <v>1</v>
      </c>
      <c r="BS144" s="52">
        <v>1</v>
      </c>
      <c r="BT144" s="51">
        <v>1</v>
      </c>
      <c r="BU144" s="51">
        <v>1</v>
      </c>
      <c r="BV144" s="51">
        <v>1</v>
      </c>
      <c r="BW144" s="51">
        <v>1</v>
      </c>
      <c r="BX144" s="51">
        <v>1</v>
      </c>
      <c r="BY144" s="53">
        <v>1</v>
      </c>
      <c r="BZ144" s="51">
        <v>1</v>
      </c>
      <c r="CA144" s="51">
        <v>1</v>
      </c>
      <c r="CB144" s="51">
        <v>1</v>
      </c>
    </row>
    <row r="145" spans="1:111" ht="15.75" customHeight="1">
      <c r="A145" s="69" t="s">
        <v>93</v>
      </c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>
        <v>3</v>
      </c>
      <c r="S145" s="51">
        <v>3</v>
      </c>
      <c r="T145" s="51">
        <v>4</v>
      </c>
      <c r="U145" s="51">
        <v>3</v>
      </c>
      <c r="V145" s="51">
        <v>4</v>
      </c>
      <c r="W145" s="51">
        <v>3</v>
      </c>
      <c r="X145" s="51">
        <v>4</v>
      </c>
      <c r="Y145" s="51">
        <v>4</v>
      </c>
      <c r="Z145" s="51">
        <v>4</v>
      </c>
      <c r="AA145" s="51">
        <v>4</v>
      </c>
      <c r="AB145" s="51">
        <v>4</v>
      </c>
      <c r="AC145" s="51">
        <v>4</v>
      </c>
      <c r="AD145" s="51">
        <v>4</v>
      </c>
      <c r="AE145" s="51">
        <v>4</v>
      </c>
      <c r="AF145" s="51">
        <v>4</v>
      </c>
      <c r="AG145" s="51">
        <v>4</v>
      </c>
      <c r="AH145" s="51">
        <v>4</v>
      </c>
      <c r="AI145" s="51">
        <v>4</v>
      </c>
      <c r="AJ145" s="51">
        <v>4</v>
      </c>
      <c r="AK145" s="51">
        <v>4</v>
      </c>
      <c r="AL145" s="53">
        <v>4</v>
      </c>
      <c r="AM145" s="51">
        <v>4</v>
      </c>
      <c r="AN145" s="51">
        <v>4</v>
      </c>
      <c r="AO145" s="51">
        <v>4</v>
      </c>
      <c r="AP145" s="51">
        <v>4</v>
      </c>
      <c r="AQ145" s="51">
        <v>4</v>
      </c>
      <c r="AR145" s="51">
        <v>4</v>
      </c>
      <c r="AS145" s="51">
        <v>4</v>
      </c>
      <c r="AT145" s="51">
        <v>4</v>
      </c>
      <c r="AU145" s="51">
        <v>4</v>
      </c>
      <c r="AV145" s="51">
        <v>5</v>
      </c>
      <c r="AW145" s="51">
        <v>5</v>
      </c>
      <c r="AX145" s="51">
        <v>5</v>
      </c>
      <c r="AY145" s="51">
        <v>5</v>
      </c>
      <c r="AZ145" s="51">
        <v>5</v>
      </c>
      <c r="BA145" s="51">
        <v>5</v>
      </c>
      <c r="BB145" s="51">
        <v>5</v>
      </c>
      <c r="BC145" s="51">
        <v>5</v>
      </c>
      <c r="BD145" s="51">
        <v>5</v>
      </c>
      <c r="BE145" s="53">
        <v>5</v>
      </c>
      <c r="BF145" s="53">
        <v>5</v>
      </c>
      <c r="BG145" s="53">
        <v>6</v>
      </c>
      <c r="BH145" s="51">
        <v>6</v>
      </c>
      <c r="BI145" s="51">
        <v>5</v>
      </c>
      <c r="BJ145" s="51">
        <v>6</v>
      </c>
      <c r="BK145" s="51">
        <v>5</v>
      </c>
      <c r="BL145" s="51">
        <v>6</v>
      </c>
      <c r="BM145" s="51">
        <v>5</v>
      </c>
      <c r="BN145" s="51">
        <v>6</v>
      </c>
      <c r="BO145" s="51">
        <v>5</v>
      </c>
      <c r="BP145" s="52">
        <v>6</v>
      </c>
      <c r="BQ145" s="52">
        <v>5</v>
      </c>
      <c r="BR145" s="52">
        <v>6</v>
      </c>
      <c r="BS145" s="52">
        <v>6</v>
      </c>
      <c r="BT145" s="51">
        <v>7</v>
      </c>
      <c r="BU145" s="51">
        <v>7</v>
      </c>
      <c r="BV145" s="51">
        <v>7</v>
      </c>
      <c r="BW145" s="51">
        <v>7</v>
      </c>
      <c r="BX145" s="51">
        <v>7</v>
      </c>
      <c r="BY145" s="53">
        <v>7</v>
      </c>
      <c r="BZ145" s="51">
        <v>7</v>
      </c>
      <c r="CA145" s="51">
        <v>7</v>
      </c>
      <c r="CB145" s="51">
        <v>8</v>
      </c>
    </row>
    <row r="146" spans="1:111" ht="15.75" customHeight="1">
      <c r="A146" s="69" t="s">
        <v>92</v>
      </c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>
        <v>3</v>
      </c>
      <c r="S146" s="51">
        <v>3</v>
      </c>
      <c r="T146" s="51">
        <v>4</v>
      </c>
      <c r="U146" s="51">
        <v>3</v>
      </c>
      <c r="V146" s="51">
        <v>4</v>
      </c>
      <c r="W146" s="51">
        <v>3</v>
      </c>
      <c r="X146" s="51">
        <v>4</v>
      </c>
      <c r="Y146" s="51">
        <v>4</v>
      </c>
      <c r="Z146" s="51">
        <v>4</v>
      </c>
      <c r="AA146" s="51">
        <v>4</v>
      </c>
      <c r="AB146" s="51">
        <v>4</v>
      </c>
      <c r="AC146" s="51">
        <v>4</v>
      </c>
      <c r="AD146" s="51">
        <v>4</v>
      </c>
      <c r="AE146" s="51">
        <v>4</v>
      </c>
      <c r="AF146" s="51">
        <v>4</v>
      </c>
      <c r="AG146" s="51">
        <v>4</v>
      </c>
      <c r="AH146" s="51">
        <v>4</v>
      </c>
      <c r="AI146" s="51">
        <v>4</v>
      </c>
      <c r="AJ146" s="51">
        <v>4</v>
      </c>
      <c r="AK146" s="51">
        <v>4</v>
      </c>
      <c r="AL146" s="53">
        <v>4</v>
      </c>
      <c r="AM146" s="51">
        <v>4</v>
      </c>
      <c r="AN146" s="51">
        <v>4</v>
      </c>
      <c r="AO146" s="51">
        <v>4</v>
      </c>
      <c r="AP146" s="51">
        <v>4</v>
      </c>
      <c r="AQ146" s="51">
        <v>4</v>
      </c>
      <c r="AR146" s="51">
        <v>4</v>
      </c>
      <c r="AS146" s="51">
        <v>4</v>
      </c>
      <c r="AT146" s="51">
        <v>4</v>
      </c>
      <c r="AU146" s="51">
        <v>4</v>
      </c>
      <c r="AV146" s="51">
        <v>5</v>
      </c>
      <c r="AW146" s="51">
        <v>5</v>
      </c>
      <c r="AX146" s="51">
        <v>5</v>
      </c>
      <c r="AY146" s="51">
        <v>5</v>
      </c>
      <c r="AZ146" s="51">
        <v>5</v>
      </c>
      <c r="BA146" s="51">
        <v>5</v>
      </c>
      <c r="BB146" s="51">
        <v>5</v>
      </c>
      <c r="BC146" s="51">
        <v>5</v>
      </c>
      <c r="BD146" s="51">
        <v>5</v>
      </c>
      <c r="BE146" s="53">
        <v>5</v>
      </c>
      <c r="BF146" s="53">
        <v>5</v>
      </c>
      <c r="BG146" s="53">
        <v>6</v>
      </c>
      <c r="BH146" s="51">
        <v>6</v>
      </c>
      <c r="BI146" s="51">
        <v>5</v>
      </c>
      <c r="BJ146" s="51">
        <v>6</v>
      </c>
      <c r="BK146" s="51">
        <v>5</v>
      </c>
      <c r="BL146" s="51">
        <v>6</v>
      </c>
      <c r="BM146" s="51">
        <v>5</v>
      </c>
      <c r="BN146" s="51">
        <v>6</v>
      </c>
      <c r="BO146" s="51">
        <v>5</v>
      </c>
      <c r="BP146" s="52">
        <v>6</v>
      </c>
      <c r="BQ146" s="52">
        <v>5</v>
      </c>
      <c r="BR146" s="52">
        <v>6</v>
      </c>
      <c r="BS146" s="52">
        <v>6</v>
      </c>
      <c r="BT146" s="51">
        <v>7</v>
      </c>
      <c r="BU146" s="51">
        <v>7</v>
      </c>
      <c r="BV146" s="51">
        <v>7</v>
      </c>
      <c r="BW146" s="51">
        <v>7</v>
      </c>
      <c r="BX146" s="51">
        <v>7</v>
      </c>
      <c r="BY146" s="53">
        <v>7</v>
      </c>
      <c r="BZ146" s="51">
        <v>7</v>
      </c>
      <c r="CA146" s="51">
        <v>7</v>
      </c>
      <c r="CB146" s="51">
        <v>8</v>
      </c>
    </row>
    <row r="147" spans="1:111" ht="15.75" customHeight="1">
      <c r="A147" s="69" t="s">
        <v>91</v>
      </c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>
        <v>4</v>
      </c>
      <c r="S147" s="51">
        <v>5</v>
      </c>
      <c r="T147" s="51">
        <v>4</v>
      </c>
      <c r="U147" s="51">
        <v>3</v>
      </c>
      <c r="V147" s="51">
        <v>4</v>
      </c>
      <c r="W147" s="51">
        <v>5</v>
      </c>
      <c r="X147" s="51">
        <v>4</v>
      </c>
      <c r="Y147" s="51">
        <v>5</v>
      </c>
      <c r="Z147" s="51">
        <v>4</v>
      </c>
      <c r="AA147" s="51">
        <v>5</v>
      </c>
      <c r="AB147" s="51">
        <v>4</v>
      </c>
      <c r="AC147" s="51">
        <v>5</v>
      </c>
      <c r="AD147" s="51">
        <v>4</v>
      </c>
      <c r="AE147" s="51">
        <v>4</v>
      </c>
      <c r="AF147" s="51">
        <v>4</v>
      </c>
      <c r="AG147" s="51">
        <v>5</v>
      </c>
      <c r="AH147" s="51">
        <v>4</v>
      </c>
      <c r="AI147" s="51">
        <v>5</v>
      </c>
      <c r="AJ147" s="51">
        <v>4</v>
      </c>
      <c r="AK147" s="51">
        <v>5</v>
      </c>
      <c r="AL147" s="53">
        <v>4</v>
      </c>
      <c r="AM147" s="51">
        <v>5</v>
      </c>
      <c r="AN147" s="51">
        <v>4</v>
      </c>
      <c r="AO147" s="51">
        <v>5</v>
      </c>
      <c r="AP147" s="51">
        <v>4</v>
      </c>
      <c r="AQ147" s="51">
        <v>5</v>
      </c>
      <c r="AR147" s="51">
        <v>4</v>
      </c>
      <c r="AS147" s="51">
        <v>5</v>
      </c>
      <c r="AT147" s="51">
        <v>4</v>
      </c>
      <c r="AU147" s="51">
        <v>5</v>
      </c>
      <c r="AV147" s="51">
        <v>6</v>
      </c>
      <c r="AW147" s="51">
        <v>5</v>
      </c>
      <c r="AX147" s="53">
        <v>6</v>
      </c>
      <c r="AY147" s="53">
        <v>6</v>
      </c>
      <c r="AZ147" s="51">
        <v>6</v>
      </c>
      <c r="BA147" s="51">
        <v>5</v>
      </c>
      <c r="BB147" s="51">
        <v>6</v>
      </c>
      <c r="BC147" s="51">
        <v>5</v>
      </c>
      <c r="BD147" s="51">
        <v>6</v>
      </c>
      <c r="BE147" s="53">
        <v>5</v>
      </c>
      <c r="BF147" s="53">
        <v>6</v>
      </c>
      <c r="BG147" s="53">
        <v>7</v>
      </c>
      <c r="BH147" s="51">
        <v>6</v>
      </c>
      <c r="BI147" s="51">
        <v>7</v>
      </c>
      <c r="BJ147" s="51">
        <v>6</v>
      </c>
      <c r="BK147" s="51">
        <v>7</v>
      </c>
      <c r="BL147" s="51">
        <v>6</v>
      </c>
      <c r="BM147" s="51">
        <v>7</v>
      </c>
      <c r="BN147" s="51">
        <v>6</v>
      </c>
      <c r="BO147" s="51">
        <v>7</v>
      </c>
      <c r="BP147" s="52">
        <v>6</v>
      </c>
      <c r="BQ147" s="52">
        <v>7</v>
      </c>
      <c r="BR147" s="52">
        <v>6</v>
      </c>
      <c r="BS147" s="52">
        <v>7</v>
      </c>
      <c r="BT147" s="51">
        <v>8</v>
      </c>
      <c r="BU147" s="51">
        <v>7</v>
      </c>
      <c r="BV147" s="51">
        <v>8</v>
      </c>
      <c r="BW147" s="51">
        <v>7</v>
      </c>
      <c r="BX147" s="51">
        <v>8</v>
      </c>
      <c r="BY147" s="53">
        <v>7</v>
      </c>
      <c r="BZ147" s="51">
        <v>8</v>
      </c>
      <c r="CA147" s="51">
        <v>7</v>
      </c>
      <c r="CB147" s="51">
        <v>8</v>
      </c>
    </row>
    <row r="148" spans="1:111" ht="15.75" customHeight="1">
      <c r="A148" s="69" t="s">
        <v>90</v>
      </c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>
        <f t="shared" ref="R148:CB148" si="92">(2*SUM(R132:R136))</f>
        <v>20</v>
      </c>
      <c r="S148" s="51">
        <f t="shared" si="92"/>
        <v>20</v>
      </c>
      <c r="T148" s="51">
        <f t="shared" si="92"/>
        <v>20</v>
      </c>
      <c r="U148" s="51">
        <f t="shared" si="92"/>
        <v>22</v>
      </c>
      <c r="V148" s="51">
        <f t="shared" si="92"/>
        <v>22</v>
      </c>
      <c r="W148" s="51">
        <f t="shared" si="92"/>
        <v>22</v>
      </c>
      <c r="X148" s="51">
        <f t="shared" si="92"/>
        <v>24</v>
      </c>
      <c r="Y148" s="51">
        <f t="shared" si="92"/>
        <v>24</v>
      </c>
      <c r="Z148" s="51">
        <f t="shared" si="92"/>
        <v>24</v>
      </c>
      <c r="AA148" s="51">
        <f t="shared" si="92"/>
        <v>24</v>
      </c>
      <c r="AB148" s="51">
        <f t="shared" si="92"/>
        <v>26</v>
      </c>
      <c r="AC148" s="51">
        <f t="shared" si="92"/>
        <v>26</v>
      </c>
      <c r="AD148" s="51">
        <f t="shared" si="92"/>
        <v>26</v>
      </c>
      <c r="AE148" s="51">
        <f t="shared" si="92"/>
        <v>28</v>
      </c>
      <c r="AF148" s="51">
        <f t="shared" si="92"/>
        <v>28</v>
      </c>
      <c r="AG148" s="51">
        <f t="shared" si="92"/>
        <v>28</v>
      </c>
      <c r="AH148" s="51">
        <f t="shared" si="92"/>
        <v>30</v>
      </c>
      <c r="AI148" s="51">
        <f t="shared" si="92"/>
        <v>30</v>
      </c>
      <c r="AJ148" s="51">
        <f t="shared" si="92"/>
        <v>30</v>
      </c>
      <c r="AK148" s="51">
        <f t="shared" si="92"/>
        <v>30</v>
      </c>
      <c r="AL148" s="51">
        <f t="shared" si="92"/>
        <v>32</v>
      </c>
      <c r="AM148" s="51">
        <f t="shared" si="92"/>
        <v>32</v>
      </c>
      <c r="AN148" s="51">
        <f t="shared" si="92"/>
        <v>32</v>
      </c>
      <c r="AO148" s="51">
        <f t="shared" si="92"/>
        <v>34</v>
      </c>
      <c r="AP148" s="51">
        <f t="shared" si="92"/>
        <v>34</v>
      </c>
      <c r="AQ148" s="51">
        <f t="shared" si="92"/>
        <v>34</v>
      </c>
      <c r="AR148" s="51">
        <f t="shared" si="92"/>
        <v>36</v>
      </c>
      <c r="AS148" s="51">
        <f t="shared" si="92"/>
        <v>36</v>
      </c>
      <c r="AT148" s="51">
        <f t="shared" si="92"/>
        <v>36</v>
      </c>
      <c r="AU148" s="51">
        <f t="shared" si="92"/>
        <v>36</v>
      </c>
      <c r="AV148" s="51">
        <f t="shared" si="92"/>
        <v>38</v>
      </c>
      <c r="AW148" s="51">
        <f t="shared" si="92"/>
        <v>38</v>
      </c>
      <c r="AX148" s="51">
        <f t="shared" si="92"/>
        <v>38</v>
      </c>
      <c r="AY148" s="51">
        <f t="shared" si="92"/>
        <v>40</v>
      </c>
      <c r="AZ148" s="51">
        <f t="shared" si="92"/>
        <v>40</v>
      </c>
      <c r="BA148" s="51">
        <f t="shared" si="92"/>
        <v>40</v>
      </c>
      <c r="BB148" s="51">
        <f t="shared" si="92"/>
        <v>42</v>
      </c>
      <c r="BC148" s="51">
        <f t="shared" si="92"/>
        <v>42</v>
      </c>
      <c r="BD148" s="51">
        <f t="shared" si="92"/>
        <v>42</v>
      </c>
      <c r="BE148" s="51">
        <f t="shared" si="92"/>
        <v>42</v>
      </c>
      <c r="BF148" s="51">
        <f t="shared" si="92"/>
        <v>44</v>
      </c>
      <c r="BG148" s="51">
        <f t="shared" si="92"/>
        <v>44</v>
      </c>
      <c r="BH148" s="51">
        <f t="shared" si="92"/>
        <v>44</v>
      </c>
      <c r="BI148" s="51">
        <f t="shared" si="92"/>
        <v>46</v>
      </c>
      <c r="BJ148" s="51">
        <f t="shared" si="92"/>
        <v>46</v>
      </c>
      <c r="BK148" s="51">
        <f t="shared" si="92"/>
        <v>46</v>
      </c>
      <c r="BL148" s="51">
        <f t="shared" si="92"/>
        <v>48</v>
      </c>
      <c r="BM148" s="51">
        <f t="shared" si="92"/>
        <v>48</v>
      </c>
      <c r="BN148" s="51">
        <f t="shared" si="92"/>
        <v>48</v>
      </c>
      <c r="BO148" s="51">
        <f t="shared" si="92"/>
        <v>48</v>
      </c>
      <c r="BP148" s="51">
        <f t="shared" si="92"/>
        <v>50</v>
      </c>
      <c r="BQ148" s="51">
        <f t="shared" si="92"/>
        <v>50</v>
      </c>
      <c r="BR148" s="51">
        <f t="shared" si="92"/>
        <v>50</v>
      </c>
      <c r="BS148" s="51">
        <f t="shared" si="92"/>
        <v>52</v>
      </c>
      <c r="BT148" s="51">
        <f t="shared" si="92"/>
        <v>52</v>
      </c>
      <c r="BU148" s="51">
        <f t="shared" si="92"/>
        <v>52</v>
      </c>
      <c r="BV148" s="51">
        <f t="shared" si="92"/>
        <v>54</v>
      </c>
      <c r="BW148" s="51">
        <f t="shared" si="92"/>
        <v>54</v>
      </c>
      <c r="BX148" s="51">
        <f t="shared" si="92"/>
        <v>54</v>
      </c>
      <c r="BY148" s="51">
        <f t="shared" si="92"/>
        <v>54</v>
      </c>
      <c r="BZ148" s="51">
        <f t="shared" si="92"/>
        <v>56</v>
      </c>
      <c r="CA148" s="51">
        <f t="shared" si="92"/>
        <v>56</v>
      </c>
      <c r="CB148" s="51">
        <f t="shared" si="92"/>
        <v>56</v>
      </c>
    </row>
    <row r="149" spans="1:111" ht="15.75" customHeight="1">
      <c r="A149" s="69" t="s">
        <v>89</v>
      </c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>
        <f t="shared" ref="R149:CB149" si="93">((2*R142)+(4*R143)+(8*R144))</f>
        <v>4</v>
      </c>
      <c r="S149" s="51">
        <f t="shared" si="93"/>
        <v>4</v>
      </c>
      <c r="T149" s="51">
        <f t="shared" si="93"/>
        <v>4</v>
      </c>
      <c r="U149" s="51">
        <f t="shared" si="93"/>
        <v>6</v>
      </c>
      <c r="V149" s="51">
        <f t="shared" si="93"/>
        <v>4</v>
      </c>
      <c r="W149" s="51">
        <f t="shared" si="93"/>
        <v>6</v>
      </c>
      <c r="X149" s="51">
        <f t="shared" si="93"/>
        <v>4</v>
      </c>
      <c r="Y149" s="51">
        <f t="shared" si="93"/>
        <v>4</v>
      </c>
      <c r="Z149" s="51">
        <f t="shared" si="93"/>
        <v>6</v>
      </c>
      <c r="AA149" s="51">
        <f t="shared" si="93"/>
        <v>6</v>
      </c>
      <c r="AB149" s="51">
        <f t="shared" si="93"/>
        <v>6</v>
      </c>
      <c r="AC149" s="51">
        <f t="shared" si="93"/>
        <v>6</v>
      </c>
      <c r="AD149" s="51">
        <f t="shared" si="93"/>
        <v>6</v>
      </c>
      <c r="AE149" s="51">
        <f t="shared" si="93"/>
        <v>8</v>
      </c>
      <c r="AF149" s="51">
        <f t="shared" si="93"/>
        <v>8</v>
      </c>
      <c r="AG149" s="51">
        <f t="shared" si="93"/>
        <v>8</v>
      </c>
      <c r="AH149" s="51">
        <f t="shared" si="93"/>
        <v>8</v>
      </c>
      <c r="AI149" s="51">
        <f t="shared" si="93"/>
        <v>8</v>
      </c>
      <c r="AJ149" s="51">
        <f t="shared" si="93"/>
        <v>10</v>
      </c>
      <c r="AK149" s="51">
        <f t="shared" si="93"/>
        <v>10</v>
      </c>
      <c r="AL149" s="51">
        <f t="shared" si="93"/>
        <v>10</v>
      </c>
      <c r="AM149" s="51">
        <f t="shared" si="93"/>
        <v>10</v>
      </c>
      <c r="AN149" s="51">
        <f t="shared" si="93"/>
        <v>12</v>
      </c>
      <c r="AO149" s="51">
        <f t="shared" si="93"/>
        <v>10</v>
      </c>
      <c r="AP149" s="51">
        <f t="shared" si="93"/>
        <v>12</v>
      </c>
      <c r="AQ149" s="51">
        <f t="shared" si="93"/>
        <v>12</v>
      </c>
      <c r="AR149" s="51">
        <f t="shared" si="93"/>
        <v>12</v>
      </c>
      <c r="AS149" s="51">
        <f t="shared" si="93"/>
        <v>12</v>
      </c>
      <c r="AT149" s="51">
        <f t="shared" si="93"/>
        <v>14</v>
      </c>
      <c r="AU149" s="51">
        <f t="shared" si="93"/>
        <v>14</v>
      </c>
      <c r="AV149" s="51">
        <f t="shared" si="93"/>
        <v>10</v>
      </c>
      <c r="AW149" s="51">
        <f t="shared" si="93"/>
        <v>12</v>
      </c>
      <c r="AX149" s="51">
        <f t="shared" si="93"/>
        <v>12</v>
      </c>
      <c r="AY149" s="51">
        <f t="shared" si="93"/>
        <v>14</v>
      </c>
      <c r="AZ149" s="51">
        <f t="shared" si="93"/>
        <v>12</v>
      </c>
      <c r="BA149" s="51">
        <f t="shared" si="93"/>
        <v>14</v>
      </c>
      <c r="BB149" s="51">
        <f t="shared" si="93"/>
        <v>12</v>
      </c>
      <c r="BC149" s="51">
        <f t="shared" si="93"/>
        <v>14</v>
      </c>
      <c r="BD149" s="51">
        <f t="shared" si="93"/>
        <v>14</v>
      </c>
      <c r="BE149" s="51">
        <f t="shared" si="93"/>
        <v>16</v>
      </c>
      <c r="BF149" s="51">
        <f t="shared" si="93"/>
        <v>14</v>
      </c>
      <c r="BG149" s="51">
        <f t="shared" si="93"/>
        <v>12</v>
      </c>
      <c r="BH149" s="51">
        <f t="shared" si="93"/>
        <v>14</v>
      </c>
      <c r="BI149" s="51">
        <f t="shared" si="93"/>
        <v>14</v>
      </c>
      <c r="BJ149" s="51">
        <f t="shared" si="93"/>
        <v>14</v>
      </c>
      <c r="BK149" s="51">
        <f t="shared" si="93"/>
        <v>16</v>
      </c>
      <c r="BL149" s="51">
        <f t="shared" si="93"/>
        <v>14</v>
      </c>
      <c r="BM149" s="51">
        <f t="shared" si="93"/>
        <v>16</v>
      </c>
      <c r="BN149" s="51">
        <f t="shared" si="93"/>
        <v>16</v>
      </c>
      <c r="BO149" s="51">
        <f t="shared" si="93"/>
        <v>18</v>
      </c>
      <c r="BP149" s="51">
        <f t="shared" si="93"/>
        <v>16</v>
      </c>
      <c r="BQ149" s="51">
        <f t="shared" si="93"/>
        <v>18</v>
      </c>
      <c r="BR149" s="51">
        <f t="shared" si="93"/>
        <v>18</v>
      </c>
      <c r="BS149" s="51">
        <f t="shared" si="93"/>
        <v>16</v>
      </c>
      <c r="BT149" s="51">
        <f t="shared" si="93"/>
        <v>14</v>
      </c>
      <c r="BU149" s="51">
        <f t="shared" si="93"/>
        <v>16</v>
      </c>
      <c r="BV149" s="51">
        <f t="shared" si="93"/>
        <v>14</v>
      </c>
      <c r="BW149" s="51">
        <f t="shared" si="93"/>
        <v>16</v>
      </c>
      <c r="BX149" s="51">
        <f t="shared" si="93"/>
        <v>16</v>
      </c>
      <c r="BY149" s="51">
        <f t="shared" si="93"/>
        <v>18</v>
      </c>
      <c r="BZ149" s="51">
        <f t="shared" si="93"/>
        <v>16</v>
      </c>
      <c r="CA149" s="51">
        <f t="shared" si="93"/>
        <v>18</v>
      </c>
      <c r="CB149" s="51">
        <f t="shared" si="93"/>
        <v>16</v>
      </c>
    </row>
    <row r="150" spans="1:111" ht="15.75" customHeight="1">
      <c r="A150" s="69" t="s">
        <v>88</v>
      </c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>
        <f t="shared" ref="R150:CB150" si="94">(R148+R149)</f>
        <v>24</v>
      </c>
      <c r="S150" s="51">
        <f t="shared" si="94"/>
        <v>24</v>
      </c>
      <c r="T150" s="51">
        <f t="shared" si="94"/>
        <v>24</v>
      </c>
      <c r="U150" s="51">
        <f t="shared" si="94"/>
        <v>28</v>
      </c>
      <c r="V150" s="51">
        <f t="shared" si="94"/>
        <v>26</v>
      </c>
      <c r="W150" s="51">
        <f t="shared" si="94"/>
        <v>28</v>
      </c>
      <c r="X150" s="51">
        <f t="shared" si="94"/>
        <v>28</v>
      </c>
      <c r="Y150" s="51">
        <f t="shared" si="94"/>
        <v>28</v>
      </c>
      <c r="Z150" s="51">
        <f t="shared" si="94"/>
        <v>30</v>
      </c>
      <c r="AA150" s="51">
        <f t="shared" si="94"/>
        <v>30</v>
      </c>
      <c r="AB150" s="51">
        <f t="shared" si="94"/>
        <v>32</v>
      </c>
      <c r="AC150" s="51">
        <f t="shared" si="94"/>
        <v>32</v>
      </c>
      <c r="AD150" s="51">
        <f t="shared" si="94"/>
        <v>32</v>
      </c>
      <c r="AE150" s="51">
        <f t="shared" si="94"/>
        <v>36</v>
      </c>
      <c r="AF150" s="51">
        <f t="shared" si="94"/>
        <v>36</v>
      </c>
      <c r="AG150" s="51">
        <f t="shared" si="94"/>
        <v>36</v>
      </c>
      <c r="AH150" s="51">
        <f t="shared" si="94"/>
        <v>38</v>
      </c>
      <c r="AI150" s="51">
        <f t="shared" si="94"/>
        <v>38</v>
      </c>
      <c r="AJ150" s="51">
        <f t="shared" si="94"/>
        <v>40</v>
      </c>
      <c r="AK150" s="51">
        <f t="shared" si="94"/>
        <v>40</v>
      </c>
      <c r="AL150" s="51">
        <f t="shared" si="94"/>
        <v>42</v>
      </c>
      <c r="AM150" s="51">
        <f t="shared" si="94"/>
        <v>42</v>
      </c>
      <c r="AN150" s="51">
        <f t="shared" si="94"/>
        <v>44</v>
      </c>
      <c r="AO150" s="51">
        <f t="shared" si="94"/>
        <v>44</v>
      </c>
      <c r="AP150" s="51">
        <f t="shared" si="94"/>
        <v>46</v>
      </c>
      <c r="AQ150" s="51">
        <f t="shared" si="94"/>
        <v>46</v>
      </c>
      <c r="AR150" s="51">
        <f t="shared" si="94"/>
        <v>48</v>
      </c>
      <c r="AS150" s="51">
        <f t="shared" si="94"/>
        <v>48</v>
      </c>
      <c r="AT150" s="51">
        <f t="shared" si="94"/>
        <v>50</v>
      </c>
      <c r="AU150" s="51">
        <f t="shared" si="94"/>
        <v>50</v>
      </c>
      <c r="AV150" s="51">
        <f t="shared" si="94"/>
        <v>48</v>
      </c>
      <c r="AW150" s="51">
        <f t="shared" si="94"/>
        <v>50</v>
      </c>
      <c r="AX150" s="51">
        <f t="shared" si="94"/>
        <v>50</v>
      </c>
      <c r="AY150" s="51">
        <f t="shared" si="94"/>
        <v>54</v>
      </c>
      <c r="AZ150" s="51">
        <f t="shared" si="94"/>
        <v>52</v>
      </c>
      <c r="BA150" s="51">
        <f t="shared" si="94"/>
        <v>54</v>
      </c>
      <c r="BB150" s="51">
        <f t="shared" si="94"/>
        <v>54</v>
      </c>
      <c r="BC150" s="51">
        <f t="shared" si="94"/>
        <v>56</v>
      </c>
      <c r="BD150" s="51">
        <f t="shared" si="94"/>
        <v>56</v>
      </c>
      <c r="BE150" s="51">
        <f t="shared" si="94"/>
        <v>58</v>
      </c>
      <c r="BF150" s="51">
        <f t="shared" si="94"/>
        <v>58</v>
      </c>
      <c r="BG150" s="51">
        <f t="shared" si="94"/>
        <v>56</v>
      </c>
      <c r="BH150" s="51">
        <f t="shared" si="94"/>
        <v>58</v>
      </c>
      <c r="BI150" s="51">
        <f t="shared" si="94"/>
        <v>60</v>
      </c>
      <c r="BJ150" s="51">
        <f t="shared" si="94"/>
        <v>60</v>
      </c>
      <c r="BK150" s="51">
        <f t="shared" si="94"/>
        <v>62</v>
      </c>
      <c r="BL150" s="51">
        <f t="shared" si="94"/>
        <v>62</v>
      </c>
      <c r="BM150" s="51">
        <f t="shared" si="94"/>
        <v>64</v>
      </c>
      <c r="BN150" s="51">
        <f t="shared" si="94"/>
        <v>64</v>
      </c>
      <c r="BO150" s="51">
        <f t="shared" si="94"/>
        <v>66</v>
      </c>
      <c r="BP150" s="51">
        <f t="shared" si="94"/>
        <v>66</v>
      </c>
      <c r="BQ150" s="51">
        <f t="shared" si="94"/>
        <v>68</v>
      </c>
      <c r="BR150" s="51">
        <f t="shared" si="94"/>
        <v>68</v>
      </c>
      <c r="BS150" s="51">
        <f t="shared" si="94"/>
        <v>68</v>
      </c>
      <c r="BT150" s="51">
        <f t="shared" si="94"/>
        <v>66</v>
      </c>
      <c r="BU150" s="51">
        <f t="shared" si="94"/>
        <v>68</v>
      </c>
      <c r="BV150" s="51">
        <f t="shared" si="94"/>
        <v>68</v>
      </c>
      <c r="BW150" s="51">
        <f t="shared" si="94"/>
        <v>70</v>
      </c>
      <c r="BX150" s="51">
        <f t="shared" si="94"/>
        <v>70</v>
      </c>
      <c r="BY150" s="51">
        <f t="shared" si="94"/>
        <v>72</v>
      </c>
      <c r="BZ150" s="51">
        <f t="shared" si="94"/>
        <v>72</v>
      </c>
      <c r="CA150" s="51">
        <f t="shared" si="94"/>
        <v>74</v>
      </c>
      <c r="CB150" s="51">
        <f t="shared" si="94"/>
        <v>72</v>
      </c>
    </row>
    <row r="151" spans="1:111" ht="15.75" customHeight="1">
      <c r="A151" s="69" t="s">
        <v>87</v>
      </c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>
        <f t="shared" ref="R151:AW151" si="95">(R131-SUM(R132:R136))</f>
        <v>0</v>
      </c>
      <c r="S151" s="51">
        <f t="shared" si="95"/>
        <v>0</v>
      </c>
      <c r="T151" s="51">
        <f t="shared" si="95"/>
        <v>0</v>
      </c>
      <c r="U151" s="51">
        <f t="shared" si="95"/>
        <v>0</v>
      </c>
      <c r="V151" s="51">
        <f t="shared" si="95"/>
        <v>0</v>
      </c>
      <c r="W151" s="51">
        <f t="shared" si="95"/>
        <v>0</v>
      </c>
      <c r="X151" s="51">
        <f t="shared" si="95"/>
        <v>0</v>
      </c>
      <c r="Y151" s="51">
        <f t="shared" si="95"/>
        <v>0</v>
      </c>
      <c r="Z151" s="51">
        <f t="shared" si="95"/>
        <v>0</v>
      </c>
      <c r="AA151" s="51">
        <f t="shared" si="95"/>
        <v>0</v>
      </c>
      <c r="AB151" s="51">
        <f t="shared" si="95"/>
        <v>0</v>
      </c>
      <c r="AC151" s="51">
        <f t="shared" si="95"/>
        <v>0</v>
      </c>
      <c r="AD151" s="51">
        <f t="shared" si="95"/>
        <v>0</v>
      </c>
      <c r="AE151" s="51">
        <f t="shared" si="95"/>
        <v>0</v>
      </c>
      <c r="AF151" s="51">
        <f t="shared" si="95"/>
        <v>0</v>
      </c>
      <c r="AG151" s="51">
        <f t="shared" si="95"/>
        <v>0</v>
      </c>
      <c r="AH151" s="51">
        <f t="shared" si="95"/>
        <v>0</v>
      </c>
      <c r="AI151" s="51">
        <f t="shared" si="95"/>
        <v>0</v>
      </c>
      <c r="AJ151" s="51">
        <f t="shared" si="95"/>
        <v>0</v>
      </c>
      <c r="AK151" s="51">
        <f t="shared" si="95"/>
        <v>0</v>
      </c>
      <c r="AL151" s="51">
        <f t="shared" si="95"/>
        <v>0</v>
      </c>
      <c r="AM151" s="51">
        <f t="shared" si="95"/>
        <v>0</v>
      </c>
      <c r="AN151" s="51">
        <f t="shared" si="95"/>
        <v>0</v>
      </c>
      <c r="AO151" s="51">
        <f t="shared" si="95"/>
        <v>0</v>
      </c>
      <c r="AP151" s="51">
        <f t="shared" si="95"/>
        <v>0</v>
      </c>
      <c r="AQ151" s="51">
        <f t="shared" si="95"/>
        <v>0</v>
      </c>
      <c r="AR151" s="51">
        <f t="shared" si="95"/>
        <v>0</v>
      </c>
      <c r="AS151" s="51">
        <f t="shared" si="95"/>
        <v>0</v>
      </c>
      <c r="AT151" s="51">
        <f t="shared" si="95"/>
        <v>0</v>
      </c>
      <c r="AU151" s="51">
        <f t="shared" si="95"/>
        <v>0</v>
      </c>
      <c r="AV151" s="51">
        <f t="shared" si="95"/>
        <v>0</v>
      </c>
      <c r="AW151" s="51">
        <f t="shared" si="95"/>
        <v>0</v>
      </c>
      <c r="AX151" s="51">
        <f t="shared" ref="AX151:CB151" si="96">(AX131-SUM(AX132:AX136))</f>
        <v>0</v>
      </c>
      <c r="AY151" s="51">
        <f t="shared" si="96"/>
        <v>0</v>
      </c>
      <c r="AZ151" s="51">
        <f t="shared" si="96"/>
        <v>0</v>
      </c>
      <c r="BA151" s="51">
        <f t="shared" si="96"/>
        <v>0</v>
      </c>
      <c r="BB151" s="51">
        <f t="shared" si="96"/>
        <v>0</v>
      </c>
      <c r="BC151" s="51">
        <f t="shared" si="96"/>
        <v>0</v>
      </c>
      <c r="BD151" s="51">
        <f t="shared" si="96"/>
        <v>0</v>
      </c>
      <c r="BE151" s="51">
        <f t="shared" si="96"/>
        <v>0</v>
      </c>
      <c r="BF151" s="51">
        <f t="shared" si="96"/>
        <v>0</v>
      </c>
      <c r="BG151" s="51">
        <f t="shared" si="96"/>
        <v>0</v>
      </c>
      <c r="BH151" s="51">
        <f t="shared" si="96"/>
        <v>0</v>
      </c>
      <c r="BI151" s="51">
        <f t="shared" si="96"/>
        <v>0</v>
      </c>
      <c r="BJ151" s="51">
        <f t="shared" si="96"/>
        <v>0</v>
      </c>
      <c r="BK151" s="51">
        <f t="shared" si="96"/>
        <v>0</v>
      </c>
      <c r="BL151" s="51">
        <f t="shared" si="96"/>
        <v>0</v>
      </c>
      <c r="BM151" s="51">
        <f t="shared" si="96"/>
        <v>0</v>
      </c>
      <c r="BN151" s="51">
        <f t="shared" si="96"/>
        <v>0</v>
      </c>
      <c r="BO151" s="51">
        <f t="shared" si="96"/>
        <v>0</v>
      </c>
      <c r="BP151" s="51">
        <f t="shared" si="96"/>
        <v>0</v>
      </c>
      <c r="BQ151" s="51">
        <f t="shared" si="96"/>
        <v>0</v>
      </c>
      <c r="BR151" s="51">
        <f t="shared" si="96"/>
        <v>0</v>
      </c>
      <c r="BS151" s="51">
        <f t="shared" si="96"/>
        <v>0</v>
      </c>
      <c r="BT151" s="51">
        <f t="shared" si="96"/>
        <v>0</v>
      </c>
      <c r="BU151" s="51">
        <f t="shared" si="96"/>
        <v>0</v>
      </c>
      <c r="BV151" s="51">
        <f t="shared" si="96"/>
        <v>0</v>
      </c>
      <c r="BW151" s="51">
        <f t="shared" si="96"/>
        <v>0</v>
      </c>
      <c r="BX151" s="51">
        <f t="shared" si="96"/>
        <v>0</v>
      </c>
      <c r="BY151" s="51">
        <f t="shared" si="96"/>
        <v>0</v>
      </c>
      <c r="BZ151" s="51">
        <f t="shared" si="96"/>
        <v>0</v>
      </c>
      <c r="CA151" s="51">
        <f t="shared" si="96"/>
        <v>0</v>
      </c>
      <c r="CB151" s="51">
        <f t="shared" si="96"/>
        <v>0</v>
      </c>
    </row>
    <row r="152" spans="1:111" s="71" customFormat="1" ht="15.75" customHeight="1">
      <c r="A152" s="70" t="s">
        <v>86</v>
      </c>
      <c r="C152" s="73"/>
      <c r="D152" s="73"/>
      <c r="E152" s="73"/>
      <c r="F152" s="73"/>
      <c r="G152" s="73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>
        <f t="shared" ref="R152:AW152" si="97">(R139-((SUM(R145:R147)/2)+(R142+(2*R143)+(4*R144))))</f>
        <v>0</v>
      </c>
      <c r="S152" s="72">
        <f t="shared" si="97"/>
        <v>-0.5</v>
      </c>
      <c r="T152" s="72">
        <f t="shared" si="97"/>
        <v>0</v>
      </c>
      <c r="U152" s="72">
        <f t="shared" si="97"/>
        <v>0.5</v>
      </c>
      <c r="V152" s="72">
        <f t="shared" si="97"/>
        <v>0</v>
      </c>
      <c r="W152" s="72">
        <f t="shared" si="97"/>
        <v>-0.5</v>
      </c>
      <c r="X152" s="72">
        <f t="shared" si="97"/>
        <v>0</v>
      </c>
      <c r="Y152" s="72">
        <f t="shared" si="97"/>
        <v>0.5</v>
      </c>
      <c r="Z152" s="72">
        <f t="shared" si="97"/>
        <v>0</v>
      </c>
      <c r="AA152" s="72">
        <f t="shared" si="97"/>
        <v>-0.5</v>
      </c>
      <c r="AB152" s="72">
        <f t="shared" si="97"/>
        <v>0</v>
      </c>
      <c r="AC152" s="72">
        <f t="shared" si="97"/>
        <v>-0.5</v>
      </c>
      <c r="AD152" s="72">
        <f t="shared" si="97"/>
        <v>1</v>
      </c>
      <c r="AE152" s="72">
        <f t="shared" si="97"/>
        <v>0</v>
      </c>
      <c r="AF152" s="72">
        <f t="shared" si="97"/>
        <v>0</v>
      </c>
      <c r="AG152" s="72">
        <f t="shared" si="97"/>
        <v>-0.5</v>
      </c>
      <c r="AH152" s="72">
        <f t="shared" si="97"/>
        <v>0</v>
      </c>
      <c r="AI152" s="72">
        <f t="shared" si="97"/>
        <v>0.5</v>
      </c>
      <c r="AJ152" s="72">
        <f t="shared" si="97"/>
        <v>0</v>
      </c>
      <c r="AK152" s="72">
        <f t="shared" si="97"/>
        <v>-0.5</v>
      </c>
      <c r="AL152" s="72">
        <f t="shared" si="97"/>
        <v>0</v>
      </c>
      <c r="AM152" s="72">
        <f t="shared" si="97"/>
        <v>-0.5</v>
      </c>
      <c r="AN152" s="72">
        <f t="shared" si="97"/>
        <v>0</v>
      </c>
      <c r="AO152" s="72">
        <f t="shared" si="97"/>
        <v>0.5</v>
      </c>
      <c r="AP152" s="72">
        <f t="shared" si="97"/>
        <v>0</v>
      </c>
      <c r="AQ152" s="72">
        <f t="shared" si="97"/>
        <v>-0.5</v>
      </c>
      <c r="AR152" s="72">
        <f t="shared" si="97"/>
        <v>0</v>
      </c>
      <c r="AS152" s="72">
        <f t="shared" si="97"/>
        <v>0.5</v>
      </c>
      <c r="AT152" s="72">
        <f t="shared" si="97"/>
        <v>0</v>
      </c>
      <c r="AU152" s="72">
        <f t="shared" si="97"/>
        <v>-0.5</v>
      </c>
      <c r="AV152" s="72">
        <f t="shared" si="97"/>
        <v>0</v>
      </c>
      <c r="AW152" s="72">
        <f t="shared" si="97"/>
        <v>-0.5</v>
      </c>
      <c r="AX152" s="72">
        <f t="shared" ref="AX152:CB152" si="98">(AX139-((SUM(AX145:AX147)/2)+(AX142+(2*AX143)+(4*AX144))))</f>
        <v>0</v>
      </c>
      <c r="AY152" s="72">
        <f t="shared" si="98"/>
        <v>-1</v>
      </c>
      <c r="AZ152" s="72">
        <f t="shared" si="98"/>
        <v>0</v>
      </c>
      <c r="BA152" s="72">
        <f t="shared" si="98"/>
        <v>-0.5</v>
      </c>
      <c r="BB152" s="72">
        <f t="shared" si="98"/>
        <v>0</v>
      </c>
      <c r="BC152" s="72">
        <f t="shared" si="98"/>
        <v>0.5</v>
      </c>
      <c r="BD152" s="72">
        <f t="shared" si="98"/>
        <v>0</v>
      </c>
      <c r="BE152" s="72">
        <f t="shared" si="98"/>
        <v>-0.5</v>
      </c>
      <c r="BF152" s="72">
        <f t="shared" si="98"/>
        <v>0</v>
      </c>
      <c r="BG152" s="72">
        <f t="shared" si="98"/>
        <v>-0.5</v>
      </c>
      <c r="BH152" s="72">
        <f t="shared" si="98"/>
        <v>0</v>
      </c>
      <c r="BI152" s="72">
        <f t="shared" si="98"/>
        <v>0.5</v>
      </c>
      <c r="BJ152" s="72">
        <f t="shared" si="98"/>
        <v>0</v>
      </c>
      <c r="BK152" s="72">
        <f t="shared" si="98"/>
        <v>-0.5</v>
      </c>
      <c r="BL152" s="72">
        <f t="shared" si="98"/>
        <v>0</v>
      </c>
      <c r="BM152" s="72">
        <f t="shared" si="98"/>
        <v>0.5</v>
      </c>
      <c r="BN152" s="72">
        <f t="shared" si="98"/>
        <v>0</v>
      </c>
      <c r="BO152" s="72">
        <f t="shared" si="98"/>
        <v>-0.5</v>
      </c>
      <c r="BP152" s="72">
        <f t="shared" si="98"/>
        <v>0</v>
      </c>
      <c r="BQ152" s="72">
        <f t="shared" si="98"/>
        <v>-0.5</v>
      </c>
      <c r="BR152" s="72">
        <f t="shared" si="98"/>
        <v>0</v>
      </c>
      <c r="BS152" s="72">
        <f t="shared" si="98"/>
        <v>0.5</v>
      </c>
      <c r="BT152" s="72">
        <f t="shared" si="98"/>
        <v>0</v>
      </c>
      <c r="BU152" s="72">
        <f t="shared" si="98"/>
        <v>-0.5</v>
      </c>
      <c r="BV152" s="72">
        <f t="shared" si="98"/>
        <v>0</v>
      </c>
      <c r="BW152" s="72">
        <f t="shared" si="98"/>
        <v>0.5</v>
      </c>
      <c r="BX152" s="72">
        <f t="shared" si="98"/>
        <v>0</v>
      </c>
      <c r="BY152" s="72">
        <f t="shared" si="98"/>
        <v>-0.5</v>
      </c>
      <c r="BZ152" s="72">
        <f t="shared" si="98"/>
        <v>0</v>
      </c>
      <c r="CA152" s="72">
        <f t="shared" si="98"/>
        <v>-0.5</v>
      </c>
      <c r="CB152" s="72">
        <f t="shared" si="98"/>
        <v>0</v>
      </c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</row>
    <row r="153" spans="1:111" ht="15.75" customHeight="1">
      <c r="A153" s="69" t="s">
        <v>85</v>
      </c>
      <c r="R153" s="53">
        <f t="shared" ref="R153:CB153" si="99">(R129-R150)</f>
        <v>10</v>
      </c>
      <c r="S153" s="53">
        <f t="shared" si="99"/>
        <v>11</v>
      </c>
      <c r="T153" s="53">
        <f t="shared" si="99"/>
        <v>12</v>
      </c>
      <c r="U153" s="53">
        <f t="shared" si="99"/>
        <v>9</v>
      </c>
      <c r="V153" s="53">
        <f t="shared" si="99"/>
        <v>12</v>
      </c>
      <c r="W153" s="53">
        <f t="shared" si="99"/>
        <v>11</v>
      </c>
      <c r="X153" s="53">
        <f t="shared" si="99"/>
        <v>12</v>
      </c>
      <c r="Y153" s="53">
        <f t="shared" si="99"/>
        <v>13</v>
      </c>
      <c r="Z153" s="53">
        <f t="shared" si="99"/>
        <v>12</v>
      </c>
      <c r="AA153" s="53">
        <f t="shared" si="99"/>
        <v>13</v>
      </c>
      <c r="AB153" s="53">
        <f t="shared" si="99"/>
        <v>12</v>
      </c>
      <c r="AC153" s="53">
        <f t="shared" si="99"/>
        <v>13</v>
      </c>
      <c r="AD153" s="53">
        <f t="shared" si="99"/>
        <v>14</v>
      </c>
      <c r="AE153" s="53">
        <f t="shared" si="99"/>
        <v>11</v>
      </c>
      <c r="AF153" s="53">
        <f t="shared" si="99"/>
        <v>12</v>
      </c>
      <c r="AG153" s="53">
        <f t="shared" si="99"/>
        <v>13</v>
      </c>
      <c r="AH153" s="53">
        <f t="shared" si="99"/>
        <v>12</v>
      </c>
      <c r="AI153" s="53">
        <f t="shared" si="99"/>
        <v>13</v>
      </c>
      <c r="AJ153" s="53">
        <f t="shared" si="99"/>
        <v>12</v>
      </c>
      <c r="AK153" s="53">
        <f t="shared" si="99"/>
        <v>13</v>
      </c>
      <c r="AL153" s="53">
        <f t="shared" si="99"/>
        <v>12</v>
      </c>
      <c r="AM153" s="53">
        <f t="shared" si="99"/>
        <v>13</v>
      </c>
      <c r="AN153" s="53">
        <f t="shared" si="99"/>
        <v>12</v>
      </c>
      <c r="AO153" s="53">
        <f t="shared" si="99"/>
        <v>13</v>
      </c>
      <c r="AP153" s="53">
        <f t="shared" si="99"/>
        <v>12</v>
      </c>
      <c r="AQ153" s="53">
        <f t="shared" si="99"/>
        <v>13</v>
      </c>
      <c r="AR153" s="53">
        <f t="shared" si="99"/>
        <v>12</v>
      </c>
      <c r="AS153" s="53">
        <f t="shared" si="99"/>
        <v>13</v>
      </c>
      <c r="AT153" s="53">
        <f t="shared" si="99"/>
        <v>12</v>
      </c>
      <c r="AU153" s="53">
        <f t="shared" si="99"/>
        <v>13</v>
      </c>
      <c r="AV153" s="53">
        <f t="shared" si="99"/>
        <v>16</v>
      </c>
      <c r="AW153" s="53">
        <f t="shared" si="99"/>
        <v>15</v>
      </c>
      <c r="AX153" s="53">
        <f t="shared" si="99"/>
        <v>16</v>
      </c>
      <c r="AY153" s="53">
        <f t="shared" si="99"/>
        <v>13</v>
      </c>
      <c r="AZ153" s="53">
        <f t="shared" si="99"/>
        <v>16</v>
      </c>
      <c r="BA153" s="53">
        <f t="shared" si="99"/>
        <v>15</v>
      </c>
      <c r="BB153" s="53">
        <f t="shared" si="99"/>
        <v>16</v>
      </c>
      <c r="BC153" s="53">
        <f t="shared" si="99"/>
        <v>15</v>
      </c>
      <c r="BD153" s="53">
        <f t="shared" si="99"/>
        <v>16</v>
      </c>
      <c r="BE153" s="53">
        <f t="shared" si="99"/>
        <v>15</v>
      </c>
      <c r="BF153" s="53">
        <f t="shared" si="99"/>
        <v>16</v>
      </c>
      <c r="BG153" s="53">
        <f t="shared" si="99"/>
        <v>19</v>
      </c>
      <c r="BH153" s="53">
        <f t="shared" si="99"/>
        <v>18</v>
      </c>
      <c r="BI153" s="53">
        <f t="shared" si="99"/>
        <v>17</v>
      </c>
      <c r="BJ153" s="53">
        <f t="shared" si="99"/>
        <v>18</v>
      </c>
      <c r="BK153" s="53">
        <f t="shared" si="99"/>
        <v>17</v>
      </c>
      <c r="BL153" s="53">
        <f t="shared" si="99"/>
        <v>18</v>
      </c>
      <c r="BM153" s="53">
        <f t="shared" si="99"/>
        <v>17</v>
      </c>
      <c r="BN153" s="53">
        <f t="shared" si="99"/>
        <v>18</v>
      </c>
      <c r="BO153" s="53">
        <f t="shared" si="99"/>
        <v>17</v>
      </c>
      <c r="BP153" s="53">
        <f t="shared" si="99"/>
        <v>18</v>
      </c>
      <c r="BQ153" s="53">
        <f t="shared" si="99"/>
        <v>17</v>
      </c>
      <c r="BR153" s="53">
        <f t="shared" si="99"/>
        <v>18</v>
      </c>
      <c r="BS153" s="53">
        <f t="shared" si="99"/>
        <v>19</v>
      </c>
      <c r="BT153" s="53">
        <f t="shared" si="99"/>
        <v>22</v>
      </c>
      <c r="BU153" s="53">
        <f t="shared" si="99"/>
        <v>21</v>
      </c>
      <c r="BV153" s="53">
        <f t="shared" si="99"/>
        <v>22</v>
      </c>
      <c r="BW153" s="53">
        <f t="shared" si="99"/>
        <v>21</v>
      </c>
      <c r="BX153" s="53">
        <f t="shared" si="99"/>
        <v>22</v>
      </c>
      <c r="BY153" s="53">
        <f t="shared" si="99"/>
        <v>21</v>
      </c>
      <c r="BZ153" s="53">
        <f t="shared" si="99"/>
        <v>22</v>
      </c>
      <c r="CA153" s="53">
        <f t="shared" si="99"/>
        <v>21</v>
      </c>
      <c r="CB153" s="53">
        <f t="shared" si="99"/>
        <v>24</v>
      </c>
    </row>
    <row r="154" spans="1:111" s="75" customFormat="1" ht="15.75" customHeight="1">
      <c r="C154" s="76"/>
      <c r="D154" s="76"/>
      <c r="E154" s="76"/>
      <c r="F154" s="76"/>
      <c r="G154" s="76"/>
      <c r="H154" s="78"/>
      <c r="I154" s="78"/>
      <c r="J154" s="78"/>
      <c r="K154" s="78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8"/>
      <c r="W154" s="78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</row>
    <row r="155" spans="1:111" ht="15.75" customHeight="1">
      <c r="A155" s="54" t="s">
        <v>103</v>
      </c>
      <c r="H155" s="51"/>
      <c r="I155" s="51"/>
      <c r="J155" s="51"/>
      <c r="K155" s="51"/>
      <c r="W155" s="53">
        <f t="shared" ref="W155:CH155" si="100">ROUND(W159/$B$156,2)</f>
        <v>2.17</v>
      </c>
      <c r="X155" s="53">
        <f t="shared" si="100"/>
        <v>2.2200000000000002</v>
      </c>
      <c r="Y155" s="53">
        <f t="shared" si="100"/>
        <v>2.2799999999999998</v>
      </c>
      <c r="Z155" s="53">
        <f t="shared" si="100"/>
        <v>2.33</v>
      </c>
      <c r="AA155" s="53">
        <f t="shared" si="100"/>
        <v>2.39</v>
      </c>
      <c r="AB155" s="53">
        <f t="shared" si="100"/>
        <v>2.44</v>
      </c>
      <c r="AC155" s="53">
        <f t="shared" si="100"/>
        <v>2.5</v>
      </c>
      <c r="AD155" s="53">
        <f t="shared" si="100"/>
        <v>2.56</v>
      </c>
      <c r="AE155" s="53">
        <f t="shared" si="100"/>
        <v>2.61</v>
      </c>
      <c r="AF155" s="53">
        <f t="shared" si="100"/>
        <v>2.67</v>
      </c>
      <c r="AG155" s="53">
        <f t="shared" si="100"/>
        <v>2.72</v>
      </c>
      <c r="AH155" s="53">
        <f t="shared" si="100"/>
        <v>2.78</v>
      </c>
      <c r="AI155" s="53">
        <f t="shared" si="100"/>
        <v>2.83</v>
      </c>
      <c r="AJ155" s="53">
        <f t="shared" si="100"/>
        <v>2.89</v>
      </c>
      <c r="AK155" s="53">
        <f t="shared" si="100"/>
        <v>2.94</v>
      </c>
      <c r="AL155" s="53">
        <f t="shared" si="100"/>
        <v>3</v>
      </c>
      <c r="AM155" s="53">
        <f t="shared" si="100"/>
        <v>3.06</v>
      </c>
      <c r="AN155" s="53">
        <f t="shared" si="100"/>
        <v>3.11</v>
      </c>
      <c r="AO155" s="53">
        <f t="shared" si="100"/>
        <v>3.17</v>
      </c>
      <c r="AP155" s="53">
        <f t="shared" si="100"/>
        <v>3.22</v>
      </c>
      <c r="AQ155" s="53">
        <f t="shared" si="100"/>
        <v>3.28</v>
      </c>
      <c r="AR155" s="53">
        <f t="shared" si="100"/>
        <v>3.33</v>
      </c>
      <c r="AS155" s="53">
        <f t="shared" si="100"/>
        <v>3.39</v>
      </c>
      <c r="AT155" s="53">
        <f t="shared" si="100"/>
        <v>3.44</v>
      </c>
      <c r="AU155" s="53">
        <f t="shared" si="100"/>
        <v>3.5</v>
      </c>
      <c r="AV155" s="53">
        <f t="shared" si="100"/>
        <v>3.56</v>
      </c>
      <c r="AW155" s="53">
        <f t="shared" si="100"/>
        <v>3.61</v>
      </c>
      <c r="AX155" s="53">
        <f t="shared" si="100"/>
        <v>3.67</v>
      </c>
      <c r="AY155" s="53">
        <f t="shared" si="100"/>
        <v>3.72</v>
      </c>
      <c r="AZ155" s="53">
        <f t="shared" si="100"/>
        <v>3.78</v>
      </c>
      <c r="BA155" s="53">
        <f t="shared" si="100"/>
        <v>3.83</v>
      </c>
      <c r="BB155" s="53">
        <f t="shared" si="100"/>
        <v>3.89</v>
      </c>
      <c r="BC155" s="53">
        <f t="shared" si="100"/>
        <v>3.94</v>
      </c>
      <c r="BD155" s="53">
        <f t="shared" si="100"/>
        <v>4</v>
      </c>
      <c r="BE155" s="53">
        <f t="shared" si="100"/>
        <v>4.0599999999999996</v>
      </c>
      <c r="BF155" s="53">
        <f t="shared" si="100"/>
        <v>4.1100000000000003</v>
      </c>
      <c r="BG155" s="53">
        <f t="shared" si="100"/>
        <v>4.17</v>
      </c>
      <c r="BH155" s="53">
        <f t="shared" si="100"/>
        <v>4.22</v>
      </c>
      <c r="BI155" s="53">
        <f t="shared" si="100"/>
        <v>4.28</v>
      </c>
      <c r="BJ155" s="53">
        <f t="shared" si="100"/>
        <v>4.33</v>
      </c>
      <c r="BK155" s="53">
        <f t="shared" si="100"/>
        <v>4.3899999999999997</v>
      </c>
      <c r="BL155" s="53">
        <f t="shared" si="100"/>
        <v>4.4400000000000004</v>
      </c>
      <c r="BM155" s="53">
        <f t="shared" si="100"/>
        <v>4.5</v>
      </c>
      <c r="BN155" s="53">
        <f t="shared" si="100"/>
        <v>4.5599999999999996</v>
      </c>
      <c r="BO155" s="53">
        <f t="shared" si="100"/>
        <v>4.6100000000000003</v>
      </c>
      <c r="BP155" s="53">
        <f t="shared" si="100"/>
        <v>4.67</v>
      </c>
      <c r="BQ155" s="53">
        <f t="shared" si="100"/>
        <v>4.72</v>
      </c>
      <c r="BR155" s="53">
        <f t="shared" si="100"/>
        <v>4.78</v>
      </c>
      <c r="BS155" s="53">
        <f t="shared" si="100"/>
        <v>4.83</v>
      </c>
      <c r="BT155" s="53">
        <f t="shared" si="100"/>
        <v>4.8899999999999997</v>
      </c>
      <c r="BU155" s="53">
        <f t="shared" si="100"/>
        <v>4.9400000000000004</v>
      </c>
      <c r="BV155" s="53">
        <f t="shared" si="100"/>
        <v>5</v>
      </c>
      <c r="BW155" s="53">
        <f t="shared" si="100"/>
        <v>5.0599999999999996</v>
      </c>
      <c r="BX155" s="53">
        <f t="shared" si="100"/>
        <v>5.1100000000000003</v>
      </c>
      <c r="BY155" s="53">
        <f t="shared" si="100"/>
        <v>5.17</v>
      </c>
      <c r="BZ155" s="53">
        <f t="shared" si="100"/>
        <v>5.22</v>
      </c>
      <c r="CA155" s="53">
        <f t="shared" si="100"/>
        <v>5.28</v>
      </c>
      <c r="CB155" s="53">
        <f t="shared" si="100"/>
        <v>5.33</v>
      </c>
      <c r="CC155" s="53">
        <f t="shared" si="100"/>
        <v>5.39</v>
      </c>
      <c r="CD155" s="53">
        <f t="shared" si="100"/>
        <v>5.44</v>
      </c>
      <c r="CE155" s="53">
        <f t="shared" si="100"/>
        <v>5.5</v>
      </c>
      <c r="CF155" s="53">
        <f t="shared" si="100"/>
        <v>5.56</v>
      </c>
      <c r="CG155" s="53">
        <f t="shared" si="100"/>
        <v>5.61</v>
      </c>
      <c r="CH155" s="53">
        <f t="shared" si="100"/>
        <v>5.67</v>
      </c>
      <c r="CI155" s="53">
        <f t="shared" ref="CI155:CN155" si="101">ROUND(CI159/$B$156,2)</f>
        <v>5.72</v>
      </c>
      <c r="CJ155" s="53">
        <f t="shared" si="101"/>
        <v>5.78</v>
      </c>
      <c r="CK155" s="53">
        <f t="shared" si="101"/>
        <v>5.83</v>
      </c>
      <c r="CL155" s="53">
        <f t="shared" si="101"/>
        <v>5.89</v>
      </c>
      <c r="CM155" s="53">
        <f t="shared" si="101"/>
        <v>5.94</v>
      </c>
      <c r="CN155" s="53">
        <f t="shared" si="101"/>
        <v>6</v>
      </c>
    </row>
    <row r="156" spans="1:111" ht="15.75" customHeight="1">
      <c r="A156" s="49" t="s">
        <v>13</v>
      </c>
      <c r="B156" s="55">
        <v>18</v>
      </c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1" ht="15.75" customHeight="1">
      <c r="A157" s="49" t="s">
        <v>14</v>
      </c>
      <c r="B157" s="55">
        <v>24</v>
      </c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1" s="47" customFormat="1" ht="14.15" customHeight="1">
      <c r="A158" s="44" t="s">
        <v>102</v>
      </c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51"/>
      <c r="Y158" s="51"/>
      <c r="Z158" s="46"/>
      <c r="AA158" s="46"/>
      <c r="AB158" s="46"/>
      <c r="AC158" s="46"/>
      <c r="AD158" s="46"/>
      <c r="AE158" s="46"/>
      <c r="AF158" s="46"/>
      <c r="AG158" s="51"/>
      <c r="AH158" s="53"/>
      <c r="AI158" s="53"/>
      <c r="AJ158" s="53"/>
      <c r="AK158" s="53"/>
      <c r="AL158" s="46">
        <f>ROUNDDOWN(0.75*($B$157*AL4),0)</f>
        <v>0</v>
      </c>
      <c r="AM158" s="53"/>
      <c r="AN158" s="53"/>
      <c r="AO158" s="53"/>
      <c r="AP158" s="46">
        <f>ROUNDDOWN(0.75*($B$157*AP4),0)</f>
        <v>0</v>
      </c>
      <c r="AQ158" s="53"/>
      <c r="AR158" s="53"/>
      <c r="AS158" s="53"/>
      <c r="AT158" s="53"/>
      <c r="AU158" s="46">
        <f>ROUNDDOWN(0.75*($B$157*AU4),0)</f>
        <v>0</v>
      </c>
      <c r="AV158" s="57"/>
      <c r="AW158" s="57"/>
      <c r="AX158" s="57"/>
      <c r="AY158" s="46">
        <f>ROUNDDOWN(0.75*($B$157*AY4),0)</f>
        <v>0</v>
      </c>
      <c r="AZ158" s="57"/>
      <c r="BA158" s="57"/>
      <c r="BB158" s="57"/>
      <c r="BC158" s="57"/>
      <c r="BD158" s="46">
        <f>ROUNDDOWN(0.75*($B$157*BD4),0)</f>
        <v>0</v>
      </c>
      <c r="BE158" s="57"/>
      <c r="BF158" s="57"/>
      <c r="BG158" s="57"/>
      <c r="BH158" s="46">
        <f>ROUNDDOWN(0.75*($B$157*BH4),0)</f>
        <v>0</v>
      </c>
      <c r="BI158" s="57"/>
      <c r="BJ158" s="57"/>
      <c r="BK158" s="57"/>
      <c r="BL158" s="57"/>
      <c r="BM158" s="46">
        <f>ROUNDDOWN(0.75*($B$157*BM4),0)</f>
        <v>0</v>
      </c>
      <c r="BN158" s="57"/>
      <c r="BO158" s="57"/>
      <c r="BP158" s="57"/>
      <c r="BQ158" s="46">
        <f>ROUNDDOWN(0.75*($B$157*BQ4),0)</f>
        <v>0</v>
      </c>
      <c r="BR158" s="57"/>
      <c r="BS158" s="57"/>
      <c r="BT158" s="57"/>
      <c r="BU158" s="57"/>
      <c r="BV158" s="51">
        <f>ROUNDDOWN(0.75*($B$157*BV4),0)</f>
        <v>0</v>
      </c>
      <c r="BW158" s="57"/>
      <c r="BX158" s="57"/>
      <c r="BY158" s="57"/>
      <c r="BZ158" s="46">
        <f>ROUNDDOWN(0.75*($B$157*BZ4),0)</f>
        <v>0</v>
      </c>
      <c r="CA158" s="57"/>
      <c r="CB158" s="57"/>
      <c r="CC158" s="57"/>
      <c r="CD158" s="57"/>
      <c r="CE158" s="46">
        <f>ROUNDDOWN(0.75*($B$157*CE4),0)</f>
        <v>0</v>
      </c>
      <c r="CF158" s="57"/>
      <c r="CG158" s="57"/>
      <c r="CH158" s="57"/>
      <c r="CI158" s="46">
        <f>ROUNDDOWN(0.75*($B$157*CI4),0)</f>
        <v>0</v>
      </c>
      <c r="CJ158" s="57"/>
      <c r="CK158" s="57"/>
      <c r="CL158" s="57"/>
      <c r="CM158" s="57"/>
      <c r="CN158" s="46">
        <f>ROUNDDOWN(0.75*($B$157*CN4),0)</f>
        <v>0</v>
      </c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</row>
    <row r="159" spans="1:111" s="47" customFormat="1" ht="14.15" customHeight="1">
      <c r="A159" s="44" t="s">
        <v>68</v>
      </c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53"/>
      <c r="U159" s="53"/>
      <c r="V159" s="53"/>
      <c r="W159" s="53">
        <f t="shared" ref="W159:AK159" si="102">(X159-1)</f>
        <v>39</v>
      </c>
      <c r="X159" s="53">
        <f t="shared" si="102"/>
        <v>40</v>
      </c>
      <c r="Y159" s="53">
        <f t="shared" si="102"/>
        <v>41</v>
      </c>
      <c r="Z159" s="53">
        <f t="shared" si="102"/>
        <v>42</v>
      </c>
      <c r="AA159" s="53">
        <f t="shared" si="102"/>
        <v>43</v>
      </c>
      <c r="AB159" s="53">
        <f t="shared" si="102"/>
        <v>44</v>
      </c>
      <c r="AC159" s="53">
        <f t="shared" si="102"/>
        <v>45</v>
      </c>
      <c r="AD159" s="53">
        <f t="shared" si="102"/>
        <v>46</v>
      </c>
      <c r="AE159" s="53">
        <f t="shared" si="102"/>
        <v>47</v>
      </c>
      <c r="AF159" s="53">
        <f t="shared" si="102"/>
        <v>48</v>
      </c>
      <c r="AG159" s="53">
        <f t="shared" si="102"/>
        <v>49</v>
      </c>
      <c r="AH159" s="53">
        <f t="shared" si="102"/>
        <v>50</v>
      </c>
      <c r="AI159" s="53">
        <f t="shared" si="102"/>
        <v>51</v>
      </c>
      <c r="AJ159" s="53">
        <f t="shared" si="102"/>
        <v>52</v>
      </c>
      <c r="AK159" s="53">
        <f t="shared" si="102"/>
        <v>53</v>
      </c>
      <c r="AL159" s="46">
        <v>54</v>
      </c>
      <c r="AM159" s="53">
        <f t="shared" ref="AM159:CN159" si="103">(AL159+1)</f>
        <v>55</v>
      </c>
      <c r="AN159" s="53">
        <f t="shared" si="103"/>
        <v>56</v>
      </c>
      <c r="AO159" s="53">
        <f t="shared" si="103"/>
        <v>57</v>
      </c>
      <c r="AP159" s="53">
        <f t="shared" si="103"/>
        <v>58</v>
      </c>
      <c r="AQ159" s="53">
        <f t="shared" si="103"/>
        <v>59</v>
      </c>
      <c r="AR159" s="53">
        <f t="shared" si="103"/>
        <v>60</v>
      </c>
      <c r="AS159" s="53">
        <f t="shared" si="103"/>
        <v>61</v>
      </c>
      <c r="AT159" s="53">
        <f t="shared" si="103"/>
        <v>62</v>
      </c>
      <c r="AU159" s="53">
        <f t="shared" si="103"/>
        <v>63</v>
      </c>
      <c r="AV159" s="53">
        <f t="shared" si="103"/>
        <v>64</v>
      </c>
      <c r="AW159" s="53">
        <f t="shared" si="103"/>
        <v>65</v>
      </c>
      <c r="AX159" s="53">
        <f t="shared" si="103"/>
        <v>66</v>
      </c>
      <c r="AY159" s="53">
        <f t="shared" si="103"/>
        <v>67</v>
      </c>
      <c r="AZ159" s="53">
        <f t="shared" si="103"/>
        <v>68</v>
      </c>
      <c r="BA159" s="53">
        <f t="shared" si="103"/>
        <v>69</v>
      </c>
      <c r="BB159" s="53">
        <f t="shared" si="103"/>
        <v>70</v>
      </c>
      <c r="BC159" s="53">
        <f t="shared" si="103"/>
        <v>71</v>
      </c>
      <c r="BD159" s="53">
        <f t="shared" si="103"/>
        <v>72</v>
      </c>
      <c r="BE159" s="53">
        <f t="shared" si="103"/>
        <v>73</v>
      </c>
      <c r="BF159" s="53">
        <f t="shared" si="103"/>
        <v>74</v>
      </c>
      <c r="BG159" s="53">
        <f t="shared" si="103"/>
        <v>75</v>
      </c>
      <c r="BH159" s="53">
        <f t="shared" si="103"/>
        <v>76</v>
      </c>
      <c r="BI159" s="53">
        <f t="shared" si="103"/>
        <v>77</v>
      </c>
      <c r="BJ159" s="53">
        <f t="shared" si="103"/>
        <v>78</v>
      </c>
      <c r="BK159" s="53">
        <f t="shared" si="103"/>
        <v>79</v>
      </c>
      <c r="BL159" s="53">
        <f t="shared" si="103"/>
        <v>80</v>
      </c>
      <c r="BM159" s="53">
        <f t="shared" si="103"/>
        <v>81</v>
      </c>
      <c r="BN159" s="53">
        <f t="shared" si="103"/>
        <v>82</v>
      </c>
      <c r="BO159" s="53">
        <f t="shared" si="103"/>
        <v>83</v>
      </c>
      <c r="BP159" s="53">
        <f t="shared" si="103"/>
        <v>84</v>
      </c>
      <c r="BQ159" s="53">
        <f t="shared" si="103"/>
        <v>85</v>
      </c>
      <c r="BR159" s="53">
        <f t="shared" si="103"/>
        <v>86</v>
      </c>
      <c r="BS159" s="53">
        <f t="shared" si="103"/>
        <v>87</v>
      </c>
      <c r="BT159" s="53">
        <f t="shared" si="103"/>
        <v>88</v>
      </c>
      <c r="BU159" s="53">
        <f t="shared" si="103"/>
        <v>89</v>
      </c>
      <c r="BV159" s="53">
        <f t="shared" si="103"/>
        <v>90</v>
      </c>
      <c r="BW159" s="53">
        <f t="shared" si="103"/>
        <v>91</v>
      </c>
      <c r="BX159" s="53">
        <f t="shared" si="103"/>
        <v>92</v>
      </c>
      <c r="BY159" s="53">
        <f t="shared" si="103"/>
        <v>93</v>
      </c>
      <c r="BZ159" s="53">
        <f t="shared" si="103"/>
        <v>94</v>
      </c>
      <c r="CA159" s="53">
        <f t="shared" si="103"/>
        <v>95</v>
      </c>
      <c r="CB159" s="53">
        <f t="shared" si="103"/>
        <v>96</v>
      </c>
      <c r="CC159" s="53">
        <f t="shared" si="103"/>
        <v>97</v>
      </c>
      <c r="CD159" s="53">
        <f t="shared" si="103"/>
        <v>98</v>
      </c>
      <c r="CE159" s="53">
        <f t="shared" si="103"/>
        <v>99</v>
      </c>
      <c r="CF159" s="53">
        <f t="shared" si="103"/>
        <v>100</v>
      </c>
      <c r="CG159" s="53">
        <f t="shared" si="103"/>
        <v>101</v>
      </c>
      <c r="CH159" s="53">
        <f t="shared" si="103"/>
        <v>102</v>
      </c>
      <c r="CI159" s="53">
        <f t="shared" si="103"/>
        <v>103</v>
      </c>
      <c r="CJ159" s="53">
        <f t="shared" si="103"/>
        <v>104</v>
      </c>
      <c r="CK159" s="53">
        <f t="shared" si="103"/>
        <v>105</v>
      </c>
      <c r="CL159" s="53">
        <f t="shared" si="103"/>
        <v>106</v>
      </c>
      <c r="CM159" s="53">
        <f t="shared" si="103"/>
        <v>107</v>
      </c>
      <c r="CN159" s="53">
        <f t="shared" si="103"/>
        <v>108</v>
      </c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</row>
    <row r="160" spans="1:111" s="47" customFormat="1" ht="14.15" customHeight="1">
      <c r="A160" s="44" t="s">
        <v>101</v>
      </c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>
        <f t="shared" ref="W160:BB160" si="104">ROUNDUP(Rows_for_Initial_Curve*W158,0)</f>
        <v>0</v>
      </c>
      <c r="X160" s="46">
        <f t="shared" si="104"/>
        <v>0</v>
      </c>
      <c r="Y160" s="46">
        <f t="shared" si="104"/>
        <v>0</v>
      </c>
      <c r="Z160" s="46">
        <f t="shared" si="104"/>
        <v>0</v>
      </c>
      <c r="AA160" s="46">
        <f t="shared" si="104"/>
        <v>0</v>
      </c>
      <c r="AB160" s="46">
        <f t="shared" si="104"/>
        <v>0</v>
      </c>
      <c r="AC160" s="46">
        <f t="shared" si="104"/>
        <v>0</v>
      </c>
      <c r="AD160" s="46">
        <f t="shared" si="104"/>
        <v>0</v>
      </c>
      <c r="AE160" s="46">
        <f t="shared" si="104"/>
        <v>0</v>
      </c>
      <c r="AF160" s="46">
        <f t="shared" si="104"/>
        <v>0</v>
      </c>
      <c r="AG160" s="46">
        <f t="shared" si="104"/>
        <v>0</v>
      </c>
      <c r="AH160" s="46">
        <f t="shared" si="104"/>
        <v>0</v>
      </c>
      <c r="AI160" s="46">
        <f t="shared" si="104"/>
        <v>0</v>
      </c>
      <c r="AJ160" s="46">
        <f t="shared" si="104"/>
        <v>0</v>
      </c>
      <c r="AK160" s="46">
        <f t="shared" si="104"/>
        <v>0</v>
      </c>
      <c r="AL160" s="46">
        <f t="shared" si="104"/>
        <v>0</v>
      </c>
      <c r="AM160" s="46">
        <f t="shared" si="104"/>
        <v>0</v>
      </c>
      <c r="AN160" s="46">
        <f t="shared" si="104"/>
        <v>0</v>
      </c>
      <c r="AO160" s="46">
        <f t="shared" si="104"/>
        <v>0</v>
      </c>
      <c r="AP160" s="46">
        <f t="shared" si="104"/>
        <v>0</v>
      </c>
      <c r="AQ160" s="46">
        <f t="shared" si="104"/>
        <v>0</v>
      </c>
      <c r="AR160" s="46">
        <f t="shared" si="104"/>
        <v>0</v>
      </c>
      <c r="AS160" s="46">
        <f t="shared" si="104"/>
        <v>0</v>
      </c>
      <c r="AT160" s="46">
        <f t="shared" si="104"/>
        <v>0</v>
      </c>
      <c r="AU160" s="46">
        <f t="shared" si="104"/>
        <v>0</v>
      </c>
      <c r="AV160" s="46">
        <f t="shared" si="104"/>
        <v>0</v>
      </c>
      <c r="AW160" s="46">
        <f t="shared" si="104"/>
        <v>0</v>
      </c>
      <c r="AX160" s="46">
        <f t="shared" si="104"/>
        <v>0</v>
      </c>
      <c r="AY160" s="46">
        <f t="shared" si="104"/>
        <v>0</v>
      </c>
      <c r="AZ160" s="46">
        <f t="shared" si="104"/>
        <v>0</v>
      </c>
      <c r="BA160" s="46">
        <f t="shared" si="104"/>
        <v>0</v>
      </c>
      <c r="BB160" s="46">
        <f t="shared" si="104"/>
        <v>0</v>
      </c>
      <c r="BC160" s="46">
        <f t="shared" ref="BC160:CH160" si="105">ROUNDUP(Rows_for_Initial_Curve*BC158,0)</f>
        <v>0</v>
      </c>
      <c r="BD160" s="46">
        <f t="shared" si="105"/>
        <v>0</v>
      </c>
      <c r="BE160" s="46">
        <f t="shared" si="105"/>
        <v>0</v>
      </c>
      <c r="BF160" s="46">
        <f t="shared" si="105"/>
        <v>0</v>
      </c>
      <c r="BG160" s="46">
        <f t="shared" si="105"/>
        <v>0</v>
      </c>
      <c r="BH160" s="46">
        <f t="shared" si="105"/>
        <v>0</v>
      </c>
      <c r="BI160" s="46">
        <f t="shared" si="105"/>
        <v>0</v>
      </c>
      <c r="BJ160" s="46">
        <f t="shared" si="105"/>
        <v>0</v>
      </c>
      <c r="BK160" s="46">
        <f t="shared" si="105"/>
        <v>0</v>
      </c>
      <c r="BL160" s="46">
        <f t="shared" si="105"/>
        <v>0</v>
      </c>
      <c r="BM160" s="46">
        <f t="shared" si="105"/>
        <v>0</v>
      </c>
      <c r="BN160" s="46">
        <f t="shared" si="105"/>
        <v>0</v>
      </c>
      <c r="BO160" s="46">
        <f t="shared" si="105"/>
        <v>0</v>
      </c>
      <c r="BP160" s="46">
        <f t="shared" si="105"/>
        <v>0</v>
      </c>
      <c r="BQ160" s="46">
        <f t="shared" si="105"/>
        <v>0</v>
      </c>
      <c r="BR160" s="46">
        <f t="shared" si="105"/>
        <v>0</v>
      </c>
      <c r="BS160" s="46">
        <f t="shared" si="105"/>
        <v>0</v>
      </c>
      <c r="BT160" s="46">
        <f t="shared" si="105"/>
        <v>0</v>
      </c>
      <c r="BU160" s="46">
        <f t="shared" si="105"/>
        <v>0</v>
      </c>
      <c r="BV160" s="46">
        <f t="shared" si="105"/>
        <v>0</v>
      </c>
      <c r="BW160" s="46">
        <f t="shared" si="105"/>
        <v>0</v>
      </c>
      <c r="BX160" s="46">
        <f t="shared" si="105"/>
        <v>0</v>
      </c>
      <c r="BY160" s="46">
        <f t="shared" si="105"/>
        <v>0</v>
      </c>
      <c r="BZ160" s="46">
        <f t="shared" si="105"/>
        <v>0</v>
      </c>
      <c r="CA160" s="46">
        <f t="shared" si="105"/>
        <v>0</v>
      </c>
      <c r="CB160" s="46">
        <f t="shared" si="105"/>
        <v>0</v>
      </c>
      <c r="CC160" s="46">
        <f t="shared" si="105"/>
        <v>0</v>
      </c>
      <c r="CD160" s="46">
        <f t="shared" si="105"/>
        <v>0</v>
      </c>
      <c r="CE160" s="46">
        <f t="shared" si="105"/>
        <v>0</v>
      </c>
      <c r="CF160" s="46">
        <f t="shared" si="105"/>
        <v>0</v>
      </c>
      <c r="CG160" s="46">
        <f t="shared" si="105"/>
        <v>0</v>
      </c>
      <c r="CH160" s="46">
        <f t="shared" si="105"/>
        <v>0</v>
      </c>
      <c r="CI160" s="46">
        <f t="shared" ref="CI160:CN160" si="106">ROUNDUP(Rows_for_Initial_Curve*CI158,0)</f>
        <v>0</v>
      </c>
      <c r="CJ160" s="46">
        <f t="shared" si="106"/>
        <v>0</v>
      </c>
      <c r="CK160" s="46">
        <f t="shared" si="106"/>
        <v>0</v>
      </c>
      <c r="CL160" s="46">
        <f t="shared" si="106"/>
        <v>0</v>
      </c>
      <c r="CM160" s="46">
        <f t="shared" si="106"/>
        <v>0</v>
      </c>
      <c r="CN160" s="46">
        <f t="shared" si="106"/>
        <v>0</v>
      </c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</row>
    <row r="161" spans="1:111" s="47" customFormat="1" ht="14.15" customHeight="1">
      <c r="A161" s="44" t="s">
        <v>100</v>
      </c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>
        <f t="shared" ref="W161:BB161" si="107">ROUNDDOWN(Percent_of_Stitches_Intial_BO*W159,0)</f>
        <v>11</v>
      </c>
      <c r="X161" s="46">
        <f t="shared" si="107"/>
        <v>12</v>
      </c>
      <c r="Y161" s="46">
        <f t="shared" si="107"/>
        <v>12</v>
      </c>
      <c r="Z161" s="46">
        <f t="shared" si="107"/>
        <v>12</v>
      </c>
      <c r="AA161" s="46">
        <f t="shared" si="107"/>
        <v>12</v>
      </c>
      <c r="AB161" s="46">
        <f t="shared" si="107"/>
        <v>13</v>
      </c>
      <c r="AC161" s="46">
        <f t="shared" si="107"/>
        <v>13</v>
      </c>
      <c r="AD161" s="46">
        <f t="shared" si="107"/>
        <v>13</v>
      </c>
      <c r="AE161" s="46">
        <f t="shared" si="107"/>
        <v>14</v>
      </c>
      <c r="AF161" s="46">
        <f t="shared" si="107"/>
        <v>14</v>
      </c>
      <c r="AG161" s="46">
        <f t="shared" si="107"/>
        <v>14</v>
      </c>
      <c r="AH161" s="46">
        <f t="shared" si="107"/>
        <v>15</v>
      </c>
      <c r="AI161" s="46">
        <f t="shared" si="107"/>
        <v>15</v>
      </c>
      <c r="AJ161" s="46">
        <f t="shared" si="107"/>
        <v>15</v>
      </c>
      <c r="AK161" s="46">
        <f t="shared" si="107"/>
        <v>15</v>
      </c>
      <c r="AL161" s="46">
        <f t="shared" si="107"/>
        <v>16</v>
      </c>
      <c r="AM161" s="46">
        <f t="shared" si="107"/>
        <v>16</v>
      </c>
      <c r="AN161" s="46">
        <f t="shared" si="107"/>
        <v>16</v>
      </c>
      <c r="AO161" s="46">
        <f t="shared" si="107"/>
        <v>17</v>
      </c>
      <c r="AP161" s="46">
        <f t="shared" si="107"/>
        <v>17</v>
      </c>
      <c r="AQ161" s="46">
        <f t="shared" si="107"/>
        <v>17</v>
      </c>
      <c r="AR161" s="46">
        <f t="shared" si="107"/>
        <v>18</v>
      </c>
      <c r="AS161" s="46">
        <f t="shared" si="107"/>
        <v>18</v>
      </c>
      <c r="AT161" s="46">
        <f t="shared" si="107"/>
        <v>18</v>
      </c>
      <c r="AU161" s="46">
        <f t="shared" si="107"/>
        <v>18</v>
      </c>
      <c r="AV161" s="46">
        <f t="shared" si="107"/>
        <v>19</v>
      </c>
      <c r="AW161" s="46">
        <f t="shared" si="107"/>
        <v>19</v>
      </c>
      <c r="AX161" s="46">
        <f t="shared" si="107"/>
        <v>19</v>
      </c>
      <c r="AY161" s="46">
        <f t="shared" si="107"/>
        <v>20</v>
      </c>
      <c r="AZ161" s="46">
        <f t="shared" si="107"/>
        <v>20</v>
      </c>
      <c r="BA161" s="46">
        <f t="shared" si="107"/>
        <v>20</v>
      </c>
      <c r="BB161" s="46">
        <f t="shared" si="107"/>
        <v>21</v>
      </c>
      <c r="BC161" s="46">
        <f t="shared" ref="BC161:CH161" si="108">ROUNDDOWN(Percent_of_Stitches_Intial_BO*BC159,0)</f>
        <v>21</v>
      </c>
      <c r="BD161" s="46">
        <f t="shared" si="108"/>
        <v>21</v>
      </c>
      <c r="BE161" s="46">
        <f t="shared" si="108"/>
        <v>21</v>
      </c>
      <c r="BF161" s="46">
        <f t="shared" si="108"/>
        <v>22</v>
      </c>
      <c r="BG161" s="46">
        <f t="shared" si="108"/>
        <v>22</v>
      </c>
      <c r="BH161" s="46">
        <f t="shared" si="108"/>
        <v>22</v>
      </c>
      <c r="BI161" s="46">
        <f t="shared" si="108"/>
        <v>23</v>
      </c>
      <c r="BJ161" s="46">
        <f t="shared" si="108"/>
        <v>23</v>
      </c>
      <c r="BK161" s="46">
        <f t="shared" si="108"/>
        <v>23</v>
      </c>
      <c r="BL161" s="46">
        <f t="shared" si="108"/>
        <v>24</v>
      </c>
      <c r="BM161" s="46">
        <f t="shared" si="108"/>
        <v>24</v>
      </c>
      <c r="BN161" s="46">
        <f t="shared" si="108"/>
        <v>24</v>
      </c>
      <c r="BO161" s="46">
        <f t="shared" si="108"/>
        <v>24</v>
      </c>
      <c r="BP161" s="46">
        <f t="shared" si="108"/>
        <v>25</v>
      </c>
      <c r="BQ161" s="46">
        <f t="shared" si="108"/>
        <v>25</v>
      </c>
      <c r="BR161" s="46">
        <f t="shared" si="108"/>
        <v>25</v>
      </c>
      <c r="BS161" s="46">
        <f t="shared" si="108"/>
        <v>26</v>
      </c>
      <c r="BT161" s="46">
        <f t="shared" si="108"/>
        <v>26</v>
      </c>
      <c r="BU161" s="46">
        <f t="shared" si="108"/>
        <v>26</v>
      </c>
      <c r="BV161" s="46">
        <f t="shared" si="108"/>
        <v>27</v>
      </c>
      <c r="BW161" s="46">
        <f t="shared" si="108"/>
        <v>27</v>
      </c>
      <c r="BX161" s="46">
        <f t="shared" si="108"/>
        <v>27</v>
      </c>
      <c r="BY161" s="46">
        <f t="shared" si="108"/>
        <v>27</v>
      </c>
      <c r="BZ161" s="46">
        <f t="shared" si="108"/>
        <v>28</v>
      </c>
      <c r="CA161" s="46">
        <f t="shared" si="108"/>
        <v>28</v>
      </c>
      <c r="CB161" s="46">
        <f t="shared" si="108"/>
        <v>28</v>
      </c>
      <c r="CC161" s="46">
        <f t="shared" si="108"/>
        <v>29</v>
      </c>
      <c r="CD161" s="46">
        <f t="shared" si="108"/>
        <v>29</v>
      </c>
      <c r="CE161" s="46">
        <f t="shared" si="108"/>
        <v>29</v>
      </c>
      <c r="CF161" s="46">
        <f t="shared" si="108"/>
        <v>30</v>
      </c>
      <c r="CG161" s="46">
        <f t="shared" si="108"/>
        <v>30</v>
      </c>
      <c r="CH161" s="46">
        <f t="shared" si="108"/>
        <v>30</v>
      </c>
      <c r="CI161" s="46">
        <f t="shared" ref="CI161:CN161" si="109">ROUNDDOWN(Percent_of_Stitches_Intial_BO*CI159,0)</f>
        <v>30</v>
      </c>
      <c r="CJ161" s="46">
        <f t="shared" si="109"/>
        <v>31</v>
      </c>
      <c r="CK161" s="46">
        <f t="shared" si="109"/>
        <v>31</v>
      </c>
      <c r="CL161" s="46">
        <f t="shared" si="109"/>
        <v>31</v>
      </c>
      <c r="CM161" s="46">
        <f t="shared" si="109"/>
        <v>32</v>
      </c>
      <c r="CN161" s="46">
        <f t="shared" si="109"/>
        <v>32</v>
      </c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</row>
    <row r="162" spans="1:111" ht="15.75" customHeight="1">
      <c r="A162" s="54" t="s">
        <v>79</v>
      </c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2">
        <v>6</v>
      </c>
      <c r="X162" s="52">
        <v>6</v>
      </c>
      <c r="Y162" s="52">
        <v>6</v>
      </c>
      <c r="Z162" s="52">
        <v>6</v>
      </c>
      <c r="AA162" s="52">
        <v>6</v>
      </c>
      <c r="AB162" s="51">
        <v>6</v>
      </c>
      <c r="AC162" s="51">
        <v>6</v>
      </c>
      <c r="AD162" s="51">
        <v>6</v>
      </c>
      <c r="AE162" s="51">
        <v>7</v>
      </c>
      <c r="AF162" s="51">
        <v>7</v>
      </c>
      <c r="AG162" s="51">
        <v>7</v>
      </c>
      <c r="AH162" s="51">
        <v>7</v>
      </c>
      <c r="AI162" s="51">
        <v>7</v>
      </c>
      <c r="AJ162" s="51">
        <v>7</v>
      </c>
      <c r="AK162" s="51">
        <v>7</v>
      </c>
      <c r="AL162" s="51">
        <v>7</v>
      </c>
      <c r="AM162" s="51">
        <v>7</v>
      </c>
      <c r="AN162" s="51">
        <v>7</v>
      </c>
      <c r="AO162" s="51">
        <v>7</v>
      </c>
      <c r="AP162" s="51">
        <v>7</v>
      </c>
      <c r="AQ162" s="51">
        <v>7</v>
      </c>
      <c r="AR162" s="53">
        <v>8</v>
      </c>
      <c r="AS162" s="53">
        <v>8</v>
      </c>
      <c r="AT162" s="53">
        <v>8</v>
      </c>
      <c r="AU162" s="53">
        <v>8</v>
      </c>
      <c r="AV162" s="53">
        <v>8</v>
      </c>
      <c r="AW162" s="53">
        <v>8</v>
      </c>
      <c r="AX162" s="53">
        <v>8</v>
      </c>
      <c r="AY162" s="51">
        <v>8</v>
      </c>
      <c r="AZ162" s="51">
        <v>8</v>
      </c>
      <c r="BA162" s="51">
        <v>8</v>
      </c>
      <c r="BB162" s="51">
        <v>8</v>
      </c>
      <c r="BC162" s="51">
        <v>8</v>
      </c>
      <c r="BD162" s="51">
        <v>8</v>
      </c>
      <c r="BE162" s="51">
        <v>8</v>
      </c>
      <c r="BF162" s="51">
        <v>8</v>
      </c>
      <c r="BG162" s="51">
        <v>8</v>
      </c>
      <c r="BH162" s="51">
        <v>8</v>
      </c>
      <c r="BI162" s="51">
        <v>8</v>
      </c>
      <c r="BJ162" s="51">
        <v>8</v>
      </c>
      <c r="BK162" s="51">
        <v>8</v>
      </c>
      <c r="BL162" s="51">
        <v>9</v>
      </c>
      <c r="BM162" s="51">
        <v>9</v>
      </c>
      <c r="BN162" s="51">
        <v>9</v>
      </c>
      <c r="BO162" s="51">
        <v>9</v>
      </c>
      <c r="BP162" s="51">
        <v>9</v>
      </c>
      <c r="BQ162" s="51">
        <v>9</v>
      </c>
      <c r="BR162" s="51">
        <v>9</v>
      </c>
      <c r="BS162" s="53">
        <v>10</v>
      </c>
      <c r="BT162" s="53">
        <v>10</v>
      </c>
      <c r="BU162" s="53">
        <v>10</v>
      </c>
      <c r="BV162" s="51">
        <v>10</v>
      </c>
      <c r="BW162" s="51">
        <v>10</v>
      </c>
      <c r="BX162" s="51">
        <v>10</v>
      </c>
      <c r="BY162" s="51">
        <v>10</v>
      </c>
      <c r="BZ162" s="52">
        <v>10</v>
      </c>
      <c r="CA162" s="52">
        <v>10</v>
      </c>
      <c r="CB162" s="52">
        <v>10</v>
      </c>
      <c r="CC162" s="51">
        <v>10</v>
      </c>
      <c r="CD162" s="51">
        <v>10</v>
      </c>
      <c r="CE162" s="51">
        <v>10</v>
      </c>
      <c r="CF162" s="53">
        <v>11</v>
      </c>
      <c r="CG162" s="53">
        <v>11</v>
      </c>
      <c r="CH162" s="53">
        <v>11</v>
      </c>
      <c r="CI162" s="51">
        <v>10</v>
      </c>
      <c r="CJ162" s="51">
        <v>10</v>
      </c>
      <c r="CK162" s="51">
        <v>10</v>
      </c>
      <c r="CL162" s="51">
        <v>10</v>
      </c>
      <c r="CM162" s="51">
        <v>10</v>
      </c>
      <c r="CN162" s="51">
        <v>10</v>
      </c>
    </row>
    <row r="163" spans="1:111" ht="15.75" customHeight="1">
      <c r="A163" s="54" t="s">
        <v>80</v>
      </c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2">
        <v>4</v>
      </c>
      <c r="X163" s="52">
        <v>4</v>
      </c>
      <c r="Y163" s="52">
        <v>4</v>
      </c>
      <c r="Z163" s="52">
        <v>4</v>
      </c>
      <c r="AA163" s="52">
        <v>4</v>
      </c>
      <c r="AB163" s="51">
        <v>5</v>
      </c>
      <c r="AC163" s="51">
        <v>5</v>
      </c>
      <c r="AD163" s="51">
        <v>5</v>
      </c>
      <c r="AE163" s="51">
        <v>5</v>
      </c>
      <c r="AF163" s="51">
        <v>5</v>
      </c>
      <c r="AG163" s="51">
        <v>5</v>
      </c>
      <c r="AH163" s="51">
        <v>6</v>
      </c>
      <c r="AI163" s="51">
        <v>6</v>
      </c>
      <c r="AJ163" s="51">
        <v>6</v>
      </c>
      <c r="AK163" s="51">
        <v>6</v>
      </c>
      <c r="AL163" s="51">
        <v>6</v>
      </c>
      <c r="AM163" s="51">
        <v>6</v>
      </c>
      <c r="AN163" s="51">
        <v>6</v>
      </c>
      <c r="AO163" s="51">
        <v>6</v>
      </c>
      <c r="AP163" s="51">
        <v>6</v>
      </c>
      <c r="AQ163" s="51">
        <v>6</v>
      </c>
      <c r="AR163" s="53">
        <v>6</v>
      </c>
      <c r="AS163" s="53">
        <v>6</v>
      </c>
      <c r="AT163" s="53">
        <v>6</v>
      </c>
      <c r="AU163" s="53">
        <v>6</v>
      </c>
      <c r="AV163" s="53">
        <v>6</v>
      </c>
      <c r="AW163" s="53">
        <v>6</v>
      </c>
      <c r="AX163" s="53">
        <v>6</v>
      </c>
      <c r="AY163" s="51">
        <v>7</v>
      </c>
      <c r="AZ163" s="51">
        <v>7</v>
      </c>
      <c r="BA163" s="51">
        <v>7</v>
      </c>
      <c r="BB163" s="51">
        <v>7</v>
      </c>
      <c r="BC163" s="51">
        <v>7</v>
      </c>
      <c r="BD163" s="51">
        <v>7</v>
      </c>
      <c r="BE163" s="51">
        <v>7</v>
      </c>
      <c r="BF163" s="51">
        <v>7</v>
      </c>
      <c r="BG163" s="51">
        <v>7</v>
      </c>
      <c r="BH163" s="51">
        <v>7</v>
      </c>
      <c r="BI163" s="51">
        <v>7</v>
      </c>
      <c r="BJ163" s="51">
        <v>7</v>
      </c>
      <c r="BK163" s="51">
        <v>7</v>
      </c>
      <c r="BL163" s="51">
        <v>7</v>
      </c>
      <c r="BM163" s="51">
        <v>7</v>
      </c>
      <c r="BN163" s="51">
        <v>7</v>
      </c>
      <c r="BO163" s="51">
        <v>7</v>
      </c>
      <c r="BP163" s="51">
        <v>8</v>
      </c>
      <c r="BQ163" s="51">
        <v>8</v>
      </c>
      <c r="BR163" s="51">
        <v>8</v>
      </c>
      <c r="BS163" s="53">
        <v>8</v>
      </c>
      <c r="BT163" s="53">
        <v>8</v>
      </c>
      <c r="BU163" s="53">
        <v>8</v>
      </c>
      <c r="BV163" s="51">
        <v>9</v>
      </c>
      <c r="BW163" s="51">
        <v>9</v>
      </c>
      <c r="BX163" s="51">
        <v>9</v>
      </c>
      <c r="BY163" s="51">
        <v>9</v>
      </c>
      <c r="BZ163" s="52">
        <v>9</v>
      </c>
      <c r="CA163" s="52">
        <v>9</v>
      </c>
      <c r="CB163" s="52">
        <v>9</v>
      </c>
      <c r="CC163" s="51">
        <v>9</v>
      </c>
      <c r="CD163" s="51">
        <v>9</v>
      </c>
      <c r="CE163" s="51">
        <v>9</v>
      </c>
      <c r="CF163" s="53">
        <v>9</v>
      </c>
      <c r="CG163" s="53">
        <v>9</v>
      </c>
      <c r="CH163" s="53">
        <v>9</v>
      </c>
      <c r="CI163" s="51">
        <v>9</v>
      </c>
      <c r="CJ163" s="51">
        <v>9</v>
      </c>
      <c r="CK163" s="51">
        <v>9</v>
      </c>
      <c r="CL163" s="51">
        <v>9</v>
      </c>
      <c r="CM163" s="51">
        <v>9</v>
      </c>
      <c r="CN163" s="51">
        <v>9</v>
      </c>
    </row>
    <row r="164" spans="1:111" ht="15.75" customHeight="1">
      <c r="A164" s="54" t="s">
        <v>81</v>
      </c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2"/>
      <c r="X164" s="52"/>
      <c r="Y164" s="52"/>
      <c r="Z164" s="52"/>
      <c r="AA164" s="52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V164" s="53">
        <v>3</v>
      </c>
      <c r="AW164" s="53">
        <v>3</v>
      </c>
      <c r="AX164" s="53">
        <v>3</v>
      </c>
      <c r="AY164" s="51">
        <v>3</v>
      </c>
      <c r="AZ164" s="51">
        <v>3</v>
      </c>
      <c r="BA164" s="51">
        <v>3</v>
      </c>
      <c r="BB164" s="51">
        <v>4</v>
      </c>
      <c r="BC164" s="51">
        <v>4</v>
      </c>
      <c r="BD164" s="51">
        <v>4</v>
      </c>
      <c r="BE164" s="51">
        <v>4</v>
      </c>
      <c r="BF164" s="51">
        <v>5</v>
      </c>
      <c r="BG164" s="51">
        <v>5</v>
      </c>
      <c r="BH164" s="51">
        <v>5</v>
      </c>
      <c r="BI164" s="51">
        <v>5</v>
      </c>
      <c r="BJ164" s="51">
        <v>5</v>
      </c>
      <c r="BK164" s="51">
        <v>5</v>
      </c>
      <c r="BL164" s="51">
        <v>5</v>
      </c>
      <c r="BM164" s="51">
        <v>5</v>
      </c>
      <c r="BN164" s="51">
        <v>5</v>
      </c>
      <c r="BO164" s="51">
        <v>5</v>
      </c>
      <c r="BP164" s="51">
        <v>5</v>
      </c>
      <c r="BQ164" s="51">
        <v>5</v>
      </c>
      <c r="BR164" s="51">
        <v>5</v>
      </c>
      <c r="BS164" s="53">
        <v>5</v>
      </c>
      <c r="BT164" s="53">
        <v>5</v>
      </c>
      <c r="BU164" s="53">
        <v>5</v>
      </c>
      <c r="BV164" s="51">
        <v>5</v>
      </c>
      <c r="BW164" s="51">
        <v>5</v>
      </c>
      <c r="BX164" s="51">
        <v>5</v>
      </c>
      <c r="BY164" s="51">
        <v>5</v>
      </c>
      <c r="BZ164" s="52">
        <v>5</v>
      </c>
      <c r="CA164" s="52">
        <v>5</v>
      </c>
      <c r="CB164" s="52">
        <v>5</v>
      </c>
      <c r="CC164" s="51">
        <v>6</v>
      </c>
      <c r="CD164" s="51">
        <v>6</v>
      </c>
      <c r="CE164" s="51">
        <v>6</v>
      </c>
      <c r="CF164" s="53">
        <v>6</v>
      </c>
      <c r="CG164" s="53">
        <v>6</v>
      </c>
      <c r="CH164" s="53">
        <v>6</v>
      </c>
      <c r="CI164" s="53">
        <v>6</v>
      </c>
      <c r="CJ164" s="53">
        <v>6</v>
      </c>
      <c r="CK164" s="53">
        <v>6</v>
      </c>
      <c r="CL164" s="53">
        <v>6</v>
      </c>
      <c r="CM164" s="51">
        <v>6</v>
      </c>
      <c r="CN164" s="51">
        <v>6</v>
      </c>
    </row>
    <row r="165" spans="1:111" ht="15.75" customHeight="1">
      <c r="A165" s="54" t="s">
        <v>99</v>
      </c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2"/>
      <c r="X165" s="52"/>
      <c r="Y165" s="52"/>
      <c r="Z165" s="52"/>
      <c r="AA165" s="52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L165" s="51"/>
      <c r="BM165" s="51"/>
      <c r="BN165" s="51"/>
      <c r="BO165" s="51"/>
      <c r="BP165" s="51"/>
      <c r="BQ165" s="51"/>
      <c r="BR165" s="51"/>
      <c r="BV165" s="51"/>
      <c r="BW165" s="51"/>
      <c r="BX165" s="51"/>
      <c r="BY165" s="51"/>
      <c r="BZ165" s="52"/>
      <c r="CA165" s="52"/>
      <c r="CB165" s="52"/>
      <c r="CC165" s="51"/>
      <c r="CD165" s="51"/>
      <c r="CE165" s="51"/>
      <c r="CI165" s="51">
        <v>3</v>
      </c>
      <c r="CJ165" s="51">
        <v>3</v>
      </c>
      <c r="CK165" s="51">
        <v>3</v>
      </c>
      <c r="CL165" s="51">
        <v>3</v>
      </c>
      <c r="CM165" s="51">
        <v>4</v>
      </c>
      <c r="CN165" s="51">
        <v>4</v>
      </c>
    </row>
    <row r="166" spans="1:111" ht="15.75" customHeight="1">
      <c r="A166" s="54" t="s">
        <v>83</v>
      </c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2">
        <v>1</v>
      </c>
      <c r="X166" s="52">
        <v>2</v>
      </c>
      <c r="Y166" s="52">
        <v>2</v>
      </c>
      <c r="Z166" s="52">
        <v>2</v>
      </c>
      <c r="AA166" s="52">
        <v>2</v>
      </c>
      <c r="AB166" s="51">
        <v>1</v>
      </c>
      <c r="AC166" s="51">
        <v>1</v>
      </c>
      <c r="AD166" s="51">
        <v>1</v>
      </c>
      <c r="AE166" s="51">
        <v>1</v>
      </c>
      <c r="AF166" s="51">
        <v>1</v>
      </c>
      <c r="AG166" s="51">
        <v>1</v>
      </c>
      <c r="AH166" s="51">
        <v>2</v>
      </c>
      <c r="AI166" s="51">
        <v>2</v>
      </c>
      <c r="AJ166" s="51">
        <v>2</v>
      </c>
      <c r="AK166" s="51">
        <v>2</v>
      </c>
      <c r="AL166" s="51">
        <v>3</v>
      </c>
      <c r="AM166" s="51">
        <v>3</v>
      </c>
      <c r="AN166" s="51">
        <v>3</v>
      </c>
      <c r="AO166" s="51">
        <v>4</v>
      </c>
      <c r="AP166" s="51">
        <v>4</v>
      </c>
      <c r="AQ166" s="51">
        <v>4</v>
      </c>
      <c r="AR166" s="53">
        <v>4</v>
      </c>
      <c r="AS166" s="53">
        <v>4</v>
      </c>
      <c r="AT166" s="53">
        <v>4</v>
      </c>
      <c r="AU166" s="53">
        <v>4</v>
      </c>
      <c r="AV166" s="53">
        <v>2</v>
      </c>
      <c r="AW166" s="53">
        <v>2</v>
      </c>
      <c r="AX166" s="53">
        <v>2</v>
      </c>
      <c r="AY166" s="51">
        <v>2</v>
      </c>
      <c r="AZ166" s="51">
        <v>2</v>
      </c>
      <c r="BA166" s="51">
        <v>2</v>
      </c>
      <c r="BB166" s="51">
        <v>2</v>
      </c>
      <c r="BC166" s="51">
        <v>2</v>
      </c>
      <c r="BD166" s="51">
        <v>2</v>
      </c>
      <c r="BE166" s="51">
        <v>2</v>
      </c>
      <c r="BF166" s="51">
        <v>2</v>
      </c>
      <c r="BG166" s="51">
        <v>2</v>
      </c>
      <c r="BH166" s="51">
        <v>2</v>
      </c>
      <c r="BI166" s="53">
        <v>3</v>
      </c>
      <c r="BJ166" s="53">
        <v>3</v>
      </c>
      <c r="BK166" s="53">
        <v>3</v>
      </c>
      <c r="BL166" s="51">
        <v>3</v>
      </c>
      <c r="BM166" s="51">
        <v>3</v>
      </c>
      <c r="BN166" s="51">
        <v>3</v>
      </c>
      <c r="BO166" s="51">
        <v>3</v>
      </c>
      <c r="BP166" s="51">
        <v>3</v>
      </c>
      <c r="BQ166" s="51">
        <v>3</v>
      </c>
      <c r="BR166" s="51">
        <v>3</v>
      </c>
      <c r="BS166" s="53">
        <v>3</v>
      </c>
      <c r="BT166" s="53">
        <v>3</v>
      </c>
      <c r="BU166" s="53">
        <v>3</v>
      </c>
      <c r="BV166" s="51">
        <v>3</v>
      </c>
      <c r="BW166" s="51">
        <v>3</v>
      </c>
      <c r="BX166" s="51">
        <v>3</v>
      </c>
      <c r="BY166" s="51">
        <v>3</v>
      </c>
      <c r="BZ166" s="52">
        <v>4</v>
      </c>
      <c r="CA166" s="52">
        <v>4</v>
      </c>
      <c r="CB166" s="52">
        <v>4</v>
      </c>
      <c r="CC166" s="51">
        <v>4</v>
      </c>
      <c r="CD166" s="51">
        <v>4</v>
      </c>
      <c r="CE166" s="51">
        <v>4</v>
      </c>
      <c r="CF166" s="53">
        <v>4</v>
      </c>
      <c r="CG166" s="53">
        <v>4</v>
      </c>
      <c r="CH166" s="53">
        <v>4</v>
      </c>
      <c r="CI166" s="51">
        <v>3</v>
      </c>
      <c r="CJ166" s="51">
        <v>3</v>
      </c>
      <c r="CK166" s="51">
        <v>3</v>
      </c>
      <c r="CL166" s="51">
        <v>3</v>
      </c>
      <c r="CM166" s="51">
        <v>3</v>
      </c>
      <c r="CN166" s="51">
        <v>3</v>
      </c>
    </row>
    <row r="167" spans="1:111" s="58" customFormat="1" ht="15.75" customHeight="1">
      <c r="A167" s="58" t="s">
        <v>98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>
        <f t="shared" ref="W167:AU167" si="110">((2*2)+(2*W166))</f>
        <v>6</v>
      </c>
      <c r="X167" s="60">
        <f t="shared" si="110"/>
        <v>8</v>
      </c>
      <c r="Y167" s="60">
        <f t="shared" si="110"/>
        <v>8</v>
      </c>
      <c r="Z167" s="60">
        <f t="shared" si="110"/>
        <v>8</v>
      </c>
      <c r="AA167" s="60">
        <f t="shared" si="110"/>
        <v>8</v>
      </c>
      <c r="AB167" s="60">
        <f t="shared" si="110"/>
        <v>6</v>
      </c>
      <c r="AC167" s="60">
        <f t="shared" si="110"/>
        <v>6</v>
      </c>
      <c r="AD167" s="60">
        <f t="shared" si="110"/>
        <v>6</v>
      </c>
      <c r="AE167" s="60">
        <f t="shared" si="110"/>
        <v>6</v>
      </c>
      <c r="AF167" s="60">
        <f t="shared" si="110"/>
        <v>6</v>
      </c>
      <c r="AG167" s="60">
        <f t="shared" si="110"/>
        <v>6</v>
      </c>
      <c r="AH167" s="60">
        <f t="shared" si="110"/>
        <v>8</v>
      </c>
      <c r="AI167" s="60">
        <f t="shared" si="110"/>
        <v>8</v>
      </c>
      <c r="AJ167" s="60">
        <f t="shared" si="110"/>
        <v>8</v>
      </c>
      <c r="AK167" s="60">
        <f t="shared" si="110"/>
        <v>8</v>
      </c>
      <c r="AL167" s="60">
        <f t="shared" si="110"/>
        <v>10</v>
      </c>
      <c r="AM167" s="60">
        <f t="shared" si="110"/>
        <v>10</v>
      </c>
      <c r="AN167" s="60">
        <f t="shared" si="110"/>
        <v>10</v>
      </c>
      <c r="AO167" s="60">
        <f t="shared" si="110"/>
        <v>12</v>
      </c>
      <c r="AP167" s="60">
        <f t="shared" si="110"/>
        <v>12</v>
      </c>
      <c r="AQ167" s="60">
        <f t="shared" si="110"/>
        <v>12</v>
      </c>
      <c r="AR167" s="60">
        <f t="shared" si="110"/>
        <v>12</v>
      </c>
      <c r="AS167" s="60">
        <f t="shared" si="110"/>
        <v>12</v>
      </c>
      <c r="AT167" s="60">
        <f t="shared" si="110"/>
        <v>12</v>
      </c>
      <c r="AU167" s="60">
        <f t="shared" si="110"/>
        <v>12</v>
      </c>
      <c r="AV167" s="60">
        <f t="shared" ref="AV167:CH167" si="111">((2*3)+(2*AV166))</f>
        <v>10</v>
      </c>
      <c r="AW167" s="60">
        <f t="shared" si="111"/>
        <v>10</v>
      </c>
      <c r="AX167" s="60">
        <f t="shared" si="111"/>
        <v>10</v>
      </c>
      <c r="AY167" s="60">
        <f t="shared" si="111"/>
        <v>10</v>
      </c>
      <c r="AZ167" s="60">
        <f t="shared" si="111"/>
        <v>10</v>
      </c>
      <c r="BA167" s="60">
        <f t="shared" si="111"/>
        <v>10</v>
      </c>
      <c r="BB167" s="60">
        <f t="shared" si="111"/>
        <v>10</v>
      </c>
      <c r="BC167" s="60">
        <f t="shared" si="111"/>
        <v>10</v>
      </c>
      <c r="BD167" s="60">
        <f t="shared" si="111"/>
        <v>10</v>
      </c>
      <c r="BE167" s="60">
        <f t="shared" si="111"/>
        <v>10</v>
      </c>
      <c r="BF167" s="60">
        <f t="shared" si="111"/>
        <v>10</v>
      </c>
      <c r="BG167" s="60">
        <f t="shared" si="111"/>
        <v>10</v>
      </c>
      <c r="BH167" s="60">
        <f t="shared" si="111"/>
        <v>10</v>
      </c>
      <c r="BI167" s="60">
        <f t="shared" si="111"/>
        <v>12</v>
      </c>
      <c r="BJ167" s="60">
        <f t="shared" si="111"/>
        <v>12</v>
      </c>
      <c r="BK167" s="60">
        <f t="shared" si="111"/>
        <v>12</v>
      </c>
      <c r="BL167" s="60">
        <f t="shared" si="111"/>
        <v>12</v>
      </c>
      <c r="BM167" s="60">
        <f t="shared" si="111"/>
        <v>12</v>
      </c>
      <c r="BN167" s="60">
        <f t="shared" si="111"/>
        <v>12</v>
      </c>
      <c r="BO167" s="60">
        <f t="shared" si="111"/>
        <v>12</v>
      </c>
      <c r="BP167" s="60">
        <f t="shared" si="111"/>
        <v>12</v>
      </c>
      <c r="BQ167" s="60">
        <f t="shared" si="111"/>
        <v>12</v>
      </c>
      <c r="BR167" s="60">
        <f t="shared" si="111"/>
        <v>12</v>
      </c>
      <c r="BS167" s="60">
        <f t="shared" si="111"/>
        <v>12</v>
      </c>
      <c r="BT167" s="60">
        <f t="shared" si="111"/>
        <v>12</v>
      </c>
      <c r="BU167" s="60">
        <f t="shared" si="111"/>
        <v>12</v>
      </c>
      <c r="BV167" s="60">
        <f t="shared" si="111"/>
        <v>12</v>
      </c>
      <c r="BW167" s="60">
        <f t="shared" si="111"/>
        <v>12</v>
      </c>
      <c r="BX167" s="60">
        <f t="shared" si="111"/>
        <v>12</v>
      </c>
      <c r="BY167" s="60">
        <f t="shared" si="111"/>
        <v>12</v>
      </c>
      <c r="BZ167" s="60">
        <f t="shared" si="111"/>
        <v>14</v>
      </c>
      <c r="CA167" s="60">
        <f t="shared" si="111"/>
        <v>14</v>
      </c>
      <c r="CB167" s="60">
        <f t="shared" si="111"/>
        <v>14</v>
      </c>
      <c r="CC167" s="60">
        <f t="shared" si="111"/>
        <v>14</v>
      </c>
      <c r="CD167" s="60">
        <f t="shared" si="111"/>
        <v>14</v>
      </c>
      <c r="CE167" s="60">
        <f t="shared" si="111"/>
        <v>14</v>
      </c>
      <c r="CF167" s="60">
        <f t="shared" si="111"/>
        <v>14</v>
      </c>
      <c r="CG167" s="60">
        <f t="shared" si="111"/>
        <v>14</v>
      </c>
      <c r="CH167" s="60">
        <f t="shared" si="111"/>
        <v>14</v>
      </c>
      <c r="CI167" s="60">
        <f t="shared" ref="CI167:CN167" si="112">((2*4)+(2*CI166))</f>
        <v>14</v>
      </c>
      <c r="CJ167" s="60">
        <f t="shared" si="112"/>
        <v>14</v>
      </c>
      <c r="CK167" s="60">
        <f t="shared" si="112"/>
        <v>14</v>
      </c>
      <c r="CL167" s="60">
        <f t="shared" si="112"/>
        <v>14</v>
      </c>
      <c r="CM167" s="60">
        <f t="shared" si="112"/>
        <v>14</v>
      </c>
      <c r="CN167" s="60">
        <f t="shared" si="112"/>
        <v>14</v>
      </c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</row>
    <row r="168" spans="1:111" ht="15.75" customHeight="1">
      <c r="A168" s="61" t="s">
        <v>97</v>
      </c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>
        <f t="shared" ref="W168:CH168" si="113">(W167+W171)</f>
        <v>21</v>
      </c>
      <c r="X168" s="51">
        <f t="shared" si="113"/>
        <v>23</v>
      </c>
      <c r="Y168" s="51">
        <f t="shared" si="113"/>
        <v>23</v>
      </c>
      <c r="Z168" s="51">
        <f t="shared" si="113"/>
        <v>23</v>
      </c>
      <c r="AA168" s="51">
        <f t="shared" si="113"/>
        <v>23</v>
      </c>
      <c r="AB168" s="51">
        <f t="shared" si="113"/>
        <v>21</v>
      </c>
      <c r="AC168" s="51">
        <f t="shared" si="113"/>
        <v>21</v>
      </c>
      <c r="AD168" s="51">
        <f t="shared" si="113"/>
        <v>23</v>
      </c>
      <c r="AE168" s="51">
        <f t="shared" si="113"/>
        <v>21</v>
      </c>
      <c r="AF168" s="51">
        <f t="shared" si="113"/>
        <v>23</v>
      </c>
      <c r="AG168" s="51">
        <f t="shared" si="113"/>
        <v>23</v>
      </c>
      <c r="AH168" s="51">
        <f t="shared" si="113"/>
        <v>25</v>
      </c>
      <c r="AI168" s="51">
        <f t="shared" si="113"/>
        <v>25</v>
      </c>
      <c r="AJ168" s="51">
        <f t="shared" si="113"/>
        <v>25</v>
      </c>
      <c r="AK168" s="51">
        <f t="shared" si="113"/>
        <v>25</v>
      </c>
      <c r="AL168" s="51">
        <f t="shared" si="113"/>
        <v>29</v>
      </c>
      <c r="AM168" s="51">
        <f t="shared" si="113"/>
        <v>29</v>
      </c>
      <c r="AN168" s="51">
        <f t="shared" si="113"/>
        <v>31</v>
      </c>
      <c r="AO168" s="51">
        <f t="shared" si="113"/>
        <v>33</v>
      </c>
      <c r="AP168" s="51">
        <f t="shared" si="113"/>
        <v>35</v>
      </c>
      <c r="AQ168" s="51">
        <f t="shared" si="113"/>
        <v>35</v>
      </c>
      <c r="AR168" s="51">
        <f t="shared" si="113"/>
        <v>35</v>
      </c>
      <c r="AS168" s="51">
        <f t="shared" si="113"/>
        <v>35</v>
      </c>
      <c r="AT168" s="51">
        <f t="shared" si="113"/>
        <v>37</v>
      </c>
      <c r="AU168" s="51">
        <f t="shared" si="113"/>
        <v>35</v>
      </c>
      <c r="AV168" s="51">
        <f t="shared" si="113"/>
        <v>29</v>
      </c>
      <c r="AW168" s="51">
        <f t="shared" si="113"/>
        <v>31</v>
      </c>
      <c r="AX168" s="51">
        <f t="shared" si="113"/>
        <v>31</v>
      </c>
      <c r="AY168" s="51">
        <f t="shared" si="113"/>
        <v>31</v>
      </c>
      <c r="AZ168" s="51">
        <f t="shared" si="113"/>
        <v>31</v>
      </c>
      <c r="BA168" s="51">
        <f t="shared" si="113"/>
        <v>29</v>
      </c>
      <c r="BB168" s="51">
        <f t="shared" si="113"/>
        <v>31</v>
      </c>
      <c r="BC168" s="51">
        <f t="shared" si="113"/>
        <v>29</v>
      </c>
      <c r="BD168" s="51">
        <f t="shared" si="113"/>
        <v>33</v>
      </c>
      <c r="BE168" s="51">
        <f t="shared" si="113"/>
        <v>31</v>
      </c>
      <c r="BF168" s="51">
        <f t="shared" si="113"/>
        <v>29</v>
      </c>
      <c r="BG168" s="51">
        <f t="shared" si="113"/>
        <v>31</v>
      </c>
      <c r="BH168" s="51">
        <f t="shared" si="113"/>
        <v>29</v>
      </c>
      <c r="BI168" s="51">
        <f t="shared" si="113"/>
        <v>33</v>
      </c>
      <c r="BJ168" s="51">
        <f t="shared" si="113"/>
        <v>33</v>
      </c>
      <c r="BK168" s="51">
        <f t="shared" si="113"/>
        <v>35</v>
      </c>
      <c r="BL168" s="51">
        <f t="shared" si="113"/>
        <v>33</v>
      </c>
      <c r="BM168" s="51">
        <f t="shared" si="113"/>
        <v>35</v>
      </c>
      <c r="BN168" s="51">
        <f t="shared" si="113"/>
        <v>35</v>
      </c>
      <c r="BO168" s="51">
        <f t="shared" si="113"/>
        <v>37</v>
      </c>
      <c r="BP168" s="51">
        <f t="shared" si="113"/>
        <v>35</v>
      </c>
      <c r="BQ168" s="51">
        <f t="shared" si="113"/>
        <v>33</v>
      </c>
      <c r="BR168" s="51">
        <f t="shared" si="113"/>
        <v>33</v>
      </c>
      <c r="BS168" s="51">
        <f t="shared" si="113"/>
        <v>33</v>
      </c>
      <c r="BT168" s="51">
        <f t="shared" si="113"/>
        <v>33</v>
      </c>
      <c r="BU168" s="51">
        <f t="shared" si="113"/>
        <v>33</v>
      </c>
      <c r="BV168" s="51">
        <f t="shared" si="113"/>
        <v>35</v>
      </c>
      <c r="BW168" s="51">
        <f t="shared" si="113"/>
        <v>35</v>
      </c>
      <c r="BX168" s="51">
        <f t="shared" si="113"/>
        <v>37</v>
      </c>
      <c r="BY168" s="51">
        <f t="shared" si="113"/>
        <v>37</v>
      </c>
      <c r="BZ168" s="51">
        <f t="shared" si="113"/>
        <v>41</v>
      </c>
      <c r="CA168" s="51">
        <f t="shared" si="113"/>
        <v>41</v>
      </c>
      <c r="CB168" s="51">
        <f t="shared" si="113"/>
        <v>43</v>
      </c>
      <c r="CC168" s="51">
        <f t="shared" si="113"/>
        <v>41</v>
      </c>
      <c r="CD168" s="51">
        <f t="shared" si="113"/>
        <v>43</v>
      </c>
      <c r="CE168" s="51">
        <f t="shared" si="113"/>
        <v>41</v>
      </c>
      <c r="CF168" s="51">
        <f t="shared" si="113"/>
        <v>41</v>
      </c>
      <c r="CG168" s="51">
        <f t="shared" si="113"/>
        <v>41</v>
      </c>
      <c r="CH168" s="51">
        <f t="shared" si="113"/>
        <v>43</v>
      </c>
      <c r="CI168" s="51">
        <f t="shared" ref="CI168:CN168" si="114">(CI167+CI171)</f>
        <v>41</v>
      </c>
      <c r="CJ168" s="51">
        <f t="shared" si="114"/>
        <v>41</v>
      </c>
      <c r="CK168" s="51">
        <f t="shared" si="114"/>
        <v>43</v>
      </c>
      <c r="CL168" s="51">
        <f t="shared" si="114"/>
        <v>41</v>
      </c>
      <c r="CM168" s="51">
        <f t="shared" si="114"/>
        <v>43</v>
      </c>
      <c r="CN168" s="51">
        <f t="shared" si="114"/>
        <v>43</v>
      </c>
    </row>
    <row r="169" spans="1:111" s="63" customFormat="1" ht="15.75" customHeight="1">
      <c r="A169" s="62" t="s">
        <v>96</v>
      </c>
      <c r="C169" s="65"/>
      <c r="D169" s="65"/>
      <c r="E169" s="65"/>
      <c r="F169" s="65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>
        <f t="shared" ref="W169:BB169" si="115">ROUNDUP(Stitches_at_Final_BO*W159,0)</f>
        <v>8</v>
      </c>
      <c r="X169" s="64">
        <f t="shared" si="115"/>
        <v>8</v>
      </c>
      <c r="Y169" s="64">
        <f t="shared" si="115"/>
        <v>9</v>
      </c>
      <c r="Z169" s="64">
        <f t="shared" si="115"/>
        <v>9</v>
      </c>
      <c r="AA169" s="64">
        <f t="shared" si="115"/>
        <v>9</v>
      </c>
      <c r="AB169" s="64">
        <f t="shared" si="115"/>
        <v>9</v>
      </c>
      <c r="AC169" s="64">
        <f t="shared" si="115"/>
        <v>9</v>
      </c>
      <c r="AD169" s="64">
        <f t="shared" si="115"/>
        <v>10</v>
      </c>
      <c r="AE169" s="64">
        <f t="shared" si="115"/>
        <v>10</v>
      </c>
      <c r="AF169" s="64">
        <f t="shared" si="115"/>
        <v>10</v>
      </c>
      <c r="AG169" s="64">
        <f t="shared" si="115"/>
        <v>10</v>
      </c>
      <c r="AH169" s="64">
        <f t="shared" si="115"/>
        <v>10</v>
      </c>
      <c r="AI169" s="64">
        <f t="shared" si="115"/>
        <v>11</v>
      </c>
      <c r="AJ169" s="64">
        <f t="shared" si="115"/>
        <v>11</v>
      </c>
      <c r="AK169" s="64">
        <f t="shared" si="115"/>
        <v>11</v>
      </c>
      <c r="AL169" s="64">
        <f t="shared" si="115"/>
        <v>11</v>
      </c>
      <c r="AM169" s="64">
        <f t="shared" si="115"/>
        <v>11</v>
      </c>
      <c r="AN169" s="64">
        <f t="shared" si="115"/>
        <v>12</v>
      </c>
      <c r="AO169" s="64">
        <f t="shared" si="115"/>
        <v>12</v>
      </c>
      <c r="AP169" s="64">
        <f t="shared" si="115"/>
        <v>12</v>
      </c>
      <c r="AQ169" s="64">
        <f t="shared" si="115"/>
        <v>12</v>
      </c>
      <c r="AR169" s="64">
        <f t="shared" si="115"/>
        <v>12</v>
      </c>
      <c r="AS169" s="64">
        <f t="shared" si="115"/>
        <v>13</v>
      </c>
      <c r="AT169" s="64">
        <f t="shared" si="115"/>
        <v>13</v>
      </c>
      <c r="AU169" s="64">
        <f t="shared" si="115"/>
        <v>13</v>
      </c>
      <c r="AV169" s="64">
        <f t="shared" si="115"/>
        <v>13</v>
      </c>
      <c r="AW169" s="64">
        <f t="shared" si="115"/>
        <v>13</v>
      </c>
      <c r="AX169" s="64">
        <f t="shared" si="115"/>
        <v>14</v>
      </c>
      <c r="AY169" s="64">
        <f t="shared" si="115"/>
        <v>14</v>
      </c>
      <c r="AZ169" s="64">
        <f t="shared" si="115"/>
        <v>14</v>
      </c>
      <c r="BA169" s="64">
        <f t="shared" si="115"/>
        <v>14</v>
      </c>
      <c r="BB169" s="64">
        <f t="shared" si="115"/>
        <v>14</v>
      </c>
      <c r="BC169" s="64">
        <f t="shared" ref="BC169:CH169" si="116">ROUNDUP(Stitches_at_Final_BO*BC159,0)</f>
        <v>15</v>
      </c>
      <c r="BD169" s="64">
        <f t="shared" si="116"/>
        <v>15</v>
      </c>
      <c r="BE169" s="64">
        <f t="shared" si="116"/>
        <v>15</v>
      </c>
      <c r="BF169" s="64">
        <f t="shared" si="116"/>
        <v>15</v>
      </c>
      <c r="BG169" s="64">
        <f t="shared" si="116"/>
        <v>15</v>
      </c>
      <c r="BH169" s="64">
        <f t="shared" si="116"/>
        <v>16</v>
      </c>
      <c r="BI169" s="64">
        <f t="shared" si="116"/>
        <v>16</v>
      </c>
      <c r="BJ169" s="64">
        <f t="shared" si="116"/>
        <v>16</v>
      </c>
      <c r="BK169" s="64">
        <f t="shared" si="116"/>
        <v>16</v>
      </c>
      <c r="BL169" s="64">
        <f t="shared" si="116"/>
        <v>16</v>
      </c>
      <c r="BM169" s="64">
        <f t="shared" si="116"/>
        <v>17</v>
      </c>
      <c r="BN169" s="64">
        <f t="shared" si="116"/>
        <v>17</v>
      </c>
      <c r="BO169" s="64">
        <f t="shared" si="116"/>
        <v>17</v>
      </c>
      <c r="BP169" s="64">
        <f t="shared" si="116"/>
        <v>17</v>
      </c>
      <c r="BQ169" s="64">
        <f t="shared" si="116"/>
        <v>17</v>
      </c>
      <c r="BR169" s="64">
        <f t="shared" si="116"/>
        <v>18</v>
      </c>
      <c r="BS169" s="64">
        <f t="shared" si="116"/>
        <v>18</v>
      </c>
      <c r="BT169" s="64">
        <f t="shared" si="116"/>
        <v>18</v>
      </c>
      <c r="BU169" s="64">
        <f t="shared" si="116"/>
        <v>18</v>
      </c>
      <c r="BV169" s="64">
        <f t="shared" si="116"/>
        <v>18</v>
      </c>
      <c r="BW169" s="64">
        <f t="shared" si="116"/>
        <v>19</v>
      </c>
      <c r="BX169" s="64">
        <f t="shared" si="116"/>
        <v>19</v>
      </c>
      <c r="BY169" s="64">
        <f t="shared" si="116"/>
        <v>19</v>
      </c>
      <c r="BZ169" s="64">
        <f t="shared" si="116"/>
        <v>19</v>
      </c>
      <c r="CA169" s="64">
        <f t="shared" si="116"/>
        <v>19</v>
      </c>
      <c r="CB169" s="64">
        <f t="shared" si="116"/>
        <v>20</v>
      </c>
      <c r="CC169" s="64">
        <f t="shared" si="116"/>
        <v>20</v>
      </c>
      <c r="CD169" s="64">
        <f t="shared" si="116"/>
        <v>20</v>
      </c>
      <c r="CE169" s="64">
        <f t="shared" si="116"/>
        <v>20</v>
      </c>
      <c r="CF169" s="64">
        <f t="shared" si="116"/>
        <v>20</v>
      </c>
      <c r="CG169" s="64">
        <f t="shared" si="116"/>
        <v>21</v>
      </c>
      <c r="CH169" s="64">
        <f t="shared" si="116"/>
        <v>21</v>
      </c>
      <c r="CI169" s="64">
        <f t="shared" ref="CI169:CN169" si="117">ROUNDUP(Stitches_at_Final_BO*CI159,0)</f>
        <v>21</v>
      </c>
      <c r="CJ169" s="64">
        <f t="shared" si="117"/>
        <v>21</v>
      </c>
      <c r="CK169" s="64">
        <f t="shared" si="117"/>
        <v>21</v>
      </c>
      <c r="CL169" s="64">
        <f t="shared" si="117"/>
        <v>22</v>
      </c>
      <c r="CM169" s="64">
        <f t="shared" si="117"/>
        <v>22</v>
      </c>
      <c r="CN169" s="64">
        <f t="shared" si="117"/>
        <v>22</v>
      </c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</row>
    <row r="170" spans="1:111" s="63" customFormat="1" ht="15.75" customHeight="1">
      <c r="A170" s="62" t="s">
        <v>95</v>
      </c>
      <c r="C170" s="65"/>
      <c r="D170" s="65"/>
      <c r="E170" s="65"/>
      <c r="F170" s="65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>
        <f t="shared" ref="W170:BB170" si="118">ROUNDUP(Rows_for_Final_BO*W158,0)</f>
        <v>0</v>
      </c>
      <c r="X170" s="64">
        <f t="shared" si="118"/>
        <v>0</v>
      </c>
      <c r="Y170" s="64">
        <f t="shared" si="118"/>
        <v>0</v>
      </c>
      <c r="Z170" s="64">
        <f t="shared" si="118"/>
        <v>0</v>
      </c>
      <c r="AA170" s="64">
        <f t="shared" si="118"/>
        <v>0</v>
      </c>
      <c r="AB170" s="64">
        <f t="shared" si="118"/>
        <v>0</v>
      </c>
      <c r="AC170" s="64">
        <f t="shared" si="118"/>
        <v>0</v>
      </c>
      <c r="AD170" s="64">
        <f t="shared" si="118"/>
        <v>0</v>
      </c>
      <c r="AE170" s="64">
        <f t="shared" si="118"/>
        <v>0</v>
      </c>
      <c r="AF170" s="64">
        <f t="shared" si="118"/>
        <v>0</v>
      </c>
      <c r="AG170" s="64">
        <f t="shared" si="118"/>
        <v>0</v>
      </c>
      <c r="AH170" s="64">
        <f t="shared" si="118"/>
        <v>0</v>
      </c>
      <c r="AI170" s="64">
        <f t="shared" si="118"/>
        <v>0</v>
      </c>
      <c r="AJ170" s="64">
        <f t="shared" si="118"/>
        <v>0</v>
      </c>
      <c r="AK170" s="64">
        <f t="shared" si="118"/>
        <v>0</v>
      </c>
      <c r="AL170" s="64">
        <f t="shared" si="118"/>
        <v>0</v>
      </c>
      <c r="AM170" s="64">
        <f t="shared" si="118"/>
        <v>0</v>
      </c>
      <c r="AN170" s="64">
        <f t="shared" si="118"/>
        <v>0</v>
      </c>
      <c r="AO170" s="64">
        <f t="shared" si="118"/>
        <v>0</v>
      </c>
      <c r="AP170" s="64">
        <f t="shared" si="118"/>
        <v>0</v>
      </c>
      <c r="AQ170" s="64">
        <f t="shared" si="118"/>
        <v>0</v>
      </c>
      <c r="AR170" s="64">
        <f t="shared" si="118"/>
        <v>0</v>
      </c>
      <c r="AS170" s="64">
        <f t="shared" si="118"/>
        <v>0</v>
      </c>
      <c r="AT170" s="64">
        <f t="shared" si="118"/>
        <v>0</v>
      </c>
      <c r="AU170" s="64">
        <f t="shared" si="118"/>
        <v>0</v>
      </c>
      <c r="AV170" s="64">
        <f t="shared" si="118"/>
        <v>0</v>
      </c>
      <c r="AW170" s="64">
        <f t="shared" si="118"/>
        <v>0</v>
      </c>
      <c r="AX170" s="64">
        <f t="shared" si="118"/>
        <v>0</v>
      </c>
      <c r="AY170" s="64">
        <f t="shared" si="118"/>
        <v>0</v>
      </c>
      <c r="AZ170" s="64">
        <f t="shared" si="118"/>
        <v>0</v>
      </c>
      <c r="BA170" s="64">
        <f t="shared" si="118"/>
        <v>0</v>
      </c>
      <c r="BB170" s="64">
        <f t="shared" si="118"/>
        <v>0</v>
      </c>
      <c r="BC170" s="64">
        <f t="shared" ref="BC170:CH170" si="119">ROUNDUP(Rows_for_Final_BO*BC158,0)</f>
        <v>0</v>
      </c>
      <c r="BD170" s="64">
        <f t="shared" si="119"/>
        <v>0</v>
      </c>
      <c r="BE170" s="64">
        <f t="shared" si="119"/>
        <v>0</v>
      </c>
      <c r="BF170" s="64">
        <f t="shared" si="119"/>
        <v>0</v>
      </c>
      <c r="BG170" s="64">
        <f t="shared" si="119"/>
        <v>0</v>
      </c>
      <c r="BH170" s="64">
        <f t="shared" si="119"/>
        <v>0</v>
      </c>
      <c r="BI170" s="64">
        <f t="shared" si="119"/>
        <v>0</v>
      </c>
      <c r="BJ170" s="64">
        <f t="shared" si="119"/>
        <v>0</v>
      </c>
      <c r="BK170" s="64">
        <f t="shared" si="119"/>
        <v>0</v>
      </c>
      <c r="BL170" s="64">
        <f t="shared" si="119"/>
        <v>0</v>
      </c>
      <c r="BM170" s="64">
        <f t="shared" si="119"/>
        <v>0</v>
      </c>
      <c r="BN170" s="64">
        <f t="shared" si="119"/>
        <v>0</v>
      </c>
      <c r="BO170" s="64">
        <f t="shared" si="119"/>
        <v>0</v>
      </c>
      <c r="BP170" s="64">
        <f t="shared" si="119"/>
        <v>0</v>
      </c>
      <c r="BQ170" s="64">
        <f t="shared" si="119"/>
        <v>0</v>
      </c>
      <c r="BR170" s="64">
        <f t="shared" si="119"/>
        <v>0</v>
      </c>
      <c r="BS170" s="64">
        <f t="shared" si="119"/>
        <v>0</v>
      </c>
      <c r="BT170" s="64">
        <f t="shared" si="119"/>
        <v>0</v>
      </c>
      <c r="BU170" s="64">
        <f t="shared" si="119"/>
        <v>0</v>
      </c>
      <c r="BV170" s="64">
        <f t="shared" si="119"/>
        <v>0</v>
      </c>
      <c r="BW170" s="64">
        <f t="shared" si="119"/>
        <v>0</v>
      </c>
      <c r="BX170" s="64">
        <f t="shared" si="119"/>
        <v>0</v>
      </c>
      <c r="BY170" s="64">
        <f t="shared" si="119"/>
        <v>0</v>
      </c>
      <c r="BZ170" s="64">
        <f t="shared" si="119"/>
        <v>0</v>
      </c>
      <c r="CA170" s="64">
        <f t="shared" si="119"/>
        <v>0</v>
      </c>
      <c r="CB170" s="64">
        <f t="shared" si="119"/>
        <v>0</v>
      </c>
      <c r="CC170" s="64">
        <f t="shared" si="119"/>
        <v>0</v>
      </c>
      <c r="CD170" s="64">
        <f t="shared" si="119"/>
        <v>0</v>
      </c>
      <c r="CE170" s="64">
        <f t="shared" si="119"/>
        <v>0</v>
      </c>
      <c r="CF170" s="64">
        <f t="shared" si="119"/>
        <v>0</v>
      </c>
      <c r="CG170" s="64">
        <f t="shared" si="119"/>
        <v>0</v>
      </c>
      <c r="CH170" s="64">
        <f t="shared" si="119"/>
        <v>0</v>
      </c>
      <c r="CI170" s="64">
        <f t="shared" ref="CI170:CN170" si="120">ROUNDUP(Rows_for_Final_BO*CI158,0)</f>
        <v>0</v>
      </c>
      <c r="CJ170" s="64">
        <f t="shared" si="120"/>
        <v>0</v>
      </c>
      <c r="CK170" s="64">
        <f t="shared" si="120"/>
        <v>0</v>
      </c>
      <c r="CL170" s="64">
        <f t="shared" si="120"/>
        <v>0</v>
      </c>
      <c r="CM170" s="64">
        <f t="shared" si="120"/>
        <v>0</v>
      </c>
      <c r="CN170" s="64">
        <f t="shared" si="120"/>
        <v>0</v>
      </c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</row>
    <row r="171" spans="1:111" s="63" customFormat="1" ht="15.75" customHeight="1">
      <c r="A171" s="58" t="s">
        <v>94</v>
      </c>
      <c r="C171" s="65"/>
      <c r="D171" s="65"/>
      <c r="E171" s="65"/>
      <c r="F171" s="65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>
        <f t="shared" ref="W171:CH171" si="121">(W167+(2*SUM(W172:W174))+3)</f>
        <v>15</v>
      </c>
      <c r="X171" s="64">
        <f t="shared" si="121"/>
        <v>15</v>
      </c>
      <c r="Y171" s="64">
        <f t="shared" si="121"/>
        <v>15</v>
      </c>
      <c r="Z171" s="64">
        <f t="shared" si="121"/>
        <v>15</v>
      </c>
      <c r="AA171" s="64">
        <f t="shared" si="121"/>
        <v>15</v>
      </c>
      <c r="AB171" s="64">
        <f t="shared" si="121"/>
        <v>15</v>
      </c>
      <c r="AC171" s="64">
        <f t="shared" si="121"/>
        <v>15</v>
      </c>
      <c r="AD171" s="64">
        <f t="shared" si="121"/>
        <v>17</v>
      </c>
      <c r="AE171" s="64">
        <f t="shared" si="121"/>
        <v>15</v>
      </c>
      <c r="AF171" s="64">
        <f t="shared" si="121"/>
        <v>17</v>
      </c>
      <c r="AG171" s="64">
        <f t="shared" si="121"/>
        <v>17</v>
      </c>
      <c r="AH171" s="64">
        <f t="shared" si="121"/>
        <v>17</v>
      </c>
      <c r="AI171" s="64">
        <f t="shared" si="121"/>
        <v>17</v>
      </c>
      <c r="AJ171" s="64">
        <f t="shared" si="121"/>
        <v>17</v>
      </c>
      <c r="AK171" s="64">
        <f t="shared" si="121"/>
        <v>17</v>
      </c>
      <c r="AL171" s="64">
        <f t="shared" si="121"/>
        <v>19</v>
      </c>
      <c r="AM171" s="64">
        <f t="shared" si="121"/>
        <v>19</v>
      </c>
      <c r="AN171" s="64">
        <f t="shared" si="121"/>
        <v>21</v>
      </c>
      <c r="AO171" s="64">
        <f t="shared" si="121"/>
        <v>21</v>
      </c>
      <c r="AP171" s="64">
        <f t="shared" si="121"/>
        <v>23</v>
      </c>
      <c r="AQ171" s="64">
        <f t="shared" si="121"/>
        <v>23</v>
      </c>
      <c r="AR171" s="64">
        <f t="shared" si="121"/>
        <v>23</v>
      </c>
      <c r="AS171" s="64">
        <f t="shared" si="121"/>
        <v>23</v>
      </c>
      <c r="AT171" s="64">
        <f t="shared" si="121"/>
        <v>25</v>
      </c>
      <c r="AU171" s="64">
        <f t="shared" si="121"/>
        <v>23</v>
      </c>
      <c r="AV171" s="64">
        <f t="shared" si="121"/>
        <v>19</v>
      </c>
      <c r="AW171" s="64">
        <f t="shared" si="121"/>
        <v>21</v>
      </c>
      <c r="AX171" s="64">
        <f t="shared" si="121"/>
        <v>21</v>
      </c>
      <c r="AY171" s="64">
        <f t="shared" si="121"/>
        <v>21</v>
      </c>
      <c r="AZ171" s="64">
        <f t="shared" si="121"/>
        <v>21</v>
      </c>
      <c r="BA171" s="64">
        <f t="shared" si="121"/>
        <v>19</v>
      </c>
      <c r="BB171" s="64">
        <f t="shared" si="121"/>
        <v>21</v>
      </c>
      <c r="BC171" s="64">
        <f t="shared" si="121"/>
        <v>19</v>
      </c>
      <c r="BD171" s="64">
        <f t="shared" si="121"/>
        <v>23</v>
      </c>
      <c r="BE171" s="64">
        <f t="shared" si="121"/>
        <v>21</v>
      </c>
      <c r="BF171" s="64">
        <f t="shared" si="121"/>
        <v>19</v>
      </c>
      <c r="BG171" s="64">
        <f t="shared" si="121"/>
        <v>21</v>
      </c>
      <c r="BH171" s="64">
        <f t="shared" si="121"/>
        <v>19</v>
      </c>
      <c r="BI171" s="64">
        <f t="shared" si="121"/>
        <v>21</v>
      </c>
      <c r="BJ171" s="64">
        <f t="shared" si="121"/>
        <v>21</v>
      </c>
      <c r="BK171" s="64">
        <f t="shared" si="121"/>
        <v>23</v>
      </c>
      <c r="BL171" s="64">
        <f t="shared" si="121"/>
        <v>21</v>
      </c>
      <c r="BM171" s="64">
        <f t="shared" si="121"/>
        <v>23</v>
      </c>
      <c r="BN171" s="64">
        <f t="shared" si="121"/>
        <v>23</v>
      </c>
      <c r="BO171" s="64">
        <f t="shared" si="121"/>
        <v>25</v>
      </c>
      <c r="BP171" s="64">
        <f t="shared" si="121"/>
        <v>23</v>
      </c>
      <c r="BQ171" s="64">
        <f t="shared" si="121"/>
        <v>21</v>
      </c>
      <c r="BR171" s="64">
        <f t="shared" si="121"/>
        <v>21</v>
      </c>
      <c r="BS171" s="64">
        <f t="shared" si="121"/>
        <v>21</v>
      </c>
      <c r="BT171" s="64">
        <f t="shared" si="121"/>
        <v>21</v>
      </c>
      <c r="BU171" s="64">
        <f t="shared" si="121"/>
        <v>21</v>
      </c>
      <c r="BV171" s="64">
        <f t="shared" si="121"/>
        <v>23</v>
      </c>
      <c r="BW171" s="64">
        <f t="shared" si="121"/>
        <v>23</v>
      </c>
      <c r="BX171" s="64">
        <f t="shared" si="121"/>
        <v>25</v>
      </c>
      <c r="BY171" s="64">
        <f t="shared" si="121"/>
        <v>25</v>
      </c>
      <c r="BZ171" s="64">
        <f t="shared" si="121"/>
        <v>27</v>
      </c>
      <c r="CA171" s="64">
        <f t="shared" si="121"/>
        <v>27</v>
      </c>
      <c r="CB171" s="64">
        <f t="shared" si="121"/>
        <v>29</v>
      </c>
      <c r="CC171" s="64">
        <f t="shared" si="121"/>
        <v>27</v>
      </c>
      <c r="CD171" s="64">
        <f t="shared" si="121"/>
        <v>29</v>
      </c>
      <c r="CE171" s="64">
        <f t="shared" si="121"/>
        <v>27</v>
      </c>
      <c r="CF171" s="64">
        <f t="shared" si="121"/>
        <v>27</v>
      </c>
      <c r="CG171" s="64">
        <f t="shared" si="121"/>
        <v>27</v>
      </c>
      <c r="CH171" s="64">
        <f t="shared" si="121"/>
        <v>29</v>
      </c>
      <c r="CI171" s="64">
        <f t="shared" ref="CI171:CM171" si="122">(CI167+(2*SUM(CI172:CI174))+3)</f>
        <v>27</v>
      </c>
      <c r="CJ171" s="64">
        <f t="shared" si="122"/>
        <v>27</v>
      </c>
      <c r="CK171" s="64">
        <f t="shared" si="122"/>
        <v>29</v>
      </c>
      <c r="CL171" s="64">
        <f t="shared" si="122"/>
        <v>27</v>
      </c>
      <c r="CM171" s="64">
        <f t="shared" si="122"/>
        <v>29</v>
      </c>
      <c r="CN171" s="64">
        <f>(CN167+(2*SUM(CN172:CN174))+3)</f>
        <v>29</v>
      </c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</row>
    <row r="172" spans="1:111" ht="15.75" customHeight="1">
      <c r="A172" s="66" t="s">
        <v>84</v>
      </c>
      <c r="B172" s="6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>
        <v>3</v>
      </c>
      <c r="X172" s="51">
        <v>2</v>
      </c>
      <c r="Y172" s="51">
        <v>2</v>
      </c>
      <c r="Z172" s="51">
        <v>1</v>
      </c>
      <c r="AA172" s="51">
        <v>1</v>
      </c>
      <c r="AB172" s="51">
        <v>2</v>
      </c>
      <c r="AC172" s="51">
        <v>2</v>
      </c>
      <c r="AD172" s="51">
        <v>3</v>
      </c>
      <c r="AE172" s="51">
        <v>2</v>
      </c>
      <c r="AF172" s="51">
        <v>3</v>
      </c>
      <c r="AG172" s="51">
        <v>3</v>
      </c>
      <c r="AH172" s="51">
        <v>2</v>
      </c>
      <c r="AI172" s="51">
        <v>2</v>
      </c>
      <c r="AJ172" s="51">
        <v>1</v>
      </c>
      <c r="AK172" s="51">
        <v>1</v>
      </c>
      <c r="AL172" s="51">
        <v>1</v>
      </c>
      <c r="AM172" s="51">
        <v>1</v>
      </c>
      <c r="AN172" s="51">
        <v>2</v>
      </c>
      <c r="AO172" s="51">
        <v>1</v>
      </c>
      <c r="AP172" s="51">
        <v>2</v>
      </c>
      <c r="AQ172" s="51">
        <v>2</v>
      </c>
      <c r="AR172" s="51">
        <v>2</v>
      </c>
      <c r="AS172" s="51">
        <v>2</v>
      </c>
      <c r="AT172" s="51">
        <v>3</v>
      </c>
      <c r="AU172" s="51">
        <v>2</v>
      </c>
      <c r="AV172" s="51">
        <v>1</v>
      </c>
      <c r="AW172" s="51">
        <v>2</v>
      </c>
      <c r="AX172" s="51">
        <v>2</v>
      </c>
      <c r="AY172" s="51">
        <v>2</v>
      </c>
      <c r="AZ172" s="51">
        <v>2</v>
      </c>
      <c r="BA172" s="51">
        <v>1</v>
      </c>
      <c r="BB172" s="51">
        <v>2</v>
      </c>
      <c r="BC172" s="51">
        <v>1</v>
      </c>
      <c r="BD172" s="51">
        <v>3</v>
      </c>
      <c r="BE172" s="51">
        <v>2</v>
      </c>
      <c r="BF172" s="51">
        <v>1</v>
      </c>
      <c r="BG172" s="51">
        <v>2</v>
      </c>
      <c r="BH172" s="51"/>
      <c r="BK172" s="53">
        <v>1</v>
      </c>
      <c r="BM172" s="51">
        <v>1</v>
      </c>
      <c r="BN172" s="53">
        <v>1</v>
      </c>
      <c r="BO172" s="53">
        <v>2</v>
      </c>
      <c r="BP172" s="53">
        <v>1</v>
      </c>
      <c r="BQ172" s="51"/>
      <c r="BV172" s="51">
        <v>1</v>
      </c>
      <c r="BW172" s="51">
        <v>1</v>
      </c>
      <c r="BX172" s="51">
        <v>2</v>
      </c>
      <c r="BY172" s="51">
        <v>2</v>
      </c>
      <c r="BZ172" s="52">
        <v>2</v>
      </c>
      <c r="CA172" s="51">
        <v>2</v>
      </c>
      <c r="CB172" s="51">
        <v>3</v>
      </c>
      <c r="CC172" s="51">
        <v>2</v>
      </c>
      <c r="CD172" s="51">
        <v>3</v>
      </c>
      <c r="CE172" s="51">
        <v>1</v>
      </c>
      <c r="CF172" s="51">
        <v>1</v>
      </c>
      <c r="CG172" s="51">
        <v>1</v>
      </c>
      <c r="CH172" s="51">
        <v>2</v>
      </c>
      <c r="CI172" s="51">
        <v>2</v>
      </c>
      <c r="CJ172" s="51">
        <v>2</v>
      </c>
      <c r="CK172" s="51">
        <v>3</v>
      </c>
      <c r="CL172" s="51">
        <v>2</v>
      </c>
      <c r="CM172" s="51">
        <v>3</v>
      </c>
      <c r="CN172" s="51">
        <v>3</v>
      </c>
    </row>
    <row r="173" spans="1:111" ht="15.75" customHeight="1">
      <c r="A173" s="68" t="s">
        <v>70</v>
      </c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>
        <v>1</v>
      </c>
      <c r="AA173" s="51">
        <v>1</v>
      </c>
      <c r="AB173" s="51">
        <v>1</v>
      </c>
      <c r="AC173" s="51">
        <v>1</v>
      </c>
      <c r="AD173" s="51">
        <v>1</v>
      </c>
      <c r="AE173" s="51">
        <v>1</v>
      </c>
      <c r="AF173" s="51">
        <v>1</v>
      </c>
      <c r="AG173" s="51">
        <v>1</v>
      </c>
      <c r="AH173" s="51">
        <v>1</v>
      </c>
      <c r="AI173" s="51">
        <v>1</v>
      </c>
      <c r="AJ173" s="51">
        <v>2</v>
      </c>
      <c r="AK173" s="51">
        <v>2</v>
      </c>
      <c r="AL173" s="51">
        <v>2</v>
      </c>
      <c r="AM173" s="51">
        <v>2</v>
      </c>
      <c r="AN173" s="51">
        <v>2</v>
      </c>
      <c r="AO173" s="51">
        <v>2</v>
      </c>
      <c r="AP173" s="51">
        <v>2</v>
      </c>
      <c r="AQ173" s="51">
        <v>2</v>
      </c>
      <c r="AR173" s="51">
        <v>2</v>
      </c>
      <c r="AS173" s="51">
        <v>2</v>
      </c>
      <c r="AT173" s="51">
        <v>2</v>
      </c>
      <c r="AU173" s="51">
        <v>2</v>
      </c>
      <c r="AV173" s="51">
        <v>2</v>
      </c>
      <c r="AW173" s="51">
        <v>2</v>
      </c>
      <c r="AX173" s="51">
        <v>2</v>
      </c>
      <c r="AY173" s="51">
        <v>2</v>
      </c>
      <c r="AZ173" s="51">
        <v>2</v>
      </c>
      <c r="BA173" s="51">
        <v>1</v>
      </c>
      <c r="BB173" s="51">
        <v>2</v>
      </c>
      <c r="BC173" s="51">
        <v>1</v>
      </c>
      <c r="BD173" s="51">
        <v>2</v>
      </c>
      <c r="BE173" s="51">
        <v>1</v>
      </c>
      <c r="BF173" s="51">
        <v>1</v>
      </c>
      <c r="BG173" s="51">
        <v>1</v>
      </c>
      <c r="BH173" s="51">
        <v>2</v>
      </c>
      <c r="BI173" s="51">
        <v>2</v>
      </c>
      <c r="BJ173" s="51">
        <v>2</v>
      </c>
      <c r="BK173" s="51">
        <v>2</v>
      </c>
      <c r="BL173" s="51">
        <v>2</v>
      </c>
      <c r="BM173" s="51">
        <v>2</v>
      </c>
      <c r="BN173" s="51">
        <v>2</v>
      </c>
      <c r="BO173" s="51">
        <v>2</v>
      </c>
      <c r="BP173" s="51">
        <v>2</v>
      </c>
      <c r="BQ173" s="51">
        <v>1</v>
      </c>
      <c r="BR173" s="51">
        <v>1</v>
      </c>
      <c r="BS173" s="51">
        <v>1</v>
      </c>
      <c r="BT173" s="51">
        <v>1</v>
      </c>
      <c r="BU173" s="51">
        <v>1</v>
      </c>
      <c r="BV173" s="51">
        <v>2</v>
      </c>
      <c r="BW173" s="51">
        <v>2</v>
      </c>
      <c r="BX173" s="51">
        <v>2</v>
      </c>
      <c r="BY173" s="51">
        <v>2</v>
      </c>
      <c r="BZ173" s="52">
        <v>2</v>
      </c>
      <c r="CA173" s="51">
        <v>2</v>
      </c>
      <c r="CB173" s="51">
        <v>2</v>
      </c>
      <c r="CC173" s="51">
        <v>2</v>
      </c>
      <c r="CD173" s="51">
        <v>2</v>
      </c>
      <c r="CE173" s="51">
        <v>3</v>
      </c>
      <c r="CF173" s="51">
        <v>3</v>
      </c>
      <c r="CG173" s="51">
        <v>3</v>
      </c>
      <c r="CH173" s="51">
        <v>3</v>
      </c>
      <c r="CI173" s="51">
        <v>2</v>
      </c>
      <c r="CJ173" s="51">
        <v>2</v>
      </c>
      <c r="CK173" s="51">
        <v>2</v>
      </c>
      <c r="CL173" s="51">
        <v>2</v>
      </c>
      <c r="CM173" s="51">
        <v>2</v>
      </c>
      <c r="CN173" s="51">
        <v>2</v>
      </c>
    </row>
    <row r="174" spans="1:111" ht="15.75" customHeight="1">
      <c r="A174" s="68" t="s">
        <v>71</v>
      </c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>
        <v>1</v>
      </c>
      <c r="BB174" s="51"/>
      <c r="BC174" s="51">
        <v>1</v>
      </c>
      <c r="BD174" s="51"/>
      <c r="BE174" s="51">
        <v>1</v>
      </c>
      <c r="BF174" s="51">
        <v>1</v>
      </c>
      <c r="BG174" s="51">
        <v>1</v>
      </c>
      <c r="BH174" s="51">
        <v>1</v>
      </c>
      <c r="BI174" s="51">
        <v>1</v>
      </c>
      <c r="BJ174" s="51">
        <v>1</v>
      </c>
      <c r="BK174" s="51">
        <v>1</v>
      </c>
      <c r="BL174" s="51">
        <v>1</v>
      </c>
      <c r="BM174" s="51">
        <v>1</v>
      </c>
      <c r="BN174" s="51">
        <v>1</v>
      </c>
      <c r="BO174" s="51">
        <v>1</v>
      </c>
      <c r="BP174" s="51">
        <v>1</v>
      </c>
      <c r="BQ174" s="51">
        <v>2</v>
      </c>
      <c r="BR174" s="51">
        <v>2</v>
      </c>
      <c r="BS174" s="51">
        <v>2</v>
      </c>
      <c r="BT174" s="51">
        <v>2</v>
      </c>
      <c r="BU174" s="51">
        <v>2</v>
      </c>
      <c r="BV174" s="51">
        <v>1</v>
      </c>
      <c r="BW174" s="51">
        <v>1</v>
      </c>
      <c r="BX174" s="51">
        <v>1</v>
      </c>
      <c r="BY174" s="51">
        <v>1</v>
      </c>
      <c r="BZ174" s="52">
        <v>1</v>
      </c>
      <c r="CA174" s="51">
        <v>1</v>
      </c>
      <c r="CB174" s="51">
        <v>1</v>
      </c>
      <c r="CC174" s="51">
        <v>1</v>
      </c>
      <c r="CD174" s="51">
        <v>1</v>
      </c>
      <c r="CE174" s="51">
        <v>1</v>
      </c>
      <c r="CF174" s="51">
        <v>1</v>
      </c>
      <c r="CG174" s="51">
        <v>1</v>
      </c>
      <c r="CH174" s="51">
        <v>1</v>
      </c>
      <c r="CI174" s="51">
        <v>1</v>
      </c>
      <c r="CJ174" s="51">
        <v>1</v>
      </c>
      <c r="CK174" s="51">
        <v>1</v>
      </c>
      <c r="CL174" s="51">
        <v>1</v>
      </c>
      <c r="CM174" s="51">
        <v>1</v>
      </c>
      <c r="CN174" s="51">
        <v>1</v>
      </c>
    </row>
    <row r="175" spans="1:111" ht="15.75" customHeight="1">
      <c r="A175" s="69" t="s">
        <v>93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>
        <v>3</v>
      </c>
      <c r="X175" s="51">
        <v>4</v>
      </c>
      <c r="Y175" s="51">
        <v>4</v>
      </c>
      <c r="Z175" s="51">
        <v>4</v>
      </c>
      <c r="AA175" s="51">
        <v>4</v>
      </c>
      <c r="AB175" s="51">
        <v>4</v>
      </c>
      <c r="AC175" s="51">
        <v>4</v>
      </c>
      <c r="AD175" s="51">
        <v>4</v>
      </c>
      <c r="AE175" s="51">
        <v>4</v>
      </c>
      <c r="AF175" s="51">
        <v>4</v>
      </c>
      <c r="AG175" s="51">
        <v>4</v>
      </c>
      <c r="AH175" s="51">
        <v>4</v>
      </c>
      <c r="AI175" s="51">
        <v>4</v>
      </c>
      <c r="AJ175" s="51">
        <v>4</v>
      </c>
      <c r="AK175" s="51">
        <v>4</v>
      </c>
      <c r="AL175" s="51">
        <v>4</v>
      </c>
      <c r="AM175" s="51">
        <v>4</v>
      </c>
      <c r="AN175" s="51">
        <v>4</v>
      </c>
      <c r="AO175" s="51">
        <v>4</v>
      </c>
      <c r="AP175" s="51">
        <v>4</v>
      </c>
      <c r="AQ175" s="51">
        <v>4</v>
      </c>
      <c r="AR175" s="51">
        <v>4</v>
      </c>
      <c r="AS175" s="51">
        <v>4</v>
      </c>
      <c r="AT175" s="51">
        <v>4</v>
      </c>
      <c r="AU175" s="51">
        <v>5</v>
      </c>
      <c r="AV175" s="51">
        <v>5</v>
      </c>
      <c r="AW175" s="51">
        <v>5</v>
      </c>
      <c r="AX175" s="51">
        <v>5</v>
      </c>
      <c r="AY175" s="51">
        <v>5</v>
      </c>
      <c r="AZ175" s="51">
        <v>5</v>
      </c>
      <c r="BA175" s="51">
        <v>5</v>
      </c>
      <c r="BB175" s="51">
        <v>5</v>
      </c>
      <c r="BC175" s="51">
        <v>5</v>
      </c>
      <c r="BD175" s="51">
        <v>5</v>
      </c>
      <c r="BE175" s="51">
        <v>5</v>
      </c>
      <c r="BF175" s="51">
        <v>5</v>
      </c>
      <c r="BG175" s="51">
        <v>5</v>
      </c>
      <c r="BH175" s="51">
        <v>5</v>
      </c>
      <c r="BI175" s="51">
        <v>5</v>
      </c>
      <c r="BJ175" s="51">
        <v>5</v>
      </c>
      <c r="BK175" s="51">
        <v>5</v>
      </c>
      <c r="BL175" s="51">
        <v>5</v>
      </c>
      <c r="BM175" s="51">
        <v>5</v>
      </c>
      <c r="BN175" s="51">
        <v>5</v>
      </c>
      <c r="BO175" s="51">
        <v>5</v>
      </c>
      <c r="BP175" s="51">
        <v>5</v>
      </c>
      <c r="BQ175" s="51">
        <v>5</v>
      </c>
      <c r="BR175" s="51">
        <v>5</v>
      </c>
      <c r="BS175" s="51">
        <v>5</v>
      </c>
      <c r="BT175" s="51">
        <v>5</v>
      </c>
      <c r="BU175" s="51">
        <v>5</v>
      </c>
      <c r="BV175" s="51">
        <v>6</v>
      </c>
      <c r="BW175" s="51">
        <v>6</v>
      </c>
      <c r="BX175" s="51">
        <v>6</v>
      </c>
      <c r="BY175" s="51">
        <v>6</v>
      </c>
      <c r="BZ175" s="52">
        <v>6</v>
      </c>
      <c r="CA175" s="51">
        <v>6</v>
      </c>
      <c r="CB175" s="51">
        <v>6</v>
      </c>
      <c r="CC175" s="51">
        <v>6</v>
      </c>
      <c r="CD175" s="51">
        <v>6</v>
      </c>
      <c r="CE175" s="51">
        <v>6</v>
      </c>
      <c r="CF175" s="51">
        <v>6</v>
      </c>
      <c r="CG175" s="51">
        <v>6</v>
      </c>
      <c r="CH175" s="51">
        <v>6</v>
      </c>
      <c r="CI175" s="51">
        <v>7</v>
      </c>
      <c r="CJ175" s="51">
        <v>6</v>
      </c>
      <c r="CK175" s="51">
        <v>7</v>
      </c>
      <c r="CL175" s="51">
        <v>8</v>
      </c>
      <c r="CM175" s="51">
        <v>7</v>
      </c>
      <c r="CN175" s="51">
        <v>7</v>
      </c>
    </row>
    <row r="176" spans="1:111" ht="15.75" customHeight="1">
      <c r="A176" s="69" t="s">
        <v>92</v>
      </c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>
        <v>3</v>
      </c>
      <c r="X176" s="51">
        <v>4</v>
      </c>
      <c r="Y176" s="51">
        <v>4</v>
      </c>
      <c r="Z176" s="51">
        <v>4</v>
      </c>
      <c r="AA176" s="51">
        <v>4</v>
      </c>
      <c r="AB176" s="51">
        <v>4</v>
      </c>
      <c r="AC176" s="51">
        <v>4</v>
      </c>
      <c r="AD176" s="51">
        <v>4</v>
      </c>
      <c r="AE176" s="51">
        <v>4</v>
      </c>
      <c r="AF176" s="51">
        <v>4</v>
      </c>
      <c r="AG176" s="51">
        <v>4</v>
      </c>
      <c r="AH176" s="51">
        <v>4</v>
      </c>
      <c r="AI176" s="51">
        <v>4</v>
      </c>
      <c r="AJ176" s="51">
        <v>4</v>
      </c>
      <c r="AK176" s="51">
        <v>4</v>
      </c>
      <c r="AL176" s="51">
        <v>4</v>
      </c>
      <c r="AM176" s="51">
        <v>4</v>
      </c>
      <c r="AN176" s="51">
        <v>4</v>
      </c>
      <c r="AO176" s="51">
        <v>4</v>
      </c>
      <c r="AP176" s="51">
        <v>4</v>
      </c>
      <c r="AQ176" s="51">
        <v>4</v>
      </c>
      <c r="AR176" s="51">
        <v>4</v>
      </c>
      <c r="AS176" s="51">
        <v>4</v>
      </c>
      <c r="AT176" s="51">
        <v>4</v>
      </c>
      <c r="AU176" s="51">
        <v>5</v>
      </c>
      <c r="AV176" s="51">
        <v>5</v>
      </c>
      <c r="AW176" s="51">
        <v>5</v>
      </c>
      <c r="AX176" s="51">
        <v>5</v>
      </c>
      <c r="AY176" s="51">
        <v>5</v>
      </c>
      <c r="AZ176" s="51">
        <v>5</v>
      </c>
      <c r="BA176" s="51">
        <v>5</v>
      </c>
      <c r="BB176" s="51">
        <v>5</v>
      </c>
      <c r="BC176" s="51">
        <v>5</v>
      </c>
      <c r="BD176" s="51">
        <v>5</v>
      </c>
      <c r="BE176" s="51">
        <v>5</v>
      </c>
      <c r="BF176" s="51">
        <v>5</v>
      </c>
      <c r="BG176" s="51">
        <v>5</v>
      </c>
      <c r="BH176" s="51">
        <v>5</v>
      </c>
      <c r="BI176" s="51">
        <v>5</v>
      </c>
      <c r="BJ176" s="51">
        <v>5</v>
      </c>
      <c r="BK176" s="51">
        <v>5</v>
      </c>
      <c r="BL176" s="51">
        <v>5</v>
      </c>
      <c r="BM176" s="51">
        <v>5</v>
      </c>
      <c r="BN176" s="51">
        <v>5</v>
      </c>
      <c r="BO176" s="51">
        <v>5</v>
      </c>
      <c r="BP176" s="51">
        <v>5</v>
      </c>
      <c r="BQ176" s="51">
        <v>5</v>
      </c>
      <c r="BR176" s="51">
        <v>5</v>
      </c>
      <c r="BS176" s="51">
        <v>5</v>
      </c>
      <c r="BT176" s="51">
        <v>5</v>
      </c>
      <c r="BU176" s="51">
        <v>5</v>
      </c>
      <c r="BV176" s="51">
        <v>6</v>
      </c>
      <c r="BW176" s="51">
        <v>6</v>
      </c>
      <c r="BX176" s="51">
        <v>6</v>
      </c>
      <c r="BY176" s="51">
        <v>6</v>
      </c>
      <c r="BZ176" s="52">
        <v>6</v>
      </c>
      <c r="CA176" s="51">
        <v>6</v>
      </c>
      <c r="CB176" s="51">
        <v>6</v>
      </c>
      <c r="CC176" s="51">
        <v>6</v>
      </c>
      <c r="CD176" s="51">
        <v>6</v>
      </c>
      <c r="CE176" s="51">
        <v>6</v>
      </c>
      <c r="CF176" s="51">
        <v>6</v>
      </c>
      <c r="CG176" s="51">
        <v>6</v>
      </c>
      <c r="CH176" s="51">
        <v>6</v>
      </c>
      <c r="CI176" s="51">
        <v>7</v>
      </c>
      <c r="CJ176" s="51">
        <v>6</v>
      </c>
      <c r="CK176" s="51">
        <v>7</v>
      </c>
      <c r="CL176" s="51">
        <v>8</v>
      </c>
      <c r="CM176" s="51">
        <v>7</v>
      </c>
      <c r="CN176" s="51">
        <v>7</v>
      </c>
    </row>
    <row r="177" spans="1:111" ht="15.75" customHeight="1">
      <c r="A177" s="69" t="s">
        <v>91</v>
      </c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>
        <v>6</v>
      </c>
      <c r="X177" s="51">
        <v>4</v>
      </c>
      <c r="Y177" s="51">
        <v>5</v>
      </c>
      <c r="Z177" s="51">
        <v>4</v>
      </c>
      <c r="AA177" s="51">
        <v>5</v>
      </c>
      <c r="AB177" s="51">
        <v>4</v>
      </c>
      <c r="AC177" s="51">
        <v>5</v>
      </c>
      <c r="AD177" s="51">
        <v>4</v>
      </c>
      <c r="AE177" s="51">
        <v>5</v>
      </c>
      <c r="AF177" s="51">
        <v>4</v>
      </c>
      <c r="AG177" s="51">
        <v>5</v>
      </c>
      <c r="AH177" s="51">
        <v>4</v>
      </c>
      <c r="AI177" s="51">
        <v>5</v>
      </c>
      <c r="AJ177" s="51">
        <v>4</v>
      </c>
      <c r="AK177" s="51">
        <v>5</v>
      </c>
      <c r="AL177" s="51">
        <v>4</v>
      </c>
      <c r="AM177" s="51">
        <v>5</v>
      </c>
      <c r="AN177" s="51">
        <v>4</v>
      </c>
      <c r="AO177" s="51">
        <v>5</v>
      </c>
      <c r="AP177" s="51">
        <v>4</v>
      </c>
      <c r="AQ177" s="51">
        <v>5</v>
      </c>
      <c r="AR177" s="51">
        <v>4</v>
      </c>
      <c r="AS177" s="51">
        <v>5</v>
      </c>
      <c r="AT177" s="51">
        <v>4</v>
      </c>
      <c r="AU177" s="51">
        <v>5</v>
      </c>
      <c r="AV177" s="51">
        <v>6</v>
      </c>
      <c r="AW177" s="51">
        <v>5</v>
      </c>
      <c r="AX177" s="51">
        <v>6</v>
      </c>
      <c r="AY177" s="51">
        <v>5</v>
      </c>
      <c r="AZ177" s="51">
        <v>6</v>
      </c>
      <c r="BA177" s="51">
        <v>5</v>
      </c>
      <c r="BB177" s="51">
        <v>6</v>
      </c>
      <c r="BC177" s="51">
        <v>5</v>
      </c>
      <c r="BD177" s="51">
        <v>6</v>
      </c>
      <c r="BE177" s="51">
        <v>5</v>
      </c>
      <c r="BF177" s="51">
        <v>6</v>
      </c>
      <c r="BG177" s="51">
        <v>5</v>
      </c>
      <c r="BH177" s="51">
        <v>6</v>
      </c>
      <c r="BI177" s="51">
        <v>5</v>
      </c>
      <c r="BJ177" s="51">
        <v>6</v>
      </c>
      <c r="BK177" s="51">
        <v>5</v>
      </c>
      <c r="BL177" s="51">
        <v>6</v>
      </c>
      <c r="BM177" s="51">
        <v>5</v>
      </c>
      <c r="BN177" s="51">
        <v>6</v>
      </c>
      <c r="BO177" s="51">
        <v>5</v>
      </c>
      <c r="BP177" s="51">
        <v>6</v>
      </c>
      <c r="BQ177" s="51">
        <v>5</v>
      </c>
      <c r="BR177" s="51">
        <v>6</v>
      </c>
      <c r="BS177" s="51">
        <v>6</v>
      </c>
      <c r="BT177" s="51">
        <v>6</v>
      </c>
      <c r="BU177" s="51">
        <v>6</v>
      </c>
      <c r="BV177" s="51">
        <v>6</v>
      </c>
      <c r="BW177" s="51">
        <v>7</v>
      </c>
      <c r="BX177" s="51">
        <v>6</v>
      </c>
      <c r="BY177" s="51">
        <v>7</v>
      </c>
      <c r="BZ177" s="52">
        <v>6</v>
      </c>
      <c r="CA177" s="51">
        <v>7</v>
      </c>
      <c r="CB177" s="51">
        <v>6</v>
      </c>
      <c r="CC177" s="51">
        <v>7</v>
      </c>
      <c r="CD177" s="51">
        <v>6</v>
      </c>
      <c r="CE177" s="51">
        <v>7</v>
      </c>
      <c r="CF177" s="51">
        <v>6</v>
      </c>
      <c r="CG177" s="51">
        <v>7</v>
      </c>
      <c r="CH177" s="51">
        <v>6</v>
      </c>
      <c r="CI177" s="51">
        <v>7</v>
      </c>
      <c r="CJ177" s="51">
        <v>8</v>
      </c>
      <c r="CK177" s="51">
        <v>7</v>
      </c>
      <c r="CL177" s="51">
        <v>8</v>
      </c>
      <c r="CM177" s="51">
        <v>7</v>
      </c>
      <c r="CN177" s="51">
        <v>8</v>
      </c>
    </row>
    <row r="178" spans="1:111" ht="15.75" customHeight="1">
      <c r="A178" s="69" t="s">
        <v>90</v>
      </c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>
        <f t="shared" ref="W178:CH178" si="123">(2*SUM(W162:W166))</f>
        <v>22</v>
      </c>
      <c r="X178" s="51">
        <f t="shared" si="123"/>
        <v>24</v>
      </c>
      <c r="Y178" s="51">
        <f t="shared" si="123"/>
        <v>24</v>
      </c>
      <c r="Z178" s="51">
        <f t="shared" si="123"/>
        <v>24</v>
      </c>
      <c r="AA178" s="51">
        <f t="shared" si="123"/>
        <v>24</v>
      </c>
      <c r="AB178" s="51">
        <f t="shared" si="123"/>
        <v>24</v>
      </c>
      <c r="AC178" s="51">
        <f t="shared" si="123"/>
        <v>24</v>
      </c>
      <c r="AD178" s="51">
        <f t="shared" si="123"/>
        <v>24</v>
      </c>
      <c r="AE178" s="51">
        <f t="shared" si="123"/>
        <v>26</v>
      </c>
      <c r="AF178" s="51">
        <f t="shared" si="123"/>
        <v>26</v>
      </c>
      <c r="AG178" s="51">
        <f t="shared" si="123"/>
        <v>26</v>
      </c>
      <c r="AH178" s="51">
        <f t="shared" si="123"/>
        <v>30</v>
      </c>
      <c r="AI178" s="51">
        <f t="shared" si="123"/>
        <v>30</v>
      </c>
      <c r="AJ178" s="51">
        <f t="shared" si="123"/>
        <v>30</v>
      </c>
      <c r="AK178" s="51">
        <f t="shared" si="123"/>
        <v>30</v>
      </c>
      <c r="AL178" s="51">
        <f t="shared" si="123"/>
        <v>32</v>
      </c>
      <c r="AM178" s="51">
        <f t="shared" si="123"/>
        <v>32</v>
      </c>
      <c r="AN178" s="51">
        <f t="shared" si="123"/>
        <v>32</v>
      </c>
      <c r="AO178" s="51">
        <f t="shared" si="123"/>
        <v>34</v>
      </c>
      <c r="AP178" s="51">
        <f t="shared" si="123"/>
        <v>34</v>
      </c>
      <c r="AQ178" s="51">
        <f t="shared" si="123"/>
        <v>34</v>
      </c>
      <c r="AR178" s="51">
        <f t="shared" si="123"/>
        <v>36</v>
      </c>
      <c r="AS178" s="51">
        <f t="shared" si="123"/>
        <v>36</v>
      </c>
      <c r="AT178" s="51">
        <f t="shared" si="123"/>
        <v>36</v>
      </c>
      <c r="AU178" s="51">
        <f t="shared" si="123"/>
        <v>36</v>
      </c>
      <c r="AV178" s="51">
        <f t="shared" si="123"/>
        <v>38</v>
      </c>
      <c r="AW178" s="51">
        <f t="shared" si="123"/>
        <v>38</v>
      </c>
      <c r="AX178" s="51">
        <f t="shared" si="123"/>
        <v>38</v>
      </c>
      <c r="AY178" s="51">
        <f t="shared" si="123"/>
        <v>40</v>
      </c>
      <c r="AZ178" s="51">
        <f t="shared" si="123"/>
        <v>40</v>
      </c>
      <c r="BA178" s="51">
        <f t="shared" si="123"/>
        <v>40</v>
      </c>
      <c r="BB178" s="51">
        <f t="shared" si="123"/>
        <v>42</v>
      </c>
      <c r="BC178" s="51">
        <f t="shared" si="123"/>
        <v>42</v>
      </c>
      <c r="BD178" s="51">
        <f t="shared" si="123"/>
        <v>42</v>
      </c>
      <c r="BE178" s="51">
        <f t="shared" si="123"/>
        <v>42</v>
      </c>
      <c r="BF178" s="51">
        <f t="shared" si="123"/>
        <v>44</v>
      </c>
      <c r="BG178" s="51">
        <f t="shared" si="123"/>
        <v>44</v>
      </c>
      <c r="BH178" s="51">
        <f t="shared" si="123"/>
        <v>44</v>
      </c>
      <c r="BI178" s="51">
        <f t="shared" si="123"/>
        <v>46</v>
      </c>
      <c r="BJ178" s="51">
        <f t="shared" si="123"/>
        <v>46</v>
      </c>
      <c r="BK178" s="51">
        <f t="shared" si="123"/>
        <v>46</v>
      </c>
      <c r="BL178" s="51">
        <f t="shared" si="123"/>
        <v>48</v>
      </c>
      <c r="BM178" s="51">
        <f t="shared" si="123"/>
        <v>48</v>
      </c>
      <c r="BN178" s="51">
        <f t="shared" si="123"/>
        <v>48</v>
      </c>
      <c r="BO178" s="51">
        <f t="shared" si="123"/>
        <v>48</v>
      </c>
      <c r="BP178" s="51">
        <f t="shared" si="123"/>
        <v>50</v>
      </c>
      <c r="BQ178" s="51">
        <f t="shared" si="123"/>
        <v>50</v>
      </c>
      <c r="BR178" s="51">
        <f t="shared" si="123"/>
        <v>50</v>
      </c>
      <c r="BS178" s="51">
        <f t="shared" si="123"/>
        <v>52</v>
      </c>
      <c r="BT178" s="51">
        <f t="shared" si="123"/>
        <v>52</v>
      </c>
      <c r="BU178" s="51">
        <f t="shared" si="123"/>
        <v>52</v>
      </c>
      <c r="BV178" s="51">
        <f t="shared" si="123"/>
        <v>54</v>
      </c>
      <c r="BW178" s="51">
        <f t="shared" si="123"/>
        <v>54</v>
      </c>
      <c r="BX178" s="51">
        <f t="shared" si="123"/>
        <v>54</v>
      </c>
      <c r="BY178" s="51">
        <f t="shared" si="123"/>
        <v>54</v>
      </c>
      <c r="BZ178" s="51">
        <f t="shared" si="123"/>
        <v>56</v>
      </c>
      <c r="CA178" s="51">
        <f t="shared" si="123"/>
        <v>56</v>
      </c>
      <c r="CB178" s="51">
        <f t="shared" si="123"/>
        <v>56</v>
      </c>
      <c r="CC178" s="51">
        <f t="shared" si="123"/>
        <v>58</v>
      </c>
      <c r="CD178" s="51">
        <f t="shared" si="123"/>
        <v>58</v>
      </c>
      <c r="CE178" s="51">
        <f t="shared" si="123"/>
        <v>58</v>
      </c>
      <c r="CF178" s="51">
        <f t="shared" si="123"/>
        <v>60</v>
      </c>
      <c r="CG178" s="51">
        <f t="shared" si="123"/>
        <v>60</v>
      </c>
      <c r="CH178" s="51">
        <f t="shared" si="123"/>
        <v>60</v>
      </c>
      <c r="CI178" s="51">
        <f t="shared" ref="CI178:CN178" si="124">(2*SUM(CI162:CI166))</f>
        <v>62</v>
      </c>
      <c r="CJ178" s="51">
        <f t="shared" si="124"/>
        <v>62</v>
      </c>
      <c r="CK178" s="51">
        <f t="shared" si="124"/>
        <v>62</v>
      </c>
      <c r="CL178" s="51">
        <f t="shared" si="124"/>
        <v>62</v>
      </c>
      <c r="CM178" s="51">
        <f t="shared" si="124"/>
        <v>64</v>
      </c>
      <c r="CN178" s="51">
        <f t="shared" si="124"/>
        <v>64</v>
      </c>
    </row>
    <row r="179" spans="1:111" ht="15.75" customHeight="1">
      <c r="A179" s="69" t="s">
        <v>89</v>
      </c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>
        <f t="shared" ref="W179:CH179" si="125">((2*W172)+(4*W173)+(8*W174))</f>
        <v>6</v>
      </c>
      <c r="X179" s="51">
        <f t="shared" si="125"/>
        <v>4</v>
      </c>
      <c r="Y179" s="51">
        <f t="shared" si="125"/>
        <v>4</v>
      </c>
      <c r="Z179" s="51">
        <f t="shared" si="125"/>
        <v>6</v>
      </c>
      <c r="AA179" s="51">
        <f t="shared" si="125"/>
        <v>6</v>
      </c>
      <c r="AB179" s="51">
        <f t="shared" si="125"/>
        <v>8</v>
      </c>
      <c r="AC179" s="51">
        <f t="shared" si="125"/>
        <v>8</v>
      </c>
      <c r="AD179" s="51">
        <f t="shared" si="125"/>
        <v>10</v>
      </c>
      <c r="AE179" s="51">
        <f t="shared" si="125"/>
        <v>8</v>
      </c>
      <c r="AF179" s="51">
        <f t="shared" si="125"/>
        <v>10</v>
      </c>
      <c r="AG179" s="51">
        <f t="shared" si="125"/>
        <v>10</v>
      </c>
      <c r="AH179" s="51">
        <f t="shared" si="125"/>
        <v>8</v>
      </c>
      <c r="AI179" s="51">
        <f t="shared" si="125"/>
        <v>8</v>
      </c>
      <c r="AJ179" s="51">
        <f t="shared" si="125"/>
        <v>10</v>
      </c>
      <c r="AK179" s="51">
        <f t="shared" si="125"/>
        <v>10</v>
      </c>
      <c r="AL179" s="51">
        <f t="shared" si="125"/>
        <v>10</v>
      </c>
      <c r="AM179" s="51">
        <f t="shared" si="125"/>
        <v>10</v>
      </c>
      <c r="AN179" s="51">
        <f t="shared" si="125"/>
        <v>12</v>
      </c>
      <c r="AO179" s="51">
        <f t="shared" si="125"/>
        <v>10</v>
      </c>
      <c r="AP179" s="51">
        <f t="shared" si="125"/>
        <v>12</v>
      </c>
      <c r="AQ179" s="51">
        <f t="shared" si="125"/>
        <v>12</v>
      </c>
      <c r="AR179" s="51">
        <f t="shared" si="125"/>
        <v>12</v>
      </c>
      <c r="AS179" s="51">
        <f t="shared" si="125"/>
        <v>12</v>
      </c>
      <c r="AT179" s="51">
        <f t="shared" si="125"/>
        <v>14</v>
      </c>
      <c r="AU179" s="51">
        <f t="shared" si="125"/>
        <v>12</v>
      </c>
      <c r="AV179" s="51">
        <f t="shared" si="125"/>
        <v>10</v>
      </c>
      <c r="AW179" s="51">
        <f t="shared" si="125"/>
        <v>12</v>
      </c>
      <c r="AX179" s="51">
        <f t="shared" si="125"/>
        <v>12</v>
      </c>
      <c r="AY179" s="51">
        <f t="shared" si="125"/>
        <v>12</v>
      </c>
      <c r="AZ179" s="51">
        <f t="shared" si="125"/>
        <v>12</v>
      </c>
      <c r="BA179" s="51">
        <f t="shared" si="125"/>
        <v>14</v>
      </c>
      <c r="BB179" s="51">
        <f t="shared" si="125"/>
        <v>12</v>
      </c>
      <c r="BC179" s="51">
        <f t="shared" si="125"/>
        <v>14</v>
      </c>
      <c r="BD179" s="51">
        <f t="shared" si="125"/>
        <v>14</v>
      </c>
      <c r="BE179" s="51">
        <f t="shared" si="125"/>
        <v>16</v>
      </c>
      <c r="BF179" s="51">
        <f t="shared" si="125"/>
        <v>14</v>
      </c>
      <c r="BG179" s="51">
        <f t="shared" si="125"/>
        <v>16</v>
      </c>
      <c r="BH179" s="51">
        <f t="shared" si="125"/>
        <v>16</v>
      </c>
      <c r="BI179" s="51">
        <f t="shared" si="125"/>
        <v>16</v>
      </c>
      <c r="BJ179" s="51">
        <f t="shared" si="125"/>
        <v>16</v>
      </c>
      <c r="BK179" s="51">
        <f t="shared" si="125"/>
        <v>18</v>
      </c>
      <c r="BL179" s="51">
        <f t="shared" si="125"/>
        <v>16</v>
      </c>
      <c r="BM179" s="51">
        <f t="shared" si="125"/>
        <v>18</v>
      </c>
      <c r="BN179" s="51">
        <f t="shared" si="125"/>
        <v>18</v>
      </c>
      <c r="BO179" s="51">
        <f t="shared" si="125"/>
        <v>20</v>
      </c>
      <c r="BP179" s="51">
        <f t="shared" si="125"/>
        <v>18</v>
      </c>
      <c r="BQ179" s="51">
        <f t="shared" si="125"/>
        <v>20</v>
      </c>
      <c r="BR179" s="51">
        <f t="shared" si="125"/>
        <v>20</v>
      </c>
      <c r="BS179" s="51">
        <f t="shared" si="125"/>
        <v>20</v>
      </c>
      <c r="BT179" s="51">
        <f t="shared" si="125"/>
        <v>20</v>
      </c>
      <c r="BU179" s="51">
        <f t="shared" si="125"/>
        <v>20</v>
      </c>
      <c r="BV179" s="51">
        <f t="shared" si="125"/>
        <v>18</v>
      </c>
      <c r="BW179" s="51">
        <f t="shared" si="125"/>
        <v>18</v>
      </c>
      <c r="BX179" s="51">
        <f t="shared" si="125"/>
        <v>20</v>
      </c>
      <c r="BY179" s="51">
        <f t="shared" si="125"/>
        <v>20</v>
      </c>
      <c r="BZ179" s="51">
        <f t="shared" si="125"/>
        <v>20</v>
      </c>
      <c r="CA179" s="51">
        <f t="shared" si="125"/>
        <v>20</v>
      </c>
      <c r="CB179" s="51">
        <f t="shared" si="125"/>
        <v>22</v>
      </c>
      <c r="CC179" s="51">
        <f t="shared" si="125"/>
        <v>20</v>
      </c>
      <c r="CD179" s="51">
        <f t="shared" si="125"/>
        <v>22</v>
      </c>
      <c r="CE179" s="51">
        <f t="shared" si="125"/>
        <v>22</v>
      </c>
      <c r="CF179" s="51">
        <f t="shared" si="125"/>
        <v>22</v>
      </c>
      <c r="CG179" s="51">
        <f t="shared" si="125"/>
        <v>22</v>
      </c>
      <c r="CH179" s="51">
        <f t="shared" si="125"/>
        <v>24</v>
      </c>
      <c r="CI179" s="51">
        <f t="shared" ref="CI179:CN179" si="126">((2*CI172)+(4*CI173)+(8*CI174))</f>
        <v>20</v>
      </c>
      <c r="CJ179" s="51">
        <f t="shared" si="126"/>
        <v>20</v>
      </c>
      <c r="CK179" s="51">
        <f t="shared" si="126"/>
        <v>22</v>
      </c>
      <c r="CL179" s="51">
        <f t="shared" si="126"/>
        <v>20</v>
      </c>
      <c r="CM179" s="51">
        <f t="shared" si="126"/>
        <v>22</v>
      </c>
      <c r="CN179" s="51">
        <f t="shared" si="126"/>
        <v>22</v>
      </c>
    </row>
    <row r="180" spans="1:111" ht="15.75" customHeight="1">
      <c r="A180" s="69" t="s">
        <v>88</v>
      </c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>
        <f t="shared" ref="W180:CH180" si="127">(W178+W179)</f>
        <v>28</v>
      </c>
      <c r="X180" s="51">
        <f t="shared" si="127"/>
        <v>28</v>
      </c>
      <c r="Y180" s="51">
        <f t="shared" si="127"/>
        <v>28</v>
      </c>
      <c r="Z180" s="51">
        <f t="shared" si="127"/>
        <v>30</v>
      </c>
      <c r="AA180" s="51">
        <f t="shared" si="127"/>
        <v>30</v>
      </c>
      <c r="AB180" s="51">
        <f t="shared" si="127"/>
        <v>32</v>
      </c>
      <c r="AC180" s="51">
        <f t="shared" si="127"/>
        <v>32</v>
      </c>
      <c r="AD180" s="51">
        <f t="shared" si="127"/>
        <v>34</v>
      </c>
      <c r="AE180" s="51">
        <f t="shared" si="127"/>
        <v>34</v>
      </c>
      <c r="AF180" s="51">
        <f t="shared" si="127"/>
        <v>36</v>
      </c>
      <c r="AG180" s="51">
        <f t="shared" si="127"/>
        <v>36</v>
      </c>
      <c r="AH180" s="51">
        <f t="shared" si="127"/>
        <v>38</v>
      </c>
      <c r="AI180" s="51">
        <f t="shared" si="127"/>
        <v>38</v>
      </c>
      <c r="AJ180" s="51">
        <f t="shared" si="127"/>
        <v>40</v>
      </c>
      <c r="AK180" s="51">
        <f t="shared" si="127"/>
        <v>40</v>
      </c>
      <c r="AL180" s="51">
        <f t="shared" si="127"/>
        <v>42</v>
      </c>
      <c r="AM180" s="51">
        <f t="shared" si="127"/>
        <v>42</v>
      </c>
      <c r="AN180" s="51">
        <f t="shared" si="127"/>
        <v>44</v>
      </c>
      <c r="AO180" s="51">
        <f t="shared" si="127"/>
        <v>44</v>
      </c>
      <c r="AP180" s="51">
        <f t="shared" si="127"/>
        <v>46</v>
      </c>
      <c r="AQ180" s="51">
        <f t="shared" si="127"/>
        <v>46</v>
      </c>
      <c r="AR180" s="51">
        <f t="shared" si="127"/>
        <v>48</v>
      </c>
      <c r="AS180" s="51">
        <f t="shared" si="127"/>
        <v>48</v>
      </c>
      <c r="AT180" s="51">
        <f t="shared" si="127"/>
        <v>50</v>
      </c>
      <c r="AU180" s="51">
        <f t="shared" si="127"/>
        <v>48</v>
      </c>
      <c r="AV180" s="51">
        <f t="shared" si="127"/>
        <v>48</v>
      </c>
      <c r="AW180" s="51">
        <f t="shared" si="127"/>
        <v>50</v>
      </c>
      <c r="AX180" s="51">
        <f t="shared" si="127"/>
        <v>50</v>
      </c>
      <c r="AY180" s="51">
        <f t="shared" si="127"/>
        <v>52</v>
      </c>
      <c r="AZ180" s="51">
        <f t="shared" si="127"/>
        <v>52</v>
      </c>
      <c r="BA180" s="51">
        <f t="shared" si="127"/>
        <v>54</v>
      </c>
      <c r="BB180" s="51">
        <f t="shared" si="127"/>
        <v>54</v>
      </c>
      <c r="BC180" s="51">
        <f t="shared" si="127"/>
        <v>56</v>
      </c>
      <c r="BD180" s="51">
        <f t="shared" si="127"/>
        <v>56</v>
      </c>
      <c r="BE180" s="51">
        <f t="shared" si="127"/>
        <v>58</v>
      </c>
      <c r="BF180" s="51">
        <f t="shared" si="127"/>
        <v>58</v>
      </c>
      <c r="BG180" s="51">
        <f t="shared" si="127"/>
        <v>60</v>
      </c>
      <c r="BH180" s="51">
        <f t="shared" si="127"/>
        <v>60</v>
      </c>
      <c r="BI180" s="51">
        <f t="shared" si="127"/>
        <v>62</v>
      </c>
      <c r="BJ180" s="51">
        <f t="shared" si="127"/>
        <v>62</v>
      </c>
      <c r="BK180" s="51">
        <f t="shared" si="127"/>
        <v>64</v>
      </c>
      <c r="BL180" s="51">
        <f t="shared" si="127"/>
        <v>64</v>
      </c>
      <c r="BM180" s="51">
        <f t="shared" si="127"/>
        <v>66</v>
      </c>
      <c r="BN180" s="51">
        <f t="shared" si="127"/>
        <v>66</v>
      </c>
      <c r="BO180" s="51">
        <f t="shared" si="127"/>
        <v>68</v>
      </c>
      <c r="BP180" s="51">
        <f t="shared" si="127"/>
        <v>68</v>
      </c>
      <c r="BQ180" s="51">
        <f t="shared" si="127"/>
        <v>70</v>
      </c>
      <c r="BR180" s="51">
        <f t="shared" si="127"/>
        <v>70</v>
      </c>
      <c r="BS180" s="51">
        <f t="shared" si="127"/>
        <v>72</v>
      </c>
      <c r="BT180" s="51">
        <f t="shared" si="127"/>
        <v>72</v>
      </c>
      <c r="BU180" s="51">
        <f t="shared" si="127"/>
        <v>72</v>
      </c>
      <c r="BV180" s="51">
        <f t="shared" si="127"/>
        <v>72</v>
      </c>
      <c r="BW180" s="51">
        <f t="shared" si="127"/>
        <v>72</v>
      </c>
      <c r="BX180" s="51">
        <f t="shared" si="127"/>
        <v>74</v>
      </c>
      <c r="BY180" s="51">
        <f t="shared" si="127"/>
        <v>74</v>
      </c>
      <c r="BZ180" s="51">
        <f t="shared" si="127"/>
        <v>76</v>
      </c>
      <c r="CA180" s="51">
        <f t="shared" si="127"/>
        <v>76</v>
      </c>
      <c r="CB180" s="51">
        <f t="shared" si="127"/>
        <v>78</v>
      </c>
      <c r="CC180" s="51">
        <f t="shared" si="127"/>
        <v>78</v>
      </c>
      <c r="CD180" s="51">
        <f t="shared" si="127"/>
        <v>80</v>
      </c>
      <c r="CE180" s="51">
        <f t="shared" si="127"/>
        <v>80</v>
      </c>
      <c r="CF180" s="51">
        <f t="shared" si="127"/>
        <v>82</v>
      </c>
      <c r="CG180" s="51">
        <f t="shared" si="127"/>
        <v>82</v>
      </c>
      <c r="CH180" s="51">
        <f t="shared" si="127"/>
        <v>84</v>
      </c>
      <c r="CI180" s="51">
        <f t="shared" ref="CI180:CN180" si="128">(CI178+CI179)</f>
        <v>82</v>
      </c>
      <c r="CJ180" s="51">
        <f t="shared" si="128"/>
        <v>82</v>
      </c>
      <c r="CK180" s="51">
        <f t="shared" si="128"/>
        <v>84</v>
      </c>
      <c r="CL180" s="51">
        <f t="shared" si="128"/>
        <v>82</v>
      </c>
      <c r="CM180" s="51">
        <f t="shared" si="128"/>
        <v>86</v>
      </c>
      <c r="CN180" s="51">
        <f t="shared" si="128"/>
        <v>86</v>
      </c>
    </row>
    <row r="181" spans="1:111" ht="15.75" customHeight="1">
      <c r="A181" s="69" t="s">
        <v>87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>
        <f t="shared" ref="W181:BB181" si="129">(W161-SUM(W162:W166))</f>
        <v>0</v>
      </c>
      <c r="X181" s="51">
        <f t="shared" si="129"/>
        <v>0</v>
      </c>
      <c r="Y181" s="51">
        <f t="shared" si="129"/>
        <v>0</v>
      </c>
      <c r="Z181" s="51">
        <f t="shared" si="129"/>
        <v>0</v>
      </c>
      <c r="AA181" s="51">
        <f t="shared" si="129"/>
        <v>0</v>
      </c>
      <c r="AB181" s="51">
        <f t="shared" si="129"/>
        <v>1</v>
      </c>
      <c r="AC181" s="51">
        <f t="shared" si="129"/>
        <v>1</v>
      </c>
      <c r="AD181" s="51">
        <f t="shared" si="129"/>
        <v>1</v>
      </c>
      <c r="AE181" s="51">
        <f t="shared" si="129"/>
        <v>1</v>
      </c>
      <c r="AF181" s="51">
        <f t="shared" si="129"/>
        <v>1</v>
      </c>
      <c r="AG181" s="51">
        <f t="shared" si="129"/>
        <v>1</v>
      </c>
      <c r="AH181" s="51">
        <f t="shared" si="129"/>
        <v>0</v>
      </c>
      <c r="AI181" s="51">
        <f t="shared" si="129"/>
        <v>0</v>
      </c>
      <c r="AJ181" s="51">
        <f t="shared" si="129"/>
        <v>0</v>
      </c>
      <c r="AK181" s="51">
        <f t="shared" si="129"/>
        <v>0</v>
      </c>
      <c r="AL181" s="51">
        <f t="shared" si="129"/>
        <v>0</v>
      </c>
      <c r="AM181" s="51">
        <f t="shared" si="129"/>
        <v>0</v>
      </c>
      <c r="AN181" s="51">
        <f t="shared" si="129"/>
        <v>0</v>
      </c>
      <c r="AO181" s="51">
        <f t="shared" si="129"/>
        <v>0</v>
      </c>
      <c r="AP181" s="51">
        <f t="shared" si="129"/>
        <v>0</v>
      </c>
      <c r="AQ181" s="51">
        <f t="shared" si="129"/>
        <v>0</v>
      </c>
      <c r="AR181" s="51">
        <f t="shared" si="129"/>
        <v>0</v>
      </c>
      <c r="AS181" s="51">
        <f t="shared" si="129"/>
        <v>0</v>
      </c>
      <c r="AT181" s="51">
        <f t="shared" si="129"/>
        <v>0</v>
      </c>
      <c r="AU181" s="51">
        <f t="shared" si="129"/>
        <v>0</v>
      </c>
      <c r="AV181" s="51">
        <f t="shared" si="129"/>
        <v>0</v>
      </c>
      <c r="AW181" s="51">
        <f t="shared" si="129"/>
        <v>0</v>
      </c>
      <c r="AX181" s="51">
        <f t="shared" si="129"/>
        <v>0</v>
      </c>
      <c r="AY181" s="51">
        <f t="shared" si="129"/>
        <v>0</v>
      </c>
      <c r="AZ181" s="51">
        <f t="shared" si="129"/>
        <v>0</v>
      </c>
      <c r="BA181" s="51">
        <f t="shared" si="129"/>
        <v>0</v>
      </c>
      <c r="BB181" s="51">
        <f t="shared" si="129"/>
        <v>0</v>
      </c>
      <c r="BC181" s="51">
        <f t="shared" ref="BC181:CH181" si="130">(BC161-SUM(BC162:BC166))</f>
        <v>0</v>
      </c>
      <c r="BD181" s="51">
        <f t="shared" si="130"/>
        <v>0</v>
      </c>
      <c r="BE181" s="51">
        <f t="shared" si="130"/>
        <v>0</v>
      </c>
      <c r="BF181" s="51">
        <f t="shared" si="130"/>
        <v>0</v>
      </c>
      <c r="BG181" s="51">
        <f t="shared" si="130"/>
        <v>0</v>
      </c>
      <c r="BH181" s="51">
        <f t="shared" si="130"/>
        <v>0</v>
      </c>
      <c r="BI181" s="51">
        <f t="shared" si="130"/>
        <v>0</v>
      </c>
      <c r="BJ181" s="51">
        <f t="shared" si="130"/>
        <v>0</v>
      </c>
      <c r="BK181" s="51">
        <f t="shared" si="130"/>
        <v>0</v>
      </c>
      <c r="BL181" s="51">
        <f t="shared" si="130"/>
        <v>0</v>
      </c>
      <c r="BM181" s="51">
        <f t="shared" si="130"/>
        <v>0</v>
      </c>
      <c r="BN181" s="51">
        <f t="shared" si="130"/>
        <v>0</v>
      </c>
      <c r="BO181" s="51">
        <f t="shared" si="130"/>
        <v>0</v>
      </c>
      <c r="BP181" s="51">
        <f t="shared" si="130"/>
        <v>0</v>
      </c>
      <c r="BQ181" s="51">
        <f t="shared" si="130"/>
        <v>0</v>
      </c>
      <c r="BR181" s="51">
        <f t="shared" si="130"/>
        <v>0</v>
      </c>
      <c r="BS181" s="51">
        <f t="shared" si="130"/>
        <v>0</v>
      </c>
      <c r="BT181" s="51">
        <f t="shared" si="130"/>
        <v>0</v>
      </c>
      <c r="BU181" s="51">
        <f t="shared" si="130"/>
        <v>0</v>
      </c>
      <c r="BV181" s="51">
        <f t="shared" si="130"/>
        <v>0</v>
      </c>
      <c r="BW181" s="51">
        <f t="shared" si="130"/>
        <v>0</v>
      </c>
      <c r="BX181" s="51">
        <f t="shared" si="130"/>
        <v>0</v>
      </c>
      <c r="BY181" s="51">
        <f t="shared" si="130"/>
        <v>0</v>
      </c>
      <c r="BZ181" s="51">
        <f t="shared" si="130"/>
        <v>0</v>
      </c>
      <c r="CA181" s="51">
        <f t="shared" si="130"/>
        <v>0</v>
      </c>
      <c r="CB181" s="51">
        <f t="shared" si="130"/>
        <v>0</v>
      </c>
      <c r="CC181" s="51">
        <f t="shared" si="130"/>
        <v>0</v>
      </c>
      <c r="CD181" s="51">
        <f t="shared" si="130"/>
        <v>0</v>
      </c>
      <c r="CE181" s="51">
        <f t="shared" si="130"/>
        <v>0</v>
      </c>
      <c r="CF181" s="51">
        <f t="shared" si="130"/>
        <v>0</v>
      </c>
      <c r="CG181" s="51">
        <f t="shared" si="130"/>
        <v>0</v>
      </c>
      <c r="CH181" s="51">
        <f t="shared" si="130"/>
        <v>0</v>
      </c>
      <c r="CI181" s="51">
        <f t="shared" ref="CI181:CN181" si="131">(CI161-SUM(CI162:CI166))</f>
        <v>-1</v>
      </c>
      <c r="CJ181" s="51">
        <f t="shared" si="131"/>
        <v>0</v>
      </c>
      <c r="CK181" s="51">
        <f t="shared" si="131"/>
        <v>0</v>
      </c>
      <c r="CL181" s="51">
        <f t="shared" si="131"/>
        <v>0</v>
      </c>
      <c r="CM181" s="51">
        <f t="shared" si="131"/>
        <v>0</v>
      </c>
      <c r="CN181" s="51">
        <f t="shared" si="131"/>
        <v>0</v>
      </c>
    </row>
    <row r="182" spans="1:111" s="71" customFormat="1" ht="15.75" customHeight="1">
      <c r="A182" s="70" t="s">
        <v>86</v>
      </c>
      <c r="C182" s="73"/>
      <c r="D182" s="73"/>
      <c r="E182" s="73"/>
      <c r="F182" s="73"/>
      <c r="G182" s="73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BB182" si="132">(W169-((SUM(W175:W177)/2)+(W172+(2*W173)+(4*W174))))</f>
        <v>-1</v>
      </c>
      <c r="X182" s="72">
        <f t="shared" si="132"/>
        <v>0</v>
      </c>
      <c r="Y182" s="72">
        <f t="shared" si="132"/>
        <v>0.5</v>
      </c>
      <c r="Z182" s="72">
        <f t="shared" si="132"/>
        <v>0</v>
      </c>
      <c r="AA182" s="72">
        <f t="shared" si="132"/>
        <v>-0.5</v>
      </c>
      <c r="AB182" s="72">
        <f t="shared" si="132"/>
        <v>-1</v>
      </c>
      <c r="AC182" s="72">
        <f t="shared" si="132"/>
        <v>-1.5</v>
      </c>
      <c r="AD182" s="72">
        <f t="shared" si="132"/>
        <v>-1</v>
      </c>
      <c r="AE182" s="72">
        <f t="shared" si="132"/>
        <v>-0.5</v>
      </c>
      <c r="AF182" s="72">
        <f t="shared" si="132"/>
        <v>-1</v>
      </c>
      <c r="AG182" s="72">
        <f t="shared" si="132"/>
        <v>-1.5</v>
      </c>
      <c r="AH182" s="72">
        <f t="shared" si="132"/>
        <v>0</v>
      </c>
      <c r="AI182" s="72">
        <f t="shared" si="132"/>
        <v>0.5</v>
      </c>
      <c r="AJ182" s="72">
        <f t="shared" si="132"/>
        <v>0</v>
      </c>
      <c r="AK182" s="72">
        <f t="shared" si="132"/>
        <v>-0.5</v>
      </c>
      <c r="AL182" s="72">
        <f t="shared" si="132"/>
        <v>0</v>
      </c>
      <c r="AM182" s="72">
        <f t="shared" si="132"/>
        <v>-0.5</v>
      </c>
      <c r="AN182" s="72">
        <f t="shared" si="132"/>
        <v>0</v>
      </c>
      <c r="AO182" s="72">
        <f t="shared" si="132"/>
        <v>0.5</v>
      </c>
      <c r="AP182" s="72">
        <f t="shared" si="132"/>
        <v>0</v>
      </c>
      <c r="AQ182" s="72">
        <f t="shared" si="132"/>
        <v>-0.5</v>
      </c>
      <c r="AR182" s="72">
        <f t="shared" si="132"/>
        <v>0</v>
      </c>
      <c r="AS182" s="72">
        <f t="shared" si="132"/>
        <v>0.5</v>
      </c>
      <c r="AT182" s="72">
        <f t="shared" si="132"/>
        <v>0</v>
      </c>
      <c r="AU182" s="72">
        <f t="shared" si="132"/>
        <v>-0.5</v>
      </c>
      <c r="AV182" s="72">
        <f t="shared" si="132"/>
        <v>0</v>
      </c>
      <c r="AW182" s="72">
        <f t="shared" si="132"/>
        <v>-0.5</v>
      </c>
      <c r="AX182" s="72">
        <f t="shared" si="132"/>
        <v>0</v>
      </c>
      <c r="AY182" s="72">
        <f t="shared" si="132"/>
        <v>0.5</v>
      </c>
      <c r="AZ182" s="72">
        <f t="shared" si="132"/>
        <v>0</v>
      </c>
      <c r="BA182" s="72">
        <f t="shared" si="132"/>
        <v>-0.5</v>
      </c>
      <c r="BB182" s="72">
        <f t="shared" si="132"/>
        <v>0</v>
      </c>
      <c r="BC182" s="72">
        <f t="shared" ref="BC182:CH182" si="133">(BC169-((SUM(BC175:BC177)/2)+(BC172+(2*BC173)+(4*BC174))))</f>
        <v>0.5</v>
      </c>
      <c r="BD182" s="72">
        <f t="shared" si="133"/>
        <v>0</v>
      </c>
      <c r="BE182" s="72">
        <f t="shared" si="133"/>
        <v>-0.5</v>
      </c>
      <c r="BF182" s="72">
        <f t="shared" si="133"/>
        <v>0</v>
      </c>
      <c r="BG182" s="72">
        <f t="shared" si="133"/>
        <v>-0.5</v>
      </c>
      <c r="BH182" s="72">
        <f t="shared" si="133"/>
        <v>0</v>
      </c>
      <c r="BI182" s="72">
        <f t="shared" si="133"/>
        <v>0.5</v>
      </c>
      <c r="BJ182" s="72">
        <f t="shared" si="133"/>
        <v>0</v>
      </c>
      <c r="BK182" s="72">
        <f t="shared" si="133"/>
        <v>-0.5</v>
      </c>
      <c r="BL182" s="72">
        <f t="shared" si="133"/>
        <v>0</v>
      </c>
      <c r="BM182" s="72">
        <f t="shared" si="133"/>
        <v>0.5</v>
      </c>
      <c r="BN182" s="72">
        <f t="shared" si="133"/>
        <v>0</v>
      </c>
      <c r="BO182" s="72">
        <f t="shared" si="133"/>
        <v>-0.5</v>
      </c>
      <c r="BP182" s="72">
        <f t="shared" si="133"/>
        <v>0</v>
      </c>
      <c r="BQ182" s="72">
        <f t="shared" si="133"/>
        <v>-0.5</v>
      </c>
      <c r="BR182" s="72">
        <f t="shared" si="133"/>
        <v>0</v>
      </c>
      <c r="BS182" s="72">
        <f t="shared" si="133"/>
        <v>0</v>
      </c>
      <c r="BT182" s="72">
        <f t="shared" si="133"/>
        <v>0</v>
      </c>
      <c r="BU182" s="72">
        <f t="shared" si="133"/>
        <v>0</v>
      </c>
      <c r="BV182" s="72">
        <f t="shared" si="133"/>
        <v>0</v>
      </c>
      <c r="BW182" s="72">
        <f t="shared" si="133"/>
        <v>0.5</v>
      </c>
      <c r="BX182" s="72">
        <f t="shared" si="133"/>
        <v>0</v>
      </c>
      <c r="BY182" s="72">
        <f t="shared" si="133"/>
        <v>-0.5</v>
      </c>
      <c r="BZ182" s="72">
        <f t="shared" si="133"/>
        <v>0</v>
      </c>
      <c r="CA182" s="72">
        <f t="shared" si="133"/>
        <v>-0.5</v>
      </c>
      <c r="CB182" s="72">
        <f t="shared" si="133"/>
        <v>0</v>
      </c>
      <c r="CC182" s="72">
        <f t="shared" si="133"/>
        <v>0.5</v>
      </c>
      <c r="CD182" s="72">
        <f t="shared" si="133"/>
        <v>0</v>
      </c>
      <c r="CE182" s="72">
        <f t="shared" si="133"/>
        <v>-0.5</v>
      </c>
      <c r="CF182" s="72">
        <f t="shared" si="133"/>
        <v>0</v>
      </c>
      <c r="CG182" s="72">
        <f t="shared" si="133"/>
        <v>0.5</v>
      </c>
      <c r="CH182" s="72">
        <f t="shared" si="133"/>
        <v>0</v>
      </c>
      <c r="CI182" s="72">
        <f t="shared" ref="CI182:CN182" si="134">(CI169-((SUM(CI175:CI177)/2)+(CI172+(2*CI173)+(4*CI174))))</f>
        <v>0.5</v>
      </c>
      <c r="CJ182" s="72">
        <f t="shared" si="134"/>
        <v>1</v>
      </c>
      <c r="CK182" s="72">
        <f t="shared" si="134"/>
        <v>-0.5</v>
      </c>
      <c r="CL182" s="72">
        <f t="shared" si="134"/>
        <v>0</v>
      </c>
      <c r="CM182" s="72">
        <f t="shared" si="134"/>
        <v>0.5</v>
      </c>
      <c r="CN182" s="72">
        <f t="shared" si="134"/>
        <v>0</v>
      </c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</row>
    <row r="183" spans="1:111" ht="15.75" customHeight="1">
      <c r="A183" s="69" t="s">
        <v>85</v>
      </c>
      <c r="W183" s="53">
        <f t="shared" ref="W183:CH183" si="135">(W159-W180)</f>
        <v>11</v>
      </c>
      <c r="X183" s="53">
        <f t="shared" si="135"/>
        <v>12</v>
      </c>
      <c r="Y183" s="53">
        <f t="shared" si="135"/>
        <v>13</v>
      </c>
      <c r="Z183" s="53">
        <f t="shared" si="135"/>
        <v>12</v>
      </c>
      <c r="AA183" s="53">
        <f t="shared" si="135"/>
        <v>13</v>
      </c>
      <c r="AB183" s="53">
        <f t="shared" si="135"/>
        <v>12</v>
      </c>
      <c r="AC183" s="53">
        <f t="shared" si="135"/>
        <v>13</v>
      </c>
      <c r="AD183" s="53">
        <f t="shared" si="135"/>
        <v>12</v>
      </c>
      <c r="AE183" s="53">
        <f t="shared" si="135"/>
        <v>13</v>
      </c>
      <c r="AF183" s="53">
        <f t="shared" si="135"/>
        <v>12</v>
      </c>
      <c r="AG183" s="53">
        <f t="shared" si="135"/>
        <v>13</v>
      </c>
      <c r="AH183" s="53">
        <f t="shared" si="135"/>
        <v>12</v>
      </c>
      <c r="AI183" s="53">
        <f t="shared" si="135"/>
        <v>13</v>
      </c>
      <c r="AJ183" s="53">
        <f t="shared" si="135"/>
        <v>12</v>
      </c>
      <c r="AK183" s="53">
        <f t="shared" si="135"/>
        <v>13</v>
      </c>
      <c r="AL183" s="53">
        <f t="shared" si="135"/>
        <v>12</v>
      </c>
      <c r="AM183" s="53">
        <f t="shared" si="135"/>
        <v>13</v>
      </c>
      <c r="AN183" s="53">
        <f t="shared" si="135"/>
        <v>12</v>
      </c>
      <c r="AO183" s="53">
        <f t="shared" si="135"/>
        <v>13</v>
      </c>
      <c r="AP183" s="53">
        <f t="shared" si="135"/>
        <v>12</v>
      </c>
      <c r="AQ183" s="53">
        <f t="shared" si="135"/>
        <v>13</v>
      </c>
      <c r="AR183" s="53">
        <f t="shared" si="135"/>
        <v>12</v>
      </c>
      <c r="AS183" s="53">
        <f t="shared" si="135"/>
        <v>13</v>
      </c>
      <c r="AT183" s="53">
        <f t="shared" si="135"/>
        <v>12</v>
      </c>
      <c r="AU183" s="53">
        <f t="shared" si="135"/>
        <v>15</v>
      </c>
      <c r="AV183" s="53">
        <f t="shared" si="135"/>
        <v>16</v>
      </c>
      <c r="AW183" s="53">
        <f t="shared" si="135"/>
        <v>15</v>
      </c>
      <c r="AX183" s="53">
        <f t="shared" si="135"/>
        <v>16</v>
      </c>
      <c r="AY183" s="53">
        <f t="shared" si="135"/>
        <v>15</v>
      </c>
      <c r="AZ183" s="53">
        <f t="shared" si="135"/>
        <v>16</v>
      </c>
      <c r="BA183" s="53">
        <f t="shared" si="135"/>
        <v>15</v>
      </c>
      <c r="BB183" s="53">
        <f t="shared" si="135"/>
        <v>16</v>
      </c>
      <c r="BC183" s="53">
        <f t="shared" si="135"/>
        <v>15</v>
      </c>
      <c r="BD183" s="53">
        <f t="shared" si="135"/>
        <v>16</v>
      </c>
      <c r="BE183" s="53">
        <f t="shared" si="135"/>
        <v>15</v>
      </c>
      <c r="BF183" s="53">
        <f t="shared" si="135"/>
        <v>16</v>
      </c>
      <c r="BG183" s="53">
        <f t="shared" si="135"/>
        <v>15</v>
      </c>
      <c r="BH183" s="53">
        <f t="shared" si="135"/>
        <v>16</v>
      </c>
      <c r="BI183" s="53">
        <f t="shared" si="135"/>
        <v>15</v>
      </c>
      <c r="BJ183" s="53">
        <f t="shared" si="135"/>
        <v>16</v>
      </c>
      <c r="BK183" s="53">
        <f t="shared" si="135"/>
        <v>15</v>
      </c>
      <c r="BL183" s="53">
        <f t="shared" si="135"/>
        <v>16</v>
      </c>
      <c r="BM183" s="53">
        <f t="shared" si="135"/>
        <v>15</v>
      </c>
      <c r="BN183" s="53">
        <f t="shared" si="135"/>
        <v>16</v>
      </c>
      <c r="BO183" s="53">
        <f t="shared" si="135"/>
        <v>15</v>
      </c>
      <c r="BP183" s="53">
        <f t="shared" si="135"/>
        <v>16</v>
      </c>
      <c r="BQ183" s="53">
        <f t="shared" si="135"/>
        <v>15</v>
      </c>
      <c r="BR183" s="53">
        <f t="shared" si="135"/>
        <v>16</v>
      </c>
      <c r="BS183" s="53">
        <f t="shared" si="135"/>
        <v>15</v>
      </c>
      <c r="BT183" s="53">
        <f t="shared" si="135"/>
        <v>16</v>
      </c>
      <c r="BU183" s="53">
        <f t="shared" si="135"/>
        <v>17</v>
      </c>
      <c r="BV183" s="53">
        <f t="shared" si="135"/>
        <v>18</v>
      </c>
      <c r="BW183" s="53">
        <f t="shared" si="135"/>
        <v>19</v>
      </c>
      <c r="BX183" s="53">
        <f t="shared" si="135"/>
        <v>18</v>
      </c>
      <c r="BY183" s="53">
        <f t="shared" si="135"/>
        <v>19</v>
      </c>
      <c r="BZ183" s="53">
        <f t="shared" si="135"/>
        <v>18</v>
      </c>
      <c r="CA183" s="53">
        <f t="shared" si="135"/>
        <v>19</v>
      </c>
      <c r="CB183" s="53">
        <f t="shared" si="135"/>
        <v>18</v>
      </c>
      <c r="CC183" s="53">
        <f t="shared" si="135"/>
        <v>19</v>
      </c>
      <c r="CD183" s="53">
        <f t="shared" si="135"/>
        <v>18</v>
      </c>
      <c r="CE183" s="53">
        <f t="shared" si="135"/>
        <v>19</v>
      </c>
      <c r="CF183" s="53">
        <f t="shared" si="135"/>
        <v>18</v>
      </c>
      <c r="CG183" s="53">
        <f t="shared" si="135"/>
        <v>19</v>
      </c>
      <c r="CH183" s="53">
        <f t="shared" si="135"/>
        <v>18</v>
      </c>
      <c r="CI183" s="53">
        <f t="shared" ref="CI183:CN183" si="136">(CI159-CI180)</f>
        <v>21</v>
      </c>
      <c r="CJ183" s="53">
        <f t="shared" si="136"/>
        <v>22</v>
      </c>
      <c r="CK183" s="53">
        <f t="shared" si="136"/>
        <v>21</v>
      </c>
      <c r="CL183" s="53">
        <f t="shared" si="136"/>
        <v>24</v>
      </c>
      <c r="CM183" s="53">
        <f t="shared" si="136"/>
        <v>21</v>
      </c>
      <c r="CN183" s="53">
        <f t="shared" si="136"/>
        <v>22</v>
      </c>
    </row>
    <row r="184" spans="1:111" s="75" customFormat="1" ht="15.75" customHeight="1">
      <c r="C184" s="76"/>
      <c r="D184" s="76"/>
      <c r="E184" s="76"/>
      <c r="F184" s="76"/>
      <c r="G184" s="76"/>
      <c r="H184" s="78"/>
      <c r="I184" s="78"/>
      <c r="J184" s="78"/>
      <c r="K184" s="78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8"/>
      <c r="W184" s="78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</row>
    <row r="185" spans="1:111" ht="15.75" customHeight="1">
      <c r="A185" s="54" t="s">
        <v>103</v>
      </c>
      <c r="H185" s="51"/>
      <c r="I185" s="51"/>
      <c r="J185" s="51"/>
      <c r="K185" s="51"/>
      <c r="AA185" s="53">
        <f t="shared" ref="AA185:CL185" si="137">ROUND(AA189/$B$186,2)</f>
        <v>2.15</v>
      </c>
      <c r="AB185" s="53">
        <f t="shared" si="137"/>
        <v>2.2000000000000002</v>
      </c>
      <c r="AC185" s="53">
        <f t="shared" si="137"/>
        <v>2.25</v>
      </c>
      <c r="AD185" s="53">
        <f t="shared" si="137"/>
        <v>2.2999999999999998</v>
      </c>
      <c r="AE185" s="53">
        <f t="shared" si="137"/>
        <v>2.35</v>
      </c>
      <c r="AF185" s="53">
        <f t="shared" si="137"/>
        <v>2.4</v>
      </c>
      <c r="AG185" s="53">
        <f t="shared" si="137"/>
        <v>2.4500000000000002</v>
      </c>
      <c r="AH185" s="53">
        <f t="shared" si="137"/>
        <v>2.5</v>
      </c>
      <c r="AI185" s="53">
        <f t="shared" si="137"/>
        <v>2.5499999999999998</v>
      </c>
      <c r="AJ185" s="53">
        <f t="shared" si="137"/>
        <v>2.6</v>
      </c>
      <c r="AK185" s="53">
        <f t="shared" si="137"/>
        <v>2.65</v>
      </c>
      <c r="AL185" s="53">
        <f t="shared" si="137"/>
        <v>2.7</v>
      </c>
      <c r="AM185" s="53">
        <f t="shared" si="137"/>
        <v>2.75</v>
      </c>
      <c r="AN185" s="53">
        <f t="shared" si="137"/>
        <v>2.8</v>
      </c>
      <c r="AO185" s="53">
        <f t="shared" si="137"/>
        <v>2.85</v>
      </c>
      <c r="AP185" s="53">
        <f t="shared" si="137"/>
        <v>2.9</v>
      </c>
      <c r="AQ185" s="53">
        <f t="shared" si="137"/>
        <v>2.95</v>
      </c>
      <c r="AR185" s="53">
        <f t="shared" si="137"/>
        <v>3</v>
      </c>
      <c r="AS185" s="53">
        <f t="shared" si="137"/>
        <v>3.05</v>
      </c>
      <c r="AT185" s="53">
        <f t="shared" si="137"/>
        <v>3.1</v>
      </c>
      <c r="AU185" s="53">
        <f t="shared" si="137"/>
        <v>3.15</v>
      </c>
      <c r="AV185" s="53">
        <f t="shared" si="137"/>
        <v>3.2</v>
      </c>
      <c r="AW185" s="53">
        <f t="shared" si="137"/>
        <v>3.25</v>
      </c>
      <c r="AX185" s="53">
        <f t="shared" si="137"/>
        <v>3.3</v>
      </c>
      <c r="AY185" s="53">
        <f t="shared" si="137"/>
        <v>3.35</v>
      </c>
      <c r="AZ185" s="53">
        <f t="shared" si="137"/>
        <v>3.4</v>
      </c>
      <c r="BA185" s="53">
        <f t="shared" si="137"/>
        <v>3.45</v>
      </c>
      <c r="BB185" s="53">
        <f t="shared" si="137"/>
        <v>3.5</v>
      </c>
      <c r="BC185" s="53">
        <f t="shared" si="137"/>
        <v>3.55</v>
      </c>
      <c r="BD185" s="53">
        <f t="shared" si="137"/>
        <v>3.6</v>
      </c>
      <c r="BE185" s="53">
        <f t="shared" si="137"/>
        <v>3.65</v>
      </c>
      <c r="BF185" s="53">
        <f t="shared" si="137"/>
        <v>3.7</v>
      </c>
      <c r="BG185" s="53">
        <f t="shared" si="137"/>
        <v>3.75</v>
      </c>
      <c r="BH185" s="53">
        <f t="shared" si="137"/>
        <v>3.8</v>
      </c>
      <c r="BI185" s="53">
        <f t="shared" si="137"/>
        <v>3.85</v>
      </c>
      <c r="BJ185" s="53">
        <f t="shared" si="137"/>
        <v>3.9</v>
      </c>
      <c r="BK185" s="53">
        <f t="shared" si="137"/>
        <v>3.95</v>
      </c>
      <c r="BL185" s="53">
        <f t="shared" si="137"/>
        <v>4</v>
      </c>
      <c r="BM185" s="53">
        <f t="shared" si="137"/>
        <v>4.05</v>
      </c>
      <c r="BN185" s="53">
        <f t="shared" si="137"/>
        <v>4.0999999999999996</v>
      </c>
      <c r="BO185" s="53">
        <f t="shared" si="137"/>
        <v>4.1500000000000004</v>
      </c>
      <c r="BP185" s="53">
        <f t="shared" si="137"/>
        <v>4.2</v>
      </c>
      <c r="BQ185" s="53">
        <f t="shared" si="137"/>
        <v>4.25</v>
      </c>
      <c r="BR185" s="53">
        <f t="shared" si="137"/>
        <v>4.3</v>
      </c>
      <c r="BS185" s="53">
        <f t="shared" si="137"/>
        <v>4.3499999999999996</v>
      </c>
      <c r="BT185" s="53">
        <f t="shared" si="137"/>
        <v>4.4000000000000004</v>
      </c>
      <c r="BU185" s="53">
        <f t="shared" si="137"/>
        <v>4.45</v>
      </c>
      <c r="BV185" s="53">
        <f t="shared" si="137"/>
        <v>4.5</v>
      </c>
      <c r="BW185" s="53">
        <f t="shared" si="137"/>
        <v>4.55</v>
      </c>
      <c r="BX185" s="53">
        <f t="shared" si="137"/>
        <v>4.5999999999999996</v>
      </c>
      <c r="BY185" s="53">
        <f t="shared" si="137"/>
        <v>4.6500000000000004</v>
      </c>
      <c r="BZ185" s="53">
        <f t="shared" si="137"/>
        <v>4.7</v>
      </c>
      <c r="CA185" s="53">
        <f t="shared" si="137"/>
        <v>4.75</v>
      </c>
      <c r="CB185" s="53">
        <f t="shared" si="137"/>
        <v>4.8</v>
      </c>
      <c r="CC185" s="53">
        <f t="shared" si="137"/>
        <v>4.8499999999999996</v>
      </c>
      <c r="CD185" s="53">
        <f t="shared" si="137"/>
        <v>4.9000000000000004</v>
      </c>
      <c r="CE185" s="53">
        <f t="shared" si="137"/>
        <v>4.95</v>
      </c>
      <c r="CF185" s="53">
        <f t="shared" si="137"/>
        <v>5</v>
      </c>
      <c r="CG185" s="53">
        <f t="shared" si="137"/>
        <v>5.05</v>
      </c>
      <c r="CH185" s="53">
        <f t="shared" si="137"/>
        <v>5.0999999999999996</v>
      </c>
      <c r="CI185" s="53">
        <f t="shared" si="137"/>
        <v>5.15</v>
      </c>
      <c r="CJ185" s="53">
        <f t="shared" si="137"/>
        <v>5.2</v>
      </c>
      <c r="CK185" s="53">
        <f t="shared" si="137"/>
        <v>5.25</v>
      </c>
      <c r="CL185" s="53">
        <f t="shared" si="137"/>
        <v>5.3</v>
      </c>
      <c r="CM185" s="53">
        <f t="shared" ref="CM185:CZ185" si="138">ROUND(CM189/$B$186,2)</f>
        <v>5.35</v>
      </c>
      <c r="CN185" s="53">
        <f t="shared" si="138"/>
        <v>5.4</v>
      </c>
      <c r="CO185" s="53">
        <f t="shared" si="138"/>
        <v>5.45</v>
      </c>
      <c r="CP185" s="53">
        <f t="shared" si="138"/>
        <v>5.5</v>
      </c>
      <c r="CQ185" s="53">
        <f t="shared" si="138"/>
        <v>5.55</v>
      </c>
      <c r="CR185" s="53">
        <f t="shared" si="138"/>
        <v>5.6</v>
      </c>
      <c r="CS185" s="53">
        <f t="shared" si="138"/>
        <v>5.65</v>
      </c>
      <c r="CT185" s="53">
        <f t="shared" si="138"/>
        <v>5.7</v>
      </c>
      <c r="CU185" s="53">
        <f t="shared" si="138"/>
        <v>5.75</v>
      </c>
      <c r="CV185" s="53">
        <f t="shared" si="138"/>
        <v>5.8</v>
      </c>
      <c r="CW185" s="53">
        <f t="shared" si="138"/>
        <v>5.85</v>
      </c>
      <c r="CX185" s="53">
        <f t="shared" si="138"/>
        <v>5.9</v>
      </c>
      <c r="CY185" s="53">
        <f t="shared" si="138"/>
        <v>5.95</v>
      </c>
      <c r="CZ185" s="53">
        <f t="shared" si="138"/>
        <v>6</v>
      </c>
    </row>
    <row r="186" spans="1:111" ht="15.75" customHeight="1">
      <c r="A186" s="49" t="s">
        <v>13</v>
      </c>
      <c r="B186" s="55">
        <v>20</v>
      </c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1" ht="15.75" customHeight="1">
      <c r="A187" s="49" t="s">
        <v>14</v>
      </c>
      <c r="B187" s="55">
        <v>26</v>
      </c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1" s="47" customFormat="1" ht="14.15" customHeight="1">
      <c r="A188" s="44" t="s">
        <v>102</v>
      </c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51"/>
      <c r="Y188" s="51"/>
      <c r="Z188" s="46"/>
      <c r="AA188" s="46"/>
      <c r="AB188" s="46"/>
      <c r="AC188" s="46"/>
      <c r="AD188" s="46"/>
      <c r="AE188" s="46"/>
      <c r="AF188" s="46"/>
      <c r="AG188" s="51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46">
        <f>ROUNDDOWN(0.75*($B$187*AR4),0)</f>
        <v>0</v>
      </c>
      <c r="AS188" s="53"/>
      <c r="AT188" s="53"/>
      <c r="AU188" s="57"/>
      <c r="AV188" s="57"/>
      <c r="AW188" s="46">
        <f>ROUNDDOWN(0.75*($B$187*AW4),0)</f>
        <v>0</v>
      </c>
      <c r="AX188" s="57"/>
      <c r="AY188" s="57"/>
      <c r="AZ188" s="57"/>
      <c r="BA188" s="57"/>
      <c r="BB188" s="46">
        <f>ROUNDDOWN(0.75*($B$187*BB4),0)</f>
        <v>0</v>
      </c>
      <c r="BC188" s="57"/>
      <c r="BD188" s="57"/>
      <c r="BE188" s="57"/>
      <c r="BF188" s="57"/>
      <c r="BG188" s="46">
        <f>ROUNDDOWN(0.75*($B$187*BG4),0)</f>
        <v>0</v>
      </c>
      <c r="BH188" s="57"/>
      <c r="BI188" s="57"/>
      <c r="BJ188" s="57"/>
      <c r="BK188" s="57"/>
      <c r="BL188" s="46">
        <f>ROUNDDOWN(0.75*($B$187*BL4),0)</f>
        <v>0</v>
      </c>
      <c r="BM188" s="57"/>
      <c r="BN188" s="57"/>
      <c r="BO188" s="57"/>
      <c r="BP188" s="57"/>
      <c r="BQ188" s="46">
        <f>ROUNDDOWN(0.75*($B$187*BQ4),0)</f>
        <v>0</v>
      </c>
      <c r="BR188" s="57"/>
      <c r="BS188" s="57"/>
      <c r="BT188" s="57"/>
      <c r="BU188" s="57"/>
      <c r="BV188" s="46">
        <f>ROUNDDOWN(0.75*($B$187*BV4),0)</f>
        <v>0</v>
      </c>
      <c r="BW188" s="57"/>
      <c r="BX188" s="57"/>
      <c r="BY188" s="57"/>
      <c r="BZ188" s="57"/>
      <c r="CA188" s="46">
        <f>ROUNDDOWN(0.75*($B$187*CA4),0)</f>
        <v>0</v>
      </c>
      <c r="CB188" s="57"/>
      <c r="CC188" s="57"/>
      <c r="CD188" s="57"/>
      <c r="CE188" s="57"/>
      <c r="CF188" s="51">
        <f>ROUNDDOWN(0.75*($B$187*CF4),0)</f>
        <v>0</v>
      </c>
      <c r="CG188" s="57"/>
      <c r="CH188" s="57"/>
      <c r="CI188" s="57"/>
      <c r="CJ188" s="57"/>
      <c r="CK188" s="46">
        <f>ROUNDDOWN(0.75*($B$187*CK4),0)</f>
        <v>0</v>
      </c>
      <c r="CL188" s="57"/>
      <c r="CM188" s="57"/>
      <c r="CN188" s="57"/>
      <c r="CO188" s="57"/>
      <c r="CP188" s="46">
        <f>ROUNDDOWN(0.75*($B$187*CP4),0)</f>
        <v>0</v>
      </c>
      <c r="CQ188" s="57"/>
      <c r="CR188" s="57"/>
      <c r="CS188" s="57"/>
      <c r="CT188" s="57"/>
      <c r="CU188" s="46">
        <f>ROUNDDOWN(0.75*($B$187*CU4),0)</f>
        <v>0</v>
      </c>
      <c r="CV188" s="57"/>
      <c r="CW188" s="57"/>
      <c r="CX188" s="57"/>
      <c r="CY188" s="57"/>
      <c r="CZ188" s="46">
        <f>ROUNDDOWN(0.75*($B$187*CZ4),0)</f>
        <v>0</v>
      </c>
      <c r="DA188" s="57"/>
      <c r="DB188" s="57"/>
      <c r="DC188" s="57"/>
      <c r="DD188" s="57"/>
      <c r="DE188" s="57"/>
      <c r="DF188" s="57"/>
      <c r="DG188" s="57"/>
    </row>
    <row r="189" spans="1:111" s="47" customFormat="1" ht="14.15" customHeight="1">
      <c r="A189" s="44" t="s">
        <v>68</v>
      </c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51"/>
      <c r="Y189" s="51"/>
      <c r="Z189" s="46"/>
      <c r="AA189" s="53">
        <f t="shared" ref="AA189:AQ189" si="139">(AB189-1)</f>
        <v>43</v>
      </c>
      <c r="AB189" s="53">
        <f t="shared" si="139"/>
        <v>44</v>
      </c>
      <c r="AC189" s="53">
        <f t="shared" si="139"/>
        <v>45</v>
      </c>
      <c r="AD189" s="53">
        <f t="shared" si="139"/>
        <v>46</v>
      </c>
      <c r="AE189" s="53">
        <f t="shared" si="139"/>
        <v>47</v>
      </c>
      <c r="AF189" s="53">
        <f t="shared" si="139"/>
        <v>48</v>
      </c>
      <c r="AG189" s="53">
        <f t="shared" si="139"/>
        <v>49</v>
      </c>
      <c r="AH189" s="53">
        <f t="shared" si="139"/>
        <v>50</v>
      </c>
      <c r="AI189" s="53">
        <f t="shared" si="139"/>
        <v>51</v>
      </c>
      <c r="AJ189" s="53">
        <f t="shared" si="139"/>
        <v>52</v>
      </c>
      <c r="AK189" s="53">
        <f t="shared" si="139"/>
        <v>53</v>
      </c>
      <c r="AL189" s="53">
        <f t="shared" si="139"/>
        <v>54</v>
      </c>
      <c r="AM189" s="53">
        <f t="shared" si="139"/>
        <v>55</v>
      </c>
      <c r="AN189" s="53">
        <f t="shared" si="139"/>
        <v>56</v>
      </c>
      <c r="AO189" s="53">
        <f t="shared" si="139"/>
        <v>57</v>
      </c>
      <c r="AP189" s="53">
        <f t="shared" si="139"/>
        <v>58</v>
      </c>
      <c r="AQ189" s="53">
        <f t="shared" si="139"/>
        <v>59</v>
      </c>
      <c r="AR189" s="46">
        <v>60</v>
      </c>
      <c r="AS189" s="53">
        <f t="shared" ref="AS189:CZ189" si="140">(AR189+1)</f>
        <v>61</v>
      </c>
      <c r="AT189" s="53">
        <f t="shared" si="140"/>
        <v>62</v>
      </c>
      <c r="AU189" s="53">
        <f t="shared" si="140"/>
        <v>63</v>
      </c>
      <c r="AV189" s="53">
        <f t="shared" si="140"/>
        <v>64</v>
      </c>
      <c r="AW189" s="53">
        <f t="shared" si="140"/>
        <v>65</v>
      </c>
      <c r="AX189" s="53">
        <f t="shared" si="140"/>
        <v>66</v>
      </c>
      <c r="AY189" s="53">
        <f t="shared" si="140"/>
        <v>67</v>
      </c>
      <c r="AZ189" s="53">
        <f t="shared" si="140"/>
        <v>68</v>
      </c>
      <c r="BA189" s="53">
        <f t="shared" si="140"/>
        <v>69</v>
      </c>
      <c r="BB189" s="53">
        <f t="shared" si="140"/>
        <v>70</v>
      </c>
      <c r="BC189" s="53">
        <f t="shared" si="140"/>
        <v>71</v>
      </c>
      <c r="BD189" s="53">
        <f t="shared" si="140"/>
        <v>72</v>
      </c>
      <c r="BE189" s="53">
        <f t="shared" si="140"/>
        <v>73</v>
      </c>
      <c r="BF189" s="53">
        <f t="shared" si="140"/>
        <v>74</v>
      </c>
      <c r="BG189" s="53">
        <f t="shared" si="140"/>
        <v>75</v>
      </c>
      <c r="BH189" s="53">
        <f t="shared" si="140"/>
        <v>76</v>
      </c>
      <c r="BI189" s="53">
        <f t="shared" si="140"/>
        <v>77</v>
      </c>
      <c r="BJ189" s="53">
        <f t="shared" si="140"/>
        <v>78</v>
      </c>
      <c r="BK189" s="53">
        <f t="shared" si="140"/>
        <v>79</v>
      </c>
      <c r="BL189" s="53">
        <f t="shared" si="140"/>
        <v>80</v>
      </c>
      <c r="BM189" s="53">
        <f t="shared" si="140"/>
        <v>81</v>
      </c>
      <c r="BN189" s="53">
        <f t="shared" si="140"/>
        <v>82</v>
      </c>
      <c r="BO189" s="53">
        <f t="shared" si="140"/>
        <v>83</v>
      </c>
      <c r="BP189" s="53">
        <f t="shared" si="140"/>
        <v>84</v>
      </c>
      <c r="BQ189" s="53">
        <f t="shared" si="140"/>
        <v>85</v>
      </c>
      <c r="BR189" s="53">
        <f t="shared" si="140"/>
        <v>86</v>
      </c>
      <c r="BS189" s="53">
        <f t="shared" si="140"/>
        <v>87</v>
      </c>
      <c r="BT189" s="53">
        <f t="shared" si="140"/>
        <v>88</v>
      </c>
      <c r="BU189" s="53">
        <f t="shared" si="140"/>
        <v>89</v>
      </c>
      <c r="BV189" s="53">
        <f t="shared" si="140"/>
        <v>90</v>
      </c>
      <c r="BW189" s="53">
        <f t="shared" si="140"/>
        <v>91</v>
      </c>
      <c r="BX189" s="53">
        <f t="shared" si="140"/>
        <v>92</v>
      </c>
      <c r="BY189" s="53">
        <f t="shared" si="140"/>
        <v>93</v>
      </c>
      <c r="BZ189" s="53">
        <f t="shared" si="140"/>
        <v>94</v>
      </c>
      <c r="CA189" s="53">
        <f t="shared" si="140"/>
        <v>95</v>
      </c>
      <c r="CB189" s="53">
        <f t="shared" si="140"/>
        <v>96</v>
      </c>
      <c r="CC189" s="53">
        <f t="shared" si="140"/>
        <v>97</v>
      </c>
      <c r="CD189" s="53">
        <f t="shared" si="140"/>
        <v>98</v>
      </c>
      <c r="CE189" s="53">
        <f t="shared" si="140"/>
        <v>99</v>
      </c>
      <c r="CF189" s="53">
        <f t="shared" si="140"/>
        <v>100</v>
      </c>
      <c r="CG189" s="53">
        <f t="shared" si="140"/>
        <v>101</v>
      </c>
      <c r="CH189" s="53">
        <f t="shared" si="140"/>
        <v>102</v>
      </c>
      <c r="CI189" s="53">
        <f t="shared" si="140"/>
        <v>103</v>
      </c>
      <c r="CJ189" s="53">
        <f t="shared" si="140"/>
        <v>104</v>
      </c>
      <c r="CK189" s="53">
        <f t="shared" si="140"/>
        <v>105</v>
      </c>
      <c r="CL189" s="53">
        <f t="shared" si="140"/>
        <v>106</v>
      </c>
      <c r="CM189" s="53">
        <f t="shared" si="140"/>
        <v>107</v>
      </c>
      <c r="CN189" s="53">
        <f t="shared" si="140"/>
        <v>108</v>
      </c>
      <c r="CO189" s="53">
        <f t="shared" si="140"/>
        <v>109</v>
      </c>
      <c r="CP189" s="53">
        <f t="shared" si="140"/>
        <v>110</v>
      </c>
      <c r="CQ189" s="53">
        <f t="shared" si="140"/>
        <v>111</v>
      </c>
      <c r="CR189" s="53">
        <f t="shared" si="140"/>
        <v>112</v>
      </c>
      <c r="CS189" s="53">
        <f t="shared" si="140"/>
        <v>113</v>
      </c>
      <c r="CT189" s="53">
        <f t="shared" si="140"/>
        <v>114</v>
      </c>
      <c r="CU189" s="53">
        <f t="shared" si="140"/>
        <v>115</v>
      </c>
      <c r="CV189" s="53">
        <f t="shared" si="140"/>
        <v>116</v>
      </c>
      <c r="CW189" s="53">
        <f t="shared" si="140"/>
        <v>117</v>
      </c>
      <c r="CX189" s="53">
        <f t="shared" si="140"/>
        <v>118</v>
      </c>
      <c r="CY189" s="53">
        <f t="shared" si="140"/>
        <v>119</v>
      </c>
      <c r="CZ189" s="53">
        <f t="shared" si="140"/>
        <v>120</v>
      </c>
      <c r="DA189" s="57"/>
      <c r="DB189" s="57"/>
      <c r="DC189" s="57"/>
      <c r="DD189" s="57"/>
      <c r="DE189" s="57"/>
      <c r="DF189" s="57"/>
      <c r="DG189" s="57"/>
    </row>
    <row r="190" spans="1:111" s="47" customFormat="1" ht="14.15" customHeight="1">
      <c r="A190" s="44" t="s">
        <v>101</v>
      </c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51"/>
      <c r="Y190" s="51"/>
      <c r="Z190" s="46"/>
      <c r="AA190" s="46">
        <f t="shared" ref="AA190:BF190" si="141">ROUNDUP(Rows_for_Initial_Curve*AA188,0)</f>
        <v>0</v>
      </c>
      <c r="AB190" s="46">
        <f t="shared" si="141"/>
        <v>0</v>
      </c>
      <c r="AC190" s="46">
        <f t="shared" si="141"/>
        <v>0</v>
      </c>
      <c r="AD190" s="46">
        <f t="shared" si="141"/>
        <v>0</v>
      </c>
      <c r="AE190" s="46">
        <f t="shared" si="141"/>
        <v>0</v>
      </c>
      <c r="AF190" s="46">
        <f t="shared" si="141"/>
        <v>0</v>
      </c>
      <c r="AG190" s="46">
        <f t="shared" si="141"/>
        <v>0</v>
      </c>
      <c r="AH190" s="46">
        <f t="shared" si="141"/>
        <v>0</v>
      </c>
      <c r="AI190" s="46">
        <f t="shared" si="141"/>
        <v>0</v>
      </c>
      <c r="AJ190" s="46">
        <f t="shared" si="141"/>
        <v>0</v>
      </c>
      <c r="AK190" s="46">
        <f t="shared" si="141"/>
        <v>0</v>
      </c>
      <c r="AL190" s="46">
        <f t="shared" si="141"/>
        <v>0</v>
      </c>
      <c r="AM190" s="46">
        <f t="shared" si="141"/>
        <v>0</v>
      </c>
      <c r="AN190" s="46">
        <f t="shared" si="141"/>
        <v>0</v>
      </c>
      <c r="AO190" s="46">
        <f t="shared" si="141"/>
        <v>0</v>
      </c>
      <c r="AP190" s="46">
        <f t="shared" si="141"/>
        <v>0</v>
      </c>
      <c r="AQ190" s="46">
        <f t="shared" si="141"/>
        <v>0</v>
      </c>
      <c r="AR190" s="46">
        <f t="shared" si="141"/>
        <v>0</v>
      </c>
      <c r="AS190" s="46">
        <f t="shared" si="141"/>
        <v>0</v>
      </c>
      <c r="AT190" s="46">
        <f t="shared" si="141"/>
        <v>0</v>
      </c>
      <c r="AU190" s="46">
        <f t="shared" si="141"/>
        <v>0</v>
      </c>
      <c r="AV190" s="46">
        <f t="shared" si="141"/>
        <v>0</v>
      </c>
      <c r="AW190" s="46">
        <f t="shared" si="141"/>
        <v>0</v>
      </c>
      <c r="AX190" s="46">
        <f t="shared" si="141"/>
        <v>0</v>
      </c>
      <c r="AY190" s="46">
        <f t="shared" si="141"/>
        <v>0</v>
      </c>
      <c r="AZ190" s="46">
        <f t="shared" si="141"/>
        <v>0</v>
      </c>
      <c r="BA190" s="46">
        <f t="shared" si="141"/>
        <v>0</v>
      </c>
      <c r="BB190" s="46">
        <f t="shared" si="141"/>
        <v>0</v>
      </c>
      <c r="BC190" s="46">
        <f t="shared" si="141"/>
        <v>0</v>
      </c>
      <c r="BD190" s="46">
        <f t="shared" si="141"/>
        <v>0</v>
      </c>
      <c r="BE190" s="46">
        <f t="shared" si="141"/>
        <v>0</v>
      </c>
      <c r="BF190" s="46">
        <f t="shared" si="141"/>
        <v>0</v>
      </c>
      <c r="BG190" s="46">
        <f t="shared" ref="BG190:CL190" si="142">ROUNDUP(Rows_for_Initial_Curve*BG188,0)</f>
        <v>0</v>
      </c>
      <c r="BH190" s="46">
        <f t="shared" si="142"/>
        <v>0</v>
      </c>
      <c r="BI190" s="46">
        <f t="shared" si="142"/>
        <v>0</v>
      </c>
      <c r="BJ190" s="46">
        <f t="shared" si="142"/>
        <v>0</v>
      </c>
      <c r="BK190" s="46">
        <f t="shared" si="142"/>
        <v>0</v>
      </c>
      <c r="BL190" s="46">
        <f t="shared" si="142"/>
        <v>0</v>
      </c>
      <c r="BM190" s="46">
        <f t="shared" si="142"/>
        <v>0</v>
      </c>
      <c r="BN190" s="46">
        <f t="shared" si="142"/>
        <v>0</v>
      </c>
      <c r="BO190" s="46">
        <f t="shared" si="142"/>
        <v>0</v>
      </c>
      <c r="BP190" s="46">
        <f t="shared" si="142"/>
        <v>0</v>
      </c>
      <c r="BQ190" s="46">
        <f t="shared" si="142"/>
        <v>0</v>
      </c>
      <c r="BR190" s="46">
        <f t="shared" si="142"/>
        <v>0</v>
      </c>
      <c r="BS190" s="46">
        <f t="shared" si="142"/>
        <v>0</v>
      </c>
      <c r="BT190" s="46">
        <f t="shared" si="142"/>
        <v>0</v>
      </c>
      <c r="BU190" s="46">
        <f t="shared" si="142"/>
        <v>0</v>
      </c>
      <c r="BV190" s="46">
        <f t="shared" si="142"/>
        <v>0</v>
      </c>
      <c r="BW190" s="46">
        <f t="shared" si="142"/>
        <v>0</v>
      </c>
      <c r="BX190" s="46">
        <f t="shared" si="142"/>
        <v>0</v>
      </c>
      <c r="BY190" s="46">
        <f t="shared" si="142"/>
        <v>0</v>
      </c>
      <c r="BZ190" s="46">
        <f t="shared" si="142"/>
        <v>0</v>
      </c>
      <c r="CA190" s="46">
        <f t="shared" si="142"/>
        <v>0</v>
      </c>
      <c r="CB190" s="46">
        <f t="shared" si="142"/>
        <v>0</v>
      </c>
      <c r="CC190" s="46">
        <f t="shared" si="142"/>
        <v>0</v>
      </c>
      <c r="CD190" s="46">
        <f t="shared" si="142"/>
        <v>0</v>
      </c>
      <c r="CE190" s="46">
        <f t="shared" si="142"/>
        <v>0</v>
      </c>
      <c r="CF190" s="46">
        <f t="shared" si="142"/>
        <v>0</v>
      </c>
      <c r="CG190" s="46">
        <f t="shared" si="142"/>
        <v>0</v>
      </c>
      <c r="CH190" s="46">
        <f t="shared" si="142"/>
        <v>0</v>
      </c>
      <c r="CI190" s="46">
        <f t="shared" si="142"/>
        <v>0</v>
      </c>
      <c r="CJ190" s="46">
        <f t="shared" si="142"/>
        <v>0</v>
      </c>
      <c r="CK190" s="46">
        <f t="shared" si="142"/>
        <v>0</v>
      </c>
      <c r="CL190" s="46">
        <f t="shared" si="142"/>
        <v>0</v>
      </c>
      <c r="CM190" s="46">
        <f t="shared" ref="CM190:CZ190" si="143">ROUNDUP(Rows_for_Initial_Curve*CM188,0)</f>
        <v>0</v>
      </c>
      <c r="CN190" s="46">
        <f t="shared" si="143"/>
        <v>0</v>
      </c>
      <c r="CO190" s="46">
        <f t="shared" si="143"/>
        <v>0</v>
      </c>
      <c r="CP190" s="46">
        <f t="shared" si="143"/>
        <v>0</v>
      </c>
      <c r="CQ190" s="46">
        <f t="shared" si="143"/>
        <v>0</v>
      </c>
      <c r="CR190" s="46">
        <f t="shared" si="143"/>
        <v>0</v>
      </c>
      <c r="CS190" s="46">
        <f t="shared" si="143"/>
        <v>0</v>
      </c>
      <c r="CT190" s="46">
        <f t="shared" si="143"/>
        <v>0</v>
      </c>
      <c r="CU190" s="46">
        <f t="shared" si="143"/>
        <v>0</v>
      </c>
      <c r="CV190" s="46">
        <f t="shared" si="143"/>
        <v>0</v>
      </c>
      <c r="CW190" s="46">
        <f t="shared" si="143"/>
        <v>0</v>
      </c>
      <c r="CX190" s="46">
        <f t="shared" si="143"/>
        <v>0</v>
      </c>
      <c r="CY190" s="46">
        <f t="shared" si="143"/>
        <v>0</v>
      </c>
      <c r="CZ190" s="46">
        <f t="shared" si="143"/>
        <v>0</v>
      </c>
      <c r="DA190" s="57"/>
      <c r="DB190" s="57"/>
      <c r="DC190" s="57"/>
      <c r="DD190" s="57"/>
      <c r="DE190" s="57"/>
      <c r="DF190" s="57"/>
      <c r="DG190" s="57"/>
    </row>
    <row r="191" spans="1:111" s="47" customFormat="1" ht="14.15" customHeight="1">
      <c r="A191" s="44" t="s">
        <v>100</v>
      </c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51"/>
      <c r="Y191" s="51"/>
      <c r="Z191" s="46"/>
      <c r="AA191" s="46">
        <f t="shared" ref="AA191:BF191" si="144">ROUNDDOWN(Percent_of_Stitches_Intial_BO*AA189,0)</f>
        <v>12</v>
      </c>
      <c r="AB191" s="46">
        <f t="shared" si="144"/>
        <v>13</v>
      </c>
      <c r="AC191" s="46">
        <f t="shared" si="144"/>
        <v>13</v>
      </c>
      <c r="AD191" s="46">
        <f t="shared" si="144"/>
        <v>13</v>
      </c>
      <c r="AE191" s="46">
        <f t="shared" si="144"/>
        <v>14</v>
      </c>
      <c r="AF191" s="46">
        <f t="shared" si="144"/>
        <v>14</v>
      </c>
      <c r="AG191" s="46">
        <f t="shared" si="144"/>
        <v>14</v>
      </c>
      <c r="AH191" s="46">
        <f t="shared" si="144"/>
        <v>15</v>
      </c>
      <c r="AI191" s="46">
        <f t="shared" si="144"/>
        <v>15</v>
      </c>
      <c r="AJ191" s="46">
        <f t="shared" si="144"/>
        <v>15</v>
      </c>
      <c r="AK191" s="46">
        <f t="shared" si="144"/>
        <v>15</v>
      </c>
      <c r="AL191" s="46">
        <f t="shared" si="144"/>
        <v>16</v>
      </c>
      <c r="AM191" s="46">
        <f t="shared" si="144"/>
        <v>16</v>
      </c>
      <c r="AN191" s="46">
        <f t="shared" si="144"/>
        <v>16</v>
      </c>
      <c r="AO191" s="46">
        <f t="shared" si="144"/>
        <v>17</v>
      </c>
      <c r="AP191" s="46">
        <f t="shared" si="144"/>
        <v>17</v>
      </c>
      <c r="AQ191" s="46">
        <f t="shared" si="144"/>
        <v>17</v>
      </c>
      <c r="AR191" s="46">
        <f t="shared" si="144"/>
        <v>18</v>
      </c>
      <c r="AS191" s="46">
        <f t="shared" si="144"/>
        <v>18</v>
      </c>
      <c r="AT191" s="46">
        <f t="shared" si="144"/>
        <v>18</v>
      </c>
      <c r="AU191" s="46">
        <f t="shared" si="144"/>
        <v>18</v>
      </c>
      <c r="AV191" s="46">
        <f t="shared" si="144"/>
        <v>19</v>
      </c>
      <c r="AW191" s="46">
        <f t="shared" si="144"/>
        <v>19</v>
      </c>
      <c r="AX191" s="46">
        <f t="shared" si="144"/>
        <v>19</v>
      </c>
      <c r="AY191" s="46">
        <f t="shared" si="144"/>
        <v>20</v>
      </c>
      <c r="AZ191" s="46">
        <f t="shared" si="144"/>
        <v>20</v>
      </c>
      <c r="BA191" s="46">
        <f t="shared" si="144"/>
        <v>20</v>
      </c>
      <c r="BB191" s="46">
        <f t="shared" si="144"/>
        <v>21</v>
      </c>
      <c r="BC191" s="46">
        <f t="shared" si="144"/>
        <v>21</v>
      </c>
      <c r="BD191" s="46">
        <f t="shared" si="144"/>
        <v>21</v>
      </c>
      <c r="BE191" s="46">
        <f t="shared" si="144"/>
        <v>21</v>
      </c>
      <c r="BF191" s="46">
        <f t="shared" si="144"/>
        <v>22</v>
      </c>
      <c r="BG191" s="46">
        <f t="shared" ref="BG191:CL191" si="145">ROUNDDOWN(Percent_of_Stitches_Intial_BO*BG189,0)</f>
        <v>22</v>
      </c>
      <c r="BH191" s="46">
        <f t="shared" si="145"/>
        <v>22</v>
      </c>
      <c r="BI191" s="46">
        <f t="shared" si="145"/>
        <v>23</v>
      </c>
      <c r="BJ191" s="46">
        <f t="shared" si="145"/>
        <v>23</v>
      </c>
      <c r="BK191" s="46">
        <f t="shared" si="145"/>
        <v>23</v>
      </c>
      <c r="BL191" s="46">
        <f t="shared" si="145"/>
        <v>24</v>
      </c>
      <c r="BM191" s="46">
        <f t="shared" si="145"/>
        <v>24</v>
      </c>
      <c r="BN191" s="46">
        <f t="shared" si="145"/>
        <v>24</v>
      </c>
      <c r="BO191" s="46">
        <f t="shared" si="145"/>
        <v>24</v>
      </c>
      <c r="BP191" s="46">
        <f t="shared" si="145"/>
        <v>25</v>
      </c>
      <c r="BQ191" s="46">
        <f t="shared" si="145"/>
        <v>25</v>
      </c>
      <c r="BR191" s="46">
        <f t="shared" si="145"/>
        <v>25</v>
      </c>
      <c r="BS191" s="46">
        <f t="shared" si="145"/>
        <v>26</v>
      </c>
      <c r="BT191" s="46">
        <f t="shared" si="145"/>
        <v>26</v>
      </c>
      <c r="BU191" s="46">
        <f t="shared" si="145"/>
        <v>26</v>
      </c>
      <c r="BV191" s="46">
        <f t="shared" si="145"/>
        <v>27</v>
      </c>
      <c r="BW191" s="46">
        <f t="shared" si="145"/>
        <v>27</v>
      </c>
      <c r="BX191" s="46">
        <f t="shared" si="145"/>
        <v>27</v>
      </c>
      <c r="BY191" s="46">
        <f t="shared" si="145"/>
        <v>27</v>
      </c>
      <c r="BZ191" s="46">
        <f t="shared" si="145"/>
        <v>28</v>
      </c>
      <c r="CA191" s="46">
        <f t="shared" si="145"/>
        <v>28</v>
      </c>
      <c r="CB191" s="46">
        <f t="shared" si="145"/>
        <v>28</v>
      </c>
      <c r="CC191" s="46">
        <f t="shared" si="145"/>
        <v>29</v>
      </c>
      <c r="CD191" s="46">
        <f t="shared" si="145"/>
        <v>29</v>
      </c>
      <c r="CE191" s="46">
        <f t="shared" si="145"/>
        <v>29</v>
      </c>
      <c r="CF191" s="46">
        <f t="shared" si="145"/>
        <v>30</v>
      </c>
      <c r="CG191" s="46">
        <f t="shared" si="145"/>
        <v>30</v>
      </c>
      <c r="CH191" s="46">
        <f t="shared" si="145"/>
        <v>30</v>
      </c>
      <c r="CI191" s="46">
        <f t="shared" si="145"/>
        <v>30</v>
      </c>
      <c r="CJ191" s="46">
        <f t="shared" si="145"/>
        <v>31</v>
      </c>
      <c r="CK191" s="46">
        <f t="shared" si="145"/>
        <v>31</v>
      </c>
      <c r="CL191" s="46">
        <f t="shared" si="145"/>
        <v>31</v>
      </c>
      <c r="CM191" s="46">
        <f t="shared" ref="CM191:CZ191" si="146">ROUNDDOWN(Percent_of_Stitches_Intial_BO*CM189,0)</f>
        <v>32</v>
      </c>
      <c r="CN191" s="46">
        <f t="shared" si="146"/>
        <v>32</v>
      </c>
      <c r="CO191" s="46">
        <f t="shared" si="146"/>
        <v>32</v>
      </c>
      <c r="CP191" s="46">
        <f t="shared" si="146"/>
        <v>33</v>
      </c>
      <c r="CQ191" s="46">
        <f t="shared" si="146"/>
        <v>33</v>
      </c>
      <c r="CR191" s="46">
        <f t="shared" si="146"/>
        <v>33</v>
      </c>
      <c r="CS191" s="46">
        <f t="shared" si="146"/>
        <v>33</v>
      </c>
      <c r="CT191" s="46">
        <f t="shared" si="146"/>
        <v>34</v>
      </c>
      <c r="CU191" s="46">
        <f t="shared" si="146"/>
        <v>34</v>
      </c>
      <c r="CV191" s="46">
        <f t="shared" si="146"/>
        <v>34</v>
      </c>
      <c r="CW191" s="46">
        <f t="shared" si="146"/>
        <v>35</v>
      </c>
      <c r="CX191" s="46">
        <f t="shared" si="146"/>
        <v>35</v>
      </c>
      <c r="CY191" s="46">
        <f t="shared" si="146"/>
        <v>35</v>
      </c>
      <c r="CZ191" s="46">
        <f t="shared" si="146"/>
        <v>36</v>
      </c>
      <c r="DA191" s="57"/>
      <c r="DB191" s="57"/>
      <c r="DC191" s="57"/>
      <c r="DD191" s="57"/>
      <c r="DE191" s="57"/>
      <c r="DF191" s="57"/>
      <c r="DG191" s="57"/>
    </row>
    <row r="192" spans="1:111" ht="15.75" customHeight="1">
      <c r="A192" s="54" t="s">
        <v>79</v>
      </c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2"/>
      <c r="AA192" s="51">
        <v>6</v>
      </c>
      <c r="AB192" s="51">
        <v>6</v>
      </c>
      <c r="AC192" s="51">
        <v>6</v>
      </c>
      <c r="AD192" s="51">
        <v>6</v>
      </c>
      <c r="AE192" s="53">
        <v>7</v>
      </c>
      <c r="AF192" s="53">
        <v>7</v>
      </c>
      <c r="AG192" s="53">
        <v>7</v>
      </c>
      <c r="AH192" s="53">
        <v>7</v>
      </c>
      <c r="AI192" s="53">
        <v>7</v>
      </c>
      <c r="AJ192" s="53">
        <v>7</v>
      </c>
      <c r="AK192" s="53">
        <v>7</v>
      </c>
      <c r="AL192" s="53">
        <v>7</v>
      </c>
      <c r="AM192" s="53">
        <v>7</v>
      </c>
      <c r="AN192" s="53">
        <v>7</v>
      </c>
      <c r="AO192" s="53">
        <v>7</v>
      </c>
      <c r="AP192" s="53">
        <v>7</v>
      </c>
      <c r="AQ192" s="53">
        <v>7</v>
      </c>
      <c r="AR192" s="51">
        <v>7</v>
      </c>
      <c r="AS192" s="51">
        <v>7</v>
      </c>
      <c r="AT192" s="51">
        <v>7</v>
      </c>
      <c r="AU192" s="51">
        <v>7</v>
      </c>
      <c r="AV192" s="51">
        <v>8</v>
      </c>
      <c r="AW192" s="51">
        <v>8</v>
      </c>
      <c r="AX192" s="51">
        <v>8</v>
      </c>
      <c r="AY192" s="53">
        <v>9</v>
      </c>
      <c r="AZ192" s="53">
        <v>9</v>
      </c>
      <c r="BA192" s="53">
        <v>9</v>
      </c>
      <c r="BB192" s="51">
        <v>9</v>
      </c>
      <c r="BC192" s="51">
        <v>9</v>
      </c>
      <c r="BD192" s="51">
        <v>9</v>
      </c>
      <c r="BE192" s="51">
        <v>9</v>
      </c>
      <c r="BF192" s="51">
        <v>9</v>
      </c>
      <c r="BG192" s="51">
        <v>9</v>
      </c>
      <c r="BH192" s="51">
        <v>9</v>
      </c>
      <c r="BI192" s="51">
        <v>9</v>
      </c>
      <c r="BJ192" s="51">
        <v>9</v>
      </c>
      <c r="BK192" s="51">
        <v>9</v>
      </c>
      <c r="BL192" s="51">
        <v>9</v>
      </c>
      <c r="BM192" s="51">
        <v>9</v>
      </c>
      <c r="BN192" s="51">
        <v>9</v>
      </c>
      <c r="BO192" s="51">
        <v>9</v>
      </c>
      <c r="BP192" s="51">
        <v>9</v>
      </c>
      <c r="BQ192" s="51">
        <v>9</v>
      </c>
      <c r="BR192" s="51">
        <v>9</v>
      </c>
      <c r="BS192" s="51">
        <v>9</v>
      </c>
      <c r="BT192" s="51">
        <v>9</v>
      </c>
      <c r="BU192" s="51">
        <v>9</v>
      </c>
      <c r="BV192" s="51">
        <v>10</v>
      </c>
      <c r="BW192" s="51">
        <v>10</v>
      </c>
      <c r="BX192" s="51">
        <v>10</v>
      </c>
      <c r="BY192" s="51">
        <v>10</v>
      </c>
      <c r="BZ192" s="51">
        <v>10</v>
      </c>
      <c r="CA192" s="51">
        <v>10</v>
      </c>
      <c r="CB192" s="51">
        <v>10</v>
      </c>
      <c r="CC192" s="51">
        <v>10</v>
      </c>
      <c r="CD192" s="51">
        <v>10</v>
      </c>
      <c r="CE192" s="51">
        <v>10</v>
      </c>
      <c r="CF192" s="51">
        <v>10</v>
      </c>
      <c r="CG192" s="51">
        <v>10</v>
      </c>
      <c r="CH192" s="51">
        <v>10</v>
      </c>
      <c r="CI192" s="51">
        <v>10</v>
      </c>
      <c r="CJ192" s="51">
        <v>10</v>
      </c>
      <c r="CK192" s="51">
        <v>10</v>
      </c>
      <c r="CL192" s="51">
        <v>10</v>
      </c>
      <c r="CM192" s="51">
        <v>11</v>
      </c>
      <c r="CN192" s="51">
        <v>11</v>
      </c>
      <c r="CO192" s="51">
        <v>11</v>
      </c>
      <c r="CP192" s="51">
        <v>11</v>
      </c>
      <c r="CQ192" s="51">
        <v>11</v>
      </c>
      <c r="CR192" s="51">
        <v>11</v>
      </c>
      <c r="CS192" s="51">
        <v>11</v>
      </c>
      <c r="CT192" s="51">
        <v>11</v>
      </c>
      <c r="CU192" s="51">
        <v>11</v>
      </c>
      <c r="CV192" s="51">
        <v>11</v>
      </c>
      <c r="CW192" s="51">
        <v>12</v>
      </c>
      <c r="CX192" s="51">
        <v>12</v>
      </c>
      <c r="CY192" s="51">
        <v>12</v>
      </c>
      <c r="CZ192" s="51">
        <v>12</v>
      </c>
    </row>
    <row r="193" spans="1:111" ht="15.75" customHeight="1">
      <c r="A193" s="54" t="s">
        <v>80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2"/>
      <c r="AA193" s="51">
        <v>5</v>
      </c>
      <c r="AB193" s="51">
        <v>5</v>
      </c>
      <c r="AC193" s="51">
        <v>5</v>
      </c>
      <c r="AD193" s="51">
        <v>5</v>
      </c>
      <c r="AE193" s="53">
        <v>5</v>
      </c>
      <c r="AF193" s="53">
        <v>5</v>
      </c>
      <c r="AG193" s="53">
        <v>5</v>
      </c>
      <c r="AH193" s="53">
        <v>6</v>
      </c>
      <c r="AI193" s="53">
        <v>6</v>
      </c>
      <c r="AJ193" s="53">
        <v>6</v>
      </c>
      <c r="AK193" s="53">
        <v>6</v>
      </c>
      <c r="AL193" s="53">
        <v>6</v>
      </c>
      <c r="AM193" s="53">
        <v>6</v>
      </c>
      <c r="AN193" s="53">
        <v>6</v>
      </c>
      <c r="AO193" s="53">
        <v>6</v>
      </c>
      <c r="AP193" s="53">
        <v>6</v>
      </c>
      <c r="AQ193" s="53">
        <v>6</v>
      </c>
      <c r="AR193" s="51">
        <v>7</v>
      </c>
      <c r="AS193" s="51">
        <v>7</v>
      </c>
      <c r="AT193" s="51">
        <v>7</v>
      </c>
      <c r="AU193" s="51">
        <v>7</v>
      </c>
      <c r="AV193" s="51">
        <v>7</v>
      </c>
      <c r="AW193" s="51">
        <v>7</v>
      </c>
      <c r="AX193" s="51">
        <v>7</v>
      </c>
      <c r="AY193" s="53">
        <v>6</v>
      </c>
      <c r="AZ193" s="53">
        <v>6</v>
      </c>
      <c r="BA193" s="53">
        <v>6</v>
      </c>
      <c r="BB193" s="51">
        <v>6</v>
      </c>
      <c r="BC193" s="51">
        <v>6</v>
      </c>
      <c r="BD193" s="51">
        <v>6</v>
      </c>
      <c r="BE193" s="51">
        <v>6</v>
      </c>
      <c r="BF193" s="51">
        <v>6</v>
      </c>
      <c r="BG193" s="51">
        <v>6</v>
      </c>
      <c r="BH193" s="51">
        <v>6</v>
      </c>
      <c r="BI193" s="51">
        <v>7</v>
      </c>
      <c r="BJ193" s="51">
        <v>7</v>
      </c>
      <c r="BK193" s="51">
        <v>7</v>
      </c>
      <c r="BL193" s="51">
        <v>8</v>
      </c>
      <c r="BM193" s="51">
        <v>8</v>
      </c>
      <c r="BN193" s="51">
        <v>8</v>
      </c>
      <c r="BO193" s="51">
        <v>8</v>
      </c>
      <c r="BP193" s="51">
        <v>8</v>
      </c>
      <c r="BQ193" s="51">
        <v>8</v>
      </c>
      <c r="BR193" s="51">
        <v>8</v>
      </c>
      <c r="BS193" s="51">
        <v>8</v>
      </c>
      <c r="BT193" s="51">
        <v>8</v>
      </c>
      <c r="BU193" s="51">
        <v>8</v>
      </c>
      <c r="BV193" s="51">
        <v>8</v>
      </c>
      <c r="BW193" s="51">
        <v>8</v>
      </c>
      <c r="BX193" s="51">
        <v>8</v>
      </c>
      <c r="BY193" s="51">
        <v>8</v>
      </c>
      <c r="BZ193" s="51">
        <v>8</v>
      </c>
      <c r="CA193" s="51">
        <v>8</v>
      </c>
      <c r="CB193" s="51">
        <v>8</v>
      </c>
      <c r="CC193" s="51">
        <v>8</v>
      </c>
      <c r="CD193" s="51">
        <v>8</v>
      </c>
      <c r="CE193" s="51">
        <v>8</v>
      </c>
      <c r="CF193" s="51">
        <v>8</v>
      </c>
      <c r="CG193" s="51">
        <v>8</v>
      </c>
      <c r="CH193" s="51">
        <v>8</v>
      </c>
      <c r="CI193" s="51">
        <v>8</v>
      </c>
      <c r="CJ193" s="51">
        <v>8</v>
      </c>
      <c r="CK193" s="51">
        <v>8</v>
      </c>
      <c r="CL193" s="51">
        <v>8</v>
      </c>
      <c r="CM193" s="51">
        <v>8</v>
      </c>
      <c r="CN193" s="51">
        <v>8</v>
      </c>
      <c r="CO193" s="51">
        <v>8</v>
      </c>
      <c r="CP193" s="51">
        <v>9</v>
      </c>
      <c r="CQ193" s="51">
        <v>9</v>
      </c>
      <c r="CR193" s="51">
        <v>9</v>
      </c>
      <c r="CS193" s="51">
        <v>9</v>
      </c>
      <c r="CT193" s="51">
        <v>9</v>
      </c>
      <c r="CU193" s="51">
        <v>9</v>
      </c>
      <c r="CV193" s="51">
        <v>9</v>
      </c>
      <c r="CW193" s="51">
        <v>9</v>
      </c>
      <c r="CX193" s="51">
        <v>9</v>
      </c>
      <c r="CY193" s="51">
        <v>9</v>
      </c>
      <c r="CZ193" s="51">
        <v>9</v>
      </c>
    </row>
    <row r="194" spans="1:111" ht="15.75" customHeight="1">
      <c r="A194" s="54" t="s">
        <v>81</v>
      </c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2"/>
      <c r="AA194" s="51"/>
      <c r="AB194" s="51"/>
      <c r="AC194" s="51"/>
      <c r="AD194" s="51"/>
      <c r="AR194" s="51"/>
      <c r="AS194" s="51"/>
      <c r="AT194" s="51"/>
      <c r="AU194" s="51"/>
      <c r="AV194" s="51"/>
      <c r="AW194" s="51"/>
      <c r="AX194" s="51"/>
      <c r="AY194" s="53">
        <v>3</v>
      </c>
      <c r="AZ194" s="53">
        <v>3</v>
      </c>
      <c r="BA194" s="53">
        <v>3</v>
      </c>
      <c r="BB194" s="51">
        <v>3</v>
      </c>
      <c r="BC194" s="51">
        <v>3</v>
      </c>
      <c r="BD194" s="51">
        <v>3</v>
      </c>
      <c r="BE194" s="51">
        <v>3</v>
      </c>
      <c r="BF194" s="51">
        <v>4</v>
      </c>
      <c r="BG194" s="51">
        <v>4</v>
      </c>
      <c r="BH194" s="51">
        <v>4</v>
      </c>
      <c r="BI194" s="51">
        <v>4</v>
      </c>
      <c r="BJ194" s="51">
        <v>4</v>
      </c>
      <c r="BK194" s="51">
        <v>4</v>
      </c>
      <c r="BL194" s="51">
        <v>5</v>
      </c>
      <c r="BM194" s="51">
        <v>5</v>
      </c>
      <c r="BN194" s="51">
        <v>5</v>
      </c>
      <c r="BO194" s="51">
        <v>5</v>
      </c>
      <c r="BP194" s="51">
        <v>6</v>
      </c>
      <c r="BQ194" s="51">
        <v>6</v>
      </c>
      <c r="BR194" s="51">
        <v>6</v>
      </c>
      <c r="BS194" s="51">
        <v>6</v>
      </c>
      <c r="BT194" s="51">
        <v>6</v>
      </c>
      <c r="BU194" s="51">
        <v>6</v>
      </c>
      <c r="BV194" s="51">
        <v>6</v>
      </c>
      <c r="BW194" s="51">
        <v>6</v>
      </c>
      <c r="BX194" s="51">
        <v>6</v>
      </c>
      <c r="BY194" s="51">
        <v>6</v>
      </c>
      <c r="BZ194" s="51">
        <v>6</v>
      </c>
      <c r="CA194" s="51">
        <v>6</v>
      </c>
      <c r="CB194" s="51">
        <v>6</v>
      </c>
      <c r="CC194" s="51">
        <v>6</v>
      </c>
      <c r="CD194" s="51">
        <v>6</v>
      </c>
      <c r="CE194" s="51">
        <v>6</v>
      </c>
      <c r="CF194" s="51">
        <v>6</v>
      </c>
      <c r="CG194" s="51">
        <v>6</v>
      </c>
      <c r="CH194" s="51">
        <v>6</v>
      </c>
      <c r="CI194" s="51">
        <v>6</v>
      </c>
      <c r="CJ194" s="51">
        <v>6</v>
      </c>
      <c r="CK194" s="51">
        <v>6</v>
      </c>
      <c r="CL194" s="51">
        <v>6</v>
      </c>
      <c r="CM194" s="51">
        <v>6</v>
      </c>
      <c r="CN194" s="51">
        <v>6</v>
      </c>
      <c r="CO194" s="51">
        <v>6</v>
      </c>
      <c r="CP194" s="51">
        <v>6</v>
      </c>
      <c r="CQ194" s="51">
        <v>6</v>
      </c>
      <c r="CR194" s="51">
        <v>6</v>
      </c>
      <c r="CS194" s="51">
        <v>6</v>
      </c>
      <c r="CT194" s="51">
        <v>7</v>
      </c>
      <c r="CU194" s="51">
        <v>7</v>
      </c>
      <c r="CV194" s="51">
        <v>7</v>
      </c>
      <c r="CW194" s="51">
        <v>7</v>
      </c>
      <c r="CX194" s="51">
        <v>7</v>
      </c>
      <c r="CY194" s="51">
        <v>7</v>
      </c>
      <c r="CZ194" s="51">
        <v>7</v>
      </c>
    </row>
    <row r="195" spans="1:111" ht="15.75" customHeight="1">
      <c r="A195" s="54" t="s">
        <v>99</v>
      </c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2"/>
      <c r="AA195" s="51"/>
      <c r="AB195" s="51"/>
      <c r="AC195" s="51"/>
      <c r="AD195" s="51"/>
      <c r="AR195" s="51"/>
      <c r="AS195" s="51"/>
      <c r="AT195" s="51"/>
      <c r="AU195" s="51"/>
      <c r="AV195" s="51"/>
      <c r="AW195" s="51"/>
      <c r="AX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>
        <v>2</v>
      </c>
      <c r="CA195" s="51">
        <v>2</v>
      </c>
      <c r="CB195" s="51">
        <v>3</v>
      </c>
      <c r="CC195" s="51">
        <v>3</v>
      </c>
      <c r="CD195" s="51">
        <v>3</v>
      </c>
      <c r="CE195" s="51">
        <v>3</v>
      </c>
      <c r="CF195" s="51">
        <v>4</v>
      </c>
      <c r="CG195" s="51">
        <v>4</v>
      </c>
      <c r="CH195" s="51">
        <v>4</v>
      </c>
      <c r="CI195" s="51">
        <v>4</v>
      </c>
      <c r="CJ195" s="51">
        <v>4</v>
      </c>
      <c r="CK195" s="51">
        <v>4</v>
      </c>
      <c r="CL195" s="51">
        <v>4</v>
      </c>
      <c r="CM195" s="51">
        <v>4</v>
      </c>
      <c r="CN195" s="51">
        <v>4</v>
      </c>
      <c r="CO195" s="51">
        <v>4</v>
      </c>
      <c r="CP195" s="51">
        <v>4</v>
      </c>
      <c r="CQ195" s="51">
        <v>4</v>
      </c>
      <c r="CR195" s="51">
        <v>4</v>
      </c>
      <c r="CS195" s="51">
        <v>4</v>
      </c>
      <c r="CT195" s="51">
        <v>4</v>
      </c>
      <c r="CU195" s="51">
        <v>4</v>
      </c>
      <c r="CV195" s="51">
        <v>4</v>
      </c>
      <c r="CW195" s="51">
        <v>4</v>
      </c>
      <c r="CX195" s="51">
        <v>4</v>
      </c>
      <c r="CY195" s="51">
        <v>4</v>
      </c>
      <c r="CZ195" s="51">
        <v>5</v>
      </c>
    </row>
    <row r="196" spans="1:111" ht="15.75" customHeight="1">
      <c r="A196" s="54" t="s">
        <v>83</v>
      </c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2"/>
      <c r="AA196" s="51">
        <v>1</v>
      </c>
      <c r="AB196" s="51">
        <v>2</v>
      </c>
      <c r="AC196" s="51">
        <v>2</v>
      </c>
      <c r="AD196" s="51">
        <v>2</v>
      </c>
      <c r="AE196" s="53">
        <v>2</v>
      </c>
      <c r="AF196" s="53">
        <v>2</v>
      </c>
      <c r="AG196" s="53">
        <v>2</v>
      </c>
      <c r="AH196" s="53">
        <v>2</v>
      </c>
      <c r="AI196" s="53">
        <v>2</v>
      </c>
      <c r="AJ196" s="53">
        <v>2</v>
      </c>
      <c r="AK196" s="53">
        <v>2</v>
      </c>
      <c r="AL196" s="53">
        <v>3</v>
      </c>
      <c r="AM196" s="53">
        <v>3</v>
      </c>
      <c r="AN196" s="53">
        <v>3</v>
      </c>
      <c r="AO196" s="53">
        <v>4</v>
      </c>
      <c r="AP196" s="53">
        <v>4</v>
      </c>
      <c r="AQ196" s="53">
        <v>4</v>
      </c>
      <c r="AR196" s="51">
        <v>4</v>
      </c>
      <c r="AS196" s="51">
        <v>4</v>
      </c>
      <c r="AT196" s="51">
        <v>4</v>
      </c>
      <c r="AU196" s="51">
        <v>4</v>
      </c>
      <c r="AV196" s="51">
        <v>4</v>
      </c>
      <c r="AW196" s="51">
        <v>4</v>
      </c>
      <c r="AX196" s="51">
        <v>4</v>
      </c>
      <c r="AY196" s="53">
        <v>2</v>
      </c>
      <c r="AZ196" s="53">
        <v>2</v>
      </c>
      <c r="BA196" s="53">
        <v>2</v>
      </c>
      <c r="BB196" s="51">
        <v>3</v>
      </c>
      <c r="BC196" s="51">
        <v>3</v>
      </c>
      <c r="BD196" s="51">
        <v>3</v>
      </c>
      <c r="BE196" s="51">
        <v>3</v>
      </c>
      <c r="BF196" s="51">
        <v>3</v>
      </c>
      <c r="BG196" s="51">
        <v>3</v>
      </c>
      <c r="BH196" s="51">
        <v>3</v>
      </c>
      <c r="BI196" s="51">
        <v>3</v>
      </c>
      <c r="BJ196" s="51">
        <v>3</v>
      </c>
      <c r="BK196" s="51">
        <v>3</v>
      </c>
      <c r="BL196" s="51">
        <v>2</v>
      </c>
      <c r="BM196" s="51">
        <v>2</v>
      </c>
      <c r="BN196" s="51">
        <v>2</v>
      </c>
      <c r="BO196" s="51">
        <v>2</v>
      </c>
      <c r="BP196" s="51">
        <v>2</v>
      </c>
      <c r="BQ196" s="51">
        <v>2</v>
      </c>
      <c r="BR196" s="51">
        <v>2</v>
      </c>
      <c r="BS196" s="51">
        <v>3</v>
      </c>
      <c r="BT196" s="51">
        <v>3</v>
      </c>
      <c r="BU196" s="51">
        <v>3</v>
      </c>
      <c r="BV196" s="51">
        <v>2</v>
      </c>
      <c r="BW196" s="51">
        <v>2</v>
      </c>
      <c r="BX196" s="51">
        <v>2</v>
      </c>
      <c r="BY196" s="51">
        <v>2</v>
      </c>
      <c r="BZ196" s="51">
        <v>2</v>
      </c>
      <c r="CA196" s="51">
        <v>2</v>
      </c>
      <c r="CB196" s="51">
        <v>2</v>
      </c>
      <c r="CC196" s="51">
        <v>2</v>
      </c>
      <c r="CD196" s="51">
        <v>2</v>
      </c>
      <c r="CE196" s="51">
        <v>2</v>
      </c>
      <c r="CF196" s="51">
        <v>2</v>
      </c>
      <c r="CG196" s="51">
        <v>2</v>
      </c>
      <c r="CH196" s="51">
        <v>2</v>
      </c>
      <c r="CI196" s="51">
        <v>2</v>
      </c>
      <c r="CJ196" s="51">
        <v>3</v>
      </c>
      <c r="CK196" s="51">
        <v>3</v>
      </c>
      <c r="CL196" s="51">
        <v>3</v>
      </c>
      <c r="CM196" s="51">
        <v>3</v>
      </c>
      <c r="CN196" s="51">
        <v>3</v>
      </c>
      <c r="CO196" s="51">
        <v>3</v>
      </c>
      <c r="CP196" s="51">
        <v>3</v>
      </c>
      <c r="CQ196" s="51">
        <v>3</v>
      </c>
      <c r="CR196" s="51">
        <v>3</v>
      </c>
      <c r="CS196" s="51">
        <v>3</v>
      </c>
      <c r="CT196" s="51">
        <v>3</v>
      </c>
      <c r="CU196" s="51">
        <v>3</v>
      </c>
      <c r="CV196" s="51">
        <v>3</v>
      </c>
      <c r="CW196" s="51">
        <v>3</v>
      </c>
      <c r="CX196" s="51">
        <v>3</v>
      </c>
      <c r="CY196" s="51">
        <v>3</v>
      </c>
      <c r="CZ196" s="51">
        <v>3</v>
      </c>
    </row>
    <row r="197" spans="1:111" s="58" customFormat="1" ht="15.75" customHeight="1">
      <c r="A197" s="58" t="s">
        <v>98</v>
      </c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51"/>
      <c r="Y197" s="51"/>
      <c r="Z197" s="60"/>
      <c r="AA197" s="60">
        <f t="shared" ref="AA197:AX197" si="147">((2*2)+(2*AA196))</f>
        <v>6</v>
      </c>
      <c r="AB197" s="60">
        <f t="shared" si="147"/>
        <v>8</v>
      </c>
      <c r="AC197" s="60">
        <f t="shared" si="147"/>
        <v>8</v>
      </c>
      <c r="AD197" s="60">
        <f t="shared" si="147"/>
        <v>8</v>
      </c>
      <c r="AE197" s="60">
        <f t="shared" si="147"/>
        <v>8</v>
      </c>
      <c r="AF197" s="60">
        <f t="shared" si="147"/>
        <v>8</v>
      </c>
      <c r="AG197" s="60">
        <f t="shared" si="147"/>
        <v>8</v>
      </c>
      <c r="AH197" s="60">
        <f t="shared" si="147"/>
        <v>8</v>
      </c>
      <c r="AI197" s="60">
        <f t="shared" si="147"/>
        <v>8</v>
      </c>
      <c r="AJ197" s="60">
        <f t="shared" si="147"/>
        <v>8</v>
      </c>
      <c r="AK197" s="60">
        <f t="shared" si="147"/>
        <v>8</v>
      </c>
      <c r="AL197" s="60">
        <f t="shared" si="147"/>
        <v>10</v>
      </c>
      <c r="AM197" s="60">
        <f t="shared" si="147"/>
        <v>10</v>
      </c>
      <c r="AN197" s="60">
        <f t="shared" si="147"/>
        <v>10</v>
      </c>
      <c r="AO197" s="60">
        <f t="shared" si="147"/>
        <v>12</v>
      </c>
      <c r="AP197" s="60">
        <f t="shared" si="147"/>
        <v>12</v>
      </c>
      <c r="AQ197" s="60">
        <f t="shared" si="147"/>
        <v>12</v>
      </c>
      <c r="AR197" s="60">
        <f t="shared" si="147"/>
        <v>12</v>
      </c>
      <c r="AS197" s="60">
        <f t="shared" si="147"/>
        <v>12</v>
      </c>
      <c r="AT197" s="60">
        <f t="shared" si="147"/>
        <v>12</v>
      </c>
      <c r="AU197" s="60">
        <f t="shared" si="147"/>
        <v>12</v>
      </c>
      <c r="AV197" s="60">
        <f t="shared" si="147"/>
        <v>12</v>
      </c>
      <c r="AW197" s="60">
        <f t="shared" si="147"/>
        <v>12</v>
      </c>
      <c r="AX197" s="60">
        <f t="shared" si="147"/>
        <v>12</v>
      </c>
      <c r="AY197" s="60">
        <f>((2*3)+(2*AY196))</f>
        <v>10</v>
      </c>
      <c r="AZ197" s="60">
        <f t="shared" ref="AZ197:BY197" si="148">((2*3)+(2*AZ196))</f>
        <v>10</v>
      </c>
      <c r="BA197" s="60">
        <f t="shared" si="148"/>
        <v>10</v>
      </c>
      <c r="BB197" s="60">
        <f t="shared" si="148"/>
        <v>12</v>
      </c>
      <c r="BC197" s="60">
        <f t="shared" si="148"/>
        <v>12</v>
      </c>
      <c r="BD197" s="60">
        <f t="shared" si="148"/>
        <v>12</v>
      </c>
      <c r="BE197" s="60">
        <f t="shared" si="148"/>
        <v>12</v>
      </c>
      <c r="BF197" s="60">
        <f t="shared" si="148"/>
        <v>12</v>
      </c>
      <c r="BG197" s="60">
        <f t="shared" si="148"/>
        <v>12</v>
      </c>
      <c r="BH197" s="60">
        <f t="shared" si="148"/>
        <v>12</v>
      </c>
      <c r="BI197" s="60">
        <f t="shared" si="148"/>
        <v>12</v>
      </c>
      <c r="BJ197" s="60">
        <f t="shared" si="148"/>
        <v>12</v>
      </c>
      <c r="BK197" s="60">
        <f t="shared" si="148"/>
        <v>12</v>
      </c>
      <c r="BL197" s="60">
        <f t="shared" si="148"/>
        <v>10</v>
      </c>
      <c r="BM197" s="60">
        <f t="shared" si="148"/>
        <v>10</v>
      </c>
      <c r="BN197" s="60">
        <f t="shared" si="148"/>
        <v>10</v>
      </c>
      <c r="BO197" s="60">
        <f t="shared" si="148"/>
        <v>10</v>
      </c>
      <c r="BP197" s="60">
        <f t="shared" si="148"/>
        <v>10</v>
      </c>
      <c r="BQ197" s="60">
        <f t="shared" si="148"/>
        <v>10</v>
      </c>
      <c r="BR197" s="60">
        <f t="shared" si="148"/>
        <v>10</v>
      </c>
      <c r="BS197" s="60">
        <f t="shared" si="148"/>
        <v>12</v>
      </c>
      <c r="BT197" s="60">
        <f t="shared" si="148"/>
        <v>12</v>
      </c>
      <c r="BU197" s="60">
        <f t="shared" si="148"/>
        <v>12</v>
      </c>
      <c r="BV197" s="60">
        <f t="shared" si="148"/>
        <v>10</v>
      </c>
      <c r="BW197" s="60">
        <f t="shared" si="148"/>
        <v>10</v>
      </c>
      <c r="BX197" s="60">
        <f t="shared" si="148"/>
        <v>10</v>
      </c>
      <c r="BY197" s="60">
        <f t="shared" si="148"/>
        <v>10</v>
      </c>
      <c r="BZ197" s="60">
        <f>((2*4)+(2*BZ196))</f>
        <v>12</v>
      </c>
      <c r="CA197" s="60">
        <f t="shared" ref="CA197:CZ197" si="149">((2*4)+(2*CA196))</f>
        <v>12</v>
      </c>
      <c r="CB197" s="60">
        <f t="shared" si="149"/>
        <v>12</v>
      </c>
      <c r="CC197" s="60">
        <f t="shared" si="149"/>
        <v>12</v>
      </c>
      <c r="CD197" s="60">
        <f t="shared" si="149"/>
        <v>12</v>
      </c>
      <c r="CE197" s="60">
        <f t="shared" si="149"/>
        <v>12</v>
      </c>
      <c r="CF197" s="60">
        <f t="shared" si="149"/>
        <v>12</v>
      </c>
      <c r="CG197" s="60">
        <f t="shared" si="149"/>
        <v>12</v>
      </c>
      <c r="CH197" s="60">
        <f t="shared" si="149"/>
        <v>12</v>
      </c>
      <c r="CI197" s="60">
        <f t="shared" si="149"/>
        <v>12</v>
      </c>
      <c r="CJ197" s="60">
        <f t="shared" si="149"/>
        <v>14</v>
      </c>
      <c r="CK197" s="60">
        <f t="shared" si="149"/>
        <v>14</v>
      </c>
      <c r="CL197" s="60">
        <f t="shared" si="149"/>
        <v>14</v>
      </c>
      <c r="CM197" s="60">
        <f t="shared" si="149"/>
        <v>14</v>
      </c>
      <c r="CN197" s="60">
        <f t="shared" si="149"/>
        <v>14</v>
      </c>
      <c r="CO197" s="60">
        <f t="shared" si="149"/>
        <v>14</v>
      </c>
      <c r="CP197" s="60">
        <f t="shared" si="149"/>
        <v>14</v>
      </c>
      <c r="CQ197" s="60">
        <f t="shared" si="149"/>
        <v>14</v>
      </c>
      <c r="CR197" s="60">
        <f t="shared" si="149"/>
        <v>14</v>
      </c>
      <c r="CS197" s="60">
        <f t="shared" si="149"/>
        <v>14</v>
      </c>
      <c r="CT197" s="60">
        <f t="shared" si="149"/>
        <v>14</v>
      </c>
      <c r="CU197" s="60">
        <f t="shared" si="149"/>
        <v>14</v>
      </c>
      <c r="CV197" s="60">
        <f t="shared" si="149"/>
        <v>14</v>
      </c>
      <c r="CW197" s="60">
        <f t="shared" si="149"/>
        <v>14</v>
      </c>
      <c r="CX197" s="60">
        <f t="shared" si="149"/>
        <v>14</v>
      </c>
      <c r="CY197" s="60">
        <f t="shared" si="149"/>
        <v>14</v>
      </c>
      <c r="CZ197" s="60">
        <f t="shared" si="149"/>
        <v>14</v>
      </c>
      <c r="DA197" s="59"/>
      <c r="DB197" s="59"/>
      <c r="DC197" s="59"/>
      <c r="DD197" s="59"/>
      <c r="DE197" s="59"/>
      <c r="DF197" s="59"/>
      <c r="DG197" s="59"/>
    </row>
    <row r="198" spans="1:111" ht="15.75" customHeight="1">
      <c r="A198" s="61" t="s">
        <v>97</v>
      </c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>
        <f t="shared" ref="AA198:CL198" si="150">(AA197+AA201)</f>
        <v>21</v>
      </c>
      <c r="AB198" s="51">
        <f t="shared" si="150"/>
        <v>25</v>
      </c>
      <c r="AC198" s="51">
        <f t="shared" si="150"/>
        <v>25</v>
      </c>
      <c r="AD198" s="51">
        <f t="shared" si="150"/>
        <v>25</v>
      </c>
      <c r="AE198" s="51">
        <f t="shared" si="150"/>
        <v>25</v>
      </c>
      <c r="AF198" s="51">
        <f t="shared" si="150"/>
        <v>25</v>
      </c>
      <c r="AG198" s="51">
        <f t="shared" si="150"/>
        <v>25</v>
      </c>
      <c r="AH198" s="51">
        <f t="shared" si="150"/>
        <v>25</v>
      </c>
      <c r="AI198" s="51">
        <f t="shared" si="150"/>
        <v>25</v>
      </c>
      <c r="AJ198" s="51">
        <f t="shared" si="150"/>
        <v>25</v>
      </c>
      <c r="AK198" s="51">
        <f t="shared" si="150"/>
        <v>25</v>
      </c>
      <c r="AL198" s="51">
        <f t="shared" si="150"/>
        <v>29</v>
      </c>
      <c r="AM198" s="51">
        <f t="shared" si="150"/>
        <v>29</v>
      </c>
      <c r="AN198" s="51">
        <f t="shared" si="150"/>
        <v>31</v>
      </c>
      <c r="AO198" s="51">
        <f t="shared" si="150"/>
        <v>33</v>
      </c>
      <c r="AP198" s="51">
        <f t="shared" si="150"/>
        <v>35</v>
      </c>
      <c r="AQ198" s="51">
        <f t="shared" si="150"/>
        <v>35</v>
      </c>
      <c r="AR198" s="51">
        <f t="shared" si="150"/>
        <v>35</v>
      </c>
      <c r="AS198" s="51">
        <f t="shared" si="150"/>
        <v>35</v>
      </c>
      <c r="AT198" s="51">
        <f t="shared" si="150"/>
        <v>37</v>
      </c>
      <c r="AU198" s="51">
        <f t="shared" si="150"/>
        <v>37</v>
      </c>
      <c r="AV198" s="51">
        <f t="shared" si="150"/>
        <v>37</v>
      </c>
      <c r="AW198" s="51">
        <f t="shared" si="150"/>
        <v>35</v>
      </c>
      <c r="AX198" s="51">
        <f t="shared" si="150"/>
        <v>35</v>
      </c>
      <c r="AY198" s="51">
        <f t="shared" si="150"/>
        <v>31</v>
      </c>
      <c r="AZ198" s="51">
        <f t="shared" si="150"/>
        <v>31</v>
      </c>
      <c r="BA198" s="51">
        <f t="shared" si="150"/>
        <v>33</v>
      </c>
      <c r="BB198" s="51">
        <f t="shared" si="150"/>
        <v>35</v>
      </c>
      <c r="BC198" s="51">
        <f t="shared" si="150"/>
        <v>37</v>
      </c>
      <c r="BD198" s="51">
        <f t="shared" si="150"/>
        <v>37</v>
      </c>
      <c r="BE198" s="51">
        <f t="shared" si="150"/>
        <v>35</v>
      </c>
      <c r="BF198" s="51">
        <f t="shared" si="150"/>
        <v>33</v>
      </c>
      <c r="BG198" s="51">
        <f t="shared" si="150"/>
        <v>33</v>
      </c>
      <c r="BH198" s="51">
        <f t="shared" si="150"/>
        <v>33</v>
      </c>
      <c r="BI198" s="51">
        <f t="shared" si="150"/>
        <v>33</v>
      </c>
      <c r="BJ198" s="51">
        <f t="shared" si="150"/>
        <v>33</v>
      </c>
      <c r="BK198" s="51">
        <f t="shared" si="150"/>
        <v>35</v>
      </c>
      <c r="BL198" s="51">
        <f t="shared" si="150"/>
        <v>29</v>
      </c>
      <c r="BM198" s="51">
        <f t="shared" si="150"/>
        <v>29</v>
      </c>
      <c r="BN198" s="51">
        <f t="shared" si="150"/>
        <v>31</v>
      </c>
      <c r="BO198" s="51">
        <f t="shared" si="150"/>
        <v>31</v>
      </c>
      <c r="BP198" s="51">
        <f t="shared" si="150"/>
        <v>31</v>
      </c>
      <c r="BQ198" s="51">
        <f t="shared" si="150"/>
        <v>31</v>
      </c>
      <c r="BR198" s="51">
        <f t="shared" si="150"/>
        <v>31</v>
      </c>
      <c r="BS198" s="51">
        <f t="shared" si="150"/>
        <v>35</v>
      </c>
      <c r="BT198" s="51">
        <f t="shared" si="150"/>
        <v>35</v>
      </c>
      <c r="BU198" s="51">
        <f t="shared" si="150"/>
        <v>35</v>
      </c>
      <c r="BV198" s="51">
        <f t="shared" si="150"/>
        <v>31</v>
      </c>
      <c r="BW198" s="51">
        <f t="shared" si="150"/>
        <v>33</v>
      </c>
      <c r="BX198" s="51">
        <f t="shared" si="150"/>
        <v>33</v>
      </c>
      <c r="BY198" s="51">
        <f t="shared" si="150"/>
        <v>33</v>
      </c>
      <c r="BZ198" s="51">
        <f t="shared" si="150"/>
        <v>35</v>
      </c>
      <c r="CA198" s="51">
        <f t="shared" si="150"/>
        <v>35</v>
      </c>
      <c r="CB198" s="51">
        <f t="shared" si="150"/>
        <v>35</v>
      </c>
      <c r="CC198" s="51">
        <f t="shared" si="150"/>
        <v>35</v>
      </c>
      <c r="CD198" s="51">
        <f t="shared" si="150"/>
        <v>35</v>
      </c>
      <c r="CE198" s="51">
        <f t="shared" si="150"/>
        <v>35</v>
      </c>
      <c r="CF198" s="51">
        <f t="shared" si="150"/>
        <v>35</v>
      </c>
      <c r="CG198" s="51">
        <f t="shared" si="150"/>
        <v>35</v>
      </c>
      <c r="CH198" s="51">
        <f t="shared" si="150"/>
        <v>35</v>
      </c>
      <c r="CI198" s="51">
        <f t="shared" si="150"/>
        <v>35</v>
      </c>
      <c r="CJ198" s="51">
        <f t="shared" si="150"/>
        <v>39</v>
      </c>
      <c r="CK198" s="51">
        <f t="shared" si="150"/>
        <v>39</v>
      </c>
      <c r="CL198" s="51">
        <f t="shared" si="150"/>
        <v>41</v>
      </c>
      <c r="CM198" s="51">
        <f t="shared" ref="CM198:CZ198" si="151">(CM197+CM201)</f>
        <v>39</v>
      </c>
      <c r="CN198" s="51">
        <f t="shared" si="151"/>
        <v>39</v>
      </c>
      <c r="CO198" s="51">
        <f t="shared" si="151"/>
        <v>39</v>
      </c>
      <c r="CP198" s="51">
        <f t="shared" si="151"/>
        <v>39</v>
      </c>
      <c r="CQ198" s="51">
        <f t="shared" si="151"/>
        <v>39</v>
      </c>
      <c r="CR198" s="51">
        <f t="shared" si="151"/>
        <v>39</v>
      </c>
      <c r="CS198" s="51">
        <f t="shared" si="151"/>
        <v>39</v>
      </c>
      <c r="CT198" s="51">
        <f t="shared" si="151"/>
        <v>39</v>
      </c>
      <c r="CU198" s="51">
        <f t="shared" si="151"/>
        <v>43</v>
      </c>
      <c r="CV198" s="51">
        <f t="shared" si="151"/>
        <v>43</v>
      </c>
      <c r="CW198" s="51">
        <f t="shared" si="151"/>
        <v>43</v>
      </c>
      <c r="CX198" s="51">
        <f t="shared" si="151"/>
        <v>43</v>
      </c>
      <c r="CY198" s="51">
        <f t="shared" si="151"/>
        <v>43</v>
      </c>
      <c r="CZ198" s="51">
        <f t="shared" si="151"/>
        <v>41</v>
      </c>
    </row>
    <row r="199" spans="1:111" s="63" customFormat="1" ht="15.75" customHeight="1">
      <c r="A199" s="62" t="s">
        <v>96</v>
      </c>
      <c r="C199" s="65"/>
      <c r="D199" s="65"/>
      <c r="E199" s="65"/>
      <c r="F199" s="65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51"/>
      <c r="Y199" s="51"/>
      <c r="Z199" s="64"/>
      <c r="AA199" s="64">
        <f t="shared" ref="AA199:BF199" si="152">ROUNDUP(Stitches_at_Final_BO*AA189,0)</f>
        <v>9</v>
      </c>
      <c r="AB199" s="64">
        <f t="shared" si="152"/>
        <v>9</v>
      </c>
      <c r="AC199" s="64">
        <f t="shared" si="152"/>
        <v>9</v>
      </c>
      <c r="AD199" s="64">
        <f t="shared" si="152"/>
        <v>10</v>
      </c>
      <c r="AE199" s="64">
        <f t="shared" si="152"/>
        <v>10</v>
      </c>
      <c r="AF199" s="64">
        <f t="shared" si="152"/>
        <v>10</v>
      </c>
      <c r="AG199" s="64">
        <f t="shared" si="152"/>
        <v>10</v>
      </c>
      <c r="AH199" s="64">
        <f t="shared" si="152"/>
        <v>10</v>
      </c>
      <c r="AI199" s="64">
        <f t="shared" si="152"/>
        <v>11</v>
      </c>
      <c r="AJ199" s="64">
        <f t="shared" si="152"/>
        <v>11</v>
      </c>
      <c r="AK199" s="64">
        <f t="shared" si="152"/>
        <v>11</v>
      </c>
      <c r="AL199" s="64">
        <f t="shared" si="152"/>
        <v>11</v>
      </c>
      <c r="AM199" s="64">
        <f t="shared" si="152"/>
        <v>11</v>
      </c>
      <c r="AN199" s="64">
        <f t="shared" si="152"/>
        <v>12</v>
      </c>
      <c r="AO199" s="64">
        <f t="shared" si="152"/>
        <v>12</v>
      </c>
      <c r="AP199" s="64">
        <f t="shared" si="152"/>
        <v>12</v>
      </c>
      <c r="AQ199" s="64">
        <f t="shared" si="152"/>
        <v>12</v>
      </c>
      <c r="AR199" s="64">
        <f t="shared" si="152"/>
        <v>12</v>
      </c>
      <c r="AS199" s="64">
        <f t="shared" si="152"/>
        <v>13</v>
      </c>
      <c r="AT199" s="64">
        <f t="shared" si="152"/>
        <v>13</v>
      </c>
      <c r="AU199" s="64">
        <f t="shared" si="152"/>
        <v>13</v>
      </c>
      <c r="AV199" s="64">
        <f t="shared" si="152"/>
        <v>13</v>
      </c>
      <c r="AW199" s="64">
        <f t="shared" si="152"/>
        <v>13</v>
      </c>
      <c r="AX199" s="64">
        <f t="shared" si="152"/>
        <v>14</v>
      </c>
      <c r="AY199" s="64">
        <f t="shared" si="152"/>
        <v>14</v>
      </c>
      <c r="AZ199" s="64">
        <f t="shared" si="152"/>
        <v>14</v>
      </c>
      <c r="BA199" s="64">
        <f t="shared" si="152"/>
        <v>14</v>
      </c>
      <c r="BB199" s="64">
        <f t="shared" si="152"/>
        <v>14</v>
      </c>
      <c r="BC199" s="64">
        <f t="shared" si="152"/>
        <v>15</v>
      </c>
      <c r="BD199" s="64">
        <f t="shared" si="152"/>
        <v>15</v>
      </c>
      <c r="BE199" s="64">
        <f t="shared" si="152"/>
        <v>15</v>
      </c>
      <c r="BF199" s="64">
        <f t="shared" si="152"/>
        <v>15</v>
      </c>
      <c r="BG199" s="64">
        <f t="shared" ref="BG199:CL199" si="153">ROUNDUP(Stitches_at_Final_BO*BG189,0)</f>
        <v>15</v>
      </c>
      <c r="BH199" s="64">
        <f t="shared" si="153"/>
        <v>16</v>
      </c>
      <c r="BI199" s="64">
        <f t="shared" si="153"/>
        <v>16</v>
      </c>
      <c r="BJ199" s="64">
        <f t="shared" si="153"/>
        <v>16</v>
      </c>
      <c r="BK199" s="64">
        <f t="shared" si="153"/>
        <v>16</v>
      </c>
      <c r="BL199" s="64">
        <f t="shared" si="153"/>
        <v>16</v>
      </c>
      <c r="BM199" s="64">
        <f t="shared" si="153"/>
        <v>17</v>
      </c>
      <c r="BN199" s="64">
        <f t="shared" si="153"/>
        <v>17</v>
      </c>
      <c r="BO199" s="64">
        <f t="shared" si="153"/>
        <v>17</v>
      </c>
      <c r="BP199" s="64">
        <f t="shared" si="153"/>
        <v>17</v>
      </c>
      <c r="BQ199" s="64">
        <f t="shared" si="153"/>
        <v>17</v>
      </c>
      <c r="BR199" s="64">
        <f t="shared" si="153"/>
        <v>18</v>
      </c>
      <c r="BS199" s="64">
        <f t="shared" si="153"/>
        <v>18</v>
      </c>
      <c r="BT199" s="64">
        <f t="shared" si="153"/>
        <v>18</v>
      </c>
      <c r="BU199" s="64">
        <f t="shared" si="153"/>
        <v>18</v>
      </c>
      <c r="BV199" s="64">
        <f t="shared" si="153"/>
        <v>18</v>
      </c>
      <c r="BW199" s="64">
        <f t="shared" si="153"/>
        <v>19</v>
      </c>
      <c r="BX199" s="64">
        <f t="shared" si="153"/>
        <v>19</v>
      </c>
      <c r="BY199" s="64">
        <f t="shared" si="153"/>
        <v>19</v>
      </c>
      <c r="BZ199" s="64">
        <f t="shared" si="153"/>
        <v>19</v>
      </c>
      <c r="CA199" s="64">
        <f t="shared" si="153"/>
        <v>19</v>
      </c>
      <c r="CB199" s="64">
        <f t="shared" si="153"/>
        <v>20</v>
      </c>
      <c r="CC199" s="64">
        <f t="shared" si="153"/>
        <v>20</v>
      </c>
      <c r="CD199" s="64">
        <f t="shared" si="153"/>
        <v>20</v>
      </c>
      <c r="CE199" s="64">
        <f t="shared" si="153"/>
        <v>20</v>
      </c>
      <c r="CF199" s="64">
        <f t="shared" si="153"/>
        <v>20</v>
      </c>
      <c r="CG199" s="64">
        <f t="shared" si="153"/>
        <v>21</v>
      </c>
      <c r="CH199" s="64">
        <f t="shared" si="153"/>
        <v>21</v>
      </c>
      <c r="CI199" s="64">
        <f t="shared" si="153"/>
        <v>21</v>
      </c>
      <c r="CJ199" s="64">
        <f t="shared" si="153"/>
        <v>21</v>
      </c>
      <c r="CK199" s="64">
        <f t="shared" si="153"/>
        <v>21</v>
      </c>
      <c r="CL199" s="64">
        <f t="shared" si="153"/>
        <v>22</v>
      </c>
      <c r="CM199" s="64">
        <f t="shared" ref="CM199:CZ199" si="154">ROUNDUP(Stitches_at_Final_BO*CM189,0)</f>
        <v>22</v>
      </c>
      <c r="CN199" s="64">
        <f t="shared" si="154"/>
        <v>22</v>
      </c>
      <c r="CO199" s="64">
        <f t="shared" si="154"/>
        <v>22</v>
      </c>
      <c r="CP199" s="64">
        <f t="shared" si="154"/>
        <v>22</v>
      </c>
      <c r="CQ199" s="64">
        <f t="shared" si="154"/>
        <v>23</v>
      </c>
      <c r="CR199" s="64">
        <f t="shared" si="154"/>
        <v>23</v>
      </c>
      <c r="CS199" s="64">
        <f t="shared" si="154"/>
        <v>23</v>
      </c>
      <c r="CT199" s="64">
        <f t="shared" si="154"/>
        <v>23</v>
      </c>
      <c r="CU199" s="64">
        <f t="shared" si="154"/>
        <v>23</v>
      </c>
      <c r="CV199" s="64">
        <f t="shared" si="154"/>
        <v>24</v>
      </c>
      <c r="CW199" s="64">
        <f t="shared" si="154"/>
        <v>24</v>
      </c>
      <c r="CX199" s="64">
        <f t="shared" si="154"/>
        <v>24</v>
      </c>
      <c r="CY199" s="64">
        <f t="shared" si="154"/>
        <v>24</v>
      </c>
      <c r="CZ199" s="64">
        <f t="shared" si="154"/>
        <v>24</v>
      </c>
      <c r="DA199" s="65"/>
      <c r="DB199" s="65"/>
      <c r="DC199" s="65"/>
      <c r="DD199" s="65"/>
      <c r="DE199" s="65"/>
      <c r="DF199" s="65"/>
      <c r="DG199" s="65"/>
    </row>
    <row r="200" spans="1:111" s="63" customFormat="1" ht="15.75" customHeight="1">
      <c r="A200" s="62" t="s">
        <v>95</v>
      </c>
      <c r="C200" s="65"/>
      <c r="D200" s="65"/>
      <c r="E200" s="65"/>
      <c r="F200" s="65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51"/>
      <c r="Y200" s="51"/>
      <c r="Z200" s="64"/>
      <c r="AA200" s="64">
        <f t="shared" ref="AA200:BF200" si="155">ROUNDUP(Rows_for_Final_BO*AA188,0)</f>
        <v>0</v>
      </c>
      <c r="AB200" s="64">
        <f t="shared" si="155"/>
        <v>0</v>
      </c>
      <c r="AC200" s="64">
        <f t="shared" si="155"/>
        <v>0</v>
      </c>
      <c r="AD200" s="64">
        <f t="shared" si="155"/>
        <v>0</v>
      </c>
      <c r="AE200" s="64">
        <f t="shared" si="155"/>
        <v>0</v>
      </c>
      <c r="AF200" s="64">
        <f t="shared" si="155"/>
        <v>0</v>
      </c>
      <c r="AG200" s="64">
        <f t="shared" si="155"/>
        <v>0</v>
      </c>
      <c r="AH200" s="64">
        <f t="shared" si="155"/>
        <v>0</v>
      </c>
      <c r="AI200" s="64">
        <f t="shared" si="155"/>
        <v>0</v>
      </c>
      <c r="AJ200" s="64">
        <f t="shared" si="155"/>
        <v>0</v>
      </c>
      <c r="AK200" s="64">
        <f t="shared" si="155"/>
        <v>0</v>
      </c>
      <c r="AL200" s="64">
        <f t="shared" si="155"/>
        <v>0</v>
      </c>
      <c r="AM200" s="64">
        <f t="shared" si="155"/>
        <v>0</v>
      </c>
      <c r="AN200" s="64">
        <f t="shared" si="155"/>
        <v>0</v>
      </c>
      <c r="AO200" s="64">
        <f t="shared" si="155"/>
        <v>0</v>
      </c>
      <c r="AP200" s="64">
        <f t="shared" si="155"/>
        <v>0</v>
      </c>
      <c r="AQ200" s="64">
        <f t="shared" si="155"/>
        <v>0</v>
      </c>
      <c r="AR200" s="64">
        <f t="shared" si="155"/>
        <v>0</v>
      </c>
      <c r="AS200" s="64">
        <f t="shared" si="155"/>
        <v>0</v>
      </c>
      <c r="AT200" s="64">
        <f t="shared" si="155"/>
        <v>0</v>
      </c>
      <c r="AU200" s="64">
        <f t="shared" si="155"/>
        <v>0</v>
      </c>
      <c r="AV200" s="64">
        <f t="shared" si="155"/>
        <v>0</v>
      </c>
      <c r="AW200" s="64">
        <f t="shared" si="155"/>
        <v>0</v>
      </c>
      <c r="AX200" s="64">
        <f t="shared" si="155"/>
        <v>0</v>
      </c>
      <c r="AY200" s="64">
        <f t="shared" si="155"/>
        <v>0</v>
      </c>
      <c r="AZ200" s="64">
        <f t="shared" si="155"/>
        <v>0</v>
      </c>
      <c r="BA200" s="64">
        <f t="shared" si="155"/>
        <v>0</v>
      </c>
      <c r="BB200" s="64">
        <f t="shared" si="155"/>
        <v>0</v>
      </c>
      <c r="BC200" s="64">
        <f t="shared" si="155"/>
        <v>0</v>
      </c>
      <c r="BD200" s="64">
        <f t="shared" si="155"/>
        <v>0</v>
      </c>
      <c r="BE200" s="64">
        <f t="shared" si="155"/>
        <v>0</v>
      </c>
      <c r="BF200" s="64">
        <f t="shared" si="155"/>
        <v>0</v>
      </c>
      <c r="BG200" s="64">
        <f t="shared" ref="BG200:CL200" si="156">ROUNDUP(Rows_for_Final_BO*BG188,0)</f>
        <v>0</v>
      </c>
      <c r="BH200" s="64">
        <f t="shared" si="156"/>
        <v>0</v>
      </c>
      <c r="BI200" s="64">
        <f t="shared" si="156"/>
        <v>0</v>
      </c>
      <c r="BJ200" s="64">
        <f t="shared" si="156"/>
        <v>0</v>
      </c>
      <c r="BK200" s="64">
        <f t="shared" si="156"/>
        <v>0</v>
      </c>
      <c r="BL200" s="64">
        <f t="shared" si="156"/>
        <v>0</v>
      </c>
      <c r="BM200" s="64">
        <f t="shared" si="156"/>
        <v>0</v>
      </c>
      <c r="BN200" s="64">
        <f t="shared" si="156"/>
        <v>0</v>
      </c>
      <c r="BO200" s="64">
        <f t="shared" si="156"/>
        <v>0</v>
      </c>
      <c r="BP200" s="64">
        <f t="shared" si="156"/>
        <v>0</v>
      </c>
      <c r="BQ200" s="64">
        <f t="shared" si="156"/>
        <v>0</v>
      </c>
      <c r="BR200" s="64">
        <f t="shared" si="156"/>
        <v>0</v>
      </c>
      <c r="BS200" s="64">
        <f t="shared" si="156"/>
        <v>0</v>
      </c>
      <c r="BT200" s="64">
        <f t="shared" si="156"/>
        <v>0</v>
      </c>
      <c r="BU200" s="64">
        <f t="shared" si="156"/>
        <v>0</v>
      </c>
      <c r="BV200" s="64">
        <f t="shared" si="156"/>
        <v>0</v>
      </c>
      <c r="BW200" s="64">
        <f t="shared" si="156"/>
        <v>0</v>
      </c>
      <c r="BX200" s="64">
        <f t="shared" si="156"/>
        <v>0</v>
      </c>
      <c r="BY200" s="64">
        <f t="shared" si="156"/>
        <v>0</v>
      </c>
      <c r="BZ200" s="64">
        <f t="shared" si="156"/>
        <v>0</v>
      </c>
      <c r="CA200" s="64">
        <f t="shared" si="156"/>
        <v>0</v>
      </c>
      <c r="CB200" s="64">
        <f t="shared" si="156"/>
        <v>0</v>
      </c>
      <c r="CC200" s="64">
        <f t="shared" si="156"/>
        <v>0</v>
      </c>
      <c r="CD200" s="64">
        <f t="shared" si="156"/>
        <v>0</v>
      </c>
      <c r="CE200" s="64">
        <f t="shared" si="156"/>
        <v>0</v>
      </c>
      <c r="CF200" s="64">
        <f t="shared" si="156"/>
        <v>0</v>
      </c>
      <c r="CG200" s="64">
        <f t="shared" si="156"/>
        <v>0</v>
      </c>
      <c r="CH200" s="64">
        <f t="shared" si="156"/>
        <v>0</v>
      </c>
      <c r="CI200" s="64">
        <f t="shared" si="156"/>
        <v>0</v>
      </c>
      <c r="CJ200" s="64">
        <f t="shared" si="156"/>
        <v>0</v>
      </c>
      <c r="CK200" s="64">
        <f t="shared" si="156"/>
        <v>0</v>
      </c>
      <c r="CL200" s="64">
        <f t="shared" si="156"/>
        <v>0</v>
      </c>
      <c r="CM200" s="64">
        <f t="shared" ref="CM200:CZ200" si="157">ROUNDUP(Rows_for_Final_BO*CM188,0)</f>
        <v>0</v>
      </c>
      <c r="CN200" s="64">
        <f t="shared" si="157"/>
        <v>0</v>
      </c>
      <c r="CO200" s="64">
        <f t="shared" si="157"/>
        <v>0</v>
      </c>
      <c r="CP200" s="64">
        <f t="shared" si="157"/>
        <v>0</v>
      </c>
      <c r="CQ200" s="64">
        <f t="shared" si="157"/>
        <v>0</v>
      </c>
      <c r="CR200" s="64">
        <f t="shared" si="157"/>
        <v>0</v>
      </c>
      <c r="CS200" s="64">
        <f t="shared" si="157"/>
        <v>0</v>
      </c>
      <c r="CT200" s="64">
        <f t="shared" si="157"/>
        <v>0</v>
      </c>
      <c r="CU200" s="64">
        <f t="shared" si="157"/>
        <v>0</v>
      </c>
      <c r="CV200" s="64">
        <f t="shared" si="157"/>
        <v>0</v>
      </c>
      <c r="CW200" s="64">
        <f t="shared" si="157"/>
        <v>0</v>
      </c>
      <c r="CX200" s="64">
        <f t="shared" si="157"/>
        <v>0</v>
      </c>
      <c r="CY200" s="64">
        <f t="shared" si="157"/>
        <v>0</v>
      </c>
      <c r="CZ200" s="64">
        <f t="shared" si="157"/>
        <v>0</v>
      </c>
      <c r="DA200" s="65"/>
      <c r="DB200" s="65"/>
      <c r="DC200" s="65"/>
      <c r="DD200" s="65"/>
      <c r="DE200" s="65"/>
      <c r="DF200" s="65"/>
      <c r="DG200" s="65"/>
    </row>
    <row r="201" spans="1:111" s="63" customFormat="1" ht="15.75" customHeight="1">
      <c r="A201" s="58" t="s">
        <v>94</v>
      </c>
      <c r="C201" s="65"/>
      <c r="D201" s="65"/>
      <c r="E201" s="65"/>
      <c r="F201" s="65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51"/>
      <c r="Y201" s="51"/>
      <c r="Z201" s="64"/>
      <c r="AA201" s="64">
        <f t="shared" ref="AA201:CL201" si="158">(AA197+(2*SUM(AA202:AA204))+3)</f>
        <v>15</v>
      </c>
      <c r="AB201" s="64">
        <f t="shared" si="158"/>
        <v>17</v>
      </c>
      <c r="AC201" s="64">
        <f t="shared" si="158"/>
        <v>17</v>
      </c>
      <c r="AD201" s="64">
        <f t="shared" si="158"/>
        <v>17</v>
      </c>
      <c r="AE201" s="64">
        <f t="shared" si="158"/>
        <v>17</v>
      </c>
      <c r="AF201" s="64">
        <f t="shared" si="158"/>
        <v>17</v>
      </c>
      <c r="AG201" s="64">
        <f t="shared" si="158"/>
        <v>17</v>
      </c>
      <c r="AH201" s="64">
        <f t="shared" si="158"/>
        <v>17</v>
      </c>
      <c r="AI201" s="64">
        <f t="shared" si="158"/>
        <v>17</v>
      </c>
      <c r="AJ201" s="64">
        <f t="shared" si="158"/>
        <v>17</v>
      </c>
      <c r="AK201" s="64">
        <f t="shared" si="158"/>
        <v>17</v>
      </c>
      <c r="AL201" s="64">
        <f t="shared" si="158"/>
        <v>19</v>
      </c>
      <c r="AM201" s="64">
        <f t="shared" si="158"/>
        <v>19</v>
      </c>
      <c r="AN201" s="64">
        <f t="shared" si="158"/>
        <v>21</v>
      </c>
      <c r="AO201" s="64">
        <f t="shared" si="158"/>
        <v>21</v>
      </c>
      <c r="AP201" s="64">
        <f t="shared" si="158"/>
        <v>23</v>
      </c>
      <c r="AQ201" s="64">
        <f t="shared" si="158"/>
        <v>23</v>
      </c>
      <c r="AR201" s="64">
        <f t="shared" si="158"/>
        <v>23</v>
      </c>
      <c r="AS201" s="64">
        <f t="shared" si="158"/>
        <v>23</v>
      </c>
      <c r="AT201" s="64">
        <f t="shared" si="158"/>
        <v>25</v>
      </c>
      <c r="AU201" s="64">
        <f t="shared" si="158"/>
        <v>25</v>
      </c>
      <c r="AV201" s="64">
        <f t="shared" si="158"/>
        <v>25</v>
      </c>
      <c r="AW201" s="64">
        <f t="shared" si="158"/>
        <v>23</v>
      </c>
      <c r="AX201" s="64">
        <f t="shared" si="158"/>
        <v>23</v>
      </c>
      <c r="AY201" s="64">
        <f t="shared" si="158"/>
        <v>21</v>
      </c>
      <c r="AZ201" s="64">
        <f t="shared" si="158"/>
        <v>21</v>
      </c>
      <c r="BA201" s="64">
        <f t="shared" si="158"/>
        <v>23</v>
      </c>
      <c r="BB201" s="64">
        <f t="shared" si="158"/>
        <v>23</v>
      </c>
      <c r="BC201" s="64">
        <f t="shared" si="158"/>
        <v>25</v>
      </c>
      <c r="BD201" s="64">
        <f t="shared" si="158"/>
        <v>25</v>
      </c>
      <c r="BE201" s="64">
        <f t="shared" si="158"/>
        <v>23</v>
      </c>
      <c r="BF201" s="64">
        <f t="shared" si="158"/>
        <v>21</v>
      </c>
      <c r="BG201" s="64">
        <f t="shared" si="158"/>
        <v>21</v>
      </c>
      <c r="BH201" s="64">
        <f t="shared" si="158"/>
        <v>21</v>
      </c>
      <c r="BI201" s="64">
        <f t="shared" si="158"/>
        <v>21</v>
      </c>
      <c r="BJ201" s="64">
        <f t="shared" si="158"/>
        <v>21</v>
      </c>
      <c r="BK201" s="64">
        <f t="shared" si="158"/>
        <v>23</v>
      </c>
      <c r="BL201" s="64">
        <f t="shared" si="158"/>
        <v>19</v>
      </c>
      <c r="BM201" s="64">
        <f t="shared" si="158"/>
        <v>19</v>
      </c>
      <c r="BN201" s="64">
        <f t="shared" si="158"/>
        <v>21</v>
      </c>
      <c r="BO201" s="64">
        <f t="shared" si="158"/>
        <v>21</v>
      </c>
      <c r="BP201" s="64">
        <f t="shared" si="158"/>
        <v>21</v>
      </c>
      <c r="BQ201" s="64">
        <f t="shared" si="158"/>
        <v>21</v>
      </c>
      <c r="BR201" s="64">
        <f t="shared" si="158"/>
        <v>21</v>
      </c>
      <c r="BS201" s="64">
        <f t="shared" si="158"/>
        <v>23</v>
      </c>
      <c r="BT201" s="64">
        <f t="shared" si="158"/>
        <v>23</v>
      </c>
      <c r="BU201" s="64">
        <f t="shared" si="158"/>
        <v>23</v>
      </c>
      <c r="BV201" s="64">
        <f t="shared" si="158"/>
        <v>21</v>
      </c>
      <c r="BW201" s="64">
        <f t="shared" si="158"/>
        <v>23</v>
      </c>
      <c r="BX201" s="64">
        <f t="shared" si="158"/>
        <v>23</v>
      </c>
      <c r="BY201" s="64">
        <f t="shared" si="158"/>
        <v>23</v>
      </c>
      <c r="BZ201" s="64">
        <f t="shared" si="158"/>
        <v>23</v>
      </c>
      <c r="CA201" s="64">
        <f t="shared" si="158"/>
        <v>23</v>
      </c>
      <c r="CB201" s="64">
        <f t="shared" si="158"/>
        <v>23</v>
      </c>
      <c r="CC201" s="64">
        <f t="shared" si="158"/>
        <v>23</v>
      </c>
      <c r="CD201" s="64">
        <f t="shared" si="158"/>
        <v>23</v>
      </c>
      <c r="CE201" s="64">
        <f t="shared" si="158"/>
        <v>23</v>
      </c>
      <c r="CF201" s="64">
        <f t="shared" si="158"/>
        <v>23</v>
      </c>
      <c r="CG201" s="64">
        <f t="shared" si="158"/>
        <v>23</v>
      </c>
      <c r="CH201" s="64">
        <f t="shared" si="158"/>
        <v>23</v>
      </c>
      <c r="CI201" s="64">
        <f t="shared" si="158"/>
        <v>23</v>
      </c>
      <c r="CJ201" s="64">
        <f t="shared" si="158"/>
        <v>25</v>
      </c>
      <c r="CK201" s="64">
        <f t="shared" si="158"/>
        <v>25</v>
      </c>
      <c r="CL201" s="64">
        <f t="shared" si="158"/>
        <v>27</v>
      </c>
      <c r="CM201" s="64">
        <f t="shared" ref="CM201:CY201" si="159">(CM197+(2*SUM(CM202:CM204))+3)</f>
        <v>25</v>
      </c>
      <c r="CN201" s="64">
        <f t="shared" si="159"/>
        <v>25</v>
      </c>
      <c r="CO201" s="64">
        <f t="shared" si="159"/>
        <v>25</v>
      </c>
      <c r="CP201" s="64">
        <f t="shared" si="159"/>
        <v>25</v>
      </c>
      <c r="CQ201" s="64">
        <f t="shared" si="159"/>
        <v>25</v>
      </c>
      <c r="CR201" s="64">
        <f t="shared" si="159"/>
        <v>25</v>
      </c>
      <c r="CS201" s="64">
        <f t="shared" si="159"/>
        <v>25</v>
      </c>
      <c r="CT201" s="64">
        <f t="shared" si="159"/>
        <v>25</v>
      </c>
      <c r="CU201" s="64">
        <f t="shared" si="159"/>
        <v>29</v>
      </c>
      <c r="CV201" s="64">
        <f t="shared" si="159"/>
        <v>29</v>
      </c>
      <c r="CW201" s="64">
        <f t="shared" si="159"/>
        <v>29</v>
      </c>
      <c r="CX201" s="64">
        <f t="shared" si="159"/>
        <v>29</v>
      </c>
      <c r="CY201" s="64">
        <f t="shared" si="159"/>
        <v>29</v>
      </c>
      <c r="CZ201" s="64">
        <f>(CZ197+(2*SUM(CZ202:CZ204))+3)</f>
        <v>27</v>
      </c>
      <c r="DA201" s="65"/>
      <c r="DB201" s="65"/>
      <c r="DC201" s="65"/>
      <c r="DD201" s="65"/>
      <c r="DE201" s="65"/>
      <c r="DF201" s="65"/>
      <c r="DG201" s="65"/>
    </row>
    <row r="202" spans="1:111" ht="15.75" customHeight="1">
      <c r="A202" s="66" t="s">
        <v>84</v>
      </c>
      <c r="B202" s="6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2"/>
      <c r="AA202" s="52">
        <v>2</v>
      </c>
      <c r="AB202" s="51">
        <v>2</v>
      </c>
      <c r="AC202" s="51">
        <v>2</v>
      </c>
      <c r="AD202" s="51">
        <v>2</v>
      </c>
      <c r="AE202" s="51">
        <v>2</v>
      </c>
      <c r="AF202" s="51">
        <v>2</v>
      </c>
      <c r="AG202" s="53">
        <v>2</v>
      </c>
      <c r="AH202" s="53">
        <v>2</v>
      </c>
      <c r="AI202" s="53">
        <v>2</v>
      </c>
      <c r="AJ202" s="53">
        <v>1</v>
      </c>
      <c r="AK202" s="53">
        <v>1</v>
      </c>
      <c r="AL202" s="53">
        <v>1</v>
      </c>
      <c r="AM202" s="53">
        <v>1</v>
      </c>
      <c r="AN202" s="53">
        <v>2</v>
      </c>
      <c r="AO202" s="53">
        <v>1</v>
      </c>
      <c r="AP202" s="53">
        <v>2</v>
      </c>
      <c r="AQ202" s="53">
        <v>2</v>
      </c>
      <c r="AR202" s="51">
        <v>2</v>
      </c>
      <c r="AS202" s="53">
        <v>2</v>
      </c>
      <c r="AT202" s="53">
        <v>3</v>
      </c>
      <c r="AU202" s="53">
        <v>3</v>
      </c>
      <c r="AV202" s="53">
        <v>3</v>
      </c>
      <c r="AW202" s="51">
        <v>2</v>
      </c>
      <c r="AX202" s="53">
        <v>2</v>
      </c>
      <c r="AY202" s="53">
        <v>2</v>
      </c>
      <c r="AZ202" s="53">
        <v>2</v>
      </c>
      <c r="BA202" s="53">
        <v>3</v>
      </c>
      <c r="BB202" s="51">
        <v>2</v>
      </c>
      <c r="BC202" s="53">
        <v>3</v>
      </c>
      <c r="BD202" s="53">
        <v>3</v>
      </c>
      <c r="BE202" s="53">
        <v>2</v>
      </c>
      <c r="BF202" s="53">
        <v>1</v>
      </c>
      <c r="BG202" s="51">
        <v>1</v>
      </c>
      <c r="BH202" s="51">
        <v>1</v>
      </c>
      <c r="BI202" s="51">
        <v>1</v>
      </c>
      <c r="BJ202" s="51">
        <v>1</v>
      </c>
      <c r="BK202" s="53">
        <v>2</v>
      </c>
      <c r="BL202" s="53">
        <v>1</v>
      </c>
      <c r="BM202" s="53">
        <v>1</v>
      </c>
      <c r="BN202" s="53">
        <v>2</v>
      </c>
      <c r="BO202" s="53">
        <v>2</v>
      </c>
      <c r="BP202" s="53">
        <v>2</v>
      </c>
      <c r="BQ202" s="53">
        <v>2</v>
      </c>
      <c r="BR202" s="53">
        <v>2</v>
      </c>
      <c r="BS202" s="53">
        <v>2</v>
      </c>
      <c r="BT202" s="53">
        <v>2</v>
      </c>
      <c r="BU202" s="53">
        <v>2</v>
      </c>
      <c r="BV202" s="51">
        <v>2</v>
      </c>
      <c r="BW202" s="51">
        <v>3</v>
      </c>
      <c r="BX202" s="51">
        <v>3</v>
      </c>
      <c r="BY202" s="51">
        <v>3</v>
      </c>
      <c r="BZ202" s="51">
        <v>2</v>
      </c>
      <c r="CA202" s="51">
        <v>2</v>
      </c>
      <c r="CB202" s="51">
        <v>2</v>
      </c>
      <c r="CC202" s="51">
        <v>2</v>
      </c>
      <c r="CD202" s="51">
        <v>2</v>
      </c>
      <c r="CE202" s="51">
        <v>1</v>
      </c>
      <c r="CF202" s="51">
        <v>1</v>
      </c>
      <c r="CG202" s="51">
        <v>1</v>
      </c>
      <c r="CH202" s="51">
        <v>1</v>
      </c>
      <c r="CI202" s="51">
        <v>1</v>
      </c>
      <c r="CJ202" s="51">
        <v>1</v>
      </c>
      <c r="CK202" s="51">
        <v>1</v>
      </c>
      <c r="CL202" s="51">
        <v>2</v>
      </c>
      <c r="CM202" s="51">
        <v>1</v>
      </c>
      <c r="CN202" s="51">
        <v>1</v>
      </c>
      <c r="CO202" s="51">
        <v>1</v>
      </c>
      <c r="CP202" s="51">
        <v>1</v>
      </c>
      <c r="CQ202" s="51">
        <v>1</v>
      </c>
      <c r="CR202" s="51">
        <v>1</v>
      </c>
      <c r="CS202" s="51">
        <v>1</v>
      </c>
      <c r="CT202" s="51">
        <v>1</v>
      </c>
      <c r="CU202" s="51">
        <v>3</v>
      </c>
      <c r="CV202" s="51">
        <v>3</v>
      </c>
      <c r="CW202" s="51">
        <v>3</v>
      </c>
      <c r="CX202" s="51">
        <v>3</v>
      </c>
      <c r="CY202" s="51">
        <v>3</v>
      </c>
      <c r="CZ202" s="51">
        <v>2</v>
      </c>
    </row>
    <row r="203" spans="1:111" ht="15.75" customHeight="1">
      <c r="A203" s="68" t="s">
        <v>70</v>
      </c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2"/>
      <c r="AA203" s="52">
        <v>1</v>
      </c>
      <c r="AB203" s="51">
        <v>1</v>
      </c>
      <c r="AC203" s="51">
        <v>1</v>
      </c>
      <c r="AD203" s="51">
        <v>1</v>
      </c>
      <c r="AE203" s="51">
        <v>1</v>
      </c>
      <c r="AF203" s="51">
        <v>1</v>
      </c>
      <c r="AG203" s="53">
        <v>1</v>
      </c>
      <c r="AH203" s="53">
        <v>1</v>
      </c>
      <c r="AI203" s="53">
        <v>1</v>
      </c>
      <c r="AJ203" s="53">
        <v>2</v>
      </c>
      <c r="AK203" s="53">
        <v>2</v>
      </c>
      <c r="AL203" s="53">
        <v>2</v>
      </c>
      <c r="AM203" s="53">
        <v>2</v>
      </c>
      <c r="AN203" s="53">
        <v>2</v>
      </c>
      <c r="AO203" s="53">
        <v>2</v>
      </c>
      <c r="AP203" s="53">
        <v>2</v>
      </c>
      <c r="AQ203" s="53">
        <v>2</v>
      </c>
      <c r="AR203" s="51">
        <v>2</v>
      </c>
      <c r="AS203" s="53">
        <v>2</v>
      </c>
      <c r="AT203" s="53">
        <v>2</v>
      </c>
      <c r="AU203" s="53">
        <v>2</v>
      </c>
      <c r="AV203" s="53">
        <v>2</v>
      </c>
      <c r="AW203" s="51">
        <v>2</v>
      </c>
      <c r="AX203" s="53">
        <v>2</v>
      </c>
      <c r="AY203" s="53">
        <v>2</v>
      </c>
      <c r="AZ203" s="53">
        <v>2</v>
      </c>
      <c r="BA203" s="53">
        <v>2</v>
      </c>
      <c r="BB203" s="51">
        <v>2</v>
      </c>
      <c r="BC203" s="53">
        <v>2</v>
      </c>
      <c r="BD203" s="53">
        <v>2</v>
      </c>
      <c r="BE203" s="53">
        <v>1</v>
      </c>
      <c r="BF203" s="53">
        <v>1</v>
      </c>
      <c r="BG203" s="51">
        <v>1</v>
      </c>
      <c r="BH203" s="51">
        <v>1</v>
      </c>
      <c r="BI203" s="51">
        <v>1</v>
      </c>
      <c r="BJ203" s="51">
        <v>1</v>
      </c>
      <c r="BK203" s="53">
        <v>1</v>
      </c>
      <c r="BL203" s="53">
        <v>1</v>
      </c>
      <c r="BM203" s="53">
        <v>1</v>
      </c>
      <c r="BN203" s="53">
        <v>1</v>
      </c>
      <c r="BO203" s="53">
        <v>1</v>
      </c>
      <c r="BP203" s="53">
        <v>1</v>
      </c>
      <c r="BQ203" s="53">
        <v>1</v>
      </c>
      <c r="BR203" s="53">
        <v>1</v>
      </c>
      <c r="BS203" s="53">
        <v>1</v>
      </c>
      <c r="BT203" s="53">
        <v>1</v>
      </c>
      <c r="BU203" s="53">
        <v>1</v>
      </c>
      <c r="BV203" s="51">
        <v>1</v>
      </c>
      <c r="BW203" s="51">
        <v>1</v>
      </c>
      <c r="BX203" s="51">
        <v>1</v>
      </c>
      <c r="BY203" s="51">
        <v>1</v>
      </c>
      <c r="BZ203" s="51">
        <v>1</v>
      </c>
      <c r="CA203" s="51">
        <v>1</v>
      </c>
      <c r="CB203" s="51">
        <v>1</v>
      </c>
      <c r="CC203" s="51">
        <v>1</v>
      </c>
      <c r="CD203" s="51">
        <v>1</v>
      </c>
      <c r="CE203" s="51">
        <v>2</v>
      </c>
      <c r="CF203" s="51">
        <v>2</v>
      </c>
      <c r="CG203" s="51">
        <v>2</v>
      </c>
      <c r="CH203" s="51">
        <v>2</v>
      </c>
      <c r="CI203" s="51">
        <v>2</v>
      </c>
      <c r="CJ203" s="51">
        <v>2</v>
      </c>
      <c r="CK203" s="51">
        <v>2</v>
      </c>
      <c r="CL203" s="51">
        <v>2</v>
      </c>
      <c r="CM203" s="51">
        <v>2</v>
      </c>
      <c r="CN203" s="51">
        <v>2</v>
      </c>
      <c r="CO203" s="51">
        <v>2</v>
      </c>
      <c r="CP203" s="51">
        <v>2</v>
      </c>
      <c r="CQ203" s="51">
        <v>2</v>
      </c>
      <c r="CR203" s="51">
        <v>2</v>
      </c>
      <c r="CS203" s="51">
        <v>2</v>
      </c>
      <c r="CT203" s="51">
        <v>2</v>
      </c>
      <c r="CU203" s="51">
        <v>2</v>
      </c>
      <c r="CV203" s="51">
        <v>2</v>
      </c>
      <c r="CW203" s="51">
        <v>2</v>
      </c>
      <c r="CX203" s="51">
        <v>2</v>
      </c>
      <c r="CY203" s="51">
        <v>2</v>
      </c>
      <c r="CZ203" s="51">
        <v>2</v>
      </c>
    </row>
    <row r="204" spans="1:111" ht="15.75" customHeight="1">
      <c r="A204" s="68" t="s">
        <v>71</v>
      </c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2"/>
      <c r="AA204" s="52"/>
      <c r="AB204" s="51"/>
      <c r="AC204" s="51"/>
      <c r="AD204" s="51"/>
      <c r="AE204" s="51"/>
      <c r="AF204" s="51"/>
      <c r="AR204" s="51"/>
      <c r="AW204" s="51"/>
      <c r="BB204" s="51"/>
      <c r="BE204" s="53">
        <v>1</v>
      </c>
      <c r="BF204" s="53">
        <v>1</v>
      </c>
      <c r="BG204" s="51">
        <v>1</v>
      </c>
      <c r="BH204" s="51">
        <v>1</v>
      </c>
      <c r="BI204" s="51">
        <v>1</v>
      </c>
      <c r="BJ204" s="51">
        <v>1</v>
      </c>
      <c r="BK204" s="53">
        <v>1</v>
      </c>
      <c r="BL204" s="53">
        <v>1</v>
      </c>
      <c r="BM204" s="53">
        <v>1</v>
      </c>
      <c r="BN204" s="53">
        <v>1</v>
      </c>
      <c r="BO204" s="53">
        <v>1</v>
      </c>
      <c r="BP204" s="53">
        <v>1</v>
      </c>
      <c r="BQ204" s="53">
        <v>1</v>
      </c>
      <c r="BR204" s="53">
        <v>1</v>
      </c>
      <c r="BS204" s="53">
        <v>1</v>
      </c>
      <c r="BT204" s="53">
        <v>1</v>
      </c>
      <c r="BU204" s="53">
        <v>1</v>
      </c>
      <c r="BV204" s="51">
        <v>1</v>
      </c>
      <c r="BW204" s="51">
        <v>1</v>
      </c>
      <c r="BX204" s="51">
        <v>1</v>
      </c>
      <c r="BY204" s="51">
        <v>1</v>
      </c>
      <c r="BZ204" s="51">
        <v>1</v>
      </c>
      <c r="CA204" s="51">
        <v>1</v>
      </c>
      <c r="CB204" s="51">
        <v>1</v>
      </c>
      <c r="CC204" s="51">
        <v>1</v>
      </c>
      <c r="CD204" s="51">
        <v>1</v>
      </c>
      <c r="CE204" s="51">
        <v>1</v>
      </c>
      <c r="CF204" s="51">
        <v>1</v>
      </c>
      <c r="CG204" s="51">
        <v>1</v>
      </c>
      <c r="CH204" s="51">
        <v>1</v>
      </c>
      <c r="CI204" s="51">
        <v>1</v>
      </c>
      <c r="CJ204" s="51">
        <v>1</v>
      </c>
      <c r="CK204" s="51">
        <v>1</v>
      </c>
      <c r="CL204" s="51">
        <v>1</v>
      </c>
      <c r="CM204" s="51">
        <v>1</v>
      </c>
      <c r="CN204" s="51">
        <v>1</v>
      </c>
      <c r="CO204" s="51">
        <v>1</v>
      </c>
      <c r="CP204" s="51">
        <v>1</v>
      </c>
      <c r="CQ204" s="51">
        <v>1</v>
      </c>
      <c r="CR204" s="51">
        <v>1</v>
      </c>
      <c r="CS204" s="51">
        <v>1</v>
      </c>
      <c r="CT204" s="51">
        <v>1</v>
      </c>
      <c r="CU204" s="51">
        <v>1</v>
      </c>
      <c r="CV204" s="51">
        <v>1</v>
      </c>
      <c r="CW204" s="51">
        <v>1</v>
      </c>
      <c r="CX204" s="51">
        <v>1</v>
      </c>
      <c r="CY204" s="51">
        <v>1</v>
      </c>
      <c r="CZ204" s="51">
        <v>1</v>
      </c>
    </row>
    <row r="205" spans="1:111" ht="15.75" customHeight="1">
      <c r="A205" s="69" t="s">
        <v>93</v>
      </c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2"/>
      <c r="AA205" s="52">
        <v>3</v>
      </c>
      <c r="AB205" s="51">
        <v>3</v>
      </c>
      <c r="AC205" s="51">
        <v>3</v>
      </c>
      <c r="AD205" s="51">
        <v>4</v>
      </c>
      <c r="AE205" s="51">
        <v>3</v>
      </c>
      <c r="AF205" s="51">
        <v>4</v>
      </c>
      <c r="AG205" s="53">
        <v>4</v>
      </c>
      <c r="AH205" s="53">
        <v>4</v>
      </c>
      <c r="AI205" s="53">
        <v>4</v>
      </c>
      <c r="AJ205" s="53">
        <v>4</v>
      </c>
      <c r="AK205" s="53">
        <v>4</v>
      </c>
      <c r="AL205" s="53">
        <v>4</v>
      </c>
      <c r="AM205" s="53">
        <v>4</v>
      </c>
      <c r="AN205" s="53">
        <v>4</v>
      </c>
      <c r="AO205" s="53">
        <v>4</v>
      </c>
      <c r="AP205" s="53">
        <v>4</v>
      </c>
      <c r="AQ205" s="53">
        <v>4</v>
      </c>
      <c r="AR205" s="51">
        <v>4</v>
      </c>
      <c r="AS205" s="53">
        <v>4</v>
      </c>
      <c r="AT205" s="53">
        <v>4</v>
      </c>
      <c r="AU205" s="53">
        <v>4</v>
      </c>
      <c r="AV205" s="53">
        <v>4</v>
      </c>
      <c r="AW205" s="51">
        <v>5</v>
      </c>
      <c r="AX205" s="53">
        <v>5</v>
      </c>
      <c r="AY205" s="53">
        <v>5</v>
      </c>
      <c r="AZ205" s="53">
        <v>5</v>
      </c>
      <c r="BA205" s="53">
        <v>5</v>
      </c>
      <c r="BB205" s="51">
        <v>5</v>
      </c>
      <c r="BC205" s="53">
        <v>5</v>
      </c>
      <c r="BD205" s="53">
        <v>5</v>
      </c>
      <c r="BE205" s="53">
        <v>5</v>
      </c>
      <c r="BF205" s="53">
        <v>5</v>
      </c>
      <c r="BG205" s="51">
        <v>5</v>
      </c>
      <c r="BH205" s="51">
        <v>6</v>
      </c>
      <c r="BI205" s="51">
        <v>5</v>
      </c>
      <c r="BJ205" s="51">
        <v>6</v>
      </c>
      <c r="BK205" s="53">
        <v>5</v>
      </c>
      <c r="BL205" s="53">
        <v>6</v>
      </c>
      <c r="BM205" s="53">
        <v>6</v>
      </c>
      <c r="BN205" s="53">
        <v>6</v>
      </c>
      <c r="BO205" s="53">
        <v>6</v>
      </c>
      <c r="BP205" s="53">
        <v>6</v>
      </c>
      <c r="BQ205" s="53">
        <v>6</v>
      </c>
      <c r="BR205" s="53">
        <v>6</v>
      </c>
      <c r="BS205" s="53">
        <v>6</v>
      </c>
      <c r="BT205" s="53">
        <v>6</v>
      </c>
      <c r="BU205" s="53">
        <v>7</v>
      </c>
      <c r="BV205" s="51">
        <v>7</v>
      </c>
      <c r="BW205" s="51">
        <v>7</v>
      </c>
      <c r="BX205" s="51">
        <v>7</v>
      </c>
      <c r="BY205" s="51">
        <v>7</v>
      </c>
      <c r="BZ205" s="51">
        <v>7</v>
      </c>
      <c r="CA205" s="51">
        <v>7</v>
      </c>
      <c r="CB205" s="51">
        <v>7</v>
      </c>
      <c r="CC205" s="51">
        <v>7</v>
      </c>
      <c r="CD205" s="51">
        <v>8</v>
      </c>
      <c r="CE205" s="51">
        <v>7</v>
      </c>
      <c r="CF205" s="51">
        <v>7</v>
      </c>
      <c r="CG205" s="51">
        <v>7</v>
      </c>
      <c r="CH205" s="51">
        <v>8</v>
      </c>
      <c r="CI205" s="51">
        <v>8</v>
      </c>
      <c r="CJ205" s="51">
        <v>8</v>
      </c>
      <c r="CK205" s="51">
        <v>8</v>
      </c>
      <c r="CL205" s="51">
        <v>8</v>
      </c>
      <c r="CM205" s="51">
        <v>8</v>
      </c>
      <c r="CN205" s="51">
        <v>8</v>
      </c>
      <c r="CO205" s="51">
        <v>9</v>
      </c>
      <c r="CP205" s="51">
        <v>8</v>
      </c>
      <c r="CQ205" s="51">
        <v>9</v>
      </c>
      <c r="CR205" s="51">
        <v>9</v>
      </c>
      <c r="CS205" s="51">
        <v>9</v>
      </c>
      <c r="CT205" s="51">
        <v>8</v>
      </c>
      <c r="CU205" s="51">
        <v>8</v>
      </c>
      <c r="CV205" s="51">
        <v>8</v>
      </c>
      <c r="CW205" s="51">
        <v>8</v>
      </c>
      <c r="CX205" s="51">
        <v>8</v>
      </c>
      <c r="CY205" s="51">
        <v>9</v>
      </c>
      <c r="CZ205" s="51">
        <v>9</v>
      </c>
    </row>
    <row r="206" spans="1:111" ht="15.75" customHeight="1">
      <c r="A206" s="69" t="s">
        <v>92</v>
      </c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2"/>
      <c r="AA206" s="52">
        <v>3</v>
      </c>
      <c r="AB206" s="51">
        <v>3</v>
      </c>
      <c r="AC206" s="51">
        <v>3</v>
      </c>
      <c r="AD206" s="51">
        <v>4</v>
      </c>
      <c r="AE206" s="51">
        <v>3</v>
      </c>
      <c r="AF206" s="51">
        <v>4</v>
      </c>
      <c r="AG206" s="53">
        <v>4</v>
      </c>
      <c r="AH206" s="53">
        <v>4</v>
      </c>
      <c r="AI206" s="53">
        <v>4</v>
      </c>
      <c r="AJ206" s="53">
        <v>4</v>
      </c>
      <c r="AK206" s="53">
        <v>4</v>
      </c>
      <c r="AL206" s="53">
        <v>4</v>
      </c>
      <c r="AM206" s="53">
        <v>4</v>
      </c>
      <c r="AN206" s="53">
        <v>4</v>
      </c>
      <c r="AO206" s="53">
        <v>4</v>
      </c>
      <c r="AP206" s="53">
        <v>4</v>
      </c>
      <c r="AQ206" s="53">
        <v>4</v>
      </c>
      <c r="AR206" s="51">
        <v>4</v>
      </c>
      <c r="AS206" s="53">
        <v>4</v>
      </c>
      <c r="AT206" s="53">
        <v>4</v>
      </c>
      <c r="AU206" s="53">
        <v>4</v>
      </c>
      <c r="AV206" s="53">
        <v>4</v>
      </c>
      <c r="AW206" s="51">
        <v>5</v>
      </c>
      <c r="AX206" s="53">
        <v>5</v>
      </c>
      <c r="AY206" s="53">
        <v>5</v>
      </c>
      <c r="AZ206" s="53">
        <v>5</v>
      </c>
      <c r="BA206" s="53">
        <v>5</v>
      </c>
      <c r="BB206" s="51">
        <v>5</v>
      </c>
      <c r="BC206" s="53">
        <v>5</v>
      </c>
      <c r="BD206" s="53">
        <v>5</v>
      </c>
      <c r="BE206" s="53">
        <v>5</v>
      </c>
      <c r="BF206" s="53">
        <v>5</v>
      </c>
      <c r="BG206" s="51">
        <v>5</v>
      </c>
      <c r="BH206" s="51">
        <v>6</v>
      </c>
      <c r="BI206" s="51">
        <v>5</v>
      </c>
      <c r="BJ206" s="51">
        <v>6</v>
      </c>
      <c r="BK206" s="53">
        <v>5</v>
      </c>
      <c r="BL206" s="53">
        <v>6</v>
      </c>
      <c r="BM206" s="53">
        <v>6</v>
      </c>
      <c r="BN206" s="53">
        <v>6</v>
      </c>
      <c r="BO206" s="53">
        <v>6</v>
      </c>
      <c r="BP206" s="53">
        <v>6</v>
      </c>
      <c r="BQ206" s="53">
        <v>6</v>
      </c>
      <c r="BR206" s="53">
        <v>6</v>
      </c>
      <c r="BS206" s="53">
        <v>6</v>
      </c>
      <c r="BT206" s="53">
        <v>6</v>
      </c>
      <c r="BU206" s="53">
        <v>7</v>
      </c>
      <c r="BV206" s="51">
        <v>7</v>
      </c>
      <c r="BW206" s="51">
        <v>7</v>
      </c>
      <c r="BX206" s="51">
        <v>7</v>
      </c>
      <c r="BY206" s="51">
        <v>7</v>
      </c>
      <c r="BZ206" s="51">
        <v>7</v>
      </c>
      <c r="CA206" s="51">
        <v>7</v>
      </c>
      <c r="CB206" s="51">
        <v>7</v>
      </c>
      <c r="CC206" s="51">
        <v>7</v>
      </c>
      <c r="CD206" s="51">
        <v>8</v>
      </c>
      <c r="CE206" s="51">
        <v>7</v>
      </c>
      <c r="CF206" s="51">
        <v>7</v>
      </c>
      <c r="CG206" s="51">
        <v>7</v>
      </c>
      <c r="CH206" s="51">
        <v>8</v>
      </c>
      <c r="CI206" s="51">
        <v>8</v>
      </c>
      <c r="CJ206" s="51">
        <v>8</v>
      </c>
      <c r="CK206" s="51">
        <v>8</v>
      </c>
      <c r="CL206" s="51">
        <v>8</v>
      </c>
      <c r="CM206" s="51">
        <v>8</v>
      </c>
      <c r="CN206" s="51">
        <v>8</v>
      </c>
      <c r="CO206" s="51">
        <v>9</v>
      </c>
      <c r="CP206" s="51">
        <v>8</v>
      </c>
      <c r="CQ206" s="51">
        <v>9</v>
      </c>
      <c r="CR206" s="51">
        <v>9</v>
      </c>
      <c r="CS206" s="51">
        <v>9</v>
      </c>
      <c r="CT206" s="51">
        <v>8</v>
      </c>
      <c r="CU206" s="51">
        <v>8</v>
      </c>
      <c r="CV206" s="51">
        <v>8</v>
      </c>
      <c r="CW206" s="51">
        <v>8</v>
      </c>
      <c r="CX206" s="51">
        <v>8</v>
      </c>
      <c r="CY206" s="51">
        <v>9</v>
      </c>
      <c r="CZ206" s="51">
        <v>9</v>
      </c>
    </row>
    <row r="207" spans="1:111" ht="15.75" customHeight="1">
      <c r="A207" s="69" t="s">
        <v>91</v>
      </c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2"/>
      <c r="AA207" s="52">
        <v>4</v>
      </c>
      <c r="AB207" s="51">
        <v>4</v>
      </c>
      <c r="AC207" s="51">
        <v>5</v>
      </c>
      <c r="AD207" s="51">
        <v>4</v>
      </c>
      <c r="AE207" s="51">
        <v>5</v>
      </c>
      <c r="AF207" s="51">
        <v>4</v>
      </c>
      <c r="AG207" s="53">
        <v>5</v>
      </c>
      <c r="AH207" s="53">
        <v>4</v>
      </c>
      <c r="AI207" s="53">
        <v>5</v>
      </c>
      <c r="AJ207" s="53">
        <v>4</v>
      </c>
      <c r="AK207" s="53">
        <v>5</v>
      </c>
      <c r="AL207" s="53">
        <v>4</v>
      </c>
      <c r="AM207" s="53">
        <v>5</v>
      </c>
      <c r="AN207" s="53">
        <v>4</v>
      </c>
      <c r="AO207" s="53">
        <v>5</v>
      </c>
      <c r="AP207" s="53">
        <v>4</v>
      </c>
      <c r="AQ207" s="53">
        <v>5</v>
      </c>
      <c r="AR207" s="51">
        <v>4</v>
      </c>
      <c r="AS207" s="53">
        <v>5</v>
      </c>
      <c r="AT207" s="53">
        <v>4</v>
      </c>
      <c r="AU207" s="53">
        <v>5</v>
      </c>
      <c r="AV207" s="53">
        <v>4</v>
      </c>
      <c r="AW207" s="51">
        <v>5</v>
      </c>
      <c r="AX207" s="53">
        <v>6</v>
      </c>
      <c r="AY207" s="53">
        <v>5</v>
      </c>
      <c r="AZ207" s="53">
        <v>6</v>
      </c>
      <c r="BA207" s="53">
        <v>5</v>
      </c>
      <c r="BB207" s="51">
        <v>6</v>
      </c>
      <c r="BC207" s="53">
        <v>5</v>
      </c>
      <c r="BD207" s="53">
        <v>6</v>
      </c>
      <c r="BE207" s="53">
        <v>5</v>
      </c>
      <c r="BF207" s="53">
        <v>6</v>
      </c>
      <c r="BG207" s="51">
        <v>7</v>
      </c>
      <c r="BH207" s="51">
        <v>6</v>
      </c>
      <c r="BI207" s="51">
        <v>7</v>
      </c>
      <c r="BJ207" s="51">
        <v>6</v>
      </c>
      <c r="BK207" s="53">
        <v>7</v>
      </c>
      <c r="BL207" s="53">
        <v>6</v>
      </c>
      <c r="BM207" s="53">
        <v>7</v>
      </c>
      <c r="BN207" s="53">
        <v>6</v>
      </c>
      <c r="BO207" s="53">
        <v>7</v>
      </c>
      <c r="BP207" s="53">
        <v>6</v>
      </c>
      <c r="BQ207" s="53">
        <v>7</v>
      </c>
      <c r="BR207" s="53">
        <v>8</v>
      </c>
      <c r="BS207" s="53">
        <v>7</v>
      </c>
      <c r="BT207" s="53">
        <v>8</v>
      </c>
      <c r="BU207" s="53">
        <v>7</v>
      </c>
      <c r="BV207" s="51">
        <v>8</v>
      </c>
      <c r="BW207" s="51">
        <v>7</v>
      </c>
      <c r="BX207" s="51">
        <v>8</v>
      </c>
      <c r="BY207" s="51">
        <v>9</v>
      </c>
      <c r="BZ207" s="51">
        <v>8</v>
      </c>
      <c r="CA207" s="51">
        <v>9</v>
      </c>
      <c r="CB207" s="51">
        <v>8</v>
      </c>
      <c r="CC207" s="51">
        <v>9</v>
      </c>
      <c r="CD207" s="51">
        <v>8</v>
      </c>
      <c r="CE207" s="51">
        <v>9</v>
      </c>
      <c r="CF207" s="51">
        <v>8</v>
      </c>
      <c r="CG207" s="51">
        <v>9</v>
      </c>
      <c r="CH207" s="51">
        <v>8</v>
      </c>
      <c r="CI207" s="51">
        <v>9</v>
      </c>
      <c r="CJ207" s="51">
        <v>8</v>
      </c>
      <c r="CK207" s="51">
        <v>9</v>
      </c>
      <c r="CL207" s="51">
        <v>8</v>
      </c>
      <c r="CM207" s="51">
        <v>9</v>
      </c>
      <c r="CN207" s="51">
        <v>10</v>
      </c>
      <c r="CO207" s="51">
        <v>9</v>
      </c>
      <c r="CP207" s="51">
        <v>10</v>
      </c>
      <c r="CQ207" s="51">
        <v>9</v>
      </c>
      <c r="CR207" s="51">
        <v>10</v>
      </c>
      <c r="CS207" s="51">
        <v>11</v>
      </c>
      <c r="CT207" s="51">
        <v>10</v>
      </c>
      <c r="CU207" s="51">
        <v>9</v>
      </c>
      <c r="CV207" s="51">
        <v>10</v>
      </c>
      <c r="CW207" s="51">
        <v>9</v>
      </c>
      <c r="CX207" s="51">
        <v>10</v>
      </c>
      <c r="CY207" s="51">
        <v>9</v>
      </c>
      <c r="CZ207" s="51">
        <v>10</v>
      </c>
    </row>
    <row r="208" spans="1:111" ht="15.75" customHeight="1">
      <c r="A208" s="69" t="s">
        <v>90</v>
      </c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>
        <f t="shared" ref="AA208:CL208" si="160">(2*SUM(AA192:AA196))</f>
        <v>24</v>
      </c>
      <c r="AB208" s="51">
        <f t="shared" si="160"/>
        <v>26</v>
      </c>
      <c r="AC208" s="51">
        <f t="shared" si="160"/>
        <v>26</v>
      </c>
      <c r="AD208" s="51">
        <f t="shared" si="160"/>
        <v>26</v>
      </c>
      <c r="AE208" s="51">
        <f t="shared" si="160"/>
        <v>28</v>
      </c>
      <c r="AF208" s="51">
        <f t="shared" si="160"/>
        <v>28</v>
      </c>
      <c r="AG208" s="51">
        <f t="shared" si="160"/>
        <v>28</v>
      </c>
      <c r="AH208" s="51">
        <f t="shared" si="160"/>
        <v>30</v>
      </c>
      <c r="AI208" s="51">
        <f t="shared" si="160"/>
        <v>30</v>
      </c>
      <c r="AJ208" s="51">
        <f t="shared" si="160"/>
        <v>30</v>
      </c>
      <c r="AK208" s="51">
        <f t="shared" si="160"/>
        <v>30</v>
      </c>
      <c r="AL208" s="51">
        <f t="shared" si="160"/>
        <v>32</v>
      </c>
      <c r="AM208" s="51">
        <f t="shared" si="160"/>
        <v>32</v>
      </c>
      <c r="AN208" s="51">
        <f t="shared" si="160"/>
        <v>32</v>
      </c>
      <c r="AO208" s="51">
        <f t="shared" si="160"/>
        <v>34</v>
      </c>
      <c r="AP208" s="51">
        <f t="shared" si="160"/>
        <v>34</v>
      </c>
      <c r="AQ208" s="51">
        <f t="shared" si="160"/>
        <v>34</v>
      </c>
      <c r="AR208" s="51">
        <f t="shared" si="160"/>
        <v>36</v>
      </c>
      <c r="AS208" s="51">
        <f t="shared" si="160"/>
        <v>36</v>
      </c>
      <c r="AT208" s="51">
        <f t="shared" si="160"/>
        <v>36</v>
      </c>
      <c r="AU208" s="51">
        <f t="shared" si="160"/>
        <v>36</v>
      </c>
      <c r="AV208" s="51">
        <f t="shared" si="160"/>
        <v>38</v>
      </c>
      <c r="AW208" s="51">
        <f t="shared" si="160"/>
        <v>38</v>
      </c>
      <c r="AX208" s="51">
        <f t="shared" si="160"/>
        <v>38</v>
      </c>
      <c r="AY208" s="51">
        <f t="shared" si="160"/>
        <v>40</v>
      </c>
      <c r="AZ208" s="51">
        <f t="shared" si="160"/>
        <v>40</v>
      </c>
      <c r="BA208" s="51">
        <f t="shared" si="160"/>
        <v>40</v>
      </c>
      <c r="BB208" s="51">
        <f t="shared" si="160"/>
        <v>42</v>
      </c>
      <c r="BC208" s="51">
        <f t="shared" si="160"/>
        <v>42</v>
      </c>
      <c r="BD208" s="51">
        <f t="shared" si="160"/>
        <v>42</v>
      </c>
      <c r="BE208" s="51">
        <f t="shared" si="160"/>
        <v>42</v>
      </c>
      <c r="BF208" s="51">
        <f t="shared" si="160"/>
        <v>44</v>
      </c>
      <c r="BG208" s="51">
        <f t="shared" si="160"/>
        <v>44</v>
      </c>
      <c r="BH208" s="51">
        <f t="shared" si="160"/>
        <v>44</v>
      </c>
      <c r="BI208" s="51">
        <f t="shared" si="160"/>
        <v>46</v>
      </c>
      <c r="BJ208" s="51">
        <f t="shared" si="160"/>
        <v>46</v>
      </c>
      <c r="BK208" s="51">
        <f t="shared" si="160"/>
        <v>46</v>
      </c>
      <c r="BL208" s="51">
        <f t="shared" si="160"/>
        <v>48</v>
      </c>
      <c r="BM208" s="51">
        <f t="shared" si="160"/>
        <v>48</v>
      </c>
      <c r="BN208" s="51">
        <f t="shared" si="160"/>
        <v>48</v>
      </c>
      <c r="BO208" s="51">
        <f t="shared" si="160"/>
        <v>48</v>
      </c>
      <c r="BP208" s="51">
        <f t="shared" si="160"/>
        <v>50</v>
      </c>
      <c r="BQ208" s="51">
        <f t="shared" si="160"/>
        <v>50</v>
      </c>
      <c r="BR208" s="51">
        <f t="shared" si="160"/>
        <v>50</v>
      </c>
      <c r="BS208" s="51">
        <f t="shared" si="160"/>
        <v>52</v>
      </c>
      <c r="BT208" s="51">
        <f t="shared" si="160"/>
        <v>52</v>
      </c>
      <c r="BU208" s="51">
        <f t="shared" si="160"/>
        <v>52</v>
      </c>
      <c r="BV208" s="51">
        <f t="shared" si="160"/>
        <v>52</v>
      </c>
      <c r="BW208" s="51">
        <f t="shared" si="160"/>
        <v>52</v>
      </c>
      <c r="BX208" s="51">
        <f t="shared" si="160"/>
        <v>52</v>
      </c>
      <c r="BY208" s="51">
        <f t="shared" si="160"/>
        <v>52</v>
      </c>
      <c r="BZ208" s="51">
        <f t="shared" si="160"/>
        <v>56</v>
      </c>
      <c r="CA208" s="51">
        <f t="shared" si="160"/>
        <v>56</v>
      </c>
      <c r="CB208" s="51">
        <f t="shared" si="160"/>
        <v>58</v>
      </c>
      <c r="CC208" s="51">
        <f t="shared" si="160"/>
        <v>58</v>
      </c>
      <c r="CD208" s="51">
        <f t="shared" si="160"/>
        <v>58</v>
      </c>
      <c r="CE208" s="51">
        <f t="shared" si="160"/>
        <v>58</v>
      </c>
      <c r="CF208" s="51">
        <f t="shared" si="160"/>
        <v>60</v>
      </c>
      <c r="CG208" s="51">
        <f t="shared" si="160"/>
        <v>60</v>
      </c>
      <c r="CH208" s="51">
        <f t="shared" si="160"/>
        <v>60</v>
      </c>
      <c r="CI208" s="51">
        <f t="shared" si="160"/>
        <v>60</v>
      </c>
      <c r="CJ208" s="51">
        <f t="shared" si="160"/>
        <v>62</v>
      </c>
      <c r="CK208" s="51">
        <f t="shared" si="160"/>
        <v>62</v>
      </c>
      <c r="CL208" s="51">
        <f t="shared" si="160"/>
        <v>62</v>
      </c>
      <c r="CM208" s="51">
        <f t="shared" ref="CM208:CZ208" si="161">(2*SUM(CM192:CM196))</f>
        <v>64</v>
      </c>
      <c r="CN208" s="51">
        <f t="shared" si="161"/>
        <v>64</v>
      </c>
      <c r="CO208" s="51">
        <f t="shared" si="161"/>
        <v>64</v>
      </c>
      <c r="CP208" s="51">
        <f t="shared" si="161"/>
        <v>66</v>
      </c>
      <c r="CQ208" s="51">
        <f t="shared" si="161"/>
        <v>66</v>
      </c>
      <c r="CR208" s="51">
        <f t="shared" si="161"/>
        <v>66</v>
      </c>
      <c r="CS208" s="51">
        <f t="shared" si="161"/>
        <v>66</v>
      </c>
      <c r="CT208" s="51">
        <f t="shared" si="161"/>
        <v>68</v>
      </c>
      <c r="CU208" s="51">
        <f t="shared" si="161"/>
        <v>68</v>
      </c>
      <c r="CV208" s="51">
        <f t="shared" si="161"/>
        <v>68</v>
      </c>
      <c r="CW208" s="51">
        <f t="shared" si="161"/>
        <v>70</v>
      </c>
      <c r="CX208" s="51">
        <f t="shared" si="161"/>
        <v>70</v>
      </c>
      <c r="CY208" s="51">
        <f t="shared" si="161"/>
        <v>70</v>
      </c>
      <c r="CZ208" s="51">
        <f t="shared" si="161"/>
        <v>72</v>
      </c>
    </row>
    <row r="209" spans="1:116" ht="15.75" customHeight="1">
      <c r="A209" s="69" t="s">
        <v>89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>
        <f t="shared" ref="AA209:CL209" si="162">((2*AA202)+(4*AA203)+(8*AA204))</f>
        <v>8</v>
      </c>
      <c r="AB209" s="51">
        <f t="shared" si="162"/>
        <v>8</v>
      </c>
      <c r="AC209" s="51">
        <f t="shared" si="162"/>
        <v>8</v>
      </c>
      <c r="AD209" s="51">
        <f t="shared" si="162"/>
        <v>8</v>
      </c>
      <c r="AE209" s="51">
        <f t="shared" si="162"/>
        <v>8</v>
      </c>
      <c r="AF209" s="51">
        <f t="shared" si="162"/>
        <v>8</v>
      </c>
      <c r="AG209" s="51">
        <f t="shared" si="162"/>
        <v>8</v>
      </c>
      <c r="AH209" s="51">
        <f t="shared" si="162"/>
        <v>8</v>
      </c>
      <c r="AI209" s="51">
        <f t="shared" si="162"/>
        <v>8</v>
      </c>
      <c r="AJ209" s="51">
        <f t="shared" si="162"/>
        <v>10</v>
      </c>
      <c r="AK209" s="51">
        <f t="shared" si="162"/>
        <v>10</v>
      </c>
      <c r="AL209" s="51">
        <f t="shared" si="162"/>
        <v>10</v>
      </c>
      <c r="AM209" s="51">
        <f t="shared" si="162"/>
        <v>10</v>
      </c>
      <c r="AN209" s="51">
        <f t="shared" si="162"/>
        <v>12</v>
      </c>
      <c r="AO209" s="51">
        <f t="shared" si="162"/>
        <v>10</v>
      </c>
      <c r="AP209" s="51">
        <f t="shared" si="162"/>
        <v>12</v>
      </c>
      <c r="AQ209" s="51">
        <f t="shared" si="162"/>
        <v>12</v>
      </c>
      <c r="AR209" s="51">
        <f t="shared" si="162"/>
        <v>12</v>
      </c>
      <c r="AS209" s="51">
        <f t="shared" si="162"/>
        <v>12</v>
      </c>
      <c r="AT209" s="51">
        <f t="shared" si="162"/>
        <v>14</v>
      </c>
      <c r="AU209" s="51">
        <f t="shared" si="162"/>
        <v>14</v>
      </c>
      <c r="AV209" s="51">
        <f t="shared" si="162"/>
        <v>14</v>
      </c>
      <c r="AW209" s="51">
        <f t="shared" si="162"/>
        <v>12</v>
      </c>
      <c r="AX209" s="51">
        <f t="shared" si="162"/>
        <v>12</v>
      </c>
      <c r="AY209" s="51">
        <f t="shared" si="162"/>
        <v>12</v>
      </c>
      <c r="AZ209" s="51">
        <f t="shared" si="162"/>
        <v>12</v>
      </c>
      <c r="BA209" s="51">
        <f t="shared" si="162"/>
        <v>14</v>
      </c>
      <c r="BB209" s="51">
        <f t="shared" si="162"/>
        <v>12</v>
      </c>
      <c r="BC209" s="51">
        <f t="shared" si="162"/>
        <v>14</v>
      </c>
      <c r="BD209" s="51">
        <f t="shared" si="162"/>
        <v>14</v>
      </c>
      <c r="BE209" s="51">
        <f t="shared" si="162"/>
        <v>16</v>
      </c>
      <c r="BF209" s="51">
        <f t="shared" si="162"/>
        <v>14</v>
      </c>
      <c r="BG209" s="51">
        <f t="shared" si="162"/>
        <v>14</v>
      </c>
      <c r="BH209" s="51">
        <f t="shared" si="162"/>
        <v>14</v>
      </c>
      <c r="BI209" s="51">
        <f t="shared" si="162"/>
        <v>14</v>
      </c>
      <c r="BJ209" s="51">
        <f t="shared" si="162"/>
        <v>14</v>
      </c>
      <c r="BK209" s="51">
        <f t="shared" si="162"/>
        <v>16</v>
      </c>
      <c r="BL209" s="51">
        <f t="shared" si="162"/>
        <v>14</v>
      </c>
      <c r="BM209" s="51">
        <f t="shared" si="162"/>
        <v>14</v>
      </c>
      <c r="BN209" s="51">
        <f t="shared" si="162"/>
        <v>16</v>
      </c>
      <c r="BO209" s="51">
        <f t="shared" si="162"/>
        <v>16</v>
      </c>
      <c r="BP209" s="51">
        <f t="shared" si="162"/>
        <v>16</v>
      </c>
      <c r="BQ209" s="51">
        <f t="shared" si="162"/>
        <v>16</v>
      </c>
      <c r="BR209" s="51">
        <f t="shared" si="162"/>
        <v>16</v>
      </c>
      <c r="BS209" s="51">
        <f t="shared" si="162"/>
        <v>16</v>
      </c>
      <c r="BT209" s="51">
        <f t="shared" si="162"/>
        <v>16</v>
      </c>
      <c r="BU209" s="51">
        <f t="shared" si="162"/>
        <v>16</v>
      </c>
      <c r="BV209" s="51">
        <f t="shared" si="162"/>
        <v>16</v>
      </c>
      <c r="BW209" s="51">
        <f t="shared" si="162"/>
        <v>18</v>
      </c>
      <c r="BX209" s="51">
        <f t="shared" si="162"/>
        <v>18</v>
      </c>
      <c r="BY209" s="51">
        <f t="shared" si="162"/>
        <v>18</v>
      </c>
      <c r="BZ209" s="51">
        <f t="shared" si="162"/>
        <v>16</v>
      </c>
      <c r="CA209" s="51">
        <f t="shared" si="162"/>
        <v>16</v>
      </c>
      <c r="CB209" s="51">
        <f t="shared" si="162"/>
        <v>16</v>
      </c>
      <c r="CC209" s="51">
        <f t="shared" si="162"/>
        <v>16</v>
      </c>
      <c r="CD209" s="51">
        <f t="shared" si="162"/>
        <v>16</v>
      </c>
      <c r="CE209" s="51">
        <f t="shared" si="162"/>
        <v>18</v>
      </c>
      <c r="CF209" s="51">
        <f t="shared" si="162"/>
        <v>18</v>
      </c>
      <c r="CG209" s="51">
        <f t="shared" si="162"/>
        <v>18</v>
      </c>
      <c r="CH209" s="51">
        <f t="shared" si="162"/>
        <v>18</v>
      </c>
      <c r="CI209" s="51">
        <f t="shared" si="162"/>
        <v>18</v>
      </c>
      <c r="CJ209" s="51">
        <f t="shared" si="162"/>
        <v>18</v>
      </c>
      <c r="CK209" s="51">
        <f t="shared" si="162"/>
        <v>18</v>
      </c>
      <c r="CL209" s="51">
        <f t="shared" si="162"/>
        <v>20</v>
      </c>
      <c r="CM209" s="51">
        <f t="shared" ref="CM209:CZ209" si="163">((2*CM202)+(4*CM203)+(8*CM204))</f>
        <v>18</v>
      </c>
      <c r="CN209" s="51">
        <f t="shared" si="163"/>
        <v>18</v>
      </c>
      <c r="CO209" s="51">
        <f t="shared" si="163"/>
        <v>18</v>
      </c>
      <c r="CP209" s="51">
        <f t="shared" si="163"/>
        <v>18</v>
      </c>
      <c r="CQ209" s="51">
        <f t="shared" si="163"/>
        <v>18</v>
      </c>
      <c r="CR209" s="51">
        <f t="shared" si="163"/>
        <v>18</v>
      </c>
      <c r="CS209" s="51">
        <f t="shared" si="163"/>
        <v>18</v>
      </c>
      <c r="CT209" s="51">
        <f t="shared" si="163"/>
        <v>18</v>
      </c>
      <c r="CU209" s="51">
        <f t="shared" si="163"/>
        <v>22</v>
      </c>
      <c r="CV209" s="51">
        <f t="shared" si="163"/>
        <v>22</v>
      </c>
      <c r="CW209" s="51">
        <f t="shared" si="163"/>
        <v>22</v>
      </c>
      <c r="CX209" s="51">
        <f t="shared" si="163"/>
        <v>22</v>
      </c>
      <c r="CY209" s="51">
        <f t="shared" si="163"/>
        <v>22</v>
      </c>
      <c r="CZ209" s="51">
        <f t="shared" si="163"/>
        <v>20</v>
      </c>
    </row>
    <row r="210" spans="1:116" ht="15.75" customHeight="1">
      <c r="A210" s="69" t="s">
        <v>88</v>
      </c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>
        <f t="shared" ref="AA210:CL210" si="164">(AA208+AA209)</f>
        <v>32</v>
      </c>
      <c r="AB210" s="51">
        <f t="shared" si="164"/>
        <v>34</v>
      </c>
      <c r="AC210" s="51">
        <f t="shared" si="164"/>
        <v>34</v>
      </c>
      <c r="AD210" s="51">
        <f t="shared" si="164"/>
        <v>34</v>
      </c>
      <c r="AE210" s="51">
        <f t="shared" si="164"/>
        <v>36</v>
      </c>
      <c r="AF210" s="51">
        <f t="shared" si="164"/>
        <v>36</v>
      </c>
      <c r="AG210" s="51">
        <f t="shared" si="164"/>
        <v>36</v>
      </c>
      <c r="AH210" s="51">
        <f t="shared" si="164"/>
        <v>38</v>
      </c>
      <c r="AI210" s="51">
        <f t="shared" si="164"/>
        <v>38</v>
      </c>
      <c r="AJ210" s="51">
        <f t="shared" si="164"/>
        <v>40</v>
      </c>
      <c r="AK210" s="51">
        <f t="shared" si="164"/>
        <v>40</v>
      </c>
      <c r="AL210" s="51">
        <f t="shared" si="164"/>
        <v>42</v>
      </c>
      <c r="AM210" s="51">
        <f t="shared" si="164"/>
        <v>42</v>
      </c>
      <c r="AN210" s="51">
        <f t="shared" si="164"/>
        <v>44</v>
      </c>
      <c r="AO210" s="51">
        <f t="shared" si="164"/>
        <v>44</v>
      </c>
      <c r="AP210" s="51">
        <f t="shared" si="164"/>
        <v>46</v>
      </c>
      <c r="AQ210" s="51">
        <f t="shared" si="164"/>
        <v>46</v>
      </c>
      <c r="AR210" s="51">
        <f t="shared" si="164"/>
        <v>48</v>
      </c>
      <c r="AS210" s="51">
        <f t="shared" si="164"/>
        <v>48</v>
      </c>
      <c r="AT210" s="51">
        <f t="shared" si="164"/>
        <v>50</v>
      </c>
      <c r="AU210" s="51">
        <f t="shared" si="164"/>
        <v>50</v>
      </c>
      <c r="AV210" s="51">
        <f t="shared" si="164"/>
        <v>52</v>
      </c>
      <c r="AW210" s="51">
        <f t="shared" si="164"/>
        <v>50</v>
      </c>
      <c r="AX210" s="51">
        <f t="shared" si="164"/>
        <v>50</v>
      </c>
      <c r="AY210" s="51">
        <f t="shared" si="164"/>
        <v>52</v>
      </c>
      <c r="AZ210" s="51">
        <f t="shared" si="164"/>
        <v>52</v>
      </c>
      <c r="BA210" s="51">
        <f t="shared" si="164"/>
        <v>54</v>
      </c>
      <c r="BB210" s="51">
        <f t="shared" si="164"/>
        <v>54</v>
      </c>
      <c r="BC210" s="51">
        <f t="shared" si="164"/>
        <v>56</v>
      </c>
      <c r="BD210" s="51">
        <f t="shared" si="164"/>
        <v>56</v>
      </c>
      <c r="BE210" s="51">
        <f t="shared" si="164"/>
        <v>58</v>
      </c>
      <c r="BF210" s="51">
        <f t="shared" si="164"/>
        <v>58</v>
      </c>
      <c r="BG210" s="51">
        <f t="shared" si="164"/>
        <v>58</v>
      </c>
      <c r="BH210" s="51">
        <f t="shared" si="164"/>
        <v>58</v>
      </c>
      <c r="BI210" s="51">
        <f t="shared" si="164"/>
        <v>60</v>
      </c>
      <c r="BJ210" s="51">
        <f t="shared" si="164"/>
        <v>60</v>
      </c>
      <c r="BK210" s="51">
        <f t="shared" si="164"/>
        <v>62</v>
      </c>
      <c r="BL210" s="51">
        <f t="shared" si="164"/>
        <v>62</v>
      </c>
      <c r="BM210" s="51">
        <f t="shared" si="164"/>
        <v>62</v>
      </c>
      <c r="BN210" s="51">
        <f t="shared" si="164"/>
        <v>64</v>
      </c>
      <c r="BO210" s="51">
        <f t="shared" si="164"/>
        <v>64</v>
      </c>
      <c r="BP210" s="51">
        <f t="shared" si="164"/>
        <v>66</v>
      </c>
      <c r="BQ210" s="51">
        <f t="shared" si="164"/>
        <v>66</v>
      </c>
      <c r="BR210" s="51">
        <f t="shared" si="164"/>
        <v>66</v>
      </c>
      <c r="BS210" s="51">
        <f t="shared" si="164"/>
        <v>68</v>
      </c>
      <c r="BT210" s="51">
        <f t="shared" si="164"/>
        <v>68</v>
      </c>
      <c r="BU210" s="51">
        <f t="shared" si="164"/>
        <v>68</v>
      </c>
      <c r="BV210" s="51">
        <f t="shared" si="164"/>
        <v>68</v>
      </c>
      <c r="BW210" s="51">
        <f t="shared" si="164"/>
        <v>70</v>
      </c>
      <c r="BX210" s="51">
        <f t="shared" si="164"/>
        <v>70</v>
      </c>
      <c r="BY210" s="51">
        <f t="shared" si="164"/>
        <v>70</v>
      </c>
      <c r="BZ210" s="51">
        <f t="shared" si="164"/>
        <v>72</v>
      </c>
      <c r="CA210" s="51">
        <f t="shared" si="164"/>
        <v>72</v>
      </c>
      <c r="CB210" s="51">
        <f t="shared" si="164"/>
        <v>74</v>
      </c>
      <c r="CC210" s="51">
        <f t="shared" si="164"/>
        <v>74</v>
      </c>
      <c r="CD210" s="51">
        <f t="shared" si="164"/>
        <v>74</v>
      </c>
      <c r="CE210" s="51">
        <f t="shared" si="164"/>
        <v>76</v>
      </c>
      <c r="CF210" s="51">
        <f t="shared" si="164"/>
        <v>78</v>
      </c>
      <c r="CG210" s="51">
        <f t="shared" si="164"/>
        <v>78</v>
      </c>
      <c r="CH210" s="51">
        <f t="shared" si="164"/>
        <v>78</v>
      </c>
      <c r="CI210" s="51">
        <f t="shared" si="164"/>
        <v>78</v>
      </c>
      <c r="CJ210" s="51">
        <f t="shared" si="164"/>
        <v>80</v>
      </c>
      <c r="CK210" s="51">
        <f t="shared" si="164"/>
        <v>80</v>
      </c>
      <c r="CL210" s="51">
        <f t="shared" si="164"/>
        <v>82</v>
      </c>
      <c r="CM210" s="51">
        <f t="shared" ref="CM210:CZ210" si="165">(CM208+CM209)</f>
        <v>82</v>
      </c>
      <c r="CN210" s="51">
        <f t="shared" si="165"/>
        <v>82</v>
      </c>
      <c r="CO210" s="51">
        <f t="shared" si="165"/>
        <v>82</v>
      </c>
      <c r="CP210" s="51">
        <f t="shared" si="165"/>
        <v>84</v>
      </c>
      <c r="CQ210" s="51">
        <f t="shared" si="165"/>
        <v>84</v>
      </c>
      <c r="CR210" s="51">
        <f t="shared" si="165"/>
        <v>84</v>
      </c>
      <c r="CS210" s="51">
        <f t="shared" si="165"/>
        <v>84</v>
      </c>
      <c r="CT210" s="51">
        <f t="shared" si="165"/>
        <v>86</v>
      </c>
      <c r="CU210" s="51">
        <f t="shared" si="165"/>
        <v>90</v>
      </c>
      <c r="CV210" s="51">
        <f t="shared" si="165"/>
        <v>90</v>
      </c>
      <c r="CW210" s="51">
        <f t="shared" si="165"/>
        <v>92</v>
      </c>
      <c r="CX210" s="51">
        <f t="shared" si="165"/>
        <v>92</v>
      </c>
      <c r="CY210" s="51">
        <f t="shared" si="165"/>
        <v>92</v>
      </c>
      <c r="CZ210" s="51">
        <f t="shared" si="165"/>
        <v>92</v>
      </c>
    </row>
    <row r="211" spans="1:116" ht="15.75" customHeight="1">
      <c r="A211" s="69" t="s">
        <v>87</v>
      </c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>
        <f t="shared" ref="AA211:BF211" si="166">(AA191-SUM(AA192:AA196))</f>
        <v>0</v>
      </c>
      <c r="AB211" s="51">
        <f t="shared" si="166"/>
        <v>0</v>
      </c>
      <c r="AC211" s="51">
        <f t="shared" si="166"/>
        <v>0</v>
      </c>
      <c r="AD211" s="51">
        <f t="shared" si="166"/>
        <v>0</v>
      </c>
      <c r="AE211" s="51">
        <f t="shared" si="166"/>
        <v>0</v>
      </c>
      <c r="AF211" s="51">
        <f t="shared" si="166"/>
        <v>0</v>
      </c>
      <c r="AG211" s="51">
        <f t="shared" si="166"/>
        <v>0</v>
      </c>
      <c r="AH211" s="51">
        <f t="shared" si="166"/>
        <v>0</v>
      </c>
      <c r="AI211" s="51">
        <f t="shared" si="166"/>
        <v>0</v>
      </c>
      <c r="AJ211" s="51">
        <f t="shared" si="166"/>
        <v>0</v>
      </c>
      <c r="AK211" s="51">
        <f t="shared" si="166"/>
        <v>0</v>
      </c>
      <c r="AL211" s="51">
        <f t="shared" si="166"/>
        <v>0</v>
      </c>
      <c r="AM211" s="51">
        <f t="shared" si="166"/>
        <v>0</v>
      </c>
      <c r="AN211" s="51">
        <f t="shared" si="166"/>
        <v>0</v>
      </c>
      <c r="AO211" s="51">
        <f t="shared" si="166"/>
        <v>0</v>
      </c>
      <c r="AP211" s="51">
        <f t="shared" si="166"/>
        <v>0</v>
      </c>
      <c r="AQ211" s="51">
        <f t="shared" si="166"/>
        <v>0</v>
      </c>
      <c r="AR211" s="51">
        <f t="shared" si="166"/>
        <v>0</v>
      </c>
      <c r="AS211" s="51">
        <f t="shared" si="166"/>
        <v>0</v>
      </c>
      <c r="AT211" s="51">
        <f t="shared" si="166"/>
        <v>0</v>
      </c>
      <c r="AU211" s="51">
        <f t="shared" si="166"/>
        <v>0</v>
      </c>
      <c r="AV211" s="51">
        <f t="shared" si="166"/>
        <v>0</v>
      </c>
      <c r="AW211" s="51">
        <f t="shared" si="166"/>
        <v>0</v>
      </c>
      <c r="AX211" s="51">
        <f t="shared" si="166"/>
        <v>0</v>
      </c>
      <c r="AY211" s="51">
        <f t="shared" si="166"/>
        <v>0</v>
      </c>
      <c r="AZ211" s="51">
        <f t="shared" si="166"/>
        <v>0</v>
      </c>
      <c r="BA211" s="51">
        <f t="shared" si="166"/>
        <v>0</v>
      </c>
      <c r="BB211" s="51">
        <f t="shared" si="166"/>
        <v>0</v>
      </c>
      <c r="BC211" s="51">
        <f t="shared" si="166"/>
        <v>0</v>
      </c>
      <c r="BD211" s="51">
        <f t="shared" si="166"/>
        <v>0</v>
      </c>
      <c r="BE211" s="51">
        <f t="shared" si="166"/>
        <v>0</v>
      </c>
      <c r="BF211" s="51">
        <f t="shared" si="166"/>
        <v>0</v>
      </c>
      <c r="BG211" s="51">
        <f t="shared" ref="BG211:CL211" si="167">(BG191-SUM(BG192:BG196))</f>
        <v>0</v>
      </c>
      <c r="BH211" s="51">
        <f t="shared" si="167"/>
        <v>0</v>
      </c>
      <c r="BI211" s="51">
        <f t="shared" si="167"/>
        <v>0</v>
      </c>
      <c r="BJ211" s="51">
        <f t="shared" si="167"/>
        <v>0</v>
      </c>
      <c r="BK211" s="51">
        <f t="shared" si="167"/>
        <v>0</v>
      </c>
      <c r="BL211" s="51">
        <f t="shared" si="167"/>
        <v>0</v>
      </c>
      <c r="BM211" s="51">
        <f t="shared" si="167"/>
        <v>0</v>
      </c>
      <c r="BN211" s="51">
        <f t="shared" si="167"/>
        <v>0</v>
      </c>
      <c r="BO211" s="51">
        <f t="shared" si="167"/>
        <v>0</v>
      </c>
      <c r="BP211" s="51">
        <f t="shared" si="167"/>
        <v>0</v>
      </c>
      <c r="BQ211" s="51">
        <f t="shared" si="167"/>
        <v>0</v>
      </c>
      <c r="BR211" s="51">
        <f t="shared" si="167"/>
        <v>0</v>
      </c>
      <c r="BS211" s="51">
        <f t="shared" si="167"/>
        <v>0</v>
      </c>
      <c r="BT211" s="51">
        <f t="shared" si="167"/>
        <v>0</v>
      </c>
      <c r="BU211" s="51">
        <f t="shared" si="167"/>
        <v>0</v>
      </c>
      <c r="BV211" s="51">
        <f t="shared" si="167"/>
        <v>1</v>
      </c>
      <c r="BW211" s="51">
        <f t="shared" si="167"/>
        <v>1</v>
      </c>
      <c r="BX211" s="51">
        <f t="shared" si="167"/>
        <v>1</v>
      </c>
      <c r="BY211" s="51">
        <f t="shared" si="167"/>
        <v>1</v>
      </c>
      <c r="BZ211" s="51">
        <f t="shared" si="167"/>
        <v>0</v>
      </c>
      <c r="CA211" s="51">
        <f t="shared" si="167"/>
        <v>0</v>
      </c>
      <c r="CB211" s="51">
        <f t="shared" si="167"/>
        <v>-1</v>
      </c>
      <c r="CC211" s="51">
        <f t="shared" si="167"/>
        <v>0</v>
      </c>
      <c r="CD211" s="51">
        <f t="shared" si="167"/>
        <v>0</v>
      </c>
      <c r="CE211" s="51">
        <f t="shared" si="167"/>
        <v>0</v>
      </c>
      <c r="CF211" s="51">
        <f t="shared" si="167"/>
        <v>0</v>
      </c>
      <c r="CG211" s="51">
        <f t="shared" si="167"/>
        <v>0</v>
      </c>
      <c r="CH211" s="51">
        <f t="shared" si="167"/>
        <v>0</v>
      </c>
      <c r="CI211" s="51">
        <f t="shared" si="167"/>
        <v>0</v>
      </c>
      <c r="CJ211" s="51">
        <f t="shared" si="167"/>
        <v>0</v>
      </c>
      <c r="CK211" s="51">
        <f t="shared" si="167"/>
        <v>0</v>
      </c>
      <c r="CL211" s="51">
        <f t="shared" si="167"/>
        <v>0</v>
      </c>
      <c r="CM211" s="51">
        <f t="shared" ref="CM211:CZ211" si="168">(CM191-SUM(CM192:CM196))</f>
        <v>0</v>
      </c>
      <c r="CN211" s="51">
        <f t="shared" si="168"/>
        <v>0</v>
      </c>
      <c r="CO211" s="51">
        <f t="shared" si="168"/>
        <v>0</v>
      </c>
      <c r="CP211" s="51">
        <f t="shared" si="168"/>
        <v>0</v>
      </c>
      <c r="CQ211" s="51">
        <f t="shared" si="168"/>
        <v>0</v>
      </c>
      <c r="CR211" s="51">
        <f t="shared" si="168"/>
        <v>0</v>
      </c>
      <c r="CS211" s="51">
        <f t="shared" si="168"/>
        <v>0</v>
      </c>
      <c r="CT211" s="51">
        <f t="shared" si="168"/>
        <v>0</v>
      </c>
      <c r="CU211" s="51">
        <f t="shared" si="168"/>
        <v>0</v>
      </c>
      <c r="CV211" s="51">
        <f t="shared" si="168"/>
        <v>0</v>
      </c>
      <c r="CW211" s="51">
        <f t="shared" si="168"/>
        <v>0</v>
      </c>
      <c r="CX211" s="51">
        <f t="shared" si="168"/>
        <v>0</v>
      </c>
      <c r="CY211" s="51">
        <f t="shared" si="168"/>
        <v>0</v>
      </c>
      <c r="CZ211" s="51">
        <f t="shared" si="168"/>
        <v>0</v>
      </c>
    </row>
    <row r="212" spans="1:116" s="71" customFormat="1" ht="15.75" customHeight="1">
      <c r="A212" s="70" t="s">
        <v>86</v>
      </c>
      <c r="C212" s="73"/>
      <c r="D212" s="73"/>
      <c r="E212" s="73"/>
      <c r="F212" s="73"/>
      <c r="G212" s="73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>
        <f t="shared" ref="AA212:BF212" si="169">(AA199-((SUM(AA205:AA207)/2)+(AA202+(2*AA203)+(4*AA204))))</f>
        <v>0</v>
      </c>
      <c r="AB212" s="72">
        <f t="shared" si="169"/>
        <v>0</v>
      </c>
      <c r="AC212" s="72">
        <f t="shared" si="169"/>
        <v>-0.5</v>
      </c>
      <c r="AD212" s="72">
        <f t="shared" si="169"/>
        <v>0</v>
      </c>
      <c r="AE212" s="72">
        <f t="shared" si="169"/>
        <v>0.5</v>
      </c>
      <c r="AF212" s="72">
        <f t="shared" si="169"/>
        <v>0</v>
      </c>
      <c r="AG212" s="72">
        <f t="shared" si="169"/>
        <v>-0.5</v>
      </c>
      <c r="AH212" s="72">
        <f t="shared" si="169"/>
        <v>0</v>
      </c>
      <c r="AI212" s="72">
        <f t="shared" si="169"/>
        <v>0.5</v>
      </c>
      <c r="AJ212" s="72">
        <f t="shared" si="169"/>
        <v>0</v>
      </c>
      <c r="AK212" s="72">
        <f t="shared" si="169"/>
        <v>-0.5</v>
      </c>
      <c r="AL212" s="72">
        <f t="shared" si="169"/>
        <v>0</v>
      </c>
      <c r="AM212" s="72">
        <f t="shared" si="169"/>
        <v>-0.5</v>
      </c>
      <c r="AN212" s="72">
        <f t="shared" si="169"/>
        <v>0</v>
      </c>
      <c r="AO212" s="72">
        <f t="shared" si="169"/>
        <v>0.5</v>
      </c>
      <c r="AP212" s="72">
        <f t="shared" si="169"/>
        <v>0</v>
      </c>
      <c r="AQ212" s="72">
        <f t="shared" si="169"/>
        <v>-0.5</v>
      </c>
      <c r="AR212" s="72">
        <f t="shared" si="169"/>
        <v>0</v>
      </c>
      <c r="AS212" s="72">
        <f t="shared" si="169"/>
        <v>0.5</v>
      </c>
      <c r="AT212" s="72">
        <f t="shared" si="169"/>
        <v>0</v>
      </c>
      <c r="AU212" s="72">
        <f t="shared" si="169"/>
        <v>-0.5</v>
      </c>
      <c r="AV212" s="72">
        <f t="shared" si="169"/>
        <v>0</v>
      </c>
      <c r="AW212" s="72">
        <f t="shared" si="169"/>
        <v>-0.5</v>
      </c>
      <c r="AX212" s="72">
        <f t="shared" si="169"/>
        <v>0</v>
      </c>
      <c r="AY212" s="72">
        <f t="shared" si="169"/>
        <v>0.5</v>
      </c>
      <c r="AZ212" s="72">
        <f t="shared" si="169"/>
        <v>0</v>
      </c>
      <c r="BA212" s="72">
        <f t="shared" si="169"/>
        <v>-0.5</v>
      </c>
      <c r="BB212" s="72">
        <f t="shared" si="169"/>
        <v>0</v>
      </c>
      <c r="BC212" s="72">
        <f t="shared" si="169"/>
        <v>0.5</v>
      </c>
      <c r="BD212" s="72">
        <f t="shared" si="169"/>
        <v>0</v>
      </c>
      <c r="BE212" s="72">
        <f t="shared" si="169"/>
        <v>-0.5</v>
      </c>
      <c r="BF212" s="72">
        <f t="shared" si="169"/>
        <v>0</v>
      </c>
      <c r="BG212" s="72">
        <f t="shared" ref="BG212:CL212" si="170">(BG199-((SUM(BG205:BG207)/2)+(BG202+(2*BG203)+(4*BG204))))</f>
        <v>-0.5</v>
      </c>
      <c r="BH212" s="72">
        <f t="shared" si="170"/>
        <v>0</v>
      </c>
      <c r="BI212" s="72">
        <f t="shared" si="170"/>
        <v>0.5</v>
      </c>
      <c r="BJ212" s="72">
        <f t="shared" si="170"/>
        <v>0</v>
      </c>
      <c r="BK212" s="72">
        <f t="shared" si="170"/>
        <v>-0.5</v>
      </c>
      <c r="BL212" s="72">
        <f t="shared" si="170"/>
        <v>0</v>
      </c>
      <c r="BM212" s="72">
        <f t="shared" si="170"/>
        <v>0.5</v>
      </c>
      <c r="BN212" s="72">
        <f t="shared" si="170"/>
        <v>0</v>
      </c>
      <c r="BO212" s="72">
        <f t="shared" si="170"/>
        <v>-0.5</v>
      </c>
      <c r="BP212" s="72">
        <f t="shared" si="170"/>
        <v>0</v>
      </c>
      <c r="BQ212" s="72">
        <f t="shared" si="170"/>
        <v>-0.5</v>
      </c>
      <c r="BR212" s="72">
        <f t="shared" si="170"/>
        <v>0</v>
      </c>
      <c r="BS212" s="72">
        <f t="shared" si="170"/>
        <v>0.5</v>
      </c>
      <c r="BT212" s="72">
        <f t="shared" si="170"/>
        <v>0</v>
      </c>
      <c r="BU212" s="72">
        <f t="shared" si="170"/>
        <v>-0.5</v>
      </c>
      <c r="BV212" s="72">
        <f t="shared" si="170"/>
        <v>-1</v>
      </c>
      <c r="BW212" s="72">
        <f t="shared" si="170"/>
        <v>-0.5</v>
      </c>
      <c r="BX212" s="72">
        <f t="shared" si="170"/>
        <v>-1</v>
      </c>
      <c r="BY212" s="72">
        <f t="shared" si="170"/>
        <v>-1.5</v>
      </c>
      <c r="BZ212" s="72">
        <f t="shared" si="170"/>
        <v>0</v>
      </c>
      <c r="CA212" s="72">
        <f t="shared" si="170"/>
        <v>-0.5</v>
      </c>
      <c r="CB212" s="72">
        <f t="shared" si="170"/>
        <v>1</v>
      </c>
      <c r="CC212" s="72">
        <f t="shared" si="170"/>
        <v>0.5</v>
      </c>
      <c r="CD212" s="72">
        <f t="shared" si="170"/>
        <v>0</v>
      </c>
      <c r="CE212" s="72">
        <f t="shared" si="170"/>
        <v>-0.5</v>
      </c>
      <c r="CF212" s="72">
        <f t="shared" si="170"/>
        <v>0</v>
      </c>
      <c r="CG212" s="72">
        <f t="shared" si="170"/>
        <v>0.5</v>
      </c>
      <c r="CH212" s="72">
        <f t="shared" si="170"/>
        <v>0</v>
      </c>
      <c r="CI212" s="72">
        <f t="shared" si="170"/>
        <v>-0.5</v>
      </c>
      <c r="CJ212" s="72">
        <f t="shared" si="170"/>
        <v>0</v>
      </c>
      <c r="CK212" s="72">
        <f t="shared" si="170"/>
        <v>-0.5</v>
      </c>
      <c r="CL212" s="72">
        <f t="shared" si="170"/>
        <v>0</v>
      </c>
      <c r="CM212" s="72">
        <f t="shared" ref="CM212:CZ212" si="171">(CM199-((SUM(CM205:CM207)/2)+(CM202+(2*CM203)+(4*CM204))))</f>
        <v>0.5</v>
      </c>
      <c r="CN212" s="72">
        <f t="shared" si="171"/>
        <v>0</v>
      </c>
      <c r="CO212" s="72">
        <f t="shared" si="171"/>
        <v>-0.5</v>
      </c>
      <c r="CP212" s="72">
        <f t="shared" si="171"/>
        <v>0</v>
      </c>
      <c r="CQ212" s="72">
        <f t="shared" si="171"/>
        <v>0.5</v>
      </c>
      <c r="CR212" s="72">
        <f t="shared" si="171"/>
        <v>0</v>
      </c>
      <c r="CS212" s="72">
        <f t="shared" si="171"/>
        <v>-0.5</v>
      </c>
      <c r="CT212" s="72">
        <f t="shared" si="171"/>
        <v>1</v>
      </c>
      <c r="CU212" s="72">
        <f t="shared" si="171"/>
        <v>-0.5</v>
      </c>
      <c r="CV212" s="72">
        <f t="shared" si="171"/>
        <v>0</v>
      </c>
      <c r="CW212" s="72">
        <f t="shared" si="171"/>
        <v>0.5</v>
      </c>
      <c r="CX212" s="72">
        <f t="shared" si="171"/>
        <v>0</v>
      </c>
      <c r="CY212" s="72">
        <f t="shared" si="171"/>
        <v>-0.5</v>
      </c>
      <c r="CZ212" s="72">
        <f t="shared" si="171"/>
        <v>0</v>
      </c>
      <c r="DA212" s="73"/>
      <c r="DB212" s="73"/>
      <c r="DC212" s="73"/>
      <c r="DD212" s="73"/>
      <c r="DE212" s="73"/>
      <c r="DF212" s="73"/>
      <c r="DG212" s="73"/>
    </row>
    <row r="213" spans="1:116" ht="15.75" customHeight="1">
      <c r="A213" s="69" t="s">
        <v>85</v>
      </c>
      <c r="Z213" s="53"/>
      <c r="AA213" s="53">
        <f t="shared" ref="AA213:CL213" si="172">(AA189-AA210)</f>
        <v>11</v>
      </c>
      <c r="AB213" s="53">
        <f t="shared" si="172"/>
        <v>10</v>
      </c>
      <c r="AC213" s="53">
        <f t="shared" si="172"/>
        <v>11</v>
      </c>
      <c r="AD213" s="53">
        <f t="shared" si="172"/>
        <v>12</v>
      </c>
      <c r="AE213" s="53">
        <f t="shared" si="172"/>
        <v>11</v>
      </c>
      <c r="AF213" s="53">
        <f t="shared" si="172"/>
        <v>12</v>
      </c>
      <c r="AG213" s="53">
        <f t="shared" si="172"/>
        <v>13</v>
      </c>
      <c r="AH213" s="53">
        <f t="shared" si="172"/>
        <v>12</v>
      </c>
      <c r="AI213" s="53">
        <f t="shared" si="172"/>
        <v>13</v>
      </c>
      <c r="AJ213" s="53">
        <f t="shared" si="172"/>
        <v>12</v>
      </c>
      <c r="AK213" s="53">
        <f t="shared" si="172"/>
        <v>13</v>
      </c>
      <c r="AL213" s="53">
        <f t="shared" si="172"/>
        <v>12</v>
      </c>
      <c r="AM213" s="53">
        <f t="shared" si="172"/>
        <v>13</v>
      </c>
      <c r="AN213" s="53">
        <f t="shared" si="172"/>
        <v>12</v>
      </c>
      <c r="AO213" s="53">
        <f t="shared" si="172"/>
        <v>13</v>
      </c>
      <c r="AP213" s="53">
        <f t="shared" si="172"/>
        <v>12</v>
      </c>
      <c r="AQ213" s="53">
        <f t="shared" si="172"/>
        <v>13</v>
      </c>
      <c r="AR213" s="53">
        <f t="shared" si="172"/>
        <v>12</v>
      </c>
      <c r="AS213" s="53">
        <f t="shared" si="172"/>
        <v>13</v>
      </c>
      <c r="AT213" s="53">
        <f t="shared" si="172"/>
        <v>12</v>
      </c>
      <c r="AU213" s="53">
        <f t="shared" si="172"/>
        <v>13</v>
      </c>
      <c r="AV213" s="53">
        <f t="shared" si="172"/>
        <v>12</v>
      </c>
      <c r="AW213" s="53">
        <f t="shared" si="172"/>
        <v>15</v>
      </c>
      <c r="AX213" s="53">
        <f t="shared" si="172"/>
        <v>16</v>
      </c>
      <c r="AY213" s="53">
        <f t="shared" si="172"/>
        <v>15</v>
      </c>
      <c r="AZ213" s="53">
        <f t="shared" si="172"/>
        <v>16</v>
      </c>
      <c r="BA213" s="53">
        <f t="shared" si="172"/>
        <v>15</v>
      </c>
      <c r="BB213" s="53">
        <f t="shared" si="172"/>
        <v>16</v>
      </c>
      <c r="BC213" s="53">
        <f t="shared" si="172"/>
        <v>15</v>
      </c>
      <c r="BD213" s="53">
        <f t="shared" si="172"/>
        <v>16</v>
      </c>
      <c r="BE213" s="53">
        <f t="shared" si="172"/>
        <v>15</v>
      </c>
      <c r="BF213" s="53">
        <f t="shared" si="172"/>
        <v>16</v>
      </c>
      <c r="BG213" s="53">
        <f t="shared" si="172"/>
        <v>17</v>
      </c>
      <c r="BH213" s="53">
        <f t="shared" si="172"/>
        <v>18</v>
      </c>
      <c r="BI213" s="53">
        <f t="shared" si="172"/>
        <v>17</v>
      </c>
      <c r="BJ213" s="53">
        <f t="shared" si="172"/>
        <v>18</v>
      </c>
      <c r="BK213" s="53">
        <f t="shared" si="172"/>
        <v>17</v>
      </c>
      <c r="BL213" s="53">
        <f t="shared" si="172"/>
        <v>18</v>
      </c>
      <c r="BM213" s="53">
        <f t="shared" si="172"/>
        <v>19</v>
      </c>
      <c r="BN213" s="53">
        <f t="shared" si="172"/>
        <v>18</v>
      </c>
      <c r="BO213" s="53">
        <f t="shared" si="172"/>
        <v>19</v>
      </c>
      <c r="BP213" s="53">
        <f t="shared" si="172"/>
        <v>18</v>
      </c>
      <c r="BQ213" s="53">
        <f t="shared" si="172"/>
        <v>19</v>
      </c>
      <c r="BR213" s="53">
        <f t="shared" si="172"/>
        <v>20</v>
      </c>
      <c r="BS213" s="53">
        <f t="shared" si="172"/>
        <v>19</v>
      </c>
      <c r="BT213" s="53">
        <f t="shared" si="172"/>
        <v>20</v>
      </c>
      <c r="BU213" s="53">
        <f t="shared" si="172"/>
        <v>21</v>
      </c>
      <c r="BV213" s="53">
        <f t="shared" si="172"/>
        <v>22</v>
      </c>
      <c r="BW213" s="53">
        <f t="shared" si="172"/>
        <v>21</v>
      </c>
      <c r="BX213" s="53">
        <f t="shared" si="172"/>
        <v>22</v>
      </c>
      <c r="BY213" s="53">
        <f t="shared" si="172"/>
        <v>23</v>
      </c>
      <c r="BZ213" s="53">
        <f t="shared" si="172"/>
        <v>22</v>
      </c>
      <c r="CA213" s="53">
        <f t="shared" si="172"/>
        <v>23</v>
      </c>
      <c r="CB213" s="53">
        <f t="shared" si="172"/>
        <v>22</v>
      </c>
      <c r="CC213" s="53">
        <f t="shared" si="172"/>
        <v>23</v>
      </c>
      <c r="CD213" s="53">
        <f t="shared" si="172"/>
        <v>24</v>
      </c>
      <c r="CE213" s="53">
        <f t="shared" si="172"/>
        <v>23</v>
      </c>
      <c r="CF213" s="53">
        <f t="shared" si="172"/>
        <v>22</v>
      </c>
      <c r="CG213" s="53">
        <f t="shared" si="172"/>
        <v>23</v>
      </c>
      <c r="CH213" s="53">
        <f t="shared" si="172"/>
        <v>24</v>
      </c>
      <c r="CI213" s="53">
        <f t="shared" si="172"/>
        <v>25</v>
      </c>
      <c r="CJ213" s="53">
        <f t="shared" si="172"/>
        <v>24</v>
      </c>
      <c r="CK213" s="53">
        <f t="shared" si="172"/>
        <v>25</v>
      </c>
      <c r="CL213" s="53">
        <f t="shared" si="172"/>
        <v>24</v>
      </c>
      <c r="CM213" s="53">
        <f t="shared" ref="CM213:CZ213" si="173">(CM189-CM210)</f>
        <v>25</v>
      </c>
      <c r="CN213" s="53">
        <f t="shared" si="173"/>
        <v>26</v>
      </c>
      <c r="CO213" s="53">
        <f t="shared" si="173"/>
        <v>27</v>
      </c>
      <c r="CP213" s="53">
        <f t="shared" si="173"/>
        <v>26</v>
      </c>
      <c r="CQ213" s="53">
        <f t="shared" si="173"/>
        <v>27</v>
      </c>
      <c r="CR213" s="53">
        <f t="shared" si="173"/>
        <v>28</v>
      </c>
      <c r="CS213" s="53">
        <f t="shared" si="173"/>
        <v>29</v>
      </c>
      <c r="CT213" s="53">
        <f t="shared" si="173"/>
        <v>28</v>
      </c>
      <c r="CU213" s="53">
        <f t="shared" si="173"/>
        <v>25</v>
      </c>
      <c r="CV213" s="53">
        <f t="shared" si="173"/>
        <v>26</v>
      </c>
      <c r="CW213" s="53">
        <f t="shared" si="173"/>
        <v>25</v>
      </c>
      <c r="CX213" s="53">
        <f t="shared" si="173"/>
        <v>26</v>
      </c>
      <c r="CY213" s="53">
        <f t="shared" si="173"/>
        <v>27</v>
      </c>
      <c r="CZ213" s="53">
        <f t="shared" si="173"/>
        <v>28</v>
      </c>
    </row>
    <row r="214" spans="1:116" s="75" customFormat="1" ht="15.75" customHeight="1">
      <c r="C214" s="76"/>
      <c r="D214" s="76"/>
      <c r="E214" s="76"/>
      <c r="F214" s="76"/>
      <c r="G214" s="76"/>
      <c r="H214" s="78"/>
      <c r="I214" s="78"/>
      <c r="J214" s="78"/>
      <c r="K214" s="78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8"/>
      <c r="W214" s="78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</row>
    <row r="215" spans="1:116" ht="15.75" customHeight="1">
      <c r="A215" s="54" t="s">
        <v>103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2"/>
      <c r="AA215" s="52"/>
      <c r="AB215" s="51"/>
      <c r="AC215" s="51"/>
      <c r="AE215" s="53">
        <f t="shared" ref="AE215:CP215" si="174">ROUND(AE219/$B$216,2)</f>
        <v>2.14</v>
      </c>
      <c r="AF215" s="53">
        <f t="shared" si="174"/>
        <v>2.1800000000000002</v>
      </c>
      <c r="AG215" s="53">
        <f t="shared" si="174"/>
        <v>2.23</v>
      </c>
      <c r="AH215" s="53">
        <f t="shared" si="174"/>
        <v>2.27</v>
      </c>
      <c r="AI215" s="53">
        <f t="shared" si="174"/>
        <v>2.3199999999999998</v>
      </c>
      <c r="AJ215" s="53">
        <f t="shared" si="174"/>
        <v>2.36</v>
      </c>
      <c r="AK215" s="53">
        <f t="shared" si="174"/>
        <v>2.41</v>
      </c>
      <c r="AL215" s="53">
        <f t="shared" si="174"/>
        <v>2.4500000000000002</v>
      </c>
      <c r="AM215" s="53">
        <f t="shared" si="174"/>
        <v>2.5</v>
      </c>
      <c r="AN215" s="53">
        <f t="shared" si="174"/>
        <v>2.5499999999999998</v>
      </c>
      <c r="AO215" s="53">
        <f t="shared" si="174"/>
        <v>2.59</v>
      </c>
      <c r="AP215" s="53">
        <f t="shared" si="174"/>
        <v>2.64</v>
      </c>
      <c r="AQ215" s="53">
        <f t="shared" si="174"/>
        <v>2.68</v>
      </c>
      <c r="AR215" s="53">
        <f t="shared" si="174"/>
        <v>2.73</v>
      </c>
      <c r="AS215" s="53">
        <f t="shared" si="174"/>
        <v>2.77</v>
      </c>
      <c r="AT215" s="53">
        <f t="shared" si="174"/>
        <v>2.82</v>
      </c>
      <c r="AU215" s="53">
        <f t="shared" si="174"/>
        <v>2.86</v>
      </c>
      <c r="AV215" s="53">
        <f t="shared" si="174"/>
        <v>2.91</v>
      </c>
      <c r="AW215" s="53">
        <f t="shared" si="174"/>
        <v>2.95</v>
      </c>
      <c r="AX215" s="53">
        <f t="shared" si="174"/>
        <v>3</v>
      </c>
      <c r="AY215" s="53">
        <f t="shared" si="174"/>
        <v>3.05</v>
      </c>
      <c r="AZ215" s="53">
        <f t="shared" si="174"/>
        <v>3.09</v>
      </c>
      <c r="BA215" s="53">
        <f t="shared" si="174"/>
        <v>3.14</v>
      </c>
      <c r="BB215" s="53">
        <f t="shared" si="174"/>
        <v>3.18</v>
      </c>
      <c r="BC215" s="53">
        <f t="shared" si="174"/>
        <v>3.23</v>
      </c>
      <c r="BD215" s="53">
        <f t="shared" si="174"/>
        <v>3.27</v>
      </c>
      <c r="BE215" s="53">
        <f t="shared" si="174"/>
        <v>3.32</v>
      </c>
      <c r="BF215" s="53">
        <f t="shared" si="174"/>
        <v>3.36</v>
      </c>
      <c r="BG215" s="53">
        <f t="shared" si="174"/>
        <v>3.41</v>
      </c>
      <c r="BH215" s="53">
        <f t="shared" si="174"/>
        <v>3.45</v>
      </c>
      <c r="BI215" s="53">
        <f t="shared" si="174"/>
        <v>3.5</v>
      </c>
      <c r="BJ215" s="53">
        <f t="shared" si="174"/>
        <v>3.55</v>
      </c>
      <c r="BK215" s="53">
        <f t="shared" si="174"/>
        <v>3.59</v>
      </c>
      <c r="BL215" s="53">
        <f t="shared" si="174"/>
        <v>3.64</v>
      </c>
      <c r="BM215" s="53">
        <f t="shared" si="174"/>
        <v>3.68</v>
      </c>
      <c r="BN215" s="53">
        <f t="shared" si="174"/>
        <v>3.73</v>
      </c>
      <c r="BO215" s="53">
        <f t="shared" si="174"/>
        <v>3.77</v>
      </c>
      <c r="BP215" s="53">
        <f t="shared" si="174"/>
        <v>3.82</v>
      </c>
      <c r="BQ215" s="53">
        <f t="shared" si="174"/>
        <v>3.86</v>
      </c>
      <c r="BR215" s="53">
        <f t="shared" si="174"/>
        <v>3.91</v>
      </c>
      <c r="BS215" s="53">
        <f t="shared" si="174"/>
        <v>3.95</v>
      </c>
      <c r="BT215" s="53">
        <f t="shared" si="174"/>
        <v>4</v>
      </c>
      <c r="BU215" s="53">
        <f t="shared" si="174"/>
        <v>4.05</v>
      </c>
      <c r="BV215" s="53">
        <f t="shared" si="174"/>
        <v>4.09</v>
      </c>
      <c r="BW215" s="53">
        <f t="shared" si="174"/>
        <v>4.1399999999999997</v>
      </c>
      <c r="BX215" s="53">
        <f t="shared" si="174"/>
        <v>4.18</v>
      </c>
      <c r="BY215" s="53">
        <f t="shared" si="174"/>
        <v>4.2300000000000004</v>
      </c>
      <c r="BZ215" s="53">
        <f t="shared" si="174"/>
        <v>4.2699999999999996</v>
      </c>
      <c r="CA215" s="53">
        <f t="shared" si="174"/>
        <v>4.32</v>
      </c>
      <c r="CB215" s="53">
        <f t="shared" si="174"/>
        <v>4.3600000000000003</v>
      </c>
      <c r="CC215" s="53">
        <f t="shared" si="174"/>
        <v>4.41</v>
      </c>
      <c r="CD215" s="53">
        <f t="shared" si="174"/>
        <v>4.45</v>
      </c>
      <c r="CE215" s="53">
        <f t="shared" si="174"/>
        <v>4.5</v>
      </c>
      <c r="CF215" s="53">
        <f t="shared" si="174"/>
        <v>4.55</v>
      </c>
      <c r="CG215" s="53">
        <f t="shared" si="174"/>
        <v>4.59</v>
      </c>
      <c r="CH215" s="53">
        <f t="shared" si="174"/>
        <v>4.6399999999999997</v>
      </c>
      <c r="CI215" s="53">
        <f t="shared" si="174"/>
        <v>4.68</v>
      </c>
      <c r="CJ215" s="53">
        <f t="shared" si="174"/>
        <v>4.7300000000000004</v>
      </c>
      <c r="CK215" s="53">
        <f t="shared" si="174"/>
        <v>4.7699999999999996</v>
      </c>
      <c r="CL215" s="53">
        <f t="shared" si="174"/>
        <v>4.82</v>
      </c>
      <c r="CM215" s="53">
        <f t="shared" si="174"/>
        <v>4.8600000000000003</v>
      </c>
      <c r="CN215" s="53">
        <f t="shared" si="174"/>
        <v>4.91</v>
      </c>
      <c r="CO215" s="53">
        <f t="shared" si="174"/>
        <v>4.95</v>
      </c>
      <c r="CP215" s="53">
        <f t="shared" si="174"/>
        <v>5</v>
      </c>
      <c r="CQ215" s="53">
        <f t="shared" ref="CQ215:DL215" si="175">ROUND(CQ219/$B$216,2)</f>
        <v>5.05</v>
      </c>
      <c r="CR215" s="53">
        <f t="shared" si="175"/>
        <v>5.09</v>
      </c>
      <c r="CS215" s="53">
        <f t="shared" si="175"/>
        <v>5.14</v>
      </c>
      <c r="CT215" s="53">
        <f t="shared" si="175"/>
        <v>5.18</v>
      </c>
      <c r="CU215" s="53">
        <f t="shared" si="175"/>
        <v>5.23</v>
      </c>
      <c r="CV215" s="53">
        <f t="shared" si="175"/>
        <v>5.27</v>
      </c>
      <c r="CW215" s="53">
        <f t="shared" si="175"/>
        <v>5.32</v>
      </c>
      <c r="CX215" s="53">
        <f t="shared" si="175"/>
        <v>5.36</v>
      </c>
      <c r="CY215" s="53">
        <f t="shared" si="175"/>
        <v>5.41</v>
      </c>
      <c r="CZ215" s="53">
        <f t="shared" si="175"/>
        <v>5.45</v>
      </c>
      <c r="DA215" s="53">
        <f t="shared" si="175"/>
        <v>5.5</v>
      </c>
      <c r="DB215" s="53">
        <f t="shared" si="175"/>
        <v>5.55</v>
      </c>
      <c r="DC215" s="53">
        <f t="shared" si="175"/>
        <v>5.59</v>
      </c>
      <c r="DD215" s="53">
        <f t="shared" si="175"/>
        <v>5.64</v>
      </c>
      <c r="DE215" s="53">
        <f t="shared" si="175"/>
        <v>5.68</v>
      </c>
      <c r="DF215" s="53">
        <f t="shared" si="175"/>
        <v>5.73</v>
      </c>
      <c r="DG215" s="53">
        <f t="shared" si="175"/>
        <v>5.77</v>
      </c>
      <c r="DH215" s="54">
        <f t="shared" si="175"/>
        <v>5.82</v>
      </c>
      <c r="DI215" s="54">
        <f t="shared" si="175"/>
        <v>5.86</v>
      </c>
      <c r="DJ215" s="54">
        <f t="shared" si="175"/>
        <v>5.91</v>
      </c>
      <c r="DK215" s="54">
        <f t="shared" si="175"/>
        <v>5.95</v>
      </c>
      <c r="DL215" s="54">
        <f t="shared" si="175"/>
        <v>6</v>
      </c>
    </row>
    <row r="216" spans="1:116" ht="15.75" customHeight="1">
      <c r="A216" s="49" t="s">
        <v>13</v>
      </c>
      <c r="B216" s="55">
        <v>22</v>
      </c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6" ht="15.75" customHeight="1">
      <c r="A217" s="49" t="s">
        <v>14</v>
      </c>
      <c r="B217" s="55">
        <v>28</v>
      </c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6" s="47" customFormat="1" ht="14.15" customHeight="1">
      <c r="A218" s="44" t="s">
        <v>102</v>
      </c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51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7"/>
      <c r="AV218" s="57"/>
      <c r="AW218" s="57"/>
      <c r="AX218" s="46">
        <f>ROUNDDOWN(0.75*($B$217*AX4),0)</f>
        <v>0</v>
      </c>
      <c r="AY218" s="57"/>
      <c r="AZ218" s="57"/>
      <c r="BA218" s="57"/>
      <c r="BB218" s="57"/>
      <c r="BC218" s="46">
        <f>ROUNDDOWN(0.75*($B$217*BC4),0)</f>
        <v>0</v>
      </c>
      <c r="BD218" s="57"/>
      <c r="BE218" s="57"/>
      <c r="BF218" s="57"/>
      <c r="BG218" s="57"/>
      <c r="BH218" s="57"/>
      <c r="BI218" s="46">
        <f>ROUNDDOWN(0.75*($B$217*BI4),0)</f>
        <v>0</v>
      </c>
      <c r="BJ218" s="57"/>
      <c r="BK218" s="57"/>
      <c r="BL218" s="57"/>
      <c r="BM218" s="57"/>
      <c r="BN218" s="46">
        <f>ROUNDDOWN(0.75*($B$217*BN4),0)</f>
        <v>0</v>
      </c>
      <c r="BO218" s="57"/>
      <c r="BP218" s="57"/>
      <c r="BQ218" s="57"/>
      <c r="BR218" s="57"/>
      <c r="BS218" s="57"/>
      <c r="BT218" s="46">
        <f>ROUNDDOWN(0.75*($B$217*BT4),0)</f>
        <v>0</v>
      </c>
      <c r="BU218" s="57"/>
      <c r="BV218" s="57"/>
      <c r="BW218" s="57"/>
      <c r="BX218" s="57"/>
      <c r="BY218" s="46">
        <f>ROUNDDOWN(0.75*($B$217*BY4),0)</f>
        <v>0</v>
      </c>
      <c r="BZ218" s="57"/>
      <c r="CA218" s="57"/>
      <c r="CB218" s="57"/>
      <c r="CC218" s="57"/>
      <c r="CD218" s="57"/>
      <c r="CE218" s="46">
        <f>ROUNDDOWN(0.75*($B$217*CE4),0)</f>
        <v>0</v>
      </c>
      <c r="CF218" s="57"/>
      <c r="CG218" s="57"/>
      <c r="CH218" s="57"/>
      <c r="CI218" s="57"/>
      <c r="CJ218" s="46">
        <f>ROUNDDOWN(0.75*($B$217*CJ4),0)</f>
        <v>0</v>
      </c>
      <c r="CK218" s="57"/>
      <c r="CL218" s="57"/>
      <c r="CM218" s="57"/>
      <c r="CN218" s="57"/>
      <c r="CO218" s="57"/>
      <c r="CP218" s="46">
        <f>ROUNDDOWN(0.75*($B$217*CP4),0)</f>
        <v>0</v>
      </c>
      <c r="CQ218" s="57"/>
      <c r="CR218" s="57"/>
      <c r="CS218" s="57"/>
      <c r="CT218" s="57"/>
      <c r="CU218" s="46">
        <f>ROUNDDOWN(0.75*($B$217*CU4),0)</f>
        <v>0</v>
      </c>
      <c r="CV218" s="57"/>
      <c r="CW218" s="57"/>
      <c r="CX218" s="57"/>
      <c r="CY218" s="57"/>
      <c r="CZ218" s="57"/>
      <c r="DA218" s="46">
        <f>ROUNDDOWN(0.75*($B$217*DA4),0)</f>
        <v>0</v>
      </c>
      <c r="DB218" s="57"/>
      <c r="DC218" s="57"/>
      <c r="DD218" s="57"/>
      <c r="DE218" s="57"/>
      <c r="DF218" s="46">
        <f>ROUNDDOWN(0.75*($B$217*DF4),0)</f>
        <v>0</v>
      </c>
      <c r="DG218" s="57"/>
      <c r="DL218" s="46">
        <f>ROUNDDOWN(0.75*($B$217*DL4),0)</f>
        <v>0</v>
      </c>
    </row>
    <row r="219" spans="1:116" s="47" customFormat="1" ht="14.15" customHeight="1">
      <c r="A219" s="44" t="s">
        <v>68</v>
      </c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57">
        <f t="shared" ref="AE219:AW219" si="176">(AF219-1)</f>
        <v>47</v>
      </c>
      <c r="AF219" s="57">
        <f t="shared" si="176"/>
        <v>48</v>
      </c>
      <c r="AG219" s="57">
        <f t="shared" si="176"/>
        <v>49</v>
      </c>
      <c r="AH219" s="57">
        <f t="shared" si="176"/>
        <v>50</v>
      </c>
      <c r="AI219" s="57">
        <f t="shared" si="176"/>
        <v>51</v>
      </c>
      <c r="AJ219" s="57">
        <f t="shared" si="176"/>
        <v>52</v>
      </c>
      <c r="AK219" s="57">
        <f t="shared" si="176"/>
        <v>53</v>
      </c>
      <c r="AL219" s="57">
        <f t="shared" si="176"/>
        <v>54</v>
      </c>
      <c r="AM219" s="57">
        <f t="shared" si="176"/>
        <v>55</v>
      </c>
      <c r="AN219" s="57">
        <f t="shared" si="176"/>
        <v>56</v>
      </c>
      <c r="AO219" s="57">
        <f t="shared" si="176"/>
        <v>57</v>
      </c>
      <c r="AP219" s="57">
        <f t="shared" si="176"/>
        <v>58</v>
      </c>
      <c r="AQ219" s="57">
        <f t="shared" si="176"/>
        <v>59</v>
      </c>
      <c r="AR219" s="57">
        <f t="shared" si="176"/>
        <v>60</v>
      </c>
      <c r="AS219" s="57">
        <f t="shared" si="176"/>
        <v>61</v>
      </c>
      <c r="AT219" s="57">
        <f t="shared" si="176"/>
        <v>62</v>
      </c>
      <c r="AU219" s="57">
        <f t="shared" si="176"/>
        <v>63</v>
      </c>
      <c r="AV219" s="57">
        <f t="shared" si="176"/>
        <v>64</v>
      </c>
      <c r="AW219" s="57">
        <f t="shared" si="176"/>
        <v>65</v>
      </c>
      <c r="AX219" s="46">
        <v>66</v>
      </c>
      <c r="AY219" s="46">
        <v>67</v>
      </c>
      <c r="AZ219" s="46">
        <v>68</v>
      </c>
      <c r="BA219" s="46">
        <v>69</v>
      </c>
      <c r="BB219" s="46">
        <v>70</v>
      </c>
      <c r="BC219" s="46">
        <v>71</v>
      </c>
      <c r="BD219" s="46">
        <v>72</v>
      </c>
      <c r="BE219" s="46">
        <v>73</v>
      </c>
      <c r="BF219" s="46">
        <v>74</v>
      </c>
      <c r="BG219" s="46">
        <v>75</v>
      </c>
      <c r="BH219" s="46">
        <v>76</v>
      </c>
      <c r="BI219" s="46">
        <v>77</v>
      </c>
      <c r="BJ219" s="46">
        <v>78</v>
      </c>
      <c r="BK219" s="46">
        <v>79</v>
      </c>
      <c r="BL219" s="46">
        <v>80</v>
      </c>
      <c r="BM219" s="46">
        <v>81</v>
      </c>
      <c r="BN219" s="46">
        <v>82</v>
      </c>
      <c r="BO219" s="46">
        <v>83</v>
      </c>
      <c r="BP219" s="46">
        <v>84</v>
      </c>
      <c r="BQ219" s="46">
        <v>85</v>
      </c>
      <c r="BR219" s="46">
        <v>86</v>
      </c>
      <c r="BS219" s="46">
        <v>87</v>
      </c>
      <c r="BT219" s="46">
        <v>88</v>
      </c>
      <c r="BU219" s="46">
        <v>89</v>
      </c>
      <c r="BV219" s="46">
        <v>90</v>
      </c>
      <c r="BW219" s="46">
        <v>91</v>
      </c>
      <c r="BX219" s="46">
        <v>92</v>
      </c>
      <c r="BY219" s="46">
        <v>93</v>
      </c>
      <c r="BZ219" s="46">
        <v>94</v>
      </c>
      <c r="CA219" s="46">
        <v>95</v>
      </c>
      <c r="CB219" s="46">
        <v>96</v>
      </c>
      <c r="CC219" s="46">
        <v>97</v>
      </c>
      <c r="CD219" s="46">
        <v>98</v>
      </c>
      <c r="CE219" s="46">
        <v>99</v>
      </c>
      <c r="CF219" s="46">
        <v>100</v>
      </c>
      <c r="CG219" s="46">
        <v>101</v>
      </c>
      <c r="CH219" s="46">
        <v>102</v>
      </c>
      <c r="CI219" s="46">
        <v>103</v>
      </c>
      <c r="CJ219" s="46">
        <v>104</v>
      </c>
      <c r="CK219" s="46">
        <v>105</v>
      </c>
      <c r="CL219" s="46">
        <v>106</v>
      </c>
      <c r="CM219" s="46">
        <v>107</v>
      </c>
      <c r="CN219" s="46">
        <v>108</v>
      </c>
      <c r="CO219" s="46">
        <v>109</v>
      </c>
      <c r="CP219" s="46">
        <v>110</v>
      </c>
      <c r="CQ219" s="46">
        <v>111</v>
      </c>
      <c r="CR219" s="46">
        <v>112</v>
      </c>
      <c r="CS219" s="46">
        <v>113</v>
      </c>
      <c r="CT219" s="46">
        <v>114</v>
      </c>
      <c r="CU219" s="46">
        <v>115</v>
      </c>
      <c r="CV219" s="46">
        <v>116</v>
      </c>
      <c r="CW219" s="46">
        <v>117</v>
      </c>
      <c r="CX219" s="46">
        <v>118</v>
      </c>
      <c r="CY219" s="46">
        <v>119</v>
      </c>
      <c r="CZ219" s="46">
        <v>120</v>
      </c>
      <c r="DA219" s="46">
        <v>121</v>
      </c>
      <c r="DB219" s="46">
        <v>122</v>
      </c>
      <c r="DC219" s="46">
        <v>123</v>
      </c>
      <c r="DD219" s="46">
        <v>124</v>
      </c>
      <c r="DE219" s="46">
        <v>125</v>
      </c>
      <c r="DF219" s="46">
        <v>126</v>
      </c>
      <c r="DG219" s="46">
        <v>127</v>
      </c>
      <c r="DH219" s="46">
        <v>128</v>
      </c>
      <c r="DI219" s="46">
        <v>129</v>
      </c>
      <c r="DJ219" s="46">
        <v>130</v>
      </c>
      <c r="DK219" s="46">
        <v>131</v>
      </c>
      <c r="DL219" s="46">
        <v>132</v>
      </c>
    </row>
    <row r="220" spans="1:116" s="47" customFormat="1" ht="14.15" customHeight="1">
      <c r="A220" s="44" t="s">
        <v>101</v>
      </c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51"/>
      <c r="Y220" s="51"/>
      <c r="Z220" s="46"/>
      <c r="AA220" s="46"/>
      <c r="AB220" s="46"/>
      <c r="AC220" s="46"/>
      <c r="AD220" s="46"/>
      <c r="AE220" s="46">
        <f t="shared" ref="AE220:BJ220" si="177">ROUNDUP(Rows_for_Initial_Curve*AE218,0)</f>
        <v>0</v>
      </c>
      <c r="AF220" s="46">
        <f t="shared" si="177"/>
        <v>0</v>
      </c>
      <c r="AG220" s="46">
        <f t="shared" si="177"/>
        <v>0</v>
      </c>
      <c r="AH220" s="46">
        <f t="shared" si="177"/>
        <v>0</v>
      </c>
      <c r="AI220" s="46">
        <f t="shared" si="177"/>
        <v>0</v>
      </c>
      <c r="AJ220" s="46">
        <f t="shared" si="177"/>
        <v>0</v>
      </c>
      <c r="AK220" s="46">
        <f t="shared" si="177"/>
        <v>0</v>
      </c>
      <c r="AL220" s="46">
        <f t="shared" si="177"/>
        <v>0</v>
      </c>
      <c r="AM220" s="46">
        <f t="shared" si="177"/>
        <v>0</v>
      </c>
      <c r="AN220" s="46">
        <f t="shared" si="177"/>
        <v>0</v>
      </c>
      <c r="AO220" s="46">
        <f t="shared" si="177"/>
        <v>0</v>
      </c>
      <c r="AP220" s="46">
        <f t="shared" si="177"/>
        <v>0</v>
      </c>
      <c r="AQ220" s="46">
        <f t="shared" si="177"/>
        <v>0</v>
      </c>
      <c r="AR220" s="46">
        <f t="shared" si="177"/>
        <v>0</v>
      </c>
      <c r="AS220" s="46">
        <f t="shared" si="177"/>
        <v>0</v>
      </c>
      <c r="AT220" s="46">
        <f t="shared" si="177"/>
        <v>0</v>
      </c>
      <c r="AU220" s="46">
        <f t="shared" si="177"/>
        <v>0</v>
      </c>
      <c r="AV220" s="46">
        <f t="shared" si="177"/>
        <v>0</v>
      </c>
      <c r="AW220" s="46">
        <f t="shared" si="177"/>
        <v>0</v>
      </c>
      <c r="AX220" s="46">
        <f t="shared" si="177"/>
        <v>0</v>
      </c>
      <c r="AY220" s="46">
        <f t="shared" si="177"/>
        <v>0</v>
      </c>
      <c r="AZ220" s="46">
        <f t="shared" si="177"/>
        <v>0</v>
      </c>
      <c r="BA220" s="46">
        <f t="shared" si="177"/>
        <v>0</v>
      </c>
      <c r="BB220" s="46">
        <f t="shared" si="177"/>
        <v>0</v>
      </c>
      <c r="BC220" s="46">
        <f t="shared" si="177"/>
        <v>0</v>
      </c>
      <c r="BD220" s="46">
        <f t="shared" si="177"/>
        <v>0</v>
      </c>
      <c r="BE220" s="46">
        <f t="shared" si="177"/>
        <v>0</v>
      </c>
      <c r="BF220" s="46">
        <f t="shared" si="177"/>
        <v>0</v>
      </c>
      <c r="BG220" s="46">
        <f t="shared" si="177"/>
        <v>0</v>
      </c>
      <c r="BH220" s="46">
        <f t="shared" si="177"/>
        <v>0</v>
      </c>
      <c r="BI220" s="46">
        <f t="shared" si="177"/>
        <v>0</v>
      </c>
      <c r="BJ220" s="46">
        <f t="shared" si="177"/>
        <v>0</v>
      </c>
      <c r="BK220" s="46">
        <f t="shared" ref="BK220:CP220" si="178">ROUNDUP(Rows_for_Initial_Curve*BK218,0)</f>
        <v>0</v>
      </c>
      <c r="BL220" s="46">
        <f t="shared" si="178"/>
        <v>0</v>
      </c>
      <c r="BM220" s="46">
        <f t="shared" si="178"/>
        <v>0</v>
      </c>
      <c r="BN220" s="46">
        <f t="shared" si="178"/>
        <v>0</v>
      </c>
      <c r="BO220" s="46">
        <f t="shared" si="178"/>
        <v>0</v>
      </c>
      <c r="BP220" s="46">
        <f t="shared" si="178"/>
        <v>0</v>
      </c>
      <c r="BQ220" s="46">
        <f t="shared" si="178"/>
        <v>0</v>
      </c>
      <c r="BR220" s="46">
        <f t="shared" si="178"/>
        <v>0</v>
      </c>
      <c r="BS220" s="46">
        <f t="shared" si="178"/>
        <v>0</v>
      </c>
      <c r="BT220" s="46">
        <f t="shared" si="178"/>
        <v>0</v>
      </c>
      <c r="BU220" s="46">
        <f t="shared" si="178"/>
        <v>0</v>
      </c>
      <c r="BV220" s="46">
        <f t="shared" si="178"/>
        <v>0</v>
      </c>
      <c r="BW220" s="46">
        <f t="shared" si="178"/>
        <v>0</v>
      </c>
      <c r="BX220" s="46">
        <f t="shared" si="178"/>
        <v>0</v>
      </c>
      <c r="BY220" s="46">
        <f t="shared" si="178"/>
        <v>0</v>
      </c>
      <c r="BZ220" s="46">
        <f t="shared" si="178"/>
        <v>0</v>
      </c>
      <c r="CA220" s="46">
        <f t="shared" si="178"/>
        <v>0</v>
      </c>
      <c r="CB220" s="46">
        <f t="shared" si="178"/>
        <v>0</v>
      </c>
      <c r="CC220" s="46">
        <f t="shared" si="178"/>
        <v>0</v>
      </c>
      <c r="CD220" s="46">
        <f t="shared" si="178"/>
        <v>0</v>
      </c>
      <c r="CE220" s="46">
        <f t="shared" si="178"/>
        <v>0</v>
      </c>
      <c r="CF220" s="46">
        <f t="shared" si="178"/>
        <v>0</v>
      </c>
      <c r="CG220" s="46">
        <f t="shared" si="178"/>
        <v>0</v>
      </c>
      <c r="CH220" s="46">
        <f t="shared" si="178"/>
        <v>0</v>
      </c>
      <c r="CI220" s="46">
        <f t="shared" si="178"/>
        <v>0</v>
      </c>
      <c r="CJ220" s="46">
        <f t="shared" si="178"/>
        <v>0</v>
      </c>
      <c r="CK220" s="46">
        <f t="shared" si="178"/>
        <v>0</v>
      </c>
      <c r="CL220" s="46">
        <f t="shared" si="178"/>
        <v>0</v>
      </c>
      <c r="CM220" s="46">
        <f t="shared" si="178"/>
        <v>0</v>
      </c>
      <c r="CN220" s="46">
        <f t="shared" si="178"/>
        <v>0</v>
      </c>
      <c r="CO220" s="46">
        <f t="shared" si="178"/>
        <v>0</v>
      </c>
      <c r="CP220" s="46">
        <f t="shared" si="178"/>
        <v>0</v>
      </c>
      <c r="CQ220" s="46">
        <f t="shared" ref="CQ220:DL220" si="179">ROUNDUP(Rows_for_Initial_Curve*CQ218,0)</f>
        <v>0</v>
      </c>
      <c r="CR220" s="46">
        <f t="shared" si="179"/>
        <v>0</v>
      </c>
      <c r="CS220" s="46">
        <f t="shared" si="179"/>
        <v>0</v>
      </c>
      <c r="CT220" s="46">
        <f t="shared" si="179"/>
        <v>0</v>
      </c>
      <c r="CU220" s="46">
        <f t="shared" si="179"/>
        <v>0</v>
      </c>
      <c r="CV220" s="46">
        <f t="shared" si="179"/>
        <v>0</v>
      </c>
      <c r="CW220" s="46">
        <f t="shared" si="179"/>
        <v>0</v>
      </c>
      <c r="CX220" s="46">
        <f t="shared" si="179"/>
        <v>0</v>
      </c>
      <c r="CY220" s="46">
        <f t="shared" si="179"/>
        <v>0</v>
      </c>
      <c r="CZ220" s="46">
        <f t="shared" si="179"/>
        <v>0</v>
      </c>
      <c r="DA220" s="46">
        <f t="shared" si="179"/>
        <v>0</v>
      </c>
      <c r="DB220" s="46">
        <f t="shared" si="179"/>
        <v>0</v>
      </c>
      <c r="DC220" s="46">
        <f t="shared" si="179"/>
        <v>0</v>
      </c>
      <c r="DD220" s="46">
        <f t="shared" si="179"/>
        <v>0</v>
      </c>
      <c r="DE220" s="46">
        <f t="shared" si="179"/>
        <v>0</v>
      </c>
      <c r="DF220" s="46">
        <f t="shared" si="179"/>
        <v>0</v>
      </c>
      <c r="DG220" s="46">
        <f t="shared" si="179"/>
        <v>0</v>
      </c>
      <c r="DH220" s="46">
        <f t="shared" si="179"/>
        <v>0</v>
      </c>
      <c r="DI220" s="46">
        <f t="shared" si="179"/>
        <v>0</v>
      </c>
      <c r="DJ220" s="46">
        <f t="shared" si="179"/>
        <v>0</v>
      </c>
      <c r="DK220" s="46">
        <f t="shared" si="179"/>
        <v>0</v>
      </c>
      <c r="DL220" s="46">
        <f t="shared" si="179"/>
        <v>0</v>
      </c>
    </row>
    <row r="221" spans="1:116" s="47" customFormat="1" ht="14.15" customHeight="1">
      <c r="A221" s="44" t="s">
        <v>100</v>
      </c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51"/>
      <c r="Y221" s="51"/>
      <c r="Z221" s="46"/>
      <c r="AA221" s="46"/>
      <c r="AB221" s="46"/>
      <c r="AC221" s="46"/>
      <c r="AD221" s="46"/>
      <c r="AE221" s="46">
        <f t="shared" ref="AE221:BJ221" si="180">ROUNDDOWN(Percent_of_Stitches_Intial_BO*AE219,0)</f>
        <v>14</v>
      </c>
      <c r="AF221" s="46">
        <f t="shared" si="180"/>
        <v>14</v>
      </c>
      <c r="AG221" s="46">
        <f t="shared" si="180"/>
        <v>14</v>
      </c>
      <c r="AH221" s="46">
        <f t="shared" si="180"/>
        <v>15</v>
      </c>
      <c r="AI221" s="46">
        <f t="shared" si="180"/>
        <v>15</v>
      </c>
      <c r="AJ221" s="46">
        <f t="shared" si="180"/>
        <v>15</v>
      </c>
      <c r="AK221" s="46">
        <f t="shared" si="180"/>
        <v>15</v>
      </c>
      <c r="AL221" s="46">
        <f t="shared" si="180"/>
        <v>16</v>
      </c>
      <c r="AM221" s="46">
        <f t="shared" si="180"/>
        <v>16</v>
      </c>
      <c r="AN221" s="46">
        <f t="shared" si="180"/>
        <v>16</v>
      </c>
      <c r="AO221" s="46">
        <f t="shared" si="180"/>
        <v>17</v>
      </c>
      <c r="AP221" s="46">
        <f t="shared" si="180"/>
        <v>17</v>
      </c>
      <c r="AQ221" s="46">
        <f t="shared" si="180"/>
        <v>17</v>
      </c>
      <c r="AR221" s="46">
        <f t="shared" si="180"/>
        <v>18</v>
      </c>
      <c r="AS221" s="46">
        <f t="shared" si="180"/>
        <v>18</v>
      </c>
      <c r="AT221" s="46">
        <f t="shared" si="180"/>
        <v>18</v>
      </c>
      <c r="AU221" s="46">
        <f t="shared" si="180"/>
        <v>18</v>
      </c>
      <c r="AV221" s="46">
        <f t="shared" si="180"/>
        <v>19</v>
      </c>
      <c r="AW221" s="46">
        <f t="shared" si="180"/>
        <v>19</v>
      </c>
      <c r="AX221" s="46">
        <f t="shared" si="180"/>
        <v>19</v>
      </c>
      <c r="AY221" s="46">
        <f t="shared" si="180"/>
        <v>20</v>
      </c>
      <c r="AZ221" s="46">
        <f t="shared" si="180"/>
        <v>20</v>
      </c>
      <c r="BA221" s="46">
        <f t="shared" si="180"/>
        <v>20</v>
      </c>
      <c r="BB221" s="46">
        <f t="shared" si="180"/>
        <v>21</v>
      </c>
      <c r="BC221" s="46">
        <f t="shared" si="180"/>
        <v>21</v>
      </c>
      <c r="BD221" s="46">
        <f t="shared" si="180"/>
        <v>21</v>
      </c>
      <c r="BE221" s="46">
        <f t="shared" si="180"/>
        <v>21</v>
      </c>
      <c r="BF221" s="46">
        <f t="shared" si="180"/>
        <v>22</v>
      </c>
      <c r="BG221" s="46">
        <f t="shared" si="180"/>
        <v>22</v>
      </c>
      <c r="BH221" s="46">
        <f t="shared" si="180"/>
        <v>22</v>
      </c>
      <c r="BI221" s="46">
        <f t="shared" si="180"/>
        <v>23</v>
      </c>
      <c r="BJ221" s="46">
        <f t="shared" si="180"/>
        <v>23</v>
      </c>
      <c r="BK221" s="46">
        <f t="shared" ref="BK221:CP221" si="181">ROUNDDOWN(Percent_of_Stitches_Intial_BO*BK219,0)</f>
        <v>23</v>
      </c>
      <c r="BL221" s="46">
        <f t="shared" si="181"/>
        <v>24</v>
      </c>
      <c r="BM221" s="46">
        <f t="shared" si="181"/>
        <v>24</v>
      </c>
      <c r="BN221" s="46">
        <f t="shared" si="181"/>
        <v>24</v>
      </c>
      <c r="BO221" s="46">
        <f t="shared" si="181"/>
        <v>24</v>
      </c>
      <c r="BP221" s="46">
        <f t="shared" si="181"/>
        <v>25</v>
      </c>
      <c r="BQ221" s="46">
        <f t="shared" si="181"/>
        <v>25</v>
      </c>
      <c r="BR221" s="46">
        <f t="shared" si="181"/>
        <v>25</v>
      </c>
      <c r="BS221" s="46">
        <f t="shared" si="181"/>
        <v>26</v>
      </c>
      <c r="BT221" s="46">
        <f t="shared" si="181"/>
        <v>26</v>
      </c>
      <c r="BU221" s="46">
        <f t="shared" si="181"/>
        <v>26</v>
      </c>
      <c r="BV221" s="46">
        <f t="shared" si="181"/>
        <v>27</v>
      </c>
      <c r="BW221" s="46">
        <f t="shared" si="181"/>
        <v>27</v>
      </c>
      <c r="BX221" s="46">
        <f t="shared" si="181"/>
        <v>27</v>
      </c>
      <c r="BY221" s="46">
        <f t="shared" si="181"/>
        <v>27</v>
      </c>
      <c r="BZ221" s="46">
        <f t="shared" si="181"/>
        <v>28</v>
      </c>
      <c r="CA221" s="46">
        <f t="shared" si="181"/>
        <v>28</v>
      </c>
      <c r="CB221" s="46">
        <f t="shared" si="181"/>
        <v>28</v>
      </c>
      <c r="CC221" s="46">
        <f t="shared" si="181"/>
        <v>29</v>
      </c>
      <c r="CD221" s="46">
        <f t="shared" si="181"/>
        <v>29</v>
      </c>
      <c r="CE221" s="46">
        <f t="shared" si="181"/>
        <v>29</v>
      </c>
      <c r="CF221" s="46">
        <f t="shared" si="181"/>
        <v>30</v>
      </c>
      <c r="CG221" s="46">
        <f t="shared" si="181"/>
        <v>30</v>
      </c>
      <c r="CH221" s="46">
        <f t="shared" si="181"/>
        <v>30</v>
      </c>
      <c r="CI221" s="46">
        <f t="shared" si="181"/>
        <v>30</v>
      </c>
      <c r="CJ221" s="46">
        <f t="shared" si="181"/>
        <v>31</v>
      </c>
      <c r="CK221" s="46">
        <f t="shared" si="181"/>
        <v>31</v>
      </c>
      <c r="CL221" s="46">
        <f t="shared" si="181"/>
        <v>31</v>
      </c>
      <c r="CM221" s="46">
        <f t="shared" si="181"/>
        <v>32</v>
      </c>
      <c r="CN221" s="46">
        <f t="shared" si="181"/>
        <v>32</v>
      </c>
      <c r="CO221" s="46">
        <f t="shared" si="181"/>
        <v>32</v>
      </c>
      <c r="CP221" s="46">
        <f t="shared" si="181"/>
        <v>33</v>
      </c>
      <c r="CQ221" s="46">
        <f t="shared" ref="CQ221:DL221" si="182">ROUNDDOWN(Percent_of_Stitches_Intial_BO*CQ219,0)</f>
        <v>33</v>
      </c>
      <c r="CR221" s="46">
        <f t="shared" si="182"/>
        <v>33</v>
      </c>
      <c r="CS221" s="46">
        <f t="shared" si="182"/>
        <v>33</v>
      </c>
      <c r="CT221" s="46">
        <f t="shared" si="182"/>
        <v>34</v>
      </c>
      <c r="CU221" s="46">
        <f t="shared" si="182"/>
        <v>34</v>
      </c>
      <c r="CV221" s="46">
        <f t="shared" si="182"/>
        <v>34</v>
      </c>
      <c r="CW221" s="46">
        <f t="shared" si="182"/>
        <v>35</v>
      </c>
      <c r="CX221" s="46">
        <f t="shared" si="182"/>
        <v>35</v>
      </c>
      <c r="CY221" s="46">
        <f t="shared" si="182"/>
        <v>35</v>
      </c>
      <c r="CZ221" s="46">
        <f t="shared" si="182"/>
        <v>36</v>
      </c>
      <c r="DA221" s="46">
        <f t="shared" si="182"/>
        <v>36</v>
      </c>
      <c r="DB221" s="46">
        <f t="shared" si="182"/>
        <v>36</v>
      </c>
      <c r="DC221" s="46">
        <f t="shared" si="182"/>
        <v>36</v>
      </c>
      <c r="DD221" s="46">
        <f t="shared" si="182"/>
        <v>37</v>
      </c>
      <c r="DE221" s="46">
        <f t="shared" si="182"/>
        <v>37</v>
      </c>
      <c r="DF221" s="46">
        <f t="shared" si="182"/>
        <v>37</v>
      </c>
      <c r="DG221" s="46">
        <f t="shared" si="182"/>
        <v>38</v>
      </c>
      <c r="DH221" s="46">
        <f t="shared" si="182"/>
        <v>38</v>
      </c>
      <c r="DI221" s="46">
        <f t="shared" si="182"/>
        <v>38</v>
      </c>
      <c r="DJ221" s="46">
        <f t="shared" si="182"/>
        <v>39</v>
      </c>
      <c r="DK221" s="46">
        <f t="shared" si="182"/>
        <v>39</v>
      </c>
      <c r="DL221" s="46">
        <f t="shared" si="182"/>
        <v>39</v>
      </c>
    </row>
    <row r="222" spans="1:116" ht="15.75" customHeight="1">
      <c r="A222" s="54" t="s">
        <v>79</v>
      </c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2"/>
      <c r="AA222" s="52"/>
      <c r="AB222" s="51"/>
      <c r="AC222" s="51"/>
      <c r="AD222" s="51"/>
      <c r="AE222" s="53">
        <v>7</v>
      </c>
      <c r="AF222" s="53">
        <v>7</v>
      </c>
      <c r="AG222" s="53">
        <v>7</v>
      </c>
      <c r="AH222" s="53">
        <v>7</v>
      </c>
      <c r="AI222" s="53">
        <v>7</v>
      </c>
      <c r="AJ222" s="53">
        <v>7</v>
      </c>
      <c r="AK222" s="53">
        <v>7</v>
      </c>
      <c r="AL222" s="53">
        <v>8</v>
      </c>
      <c r="AM222" s="53">
        <v>8</v>
      </c>
      <c r="AN222" s="53">
        <v>8</v>
      </c>
      <c r="AO222" s="53">
        <v>8</v>
      </c>
      <c r="AP222" s="53">
        <v>8</v>
      </c>
      <c r="AQ222" s="53">
        <v>8</v>
      </c>
      <c r="AR222" s="53">
        <v>8</v>
      </c>
      <c r="AS222" s="53">
        <v>8</v>
      </c>
      <c r="AT222" s="53">
        <v>8</v>
      </c>
      <c r="AU222" s="53">
        <v>8</v>
      </c>
      <c r="AV222" s="51">
        <v>8</v>
      </c>
      <c r="AW222" s="51">
        <v>8</v>
      </c>
      <c r="AX222" s="51">
        <v>8</v>
      </c>
      <c r="AY222" s="51">
        <v>9</v>
      </c>
      <c r="AZ222" s="51">
        <v>9</v>
      </c>
      <c r="BA222" s="51">
        <v>9</v>
      </c>
      <c r="BB222" s="51">
        <v>9</v>
      </c>
      <c r="BC222" s="51">
        <v>9</v>
      </c>
      <c r="BD222" s="51">
        <v>9</v>
      </c>
      <c r="BE222" s="51">
        <v>9</v>
      </c>
      <c r="BF222" s="53">
        <v>9</v>
      </c>
      <c r="BG222" s="53">
        <v>9</v>
      </c>
      <c r="BH222" s="53">
        <v>9</v>
      </c>
      <c r="BI222" s="51">
        <v>9</v>
      </c>
      <c r="BJ222" s="51">
        <v>9</v>
      </c>
      <c r="BK222" s="51">
        <v>9</v>
      </c>
      <c r="BL222" s="51">
        <v>9</v>
      </c>
      <c r="BM222" s="51">
        <v>9</v>
      </c>
      <c r="BN222" s="51">
        <v>9</v>
      </c>
      <c r="BO222" s="51">
        <v>9</v>
      </c>
      <c r="BP222" s="51">
        <v>9</v>
      </c>
      <c r="BQ222" s="51">
        <v>9</v>
      </c>
      <c r="BR222" s="51">
        <v>9</v>
      </c>
      <c r="BS222" s="51">
        <v>9</v>
      </c>
      <c r="BT222" s="51">
        <v>9</v>
      </c>
      <c r="BU222" s="51">
        <v>9</v>
      </c>
      <c r="BV222" s="51">
        <v>9</v>
      </c>
      <c r="BW222" s="51">
        <v>9</v>
      </c>
      <c r="BX222" s="51">
        <v>9</v>
      </c>
      <c r="BY222" s="51">
        <v>10</v>
      </c>
      <c r="BZ222" s="51">
        <v>10</v>
      </c>
      <c r="CA222" s="51">
        <v>10</v>
      </c>
      <c r="CB222" s="51">
        <v>10</v>
      </c>
      <c r="CC222" s="51">
        <v>10</v>
      </c>
      <c r="CD222" s="51">
        <v>10</v>
      </c>
      <c r="CE222" s="51">
        <v>10</v>
      </c>
      <c r="CF222" s="51">
        <v>10</v>
      </c>
      <c r="CG222" s="51">
        <v>10</v>
      </c>
      <c r="CH222" s="51">
        <v>10</v>
      </c>
      <c r="CI222" s="51">
        <v>10</v>
      </c>
      <c r="CJ222" s="51">
        <v>10</v>
      </c>
      <c r="CK222" s="51">
        <v>10</v>
      </c>
      <c r="CL222" s="51">
        <v>10</v>
      </c>
      <c r="CM222" s="51">
        <v>11</v>
      </c>
      <c r="CN222" s="51">
        <v>11</v>
      </c>
      <c r="CO222" s="51">
        <v>11</v>
      </c>
      <c r="CP222" s="51">
        <v>11</v>
      </c>
      <c r="CQ222" s="51">
        <v>11</v>
      </c>
      <c r="CR222" s="51">
        <v>11</v>
      </c>
      <c r="CS222" s="51">
        <v>11</v>
      </c>
      <c r="CT222" s="51">
        <v>11</v>
      </c>
      <c r="CU222" s="51">
        <v>12</v>
      </c>
      <c r="CV222" s="51">
        <v>12</v>
      </c>
      <c r="CW222" s="51">
        <v>12</v>
      </c>
      <c r="CX222" s="51">
        <v>12</v>
      </c>
      <c r="CY222" s="51">
        <v>12</v>
      </c>
      <c r="CZ222" s="51">
        <v>12</v>
      </c>
      <c r="DA222" s="51">
        <v>12</v>
      </c>
      <c r="DB222" s="51">
        <v>12</v>
      </c>
      <c r="DC222" s="51">
        <v>12</v>
      </c>
      <c r="DD222" s="51">
        <v>13</v>
      </c>
      <c r="DE222" s="51">
        <v>13</v>
      </c>
      <c r="DF222" s="51">
        <v>13</v>
      </c>
      <c r="DG222" s="51">
        <v>13</v>
      </c>
      <c r="DH222" s="51">
        <v>13</v>
      </c>
      <c r="DI222" s="51">
        <v>13</v>
      </c>
      <c r="DJ222" s="51">
        <v>13</v>
      </c>
      <c r="DK222" s="51">
        <v>13</v>
      </c>
      <c r="DL222" s="51">
        <v>13</v>
      </c>
    </row>
    <row r="223" spans="1:116" ht="15.75" customHeight="1">
      <c r="A223" s="54" t="s">
        <v>80</v>
      </c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2"/>
      <c r="AA223" s="52"/>
      <c r="AB223" s="51"/>
      <c r="AC223" s="51"/>
      <c r="AD223" s="51"/>
      <c r="AE223" s="53">
        <v>6</v>
      </c>
      <c r="AF223" s="53">
        <v>6</v>
      </c>
      <c r="AG223" s="53">
        <v>6</v>
      </c>
      <c r="AH223" s="53">
        <v>6</v>
      </c>
      <c r="AI223" s="53">
        <v>6</v>
      </c>
      <c r="AJ223" s="53">
        <v>6</v>
      </c>
      <c r="AK223" s="53">
        <v>6</v>
      </c>
      <c r="AL223" s="53">
        <v>6</v>
      </c>
      <c r="AM223" s="53">
        <v>6</v>
      </c>
      <c r="AN223" s="53">
        <v>6</v>
      </c>
      <c r="AO223" s="53">
        <v>6</v>
      </c>
      <c r="AP223" s="53">
        <v>6</v>
      </c>
      <c r="AQ223" s="53">
        <v>6</v>
      </c>
      <c r="AR223" s="53">
        <v>7</v>
      </c>
      <c r="AS223" s="53">
        <v>7</v>
      </c>
      <c r="AT223" s="53">
        <v>7</v>
      </c>
      <c r="AU223" s="53">
        <v>7</v>
      </c>
      <c r="AV223" s="51">
        <v>7</v>
      </c>
      <c r="AW223" s="51">
        <v>7</v>
      </c>
      <c r="AX223" s="51">
        <v>7</v>
      </c>
      <c r="AY223" s="51">
        <v>7</v>
      </c>
      <c r="AZ223" s="51">
        <v>7</v>
      </c>
      <c r="BA223" s="51">
        <v>7</v>
      </c>
      <c r="BB223" s="51">
        <v>7</v>
      </c>
      <c r="BC223" s="51">
        <v>7</v>
      </c>
      <c r="BD223" s="51">
        <v>7</v>
      </c>
      <c r="BE223" s="51">
        <v>7</v>
      </c>
      <c r="BF223" s="53">
        <v>7</v>
      </c>
      <c r="BG223" s="53">
        <v>7</v>
      </c>
      <c r="BH223" s="53">
        <v>7</v>
      </c>
      <c r="BI223" s="51">
        <v>7</v>
      </c>
      <c r="BJ223" s="51">
        <v>7</v>
      </c>
      <c r="BK223" s="51">
        <v>7</v>
      </c>
      <c r="BL223" s="51">
        <v>8</v>
      </c>
      <c r="BM223" s="51">
        <v>8</v>
      </c>
      <c r="BN223" s="51">
        <v>8</v>
      </c>
      <c r="BO223" s="51">
        <v>8</v>
      </c>
      <c r="BP223" s="51">
        <v>8</v>
      </c>
      <c r="BQ223" s="51">
        <v>8</v>
      </c>
      <c r="BR223" s="51">
        <v>8</v>
      </c>
      <c r="BS223" s="51">
        <v>8</v>
      </c>
      <c r="BT223" s="51">
        <v>8</v>
      </c>
      <c r="BU223" s="51">
        <v>8</v>
      </c>
      <c r="BV223" s="51">
        <v>8</v>
      </c>
      <c r="BW223" s="51">
        <v>8</v>
      </c>
      <c r="BX223" s="51">
        <v>8</v>
      </c>
      <c r="BY223" s="51">
        <v>8</v>
      </c>
      <c r="BZ223" s="51">
        <v>8</v>
      </c>
      <c r="CA223" s="51">
        <v>8</v>
      </c>
      <c r="CB223" s="51">
        <v>8</v>
      </c>
      <c r="CC223" s="51">
        <v>8</v>
      </c>
      <c r="CD223" s="51">
        <v>8</v>
      </c>
      <c r="CE223" s="51">
        <v>8</v>
      </c>
      <c r="CF223" s="51">
        <v>8</v>
      </c>
      <c r="CG223" s="51">
        <v>8</v>
      </c>
      <c r="CH223" s="51">
        <v>8</v>
      </c>
      <c r="CI223" s="51">
        <v>8</v>
      </c>
      <c r="CJ223" s="51">
        <v>8</v>
      </c>
      <c r="CK223" s="51">
        <v>8</v>
      </c>
      <c r="CL223" s="51">
        <v>8</v>
      </c>
      <c r="CM223" s="51">
        <v>8</v>
      </c>
      <c r="CN223" s="51">
        <v>8</v>
      </c>
      <c r="CO223" s="51">
        <v>8</v>
      </c>
      <c r="CP223" s="51">
        <v>9</v>
      </c>
      <c r="CQ223" s="51">
        <v>9</v>
      </c>
      <c r="CR223" s="51">
        <v>9</v>
      </c>
      <c r="CS223" s="51">
        <v>9</v>
      </c>
      <c r="CT223" s="51">
        <v>9</v>
      </c>
      <c r="CU223" s="51">
        <v>9</v>
      </c>
      <c r="CV223" s="51">
        <v>9</v>
      </c>
      <c r="CW223" s="51">
        <v>9</v>
      </c>
      <c r="CX223" s="51">
        <v>9</v>
      </c>
      <c r="CY223" s="51">
        <v>9</v>
      </c>
      <c r="CZ223" s="51">
        <v>10</v>
      </c>
      <c r="DA223" s="51">
        <v>10</v>
      </c>
      <c r="DB223" s="51">
        <v>10</v>
      </c>
      <c r="DC223" s="51">
        <v>10</v>
      </c>
      <c r="DD223" s="51">
        <v>10</v>
      </c>
      <c r="DE223" s="51">
        <v>10</v>
      </c>
      <c r="DF223" s="51">
        <v>10</v>
      </c>
      <c r="DG223" s="51">
        <v>11</v>
      </c>
      <c r="DH223" s="51">
        <v>11</v>
      </c>
      <c r="DI223" s="51">
        <v>11</v>
      </c>
      <c r="DJ223" s="51">
        <v>11</v>
      </c>
      <c r="DK223" s="51">
        <v>11</v>
      </c>
      <c r="DL223" s="51">
        <v>11</v>
      </c>
    </row>
    <row r="224" spans="1:116" ht="15.75" customHeight="1">
      <c r="A224" s="54" t="s">
        <v>81</v>
      </c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2"/>
      <c r="AA224" s="52"/>
      <c r="AB224" s="51"/>
      <c r="AC224" s="51"/>
      <c r="AD224" s="51"/>
      <c r="AV224" s="51"/>
      <c r="AW224" s="51"/>
      <c r="AX224" s="51"/>
      <c r="AY224" s="51"/>
      <c r="AZ224" s="51"/>
      <c r="BA224" s="51"/>
      <c r="BB224" s="51">
        <v>3</v>
      </c>
      <c r="BC224" s="51">
        <v>3</v>
      </c>
      <c r="BD224" s="51">
        <v>3</v>
      </c>
      <c r="BE224" s="51">
        <v>3</v>
      </c>
      <c r="BF224" s="53">
        <v>4</v>
      </c>
      <c r="BG224" s="53">
        <v>4</v>
      </c>
      <c r="BH224" s="53">
        <v>4</v>
      </c>
      <c r="BI224" s="51">
        <v>4</v>
      </c>
      <c r="BJ224" s="51">
        <v>4</v>
      </c>
      <c r="BK224" s="51">
        <v>4</v>
      </c>
      <c r="BL224" s="51">
        <v>4</v>
      </c>
      <c r="BM224" s="51">
        <v>4</v>
      </c>
      <c r="BN224" s="51">
        <v>4</v>
      </c>
      <c r="BO224" s="51">
        <v>4</v>
      </c>
      <c r="BP224" s="51">
        <v>5</v>
      </c>
      <c r="BQ224" s="51">
        <v>5</v>
      </c>
      <c r="BR224" s="51">
        <v>5</v>
      </c>
      <c r="BS224" s="51">
        <v>5</v>
      </c>
      <c r="BT224" s="51">
        <v>5</v>
      </c>
      <c r="BU224" s="51">
        <v>5</v>
      </c>
      <c r="BV224" s="51">
        <v>6</v>
      </c>
      <c r="BW224" s="51">
        <v>6</v>
      </c>
      <c r="BX224" s="51">
        <v>6</v>
      </c>
      <c r="BY224" s="51">
        <v>6</v>
      </c>
      <c r="BZ224" s="51">
        <v>6</v>
      </c>
      <c r="CA224" s="51">
        <v>6</v>
      </c>
      <c r="CB224" s="51">
        <v>6</v>
      </c>
      <c r="CC224" s="51">
        <v>6</v>
      </c>
      <c r="CD224" s="51">
        <v>6</v>
      </c>
      <c r="CE224" s="51">
        <v>6</v>
      </c>
      <c r="CF224" s="51">
        <v>6</v>
      </c>
      <c r="CG224" s="51">
        <v>6</v>
      </c>
      <c r="CH224" s="51">
        <v>6</v>
      </c>
      <c r="CI224" s="51">
        <v>6</v>
      </c>
      <c r="CJ224" s="51">
        <v>6</v>
      </c>
      <c r="CK224" s="51">
        <v>6</v>
      </c>
      <c r="CL224" s="51">
        <v>6</v>
      </c>
      <c r="CM224" s="51">
        <v>6</v>
      </c>
      <c r="CN224" s="51">
        <v>6</v>
      </c>
      <c r="CO224" s="51">
        <v>6</v>
      </c>
      <c r="CP224" s="51">
        <v>7</v>
      </c>
      <c r="CQ224" s="51">
        <v>7</v>
      </c>
      <c r="CR224" s="51">
        <v>7</v>
      </c>
      <c r="CS224" s="51">
        <v>7</v>
      </c>
      <c r="CT224" s="51">
        <v>7</v>
      </c>
      <c r="CU224" s="51">
        <v>7</v>
      </c>
      <c r="CV224" s="51">
        <v>7</v>
      </c>
      <c r="CW224" s="51">
        <v>7</v>
      </c>
      <c r="CX224" s="51">
        <v>7</v>
      </c>
      <c r="CY224" s="51">
        <v>7</v>
      </c>
      <c r="CZ224" s="51">
        <v>7</v>
      </c>
      <c r="DA224" s="51">
        <v>7</v>
      </c>
      <c r="DB224" s="51">
        <v>7</v>
      </c>
      <c r="DC224" s="51">
        <v>7</v>
      </c>
      <c r="DD224" s="51">
        <v>7</v>
      </c>
      <c r="DE224" s="51">
        <v>7</v>
      </c>
      <c r="DF224" s="51">
        <v>7</v>
      </c>
      <c r="DG224" s="51">
        <v>7</v>
      </c>
      <c r="DH224" s="51">
        <v>7</v>
      </c>
      <c r="DI224" s="51">
        <v>7</v>
      </c>
      <c r="DJ224" s="51">
        <v>7</v>
      </c>
      <c r="DK224" s="51">
        <v>7</v>
      </c>
      <c r="DL224" s="51">
        <v>7</v>
      </c>
    </row>
    <row r="225" spans="1:116" ht="15.75" customHeight="1">
      <c r="A225" s="54" t="s">
        <v>82</v>
      </c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2"/>
      <c r="AA225" s="52"/>
      <c r="AB225" s="51"/>
      <c r="AC225" s="51"/>
      <c r="AD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>
        <v>2</v>
      </c>
      <c r="CD225" s="51">
        <v>2</v>
      </c>
      <c r="CE225" s="51">
        <v>2</v>
      </c>
      <c r="CF225" s="51">
        <v>3</v>
      </c>
      <c r="CG225" s="51">
        <v>3</v>
      </c>
      <c r="CH225" s="51">
        <v>3</v>
      </c>
      <c r="CI225" s="51">
        <v>3</v>
      </c>
      <c r="CJ225" s="51">
        <v>4</v>
      </c>
      <c r="CK225" s="51">
        <v>4</v>
      </c>
      <c r="CL225" s="51">
        <v>4</v>
      </c>
      <c r="CM225" s="51">
        <v>4</v>
      </c>
      <c r="CN225" s="51">
        <v>4</v>
      </c>
      <c r="CO225" s="51">
        <v>4</v>
      </c>
      <c r="CP225" s="51">
        <v>4</v>
      </c>
      <c r="CQ225" s="51">
        <v>4</v>
      </c>
      <c r="CR225" s="51">
        <v>4</v>
      </c>
      <c r="CS225" s="51">
        <v>4</v>
      </c>
      <c r="CT225" s="51">
        <v>4</v>
      </c>
      <c r="CU225" s="51">
        <v>4</v>
      </c>
      <c r="CV225" s="51">
        <v>4</v>
      </c>
      <c r="CW225" s="51">
        <v>4</v>
      </c>
      <c r="CX225" s="51">
        <v>4</v>
      </c>
      <c r="CY225" s="51">
        <v>4</v>
      </c>
      <c r="CZ225" s="51">
        <v>4</v>
      </c>
      <c r="DA225" s="51">
        <v>4</v>
      </c>
      <c r="DB225" s="51">
        <v>4</v>
      </c>
      <c r="DC225" s="51">
        <v>4</v>
      </c>
      <c r="DD225" s="51">
        <v>4</v>
      </c>
      <c r="DE225" s="51">
        <v>4</v>
      </c>
      <c r="DF225" s="51">
        <v>4</v>
      </c>
      <c r="DG225" s="51">
        <v>4</v>
      </c>
      <c r="DH225" s="51">
        <v>4</v>
      </c>
      <c r="DI225" s="51">
        <v>4</v>
      </c>
      <c r="DJ225" s="51">
        <v>5</v>
      </c>
      <c r="DK225" s="51">
        <v>5</v>
      </c>
      <c r="DL225" s="51">
        <v>5</v>
      </c>
    </row>
    <row r="226" spans="1:116" ht="15.75" customHeight="1">
      <c r="A226" s="54" t="s">
        <v>83</v>
      </c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2"/>
      <c r="AA226" s="52"/>
      <c r="AB226" s="51"/>
      <c r="AC226" s="51"/>
      <c r="AD226" s="51"/>
      <c r="AE226" s="53">
        <v>1</v>
      </c>
      <c r="AF226" s="53">
        <v>1</v>
      </c>
      <c r="AG226" s="53">
        <v>1</v>
      </c>
      <c r="AH226" s="53">
        <v>2</v>
      </c>
      <c r="AI226" s="53">
        <v>2</v>
      </c>
      <c r="AJ226" s="53">
        <v>2</v>
      </c>
      <c r="AK226" s="53">
        <v>2</v>
      </c>
      <c r="AL226" s="53">
        <v>2</v>
      </c>
      <c r="AM226" s="53">
        <v>2</v>
      </c>
      <c r="AN226" s="53">
        <v>2</v>
      </c>
      <c r="AO226" s="53">
        <v>3</v>
      </c>
      <c r="AP226" s="53">
        <v>3</v>
      </c>
      <c r="AQ226" s="53">
        <v>3</v>
      </c>
      <c r="AR226" s="53">
        <v>3</v>
      </c>
      <c r="AS226" s="53">
        <v>3</v>
      </c>
      <c r="AT226" s="53">
        <v>3</v>
      </c>
      <c r="AU226" s="53">
        <v>3</v>
      </c>
      <c r="AV226" s="51">
        <v>4</v>
      </c>
      <c r="AW226" s="51">
        <v>4</v>
      </c>
      <c r="AX226" s="51">
        <v>4</v>
      </c>
      <c r="AY226" s="51">
        <v>4</v>
      </c>
      <c r="AZ226" s="51">
        <v>4</v>
      </c>
      <c r="BA226" s="51">
        <v>4</v>
      </c>
      <c r="BB226" s="51">
        <v>2</v>
      </c>
      <c r="BC226" s="51">
        <v>2</v>
      </c>
      <c r="BD226" s="51">
        <v>2</v>
      </c>
      <c r="BE226" s="51">
        <v>2</v>
      </c>
      <c r="BF226" s="53">
        <v>2</v>
      </c>
      <c r="BG226" s="53">
        <v>2</v>
      </c>
      <c r="BH226" s="53">
        <v>2</v>
      </c>
      <c r="BI226" s="51">
        <v>3</v>
      </c>
      <c r="BJ226" s="51">
        <v>3</v>
      </c>
      <c r="BK226" s="51">
        <v>3</v>
      </c>
      <c r="BL226" s="51">
        <v>3</v>
      </c>
      <c r="BM226" s="51">
        <v>3</v>
      </c>
      <c r="BN226" s="51">
        <v>3</v>
      </c>
      <c r="BO226" s="51">
        <v>3</v>
      </c>
      <c r="BP226" s="51">
        <v>3</v>
      </c>
      <c r="BQ226" s="51">
        <v>3</v>
      </c>
      <c r="BR226" s="51">
        <v>3</v>
      </c>
      <c r="BS226" s="51">
        <v>3</v>
      </c>
      <c r="BT226" s="51">
        <v>4</v>
      </c>
      <c r="BU226" s="51">
        <v>4</v>
      </c>
      <c r="BV226" s="51">
        <v>4</v>
      </c>
      <c r="BW226" s="51">
        <v>4</v>
      </c>
      <c r="BX226" s="51">
        <v>4</v>
      </c>
      <c r="BY226" s="51">
        <v>4</v>
      </c>
      <c r="BZ226" s="51">
        <v>4</v>
      </c>
      <c r="CA226" s="51">
        <v>4</v>
      </c>
      <c r="CB226" s="51">
        <v>4</v>
      </c>
      <c r="CC226" s="51">
        <v>3</v>
      </c>
      <c r="CD226" s="51">
        <v>3</v>
      </c>
      <c r="CE226" s="51">
        <v>3</v>
      </c>
      <c r="CF226" s="51">
        <v>3</v>
      </c>
      <c r="CG226" s="51">
        <v>3</v>
      </c>
      <c r="CH226" s="51">
        <v>3</v>
      </c>
      <c r="CI226" s="51">
        <v>3</v>
      </c>
      <c r="CJ226" s="51">
        <v>3</v>
      </c>
      <c r="CK226" s="51">
        <v>3</v>
      </c>
      <c r="CL226" s="51">
        <v>3</v>
      </c>
      <c r="CM226" s="51">
        <v>3</v>
      </c>
      <c r="CN226" s="51">
        <v>3</v>
      </c>
      <c r="CO226" s="51">
        <v>3</v>
      </c>
      <c r="CP226" s="51">
        <v>2</v>
      </c>
      <c r="CQ226" s="51">
        <v>2</v>
      </c>
      <c r="CR226" s="51">
        <v>2</v>
      </c>
      <c r="CS226" s="51">
        <v>2</v>
      </c>
      <c r="CT226" s="51">
        <v>2</v>
      </c>
      <c r="CU226" s="51">
        <v>2</v>
      </c>
      <c r="CV226" s="51">
        <v>2</v>
      </c>
      <c r="CW226" s="51">
        <v>3</v>
      </c>
      <c r="CX226" s="51">
        <v>3</v>
      </c>
      <c r="CY226" s="51">
        <v>3</v>
      </c>
      <c r="CZ226" s="51">
        <v>3</v>
      </c>
      <c r="DA226" s="51">
        <v>3</v>
      </c>
      <c r="DB226" s="51">
        <v>3</v>
      </c>
      <c r="DC226" s="51">
        <v>3</v>
      </c>
      <c r="DD226" s="51">
        <v>3</v>
      </c>
      <c r="DE226" s="51">
        <v>3</v>
      </c>
      <c r="DF226" s="51">
        <v>3</v>
      </c>
      <c r="DG226" s="51">
        <v>3</v>
      </c>
      <c r="DH226" s="51">
        <v>3</v>
      </c>
      <c r="DI226" s="51">
        <v>3</v>
      </c>
      <c r="DJ226" s="51">
        <v>3</v>
      </c>
      <c r="DK226" s="51">
        <v>3</v>
      </c>
      <c r="DL226" s="51">
        <v>3</v>
      </c>
    </row>
    <row r="227" spans="1:116" s="58" customFormat="1" ht="15.75" customHeight="1">
      <c r="A227" s="58" t="s">
        <v>98</v>
      </c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51"/>
      <c r="Y227" s="51"/>
      <c r="Z227" s="51"/>
      <c r="AA227" s="51"/>
      <c r="AB227" s="51"/>
      <c r="AC227" s="51"/>
      <c r="AD227" s="51"/>
      <c r="AE227" s="60">
        <f t="shared" ref="AE227:BA227" si="183">((2*2)+(2*AE226))</f>
        <v>6</v>
      </c>
      <c r="AF227" s="60">
        <f t="shared" si="183"/>
        <v>6</v>
      </c>
      <c r="AG227" s="60">
        <f t="shared" si="183"/>
        <v>6</v>
      </c>
      <c r="AH227" s="60">
        <f t="shared" si="183"/>
        <v>8</v>
      </c>
      <c r="AI227" s="60">
        <f t="shared" si="183"/>
        <v>8</v>
      </c>
      <c r="AJ227" s="60">
        <f t="shared" si="183"/>
        <v>8</v>
      </c>
      <c r="AK227" s="60">
        <f t="shared" si="183"/>
        <v>8</v>
      </c>
      <c r="AL227" s="60">
        <f t="shared" si="183"/>
        <v>8</v>
      </c>
      <c r="AM227" s="60">
        <f t="shared" si="183"/>
        <v>8</v>
      </c>
      <c r="AN227" s="60">
        <f t="shared" si="183"/>
        <v>8</v>
      </c>
      <c r="AO227" s="60">
        <f t="shared" si="183"/>
        <v>10</v>
      </c>
      <c r="AP227" s="60">
        <f t="shared" si="183"/>
        <v>10</v>
      </c>
      <c r="AQ227" s="60">
        <f t="shared" si="183"/>
        <v>10</v>
      </c>
      <c r="AR227" s="60">
        <f t="shared" si="183"/>
        <v>10</v>
      </c>
      <c r="AS227" s="60">
        <f t="shared" si="183"/>
        <v>10</v>
      </c>
      <c r="AT227" s="60">
        <f t="shared" si="183"/>
        <v>10</v>
      </c>
      <c r="AU227" s="60">
        <f t="shared" si="183"/>
        <v>10</v>
      </c>
      <c r="AV227" s="60">
        <f t="shared" si="183"/>
        <v>12</v>
      </c>
      <c r="AW227" s="60">
        <f t="shared" si="183"/>
        <v>12</v>
      </c>
      <c r="AX227" s="60">
        <f t="shared" si="183"/>
        <v>12</v>
      </c>
      <c r="AY227" s="60">
        <f t="shared" si="183"/>
        <v>12</v>
      </c>
      <c r="AZ227" s="60">
        <f t="shared" si="183"/>
        <v>12</v>
      </c>
      <c r="BA227" s="60">
        <f t="shared" si="183"/>
        <v>12</v>
      </c>
      <c r="BB227" s="60">
        <f t="shared" ref="BB227:CB227" si="184">((2*3)+(2*BB226))</f>
        <v>10</v>
      </c>
      <c r="BC227" s="60">
        <f t="shared" si="184"/>
        <v>10</v>
      </c>
      <c r="BD227" s="60">
        <f t="shared" si="184"/>
        <v>10</v>
      </c>
      <c r="BE227" s="60">
        <f t="shared" si="184"/>
        <v>10</v>
      </c>
      <c r="BF227" s="60">
        <f t="shared" si="184"/>
        <v>10</v>
      </c>
      <c r="BG227" s="60">
        <f t="shared" si="184"/>
        <v>10</v>
      </c>
      <c r="BH227" s="60">
        <f t="shared" si="184"/>
        <v>10</v>
      </c>
      <c r="BI227" s="60">
        <f t="shared" si="184"/>
        <v>12</v>
      </c>
      <c r="BJ227" s="60">
        <f t="shared" si="184"/>
        <v>12</v>
      </c>
      <c r="BK227" s="60">
        <f t="shared" si="184"/>
        <v>12</v>
      </c>
      <c r="BL227" s="60">
        <f t="shared" si="184"/>
        <v>12</v>
      </c>
      <c r="BM227" s="60">
        <f t="shared" si="184"/>
        <v>12</v>
      </c>
      <c r="BN227" s="60">
        <f t="shared" si="184"/>
        <v>12</v>
      </c>
      <c r="BO227" s="60">
        <f t="shared" si="184"/>
        <v>12</v>
      </c>
      <c r="BP227" s="60">
        <f t="shared" si="184"/>
        <v>12</v>
      </c>
      <c r="BQ227" s="60">
        <f t="shared" si="184"/>
        <v>12</v>
      </c>
      <c r="BR227" s="60">
        <f t="shared" si="184"/>
        <v>12</v>
      </c>
      <c r="BS227" s="60">
        <f t="shared" si="184"/>
        <v>12</v>
      </c>
      <c r="BT227" s="60">
        <f t="shared" si="184"/>
        <v>14</v>
      </c>
      <c r="BU227" s="60">
        <f t="shared" si="184"/>
        <v>14</v>
      </c>
      <c r="BV227" s="60">
        <f t="shared" si="184"/>
        <v>14</v>
      </c>
      <c r="BW227" s="60">
        <f t="shared" si="184"/>
        <v>14</v>
      </c>
      <c r="BX227" s="60">
        <f t="shared" si="184"/>
        <v>14</v>
      </c>
      <c r="BY227" s="60">
        <f t="shared" si="184"/>
        <v>14</v>
      </c>
      <c r="BZ227" s="60">
        <f t="shared" si="184"/>
        <v>14</v>
      </c>
      <c r="CA227" s="60">
        <f t="shared" si="184"/>
        <v>14</v>
      </c>
      <c r="CB227" s="60">
        <f t="shared" si="184"/>
        <v>14</v>
      </c>
      <c r="CC227" s="60">
        <f>((2*4)+(2*CC226))</f>
        <v>14</v>
      </c>
      <c r="CD227" s="60">
        <f t="shared" ref="CD227:DL227" si="185">((2*4)+(2*CD226))</f>
        <v>14</v>
      </c>
      <c r="CE227" s="60">
        <f t="shared" si="185"/>
        <v>14</v>
      </c>
      <c r="CF227" s="60">
        <f t="shared" si="185"/>
        <v>14</v>
      </c>
      <c r="CG227" s="60">
        <f t="shared" si="185"/>
        <v>14</v>
      </c>
      <c r="CH227" s="60">
        <f t="shared" si="185"/>
        <v>14</v>
      </c>
      <c r="CI227" s="60">
        <f t="shared" si="185"/>
        <v>14</v>
      </c>
      <c r="CJ227" s="60">
        <f t="shared" si="185"/>
        <v>14</v>
      </c>
      <c r="CK227" s="60">
        <f t="shared" si="185"/>
        <v>14</v>
      </c>
      <c r="CL227" s="60">
        <f t="shared" si="185"/>
        <v>14</v>
      </c>
      <c r="CM227" s="60">
        <f t="shared" si="185"/>
        <v>14</v>
      </c>
      <c r="CN227" s="60">
        <f t="shared" si="185"/>
        <v>14</v>
      </c>
      <c r="CO227" s="60">
        <f t="shared" si="185"/>
        <v>14</v>
      </c>
      <c r="CP227" s="60">
        <f t="shared" si="185"/>
        <v>12</v>
      </c>
      <c r="CQ227" s="60">
        <f t="shared" si="185"/>
        <v>12</v>
      </c>
      <c r="CR227" s="60">
        <f t="shared" si="185"/>
        <v>12</v>
      </c>
      <c r="CS227" s="60">
        <f t="shared" si="185"/>
        <v>12</v>
      </c>
      <c r="CT227" s="60">
        <f t="shared" si="185"/>
        <v>12</v>
      </c>
      <c r="CU227" s="60">
        <f t="shared" si="185"/>
        <v>12</v>
      </c>
      <c r="CV227" s="60">
        <f t="shared" si="185"/>
        <v>12</v>
      </c>
      <c r="CW227" s="60">
        <f t="shared" si="185"/>
        <v>14</v>
      </c>
      <c r="CX227" s="60">
        <f t="shared" si="185"/>
        <v>14</v>
      </c>
      <c r="CY227" s="60">
        <f t="shared" si="185"/>
        <v>14</v>
      </c>
      <c r="CZ227" s="60">
        <f t="shared" si="185"/>
        <v>14</v>
      </c>
      <c r="DA227" s="60">
        <f t="shared" si="185"/>
        <v>14</v>
      </c>
      <c r="DB227" s="60">
        <f t="shared" si="185"/>
        <v>14</v>
      </c>
      <c r="DC227" s="60">
        <f t="shared" si="185"/>
        <v>14</v>
      </c>
      <c r="DD227" s="60">
        <f t="shared" si="185"/>
        <v>14</v>
      </c>
      <c r="DE227" s="60">
        <f t="shared" si="185"/>
        <v>14</v>
      </c>
      <c r="DF227" s="60">
        <f t="shared" si="185"/>
        <v>14</v>
      </c>
      <c r="DG227" s="60">
        <f t="shared" si="185"/>
        <v>14</v>
      </c>
      <c r="DH227" s="60">
        <f t="shared" si="185"/>
        <v>14</v>
      </c>
      <c r="DI227" s="60">
        <f t="shared" si="185"/>
        <v>14</v>
      </c>
      <c r="DJ227" s="60">
        <f t="shared" si="185"/>
        <v>14</v>
      </c>
      <c r="DK227" s="60">
        <f t="shared" si="185"/>
        <v>14</v>
      </c>
      <c r="DL227" s="60">
        <f t="shared" si="185"/>
        <v>14</v>
      </c>
    </row>
    <row r="228" spans="1:116" ht="15.75" customHeight="1">
      <c r="A228" s="61" t="s">
        <v>97</v>
      </c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>
        <f t="shared" ref="AE228:CP228" si="186">(AE227+AE231)</f>
        <v>19</v>
      </c>
      <c r="AF228" s="51">
        <f t="shared" si="186"/>
        <v>21</v>
      </c>
      <c r="AG228" s="51">
        <f t="shared" si="186"/>
        <v>21</v>
      </c>
      <c r="AH228" s="51">
        <f t="shared" si="186"/>
        <v>25</v>
      </c>
      <c r="AI228" s="51">
        <f t="shared" si="186"/>
        <v>25</v>
      </c>
      <c r="AJ228" s="51">
        <f t="shared" si="186"/>
        <v>25</v>
      </c>
      <c r="AK228" s="51">
        <f t="shared" si="186"/>
        <v>25</v>
      </c>
      <c r="AL228" s="51">
        <f t="shared" si="186"/>
        <v>25</v>
      </c>
      <c r="AM228" s="51">
        <f t="shared" si="186"/>
        <v>25</v>
      </c>
      <c r="AN228" s="51">
        <f t="shared" si="186"/>
        <v>25</v>
      </c>
      <c r="AO228" s="51">
        <f t="shared" si="186"/>
        <v>29</v>
      </c>
      <c r="AP228" s="51">
        <f t="shared" si="186"/>
        <v>29</v>
      </c>
      <c r="AQ228" s="51">
        <f t="shared" si="186"/>
        <v>29</v>
      </c>
      <c r="AR228" s="51">
        <f t="shared" si="186"/>
        <v>29</v>
      </c>
      <c r="AS228" s="51">
        <f t="shared" si="186"/>
        <v>29</v>
      </c>
      <c r="AT228" s="51">
        <f t="shared" si="186"/>
        <v>29</v>
      </c>
      <c r="AU228" s="51">
        <f t="shared" si="186"/>
        <v>31</v>
      </c>
      <c r="AV228" s="51">
        <f t="shared" si="186"/>
        <v>33</v>
      </c>
      <c r="AW228" s="51">
        <f t="shared" si="186"/>
        <v>35</v>
      </c>
      <c r="AX228" s="51">
        <f t="shared" si="186"/>
        <v>35</v>
      </c>
      <c r="AY228" s="51">
        <f t="shared" si="186"/>
        <v>35</v>
      </c>
      <c r="AZ228" s="51">
        <f t="shared" si="186"/>
        <v>35</v>
      </c>
      <c r="BA228" s="51">
        <f t="shared" si="186"/>
        <v>35</v>
      </c>
      <c r="BB228" s="51">
        <f t="shared" si="186"/>
        <v>31</v>
      </c>
      <c r="BC228" s="51">
        <f t="shared" si="186"/>
        <v>29</v>
      </c>
      <c r="BD228" s="51">
        <f t="shared" si="186"/>
        <v>29</v>
      </c>
      <c r="BE228" s="51">
        <f t="shared" si="186"/>
        <v>29</v>
      </c>
      <c r="BF228" s="51">
        <f t="shared" si="186"/>
        <v>29</v>
      </c>
      <c r="BG228" s="51">
        <f t="shared" si="186"/>
        <v>29</v>
      </c>
      <c r="BH228" s="51">
        <f t="shared" si="186"/>
        <v>29</v>
      </c>
      <c r="BI228" s="51">
        <f t="shared" si="186"/>
        <v>33</v>
      </c>
      <c r="BJ228" s="51">
        <f t="shared" si="186"/>
        <v>35</v>
      </c>
      <c r="BK228" s="51">
        <f t="shared" si="186"/>
        <v>35</v>
      </c>
      <c r="BL228" s="51">
        <f t="shared" si="186"/>
        <v>35</v>
      </c>
      <c r="BM228" s="51">
        <f t="shared" si="186"/>
        <v>35</v>
      </c>
      <c r="BN228" s="51">
        <f t="shared" si="186"/>
        <v>35</v>
      </c>
      <c r="BO228" s="51">
        <f t="shared" si="186"/>
        <v>35</v>
      </c>
      <c r="BP228" s="51">
        <f t="shared" si="186"/>
        <v>35</v>
      </c>
      <c r="BQ228" s="51">
        <f t="shared" si="186"/>
        <v>35</v>
      </c>
      <c r="BR228" s="51">
        <f t="shared" si="186"/>
        <v>35</v>
      </c>
      <c r="BS228" s="51">
        <f t="shared" si="186"/>
        <v>35</v>
      </c>
      <c r="BT228" s="51">
        <f t="shared" si="186"/>
        <v>39</v>
      </c>
      <c r="BU228" s="51">
        <f t="shared" si="186"/>
        <v>39</v>
      </c>
      <c r="BV228" s="51">
        <f t="shared" si="186"/>
        <v>39</v>
      </c>
      <c r="BW228" s="51">
        <f t="shared" si="186"/>
        <v>39</v>
      </c>
      <c r="BX228" s="51">
        <f t="shared" si="186"/>
        <v>39</v>
      </c>
      <c r="BY228" s="51">
        <f t="shared" si="186"/>
        <v>39</v>
      </c>
      <c r="BZ228" s="51">
        <f t="shared" si="186"/>
        <v>39</v>
      </c>
      <c r="CA228" s="51">
        <f t="shared" si="186"/>
        <v>39</v>
      </c>
      <c r="CB228" s="51">
        <f t="shared" si="186"/>
        <v>39</v>
      </c>
      <c r="CC228" s="51">
        <f t="shared" si="186"/>
        <v>39</v>
      </c>
      <c r="CD228" s="51">
        <f t="shared" si="186"/>
        <v>39</v>
      </c>
      <c r="CE228" s="51">
        <f t="shared" si="186"/>
        <v>41</v>
      </c>
      <c r="CF228" s="51">
        <f t="shared" si="186"/>
        <v>39</v>
      </c>
      <c r="CG228" s="51">
        <f t="shared" si="186"/>
        <v>41</v>
      </c>
      <c r="CH228" s="51">
        <f t="shared" si="186"/>
        <v>41</v>
      </c>
      <c r="CI228" s="51">
        <f t="shared" si="186"/>
        <v>41</v>
      </c>
      <c r="CJ228" s="51">
        <f t="shared" si="186"/>
        <v>41</v>
      </c>
      <c r="CK228" s="51">
        <f t="shared" si="186"/>
        <v>41</v>
      </c>
      <c r="CL228" s="51">
        <f t="shared" si="186"/>
        <v>41</v>
      </c>
      <c r="CM228" s="51">
        <f t="shared" si="186"/>
        <v>41</v>
      </c>
      <c r="CN228" s="51">
        <f t="shared" si="186"/>
        <v>41</v>
      </c>
      <c r="CO228" s="51">
        <f t="shared" si="186"/>
        <v>41</v>
      </c>
      <c r="CP228" s="51">
        <f t="shared" si="186"/>
        <v>37</v>
      </c>
      <c r="CQ228" s="51">
        <f t="shared" ref="CQ228:DL228" si="187">(CQ227+CQ231)</f>
        <v>37</v>
      </c>
      <c r="CR228" s="51">
        <f t="shared" si="187"/>
        <v>37</v>
      </c>
      <c r="CS228" s="51">
        <f t="shared" si="187"/>
        <v>37</v>
      </c>
      <c r="CT228" s="51">
        <f t="shared" si="187"/>
        <v>35</v>
      </c>
      <c r="CU228" s="51">
        <f t="shared" si="187"/>
        <v>35</v>
      </c>
      <c r="CV228" s="51">
        <f t="shared" si="187"/>
        <v>35</v>
      </c>
      <c r="CW228" s="51">
        <f t="shared" si="187"/>
        <v>39</v>
      </c>
      <c r="CX228" s="51">
        <f t="shared" si="187"/>
        <v>39</v>
      </c>
      <c r="CY228" s="51">
        <f t="shared" si="187"/>
        <v>39</v>
      </c>
      <c r="CZ228" s="51">
        <f t="shared" si="187"/>
        <v>39</v>
      </c>
      <c r="DA228" s="51">
        <f t="shared" si="187"/>
        <v>39</v>
      </c>
      <c r="DB228" s="51">
        <f t="shared" si="187"/>
        <v>39</v>
      </c>
      <c r="DC228" s="51">
        <f t="shared" si="187"/>
        <v>39</v>
      </c>
      <c r="DD228" s="51">
        <f t="shared" si="187"/>
        <v>39</v>
      </c>
      <c r="DE228" s="51">
        <f t="shared" si="187"/>
        <v>41</v>
      </c>
      <c r="DF228" s="51">
        <f t="shared" si="187"/>
        <v>41</v>
      </c>
      <c r="DG228" s="51">
        <f t="shared" si="187"/>
        <v>41</v>
      </c>
      <c r="DH228" s="51">
        <f t="shared" si="187"/>
        <v>41</v>
      </c>
      <c r="DI228" s="51">
        <f t="shared" si="187"/>
        <v>41</v>
      </c>
      <c r="DJ228" s="51">
        <f t="shared" si="187"/>
        <v>41</v>
      </c>
      <c r="DK228" s="51">
        <f t="shared" si="187"/>
        <v>41</v>
      </c>
      <c r="DL228" s="51">
        <f t="shared" si="187"/>
        <v>41</v>
      </c>
    </row>
    <row r="229" spans="1:116" s="63" customFormat="1" ht="15.75" customHeight="1">
      <c r="A229" s="62" t="s">
        <v>96</v>
      </c>
      <c r="C229" s="65"/>
      <c r="D229" s="65"/>
      <c r="E229" s="65"/>
      <c r="F229" s="65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51"/>
      <c r="Y229" s="51"/>
      <c r="Z229" s="64"/>
      <c r="AA229" s="64"/>
      <c r="AB229" s="64"/>
      <c r="AC229" s="64"/>
      <c r="AD229" s="64"/>
      <c r="AE229" s="64">
        <f t="shared" ref="AE229:BJ229" si="188">ROUNDUP(Stitches_at_Final_BO*AE219,0)</f>
        <v>10</v>
      </c>
      <c r="AF229" s="64">
        <f t="shared" si="188"/>
        <v>10</v>
      </c>
      <c r="AG229" s="64">
        <f t="shared" si="188"/>
        <v>10</v>
      </c>
      <c r="AH229" s="64">
        <f t="shared" si="188"/>
        <v>10</v>
      </c>
      <c r="AI229" s="64">
        <f t="shared" si="188"/>
        <v>11</v>
      </c>
      <c r="AJ229" s="64">
        <f t="shared" si="188"/>
        <v>11</v>
      </c>
      <c r="AK229" s="64">
        <f t="shared" si="188"/>
        <v>11</v>
      </c>
      <c r="AL229" s="64">
        <f t="shared" si="188"/>
        <v>11</v>
      </c>
      <c r="AM229" s="64">
        <f t="shared" si="188"/>
        <v>11</v>
      </c>
      <c r="AN229" s="64">
        <f t="shared" si="188"/>
        <v>12</v>
      </c>
      <c r="AO229" s="64">
        <f t="shared" si="188"/>
        <v>12</v>
      </c>
      <c r="AP229" s="64">
        <f t="shared" si="188"/>
        <v>12</v>
      </c>
      <c r="AQ229" s="64">
        <f t="shared" si="188"/>
        <v>12</v>
      </c>
      <c r="AR229" s="64">
        <f t="shared" si="188"/>
        <v>12</v>
      </c>
      <c r="AS229" s="64">
        <f t="shared" si="188"/>
        <v>13</v>
      </c>
      <c r="AT229" s="64">
        <f t="shared" si="188"/>
        <v>13</v>
      </c>
      <c r="AU229" s="64">
        <f t="shared" si="188"/>
        <v>13</v>
      </c>
      <c r="AV229" s="64">
        <f t="shared" si="188"/>
        <v>13</v>
      </c>
      <c r="AW229" s="64">
        <f t="shared" si="188"/>
        <v>13</v>
      </c>
      <c r="AX229" s="64">
        <f t="shared" si="188"/>
        <v>14</v>
      </c>
      <c r="AY229" s="64">
        <f t="shared" si="188"/>
        <v>14</v>
      </c>
      <c r="AZ229" s="64">
        <f t="shared" si="188"/>
        <v>14</v>
      </c>
      <c r="BA229" s="64">
        <f t="shared" si="188"/>
        <v>14</v>
      </c>
      <c r="BB229" s="64">
        <f t="shared" si="188"/>
        <v>14</v>
      </c>
      <c r="BC229" s="64">
        <f t="shared" si="188"/>
        <v>15</v>
      </c>
      <c r="BD229" s="64">
        <f t="shared" si="188"/>
        <v>15</v>
      </c>
      <c r="BE229" s="64">
        <f t="shared" si="188"/>
        <v>15</v>
      </c>
      <c r="BF229" s="64">
        <f t="shared" si="188"/>
        <v>15</v>
      </c>
      <c r="BG229" s="64">
        <f t="shared" si="188"/>
        <v>15</v>
      </c>
      <c r="BH229" s="64">
        <f t="shared" si="188"/>
        <v>16</v>
      </c>
      <c r="BI229" s="64">
        <f t="shared" si="188"/>
        <v>16</v>
      </c>
      <c r="BJ229" s="64">
        <f t="shared" si="188"/>
        <v>16</v>
      </c>
      <c r="BK229" s="64">
        <f t="shared" ref="BK229:CP229" si="189">ROUNDUP(Stitches_at_Final_BO*BK219,0)</f>
        <v>16</v>
      </c>
      <c r="BL229" s="64">
        <f t="shared" si="189"/>
        <v>16</v>
      </c>
      <c r="BM229" s="64">
        <f t="shared" si="189"/>
        <v>17</v>
      </c>
      <c r="BN229" s="64">
        <f t="shared" si="189"/>
        <v>17</v>
      </c>
      <c r="BO229" s="64">
        <f t="shared" si="189"/>
        <v>17</v>
      </c>
      <c r="BP229" s="64">
        <f t="shared" si="189"/>
        <v>17</v>
      </c>
      <c r="BQ229" s="64">
        <f t="shared" si="189"/>
        <v>17</v>
      </c>
      <c r="BR229" s="64">
        <f t="shared" si="189"/>
        <v>18</v>
      </c>
      <c r="BS229" s="64">
        <f t="shared" si="189"/>
        <v>18</v>
      </c>
      <c r="BT229" s="64">
        <f t="shared" si="189"/>
        <v>18</v>
      </c>
      <c r="BU229" s="64">
        <f t="shared" si="189"/>
        <v>18</v>
      </c>
      <c r="BV229" s="64">
        <f t="shared" si="189"/>
        <v>18</v>
      </c>
      <c r="BW229" s="64">
        <f t="shared" si="189"/>
        <v>19</v>
      </c>
      <c r="BX229" s="64">
        <f t="shared" si="189"/>
        <v>19</v>
      </c>
      <c r="BY229" s="64">
        <f t="shared" si="189"/>
        <v>19</v>
      </c>
      <c r="BZ229" s="64">
        <f t="shared" si="189"/>
        <v>19</v>
      </c>
      <c r="CA229" s="64">
        <f t="shared" si="189"/>
        <v>19</v>
      </c>
      <c r="CB229" s="64">
        <f t="shared" si="189"/>
        <v>20</v>
      </c>
      <c r="CC229" s="64">
        <f t="shared" si="189"/>
        <v>20</v>
      </c>
      <c r="CD229" s="64">
        <f t="shared" si="189"/>
        <v>20</v>
      </c>
      <c r="CE229" s="64">
        <f t="shared" si="189"/>
        <v>20</v>
      </c>
      <c r="CF229" s="64">
        <f t="shared" si="189"/>
        <v>20</v>
      </c>
      <c r="CG229" s="64">
        <f t="shared" si="189"/>
        <v>21</v>
      </c>
      <c r="CH229" s="64">
        <f t="shared" si="189"/>
        <v>21</v>
      </c>
      <c r="CI229" s="64">
        <f t="shared" si="189"/>
        <v>21</v>
      </c>
      <c r="CJ229" s="64">
        <f t="shared" si="189"/>
        <v>21</v>
      </c>
      <c r="CK229" s="64">
        <f t="shared" si="189"/>
        <v>21</v>
      </c>
      <c r="CL229" s="64">
        <f t="shared" si="189"/>
        <v>22</v>
      </c>
      <c r="CM229" s="64">
        <f t="shared" si="189"/>
        <v>22</v>
      </c>
      <c r="CN229" s="64">
        <f t="shared" si="189"/>
        <v>22</v>
      </c>
      <c r="CO229" s="64">
        <f t="shared" si="189"/>
        <v>22</v>
      </c>
      <c r="CP229" s="64">
        <f t="shared" si="189"/>
        <v>22</v>
      </c>
      <c r="CQ229" s="64">
        <f t="shared" ref="CQ229:DL229" si="190">ROUNDUP(Stitches_at_Final_BO*CQ219,0)</f>
        <v>23</v>
      </c>
      <c r="CR229" s="64">
        <f t="shared" si="190"/>
        <v>23</v>
      </c>
      <c r="CS229" s="64">
        <f t="shared" si="190"/>
        <v>23</v>
      </c>
      <c r="CT229" s="64">
        <f t="shared" si="190"/>
        <v>23</v>
      </c>
      <c r="CU229" s="64">
        <f t="shared" si="190"/>
        <v>23</v>
      </c>
      <c r="CV229" s="64">
        <f t="shared" si="190"/>
        <v>24</v>
      </c>
      <c r="CW229" s="64">
        <f t="shared" si="190"/>
        <v>24</v>
      </c>
      <c r="CX229" s="64">
        <f t="shared" si="190"/>
        <v>24</v>
      </c>
      <c r="CY229" s="64">
        <f t="shared" si="190"/>
        <v>24</v>
      </c>
      <c r="CZ229" s="64">
        <f t="shared" si="190"/>
        <v>24</v>
      </c>
      <c r="DA229" s="64">
        <f t="shared" si="190"/>
        <v>25</v>
      </c>
      <c r="DB229" s="64">
        <f t="shared" si="190"/>
        <v>25</v>
      </c>
      <c r="DC229" s="64">
        <f t="shared" si="190"/>
        <v>25</v>
      </c>
      <c r="DD229" s="64">
        <f t="shared" si="190"/>
        <v>25</v>
      </c>
      <c r="DE229" s="64">
        <f t="shared" si="190"/>
        <v>25</v>
      </c>
      <c r="DF229" s="64">
        <f t="shared" si="190"/>
        <v>26</v>
      </c>
      <c r="DG229" s="64">
        <f t="shared" si="190"/>
        <v>26</v>
      </c>
      <c r="DH229" s="64">
        <f t="shared" si="190"/>
        <v>26</v>
      </c>
      <c r="DI229" s="64">
        <f t="shared" si="190"/>
        <v>26</v>
      </c>
      <c r="DJ229" s="64">
        <f t="shared" si="190"/>
        <v>26</v>
      </c>
      <c r="DK229" s="64">
        <f t="shared" si="190"/>
        <v>27</v>
      </c>
      <c r="DL229" s="64">
        <f t="shared" si="190"/>
        <v>27</v>
      </c>
    </row>
    <row r="230" spans="1:116" s="63" customFormat="1" ht="15.75" customHeight="1">
      <c r="A230" s="62" t="s">
        <v>95</v>
      </c>
      <c r="C230" s="65"/>
      <c r="D230" s="65"/>
      <c r="E230" s="65"/>
      <c r="F230" s="65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51"/>
      <c r="Y230" s="51"/>
      <c r="Z230" s="64"/>
      <c r="AA230" s="64"/>
      <c r="AB230" s="64"/>
      <c r="AC230" s="64"/>
      <c r="AD230" s="64"/>
      <c r="AE230" s="64">
        <f t="shared" ref="AE230:BJ230" si="191">ROUNDUP(Rows_for_Final_BO*AE218,0)</f>
        <v>0</v>
      </c>
      <c r="AF230" s="64">
        <f t="shared" si="191"/>
        <v>0</v>
      </c>
      <c r="AG230" s="64">
        <f t="shared" si="191"/>
        <v>0</v>
      </c>
      <c r="AH230" s="64">
        <f t="shared" si="191"/>
        <v>0</v>
      </c>
      <c r="AI230" s="64">
        <f t="shared" si="191"/>
        <v>0</v>
      </c>
      <c r="AJ230" s="64">
        <f t="shared" si="191"/>
        <v>0</v>
      </c>
      <c r="AK230" s="64">
        <f t="shared" si="191"/>
        <v>0</v>
      </c>
      <c r="AL230" s="64">
        <f t="shared" si="191"/>
        <v>0</v>
      </c>
      <c r="AM230" s="64">
        <f t="shared" si="191"/>
        <v>0</v>
      </c>
      <c r="AN230" s="64">
        <f t="shared" si="191"/>
        <v>0</v>
      </c>
      <c r="AO230" s="64">
        <f t="shared" si="191"/>
        <v>0</v>
      </c>
      <c r="AP230" s="64">
        <f t="shared" si="191"/>
        <v>0</v>
      </c>
      <c r="AQ230" s="64">
        <f t="shared" si="191"/>
        <v>0</v>
      </c>
      <c r="AR230" s="64">
        <f t="shared" si="191"/>
        <v>0</v>
      </c>
      <c r="AS230" s="64">
        <f t="shared" si="191"/>
        <v>0</v>
      </c>
      <c r="AT230" s="64">
        <f t="shared" si="191"/>
        <v>0</v>
      </c>
      <c r="AU230" s="64">
        <f t="shared" si="191"/>
        <v>0</v>
      </c>
      <c r="AV230" s="64">
        <f t="shared" si="191"/>
        <v>0</v>
      </c>
      <c r="AW230" s="64">
        <f t="shared" si="191"/>
        <v>0</v>
      </c>
      <c r="AX230" s="64">
        <f t="shared" si="191"/>
        <v>0</v>
      </c>
      <c r="AY230" s="64">
        <f t="shared" si="191"/>
        <v>0</v>
      </c>
      <c r="AZ230" s="64">
        <f t="shared" si="191"/>
        <v>0</v>
      </c>
      <c r="BA230" s="64">
        <f t="shared" si="191"/>
        <v>0</v>
      </c>
      <c r="BB230" s="64">
        <f t="shared" si="191"/>
        <v>0</v>
      </c>
      <c r="BC230" s="64">
        <f t="shared" si="191"/>
        <v>0</v>
      </c>
      <c r="BD230" s="64">
        <f t="shared" si="191"/>
        <v>0</v>
      </c>
      <c r="BE230" s="64">
        <f t="shared" si="191"/>
        <v>0</v>
      </c>
      <c r="BF230" s="64">
        <f t="shared" si="191"/>
        <v>0</v>
      </c>
      <c r="BG230" s="64">
        <f t="shared" si="191"/>
        <v>0</v>
      </c>
      <c r="BH230" s="64">
        <f t="shared" si="191"/>
        <v>0</v>
      </c>
      <c r="BI230" s="64">
        <f t="shared" si="191"/>
        <v>0</v>
      </c>
      <c r="BJ230" s="64">
        <f t="shared" si="191"/>
        <v>0</v>
      </c>
      <c r="BK230" s="64">
        <f t="shared" ref="BK230:CP230" si="192">ROUNDUP(Rows_for_Final_BO*BK218,0)</f>
        <v>0</v>
      </c>
      <c r="BL230" s="64">
        <f t="shared" si="192"/>
        <v>0</v>
      </c>
      <c r="BM230" s="64">
        <f t="shared" si="192"/>
        <v>0</v>
      </c>
      <c r="BN230" s="64">
        <f t="shared" si="192"/>
        <v>0</v>
      </c>
      <c r="BO230" s="64">
        <f t="shared" si="192"/>
        <v>0</v>
      </c>
      <c r="BP230" s="64">
        <f t="shared" si="192"/>
        <v>0</v>
      </c>
      <c r="BQ230" s="64">
        <f t="shared" si="192"/>
        <v>0</v>
      </c>
      <c r="BR230" s="64">
        <f t="shared" si="192"/>
        <v>0</v>
      </c>
      <c r="BS230" s="64">
        <f t="shared" si="192"/>
        <v>0</v>
      </c>
      <c r="BT230" s="64">
        <f t="shared" si="192"/>
        <v>0</v>
      </c>
      <c r="BU230" s="64">
        <f t="shared" si="192"/>
        <v>0</v>
      </c>
      <c r="BV230" s="64">
        <f t="shared" si="192"/>
        <v>0</v>
      </c>
      <c r="BW230" s="64">
        <f t="shared" si="192"/>
        <v>0</v>
      </c>
      <c r="BX230" s="64">
        <f t="shared" si="192"/>
        <v>0</v>
      </c>
      <c r="BY230" s="64">
        <f t="shared" si="192"/>
        <v>0</v>
      </c>
      <c r="BZ230" s="64">
        <f t="shared" si="192"/>
        <v>0</v>
      </c>
      <c r="CA230" s="64">
        <f t="shared" si="192"/>
        <v>0</v>
      </c>
      <c r="CB230" s="64">
        <f t="shared" si="192"/>
        <v>0</v>
      </c>
      <c r="CC230" s="64">
        <f t="shared" si="192"/>
        <v>0</v>
      </c>
      <c r="CD230" s="64">
        <f t="shared" si="192"/>
        <v>0</v>
      </c>
      <c r="CE230" s="64">
        <f t="shared" si="192"/>
        <v>0</v>
      </c>
      <c r="CF230" s="64">
        <f t="shared" si="192"/>
        <v>0</v>
      </c>
      <c r="CG230" s="64">
        <f t="shared" si="192"/>
        <v>0</v>
      </c>
      <c r="CH230" s="64">
        <f t="shared" si="192"/>
        <v>0</v>
      </c>
      <c r="CI230" s="64">
        <f t="shared" si="192"/>
        <v>0</v>
      </c>
      <c r="CJ230" s="64">
        <f t="shared" si="192"/>
        <v>0</v>
      </c>
      <c r="CK230" s="64">
        <f t="shared" si="192"/>
        <v>0</v>
      </c>
      <c r="CL230" s="64">
        <f t="shared" si="192"/>
        <v>0</v>
      </c>
      <c r="CM230" s="64">
        <f t="shared" si="192"/>
        <v>0</v>
      </c>
      <c r="CN230" s="64">
        <f t="shared" si="192"/>
        <v>0</v>
      </c>
      <c r="CO230" s="64">
        <f t="shared" si="192"/>
        <v>0</v>
      </c>
      <c r="CP230" s="64">
        <f t="shared" si="192"/>
        <v>0</v>
      </c>
      <c r="CQ230" s="64">
        <f t="shared" ref="CQ230:DL230" si="193">ROUNDUP(Rows_for_Final_BO*CQ218,0)</f>
        <v>0</v>
      </c>
      <c r="CR230" s="64">
        <f t="shared" si="193"/>
        <v>0</v>
      </c>
      <c r="CS230" s="64">
        <f t="shared" si="193"/>
        <v>0</v>
      </c>
      <c r="CT230" s="64">
        <f t="shared" si="193"/>
        <v>0</v>
      </c>
      <c r="CU230" s="64">
        <f t="shared" si="193"/>
        <v>0</v>
      </c>
      <c r="CV230" s="64">
        <f t="shared" si="193"/>
        <v>0</v>
      </c>
      <c r="CW230" s="64">
        <f t="shared" si="193"/>
        <v>0</v>
      </c>
      <c r="CX230" s="64">
        <f t="shared" si="193"/>
        <v>0</v>
      </c>
      <c r="CY230" s="64">
        <f t="shared" si="193"/>
        <v>0</v>
      </c>
      <c r="CZ230" s="64">
        <f t="shared" si="193"/>
        <v>0</v>
      </c>
      <c r="DA230" s="64">
        <f t="shared" si="193"/>
        <v>0</v>
      </c>
      <c r="DB230" s="64">
        <f t="shared" si="193"/>
        <v>0</v>
      </c>
      <c r="DC230" s="64">
        <f t="shared" si="193"/>
        <v>0</v>
      </c>
      <c r="DD230" s="64">
        <f t="shared" si="193"/>
        <v>0</v>
      </c>
      <c r="DE230" s="64">
        <f t="shared" si="193"/>
        <v>0</v>
      </c>
      <c r="DF230" s="64">
        <f t="shared" si="193"/>
        <v>0</v>
      </c>
      <c r="DG230" s="64">
        <f t="shared" si="193"/>
        <v>0</v>
      </c>
      <c r="DH230" s="64">
        <f t="shared" si="193"/>
        <v>0</v>
      </c>
      <c r="DI230" s="64">
        <f t="shared" si="193"/>
        <v>0</v>
      </c>
      <c r="DJ230" s="64">
        <f t="shared" si="193"/>
        <v>0</v>
      </c>
      <c r="DK230" s="64">
        <f t="shared" si="193"/>
        <v>0</v>
      </c>
      <c r="DL230" s="64">
        <f t="shared" si="193"/>
        <v>0</v>
      </c>
    </row>
    <row r="231" spans="1:116" s="63" customFormat="1" ht="15.75" customHeight="1">
      <c r="A231" s="58" t="s">
        <v>94</v>
      </c>
      <c r="C231" s="65"/>
      <c r="D231" s="65"/>
      <c r="E231" s="65"/>
      <c r="F231" s="65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51"/>
      <c r="Y231" s="51"/>
      <c r="Z231" s="64"/>
      <c r="AA231" s="64"/>
      <c r="AB231" s="64"/>
      <c r="AC231" s="64"/>
      <c r="AD231" s="64"/>
      <c r="AE231" s="64">
        <f t="shared" ref="AE231:CP231" si="194">(AE227+(2*SUM(AE232:AE234))+3)</f>
        <v>13</v>
      </c>
      <c r="AF231" s="64">
        <f t="shared" si="194"/>
        <v>15</v>
      </c>
      <c r="AG231" s="64">
        <f t="shared" si="194"/>
        <v>15</v>
      </c>
      <c r="AH231" s="64">
        <f t="shared" si="194"/>
        <v>17</v>
      </c>
      <c r="AI231" s="64">
        <f t="shared" si="194"/>
        <v>17</v>
      </c>
      <c r="AJ231" s="64">
        <f t="shared" si="194"/>
        <v>17</v>
      </c>
      <c r="AK231" s="64">
        <f t="shared" si="194"/>
        <v>17</v>
      </c>
      <c r="AL231" s="64">
        <f t="shared" si="194"/>
        <v>17</v>
      </c>
      <c r="AM231" s="64">
        <f t="shared" si="194"/>
        <v>17</v>
      </c>
      <c r="AN231" s="64">
        <f t="shared" si="194"/>
        <v>17</v>
      </c>
      <c r="AO231" s="64">
        <f t="shared" si="194"/>
        <v>19</v>
      </c>
      <c r="AP231" s="64">
        <f t="shared" si="194"/>
        <v>19</v>
      </c>
      <c r="AQ231" s="64">
        <f t="shared" si="194"/>
        <v>19</v>
      </c>
      <c r="AR231" s="64">
        <f t="shared" si="194"/>
        <v>19</v>
      </c>
      <c r="AS231" s="64">
        <f t="shared" si="194"/>
        <v>19</v>
      </c>
      <c r="AT231" s="64">
        <f t="shared" si="194"/>
        <v>19</v>
      </c>
      <c r="AU231" s="64">
        <f t="shared" si="194"/>
        <v>21</v>
      </c>
      <c r="AV231" s="64">
        <f t="shared" si="194"/>
        <v>21</v>
      </c>
      <c r="AW231" s="64">
        <f t="shared" si="194"/>
        <v>23</v>
      </c>
      <c r="AX231" s="64">
        <f t="shared" si="194"/>
        <v>23</v>
      </c>
      <c r="AY231" s="64">
        <f t="shared" si="194"/>
        <v>23</v>
      </c>
      <c r="AZ231" s="64">
        <f t="shared" si="194"/>
        <v>23</v>
      </c>
      <c r="BA231" s="64">
        <f t="shared" si="194"/>
        <v>23</v>
      </c>
      <c r="BB231" s="64">
        <f t="shared" si="194"/>
        <v>21</v>
      </c>
      <c r="BC231" s="64">
        <f t="shared" si="194"/>
        <v>19</v>
      </c>
      <c r="BD231" s="64">
        <f t="shared" si="194"/>
        <v>19</v>
      </c>
      <c r="BE231" s="64">
        <f t="shared" si="194"/>
        <v>19</v>
      </c>
      <c r="BF231" s="64">
        <f t="shared" si="194"/>
        <v>19</v>
      </c>
      <c r="BG231" s="64">
        <f t="shared" si="194"/>
        <v>19</v>
      </c>
      <c r="BH231" s="64">
        <f t="shared" si="194"/>
        <v>19</v>
      </c>
      <c r="BI231" s="64">
        <f t="shared" si="194"/>
        <v>21</v>
      </c>
      <c r="BJ231" s="64">
        <f t="shared" si="194"/>
        <v>23</v>
      </c>
      <c r="BK231" s="64">
        <f t="shared" si="194"/>
        <v>23</v>
      </c>
      <c r="BL231" s="64">
        <f t="shared" si="194"/>
        <v>23</v>
      </c>
      <c r="BM231" s="64">
        <f t="shared" si="194"/>
        <v>23</v>
      </c>
      <c r="BN231" s="64">
        <f t="shared" si="194"/>
        <v>23</v>
      </c>
      <c r="BO231" s="64">
        <f t="shared" si="194"/>
        <v>23</v>
      </c>
      <c r="BP231" s="64">
        <f t="shared" si="194"/>
        <v>23</v>
      </c>
      <c r="BQ231" s="64">
        <f t="shared" si="194"/>
        <v>23</v>
      </c>
      <c r="BR231" s="64">
        <f t="shared" si="194"/>
        <v>23</v>
      </c>
      <c r="BS231" s="64">
        <f t="shared" si="194"/>
        <v>23</v>
      </c>
      <c r="BT231" s="64">
        <f t="shared" si="194"/>
        <v>25</v>
      </c>
      <c r="BU231" s="64">
        <f t="shared" si="194"/>
        <v>25</v>
      </c>
      <c r="BV231" s="64">
        <f t="shared" si="194"/>
        <v>25</v>
      </c>
      <c r="BW231" s="64">
        <f t="shared" si="194"/>
        <v>25</v>
      </c>
      <c r="BX231" s="64">
        <f t="shared" si="194"/>
        <v>25</v>
      </c>
      <c r="BY231" s="64">
        <f t="shared" si="194"/>
        <v>25</v>
      </c>
      <c r="BZ231" s="64">
        <f t="shared" si="194"/>
        <v>25</v>
      </c>
      <c r="CA231" s="64">
        <f t="shared" si="194"/>
        <v>25</v>
      </c>
      <c r="CB231" s="64">
        <f t="shared" si="194"/>
        <v>25</v>
      </c>
      <c r="CC231" s="64">
        <f t="shared" si="194"/>
        <v>25</v>
      </c>
      <c r="CD231" s="64">
        <f t="shared" si="194"/>
        <v>25</v>
      </c>
      <c r="CE231" s="64">
        <f t="shared" si="194"/>
        <v>27</v>
      </c>
      <c r="CF231" s="64">
        <f t="shared" si="194"/>
        <v>25</v>
      </c>
      <c r="CG231" s="64">
        <f t="shared" si="194"/>
        <v>27</v>
      </c>
      <c r="CH231" s="64">
        <f t="shared" si="194"/>
        <v>27</v>
      </c>
      <c r="CI231" s="64">
        <f t="shared" si="194"/>
        <v>27</v>
      </c>
      <c r="CJ231" s="64">
        <f t="shared" si="194"/>
        <v>27</v>
      </c>
      <c r="CK231" s="64">
        <f t="shared" si="194"/>
        <v>27</v>
      </c>
      <c r="CL231" s="64">
        <f t="shared" si="194"/>
        <v>27</v>
      </c>
      <c r="CM231" s="64">
        <f t="shared" si="194"/>
        <v>27</v>
      </c>
      <c r="CN231" s="64">
        <f t="shared" si="194"/>
        <v>27</v>
      </c>
      <c r="CO231" s="64">
        <f t="shared" si="194"/>
        <v>27</v>
      </c>
      <c r="CP231" s="64">
        <f t="shared" si="194"/>
        <v>25</v>
      </c>
      <c r="CQ231" s="64">
        <f t="shared" ref="CQ231:DK231" si="195">(CQ227+(2*SUM(CQ232:CQ234))+3)</f>
        <v>25</v>
      </c>
      <c r="CR231" s="64">
        <f t="shared" si="195"/>
        <v>25</v>
      </c>
      <c r="CS231" s="64">
        <f t="shared" si="195"/>
        <v>25</v>
      </c>
      <c r="CT231" s="64">
        <f t="shared" si="195"/>
        <v>23</v>
      </c>
      <c r="CU231" s="64">
        <f t="shared" si="195"/>
        <v>23</v>
      </c>
      <c r="CV231" s="64">
        <f t="shared" si="195"/>
        <v>23</v>
      </c>
      <c r="CW231" s="64">
        <f t="shared" si="195"/>
        <v>25</v>
      </c>
      <c r="CX231" s="64">
        <f t="shared" si="195"/>
        <v>25</v>
      </c>
      <c r="CY231" s="64">
        <f t="shared" si="195"/>
        <v>25</v>
      </c>
      <c r="CZ231" s="64">
        <f t="shared" si="195"/>
        <v>25</v>
      </c>
      <c r="DA231" s="64">
        <f t="shared" si="195"/>
        <v>25</v>
      </c>
      <c r="DB231" s="64">
        <f t="shared" si="195"/>
        <v>25</v>
      </c>
      <c r="DC231" s="64">
        <f t="shared" si="195"/>
        <v>25</v>
      </c>
      <c r="DD231" s="64">
        <f t="shared" si="195"/>
        <v>25</v>
      </c>
      <c r="DE231" s="64">
        <f t="shared" si="195"/>
        <v>27</v>
      </c>
      <c r="DF231" s="64">
        <f t="shared" si="195"/>
        <v>27</v>
      </c>
      <c r="DG231" s="64">
        <f t="shared" si="195"/>
        <v>27</v>
      </c>
      <c r="DH231" s="64">
        <f t="shared" si="195"/>
        <v>27</v>
      </c>
      <c r="DI231" s="64">
        <f t="shared" si="195"/>
        <v>27</v>
      </c>
      <c r="DJ231" s="64">
        <f t="shared" si="195"/>
        <v>27</v>
      </c>
      <c r="DK231" s="64">
        <f t="shared" si="195"/>
        <v>27</v>
      </c>
      <c r="DL231" s="64">
        <f>(DL227+(2*SUM(DL232:DL234))+3)</f>
        <v>27</v>
      </c>
    </row>
    <row r="232" spans="1:116" ht="15.75" customHeight="1">
      <c r="A232" s="66" t="s">
        <v>84</v>
      </c>
      <c r="B232" s="6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2"/>
      <c r="AA232" s="52"/>
      <c r="AB232" s="51"/>
      <c r="AC232" s="51"/>
      <c r="AD232" s="51"/>
      <c r="AE232" s="51">
        <v>1</v>
      </c>
      <c r="AF232" s="51">
        <v>2</v>
      </c>
      <c r="AG232" s="51">
        <v>2</v>
      </c>
      <c r="AH232" s="51">
        <v>2</v>
      </c>
      <c r="AI232" s="51">
        <v>2</v>
      </c>
      <c r="AJ232" s="51">
        <v>2</v>
      </c>
      <c r="AK232" s="51">
        <v>2</v>
      </c>
      <c r="AL232" s="51">
        <v>2</v>
      </c>
      <c r="AM232" s="51">
        <v>2</v>
      </c>
      <c r="AN232" s="51">
        <v>2</v>
      </c>
      <c r="AO232" s="51">
        <v>2</v>
      </c>
      <c r="AP232" s="51">
        <v>2</v>
      </c>
      <c r="AQ232" s="51">
        <v>1</v>
      </c>
      <c r="AR232" s="51">
        <v>1</v>
      </c>
      <c r="AS232" s="51">
        <v>1</v>
      </c>
      <c r="AT232" s="51">
        <v>1</v>
      </c>
      <c r="AU232" s="51">
        <v>2</v>
      </c>
      <c r="AV232" s="51">
        <v>1</v>
      </c>
      <c r="AW232" s="51">
        <v>2</v>
      </c>
      <c r="AX232" s="51">
        <v>2</v>
      </c>
      <c r="AY232" s="51">
        <v>2</v>
      </c>
      <c r="AZ232" s="51">
        <v>2</v>
      </c>
      <c r="BA232" s="51">
        <v>2</v>
      </c>
      <c r="BB232" s="51">
        <v>2</v>
      </c>
      <c r="BC232" s="51">
        <v>1</v>
      </c>
      <c r="BD232" s="51">
        <v>1</v>
      </c>
      <c r="BE232" s="51">
        <v>1</v>
      </c>
      <c r="BF232" s="51">
        <v>1</v>
      </c>
      <c r="BG232" s="51">
        <v>1</v>
      </c>
      <c r="BH232" s="51">
        <v>1</v>
      </c>
      <c r="BI232" s="51">
        <v>1</v>
      </c>
      <c r="BJ232" s="51">
        <v>2</v>
      </c>
      <c r="BK232" s="51">
        <v>2</v>
      </c>
      <c r="BL232" s="51">
        <v>2</v>
      </c>
      <c r="BM232" s="51">
        <v>2</v>
      </c>
      <c r="BN232" s="51">
        <v>2</v>
      </c>
      <c r="BO232" s="51">
        <v>2</v>
      </c>
      <c r="BP232" s="51">
        <v>2</v>
      </c>
      <c r="BQ232" s="51">
        <v>2</v>
      </c>
      <c r="BR232" s="51">
        <v>2</v>
      </c>
      <c r="BS232" s="51">
        <v>2</v>
      </c>
      <c r="BT232" s="51">
        <v>1</v>
      </c>
      <c r="BU232" s="51">
        <v>1</v>
      </c>
      <c r="BV232" s="51">
        <v>1</v>
      </c>
      <c r="BW232" s="51">
        <v>1</v>
      </c>
      <c r="BX232" s="51">
        <v>1</v>
      </c>
      <c r="BY232" s="51">
        <v>1</v>
      </c>
      <c r="BZ232" s="51">
        <v>1</v>
      </c>
      <c r="CA232" s="51">
        <v>1</v>
      </c>
      <c r="CB232" s="51">
        <v>1</v>
      </c>
      <c r="CC232" s="51">
        <v>1</v>
      </c>
      <c r="CD232" s="51">
        <v>1</v>
      </c>
      <c r="CE232" s="51">
        <v>2</v>
      </c>
      <c r="CF232" s="51">
        <v>1</v>
      </c>
      <c r="CG232" s="51">
        <v>2</v>
      </c>
      <c r="CH232" s="51">
        <v>2</v>
      </c>
      <c r="CI232" s="51">
        <v>2</v>
      </c>
      <c r="CJ232" s="51">
        <v>2</v>
      </c>
      <c r="CK232" s="51">
        <v>2</v>
      </c>
      <c r="CL232" s="51">
        <v>2</v>
      </c>
      <c r="CM232" s="51">
        <v>2</v>
      </c>
      <c r="CN232" s="51">
        <v>2</v>
      </c>
      <c r="CO232" s="51">
        <v>2</v>
      </c>
      <c r="CP232" s="51">
        <v>2</v>
      </c>
      <c r="CQ232" s="51">
        <v>2</v>
      </c>
      <c r="CR232" s="51">
        <v>2</v>
      </c>
      <c r="CS232" s="51">
        <v>2</v>
      </c>
      <c r="CT232" s="51">
        <v>1</v>
      </c>
      <c r="CU232" s="51">
        <v>1</v>
      </c>
      <c r="CV232" s="51">
        <v>1</v>
      </c>
      <c r="CW232" s="51">
        <v>1</v>
      </c>
      <c r="CX232" s="51">
        <v>1</v>
      </c>
      <c r="CY232" s="51">
        <v>1</v>
      </c>
      <c r="CZ232" s="51">
        <v>1</v>
      </c>
      <c r="DA232" s="51">
        <v>1</v>
      </c>
      <c r="DB232" s="51">
        <v>1</v>
      </c>
      <c r="DC232" s="51">
        <v>1</v>
      </c>
      <c r="DD232" s="51">
        <v>1</v>
      </c>
      <c r="DE232" s="51">
        <v>2</v>
      </c>
      <c r="DF232" s="51">
        <v>2</v>
      </c>
      <c r="DG232" s="51">
        <v>2</v>
      </c>
      <c r="DH232" s="51">
        <v>2</v>
      </c>
      <c r="DI232" s="51">
        <v>2</v>
      </c>
      <c r="DJ232" s="51">
        <v>2</v>
      </c>
      <c r="DK232" s="51">
        <v>2</v>
      </c>
      <c r="DL232" s="51">
        <v>2</v>
      </c>
    </row>
    <row r="233" spans="1:116" ht="15.75" customHeight="1">
      <c r="A233" s="68" t="s">
        <v>70</v>
      </c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2"/>
      <c r="AA233" s="52"/>
      <c r="AB233" s="51"/>
      <c r="AC233" s="51"/>
      <c r="AD233" s="51"/>
      <c r="AE233" s="51">
        <v>1</v>
      </c>
      <c r="AF233" s="51">
        <v>1</v>
      </c>
      <c r="AG233" s="51">
        <v>1</v>
      </c>
      <c r="AH233" s="51">
        <v>1</v>
      </c>
      <c r="AI233" s="51">
        <v>1</v>
      </c>
      <c r="AJ233" s="51">
        <v>1</v>
      </c>
      <c r="AK233" s="51">
        <v>1</v>
      </c>
      <c r="AL233" s="51">
        <v>1</v>
      </c>
      <c r="AM233" s="51">
        <v>1</v>
      </c>
      <c r="AN233" s="51">
        <v>1</v>
      </c>
      <c r="AO233" s="51">
        <v>1</v>
      </c>
      <c r="AP233" s="51">
        <v>1</v>
      </c>
      <c r="AQ233" s="51">
        <v>2</v>
      </c>
      <c r="AR233" s="51">
        <v>2</v>
      </c>
      <c r="AS233" s="51">
        <v>2</v>
      </c>
      <c r="AT233" s="51">
        <v>2</v>
      </c>
      <c r="AU233" s="51">
        <v>2</v>
      </c>
      <c r="AV233" s="51">
        <v>2</v>
      </c>
      <c r="AW233" s="51">
        <v>2</v>
      </c>
      <c r="AX233" s="51">
        <v>2</v>
      </c>
      <c r="AY233" s="51">
        <v>2</v>
      </c>
      <c r="AZ233" s="51">
        <v>2</v>
      </c>
      <c r="BA233" s="51">
        <v>2</v>
      </c>
      <c r="BB233" s="51">
        <v>2</v>
      </c>
      <c r="BC233" s="51">
        <v>1</v>
      </c>
      <c r="BD233" s="51">
        <v>1</v>
      </c>
      <c r="BE233" s="51">
        <v>1</v>
      </c>
      <c r="BF233" s="51">
        <v>1</v>
      </c>
      <c r="BG233" s="51">
        <v>1</v>
      </c>
      <c r="BH233" s="51">
        <v>1</v>
      </c>
      <c r="BI233" s="51">
        <v>1</v>
      </c>
      <c r="BJ233" s="51">
        <v>1</v>
      </c>
      <c r="BK233" s="51">
        <v>1</v>
      </c>
      <c r="BL233" s="51">
        <v>1</v>
      </c>
      <c r="BM233" s="51">
        <v>1</v>
      </c>
      <c r="BN233" s="51">
        <v>1</v>
      </c>
      <c r="BO233" s="51">
        <v>1</v>
      </c>
      <c r="BP233" s="51">
        <v>1</v>
      </c>
      <c r="BQ233" s="51">
        <v>1</v>
      </c>
      <c r="BR233" s="51">
        <v>1</v>
      </c>
      <c r="BS233" s="51">
        <v>1</v>
      </c>
      <c r="BT233" s="51">
        <v>2</v>
      </c>
      <c r="BU233" s="51">
        <v>2</v>
      </c>
      <c r="BV233" s="51">
        <v>2</v>
      </c>
      <c r="BW233" s="51">
        <v>2</v>
      </c>
      <c r="BX233" s="51">
        <v>2</v>
      </c>
      <c r="BY233" s="51">
        <v>2</v>
      </c>
      <c r="BZ233" s="51">
        <v>2</v>
      </c>
      <c r="CA233" s="51">
        <v>2</v>
      </c>
      <c r="CB233" s="51">
        <v>2</v>
      </c>
      <c r="CC233" s="51">
        <v>2</v>
      </c>
      <c r="CD233" s="51">
        <v>2</v>
      </c>
      <c r="CE233" s="51">
        <v>2</v>
      </c>
      <c r="CF233" s="51">
        <v>2</v>
      </c>
      <c r="CG233" s="51">
        <v>2</v>
      </c>
      <c r="CH233" s="51">
        <v>2</v>
      </c>
      <c r="CI233" s="51">
        <v>2</v>
      </c>
      <c r="CJ233" s="51">
        <v>2</v>
      </c>
      <c r="CK233" s="51">
        <v>2</v>
      </c>
      <c r="CL233" s="51">
        <v>2</v>
      </c>
      <c r="CM233" s="51">
        <v>2</v>
      </c>
      <c r="CN233" s="51">
        <v>2</v>
      </c>
      <c r="CO233" s="51">
        <v>2</v>
      </c>
      <c r="CP233" s="51">
        <v>2</v>
      </c>
      <c r="CQ233" s="51">
        <v>2</v>
      </c>
      <c r="CR233" s="51">
        <v>2</v>
      </c>
      <c r="CS233" s="51">
        <v>2</v>
      </c>
      <c r="CT233" s="51">
        <v>1</v>
      </c>
      <c r="CU233" s="51">
        <v>1</v>
      </c>
      <c r="CV233" s="51">
        <v>1</v>
      </c>
      <c r="CW233" s="51">
        <v>1</v>
      </c>
      <c r="CX233" s="51">
        <v>1</v>
      </c>
      <c r="CY233" s="51">
        <v>1</v>
      </c>
      <c r="CZ233" s="51">
        <v>1</v>
      </c>
      <c r="DA233" s="51">
        <v>1</v>
      </c>
      <c r="DB233" s="51">
        <v>1</v>
      </c>
      <c r="DC233" s="51">
        <v>1</v>
      </c>
      <c r="DD233" s="51">
        <v>1</v>
      </c>
      <c r="DE233" s="51">
        <v>1</v>
      </c>
      <c r="DF233" s="51">
        <v>1</v>
      </c>
      <c r="DG233" s="51">
        <v>1</v>
      </c>
      <c r="DH233" s="51">
        <v>1</v>
      </c>
      <c r="DI233" s="51">
        <v>1</v>
      </c>
      <c r="DJ233" s="51">
        <v>1</v>
      </c>
      <c r="DK233" s="51">
        <v>1</v>
      </c>
      <c r="DL233" s="51">
        <v>1</v>
      </c>
    </row>
    <row r="234" spans="1:116" ht="15.75" customHeight="1">
      <c r="A234" s="68" t="s">
        <v>71</v>
      </c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2"/>
      <c r="AA234" s="52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>
        <v>1</v>
      </c>
      <c r="BD234" s="51">
        <v>1</v>
      </c>
      <c r="BE234" s="51">
        <v>1</v>
      </c>
      <c r="BF234" s="51">
        <v>1</v>
      </c>
      <c r="BG234" s="51">
        <v>1</v>
      </c>
      <c r="BH234" s="51">
        <v>1</v>
      </c>
      <c r="BI234" s="51">
        <v>1</v>
      </c>
      <c r="BJ234" s="51">
        <v>1</v>
      </c>
      <c r="BK234" s="51">
        <v>1</v>
      </c>
      <c r="BL234" s="51">
        <v>1</v>
      </c>
      <c r="BM234" s="51">
        <v>1</v>
      </c>
      <c r="BN234" s="51">
        <v>1</v>
      </c>
      <c r="BO234" s="51">
        <v>1</v>
      </c>
      <c r="BP234" s="51">
        <v>1</v>
      </c>
      <c r="BQ234" s="51">
        <v>1</v>
      </c>
      <c r="BR234" s="51">
        <v>1</v>
      </c>
      <c r="BS234" s="51">
        <v>1</v>
      </c>
      <c r="BT234" s="51">
        <v>1</v>
      </c>
      <c r="BU234" s="51">
        <v>1</v>
      </c>
      <c r="BV234" s="51">
        <v>1</v>
      </c>
      <c r="BW234" s="51">
        <v>1</v>
      </c>
      <c r="BX234" s="51">
        <v>1</v>
      </c>
      <c r="BY234" s="51">
        <v>1</v>
      </c>
      <c r="BZ234" s="51">
        <v>1</v>
      </c>
      <c r="CA234" s="51">
        <v>1</v>
      </c>
      <c r="CB234" s="51">
        <v>1</v>
      </c>
      <c r="CC234" s="51">
        <v>1</v>
      </c>
      <c r="CD234" s="51">
        <v>1</v>
      </c>
      <c r="CE234" s="51">
        <v>1</v>
      </c>
      <c r="CF234" s="51">
        <v>1</v>
      </c>
      <c r="CG234" s="51">
        <v>1</v>
      </c>
      <c r="CH234" s="51">
        <v>1</v>
      </c>
      <c r="CI234" s="51">
        <v>1</v>
      </c>
      <c r="CJ234" s="51">
        <v>1</v>
      </c>
      <c r="CK234" s="51">
        <v>1</v>
      </c>
      <c r="CL234" s="51">
        <v>1</v>
      </c>
      <c r="CM234" s="51">
        <v>1</v>
      </c>
      <c r="CN234" s="51">
        <v>1</v>
      </c>
      <c r="CO234" s="51">
        <v>1</v>
      </c>
      <c r="CP234" s="51">
        <v>1</v>
      </c>
      <c r="CQ234" s="51">
        <v>1</v>
      </c>
      <c r="CR234" s="51">
        <v>1</v>
      </c>
      <c r="CS234" s="51">
        <v>1</v>
      </c>
      <c r="CT234" s="51">
        <v>2</v>
      </c>
      <c r="CU234" s="51">
        <v>2</v>
      </c>
      <c r="CV234" s="51">
        <v>2</v>
      </c>
      <c r="CW234" s="51">
        <v>2</v>
      </c>
      <c r="CX234" s="51">
        <v>2</v>
      </c>
      <c r="CY234" s="51">
        <v>2</v>
      </c>
      <c r="CZ234" s="51">
        <v>2</v>
      </c>
      <c r="DA234" s="51">
        <v>2</v>
      </c>
      <c r="DB234" s="51">
        <v>2</v>
      </c>
      <c r="DC234" s="51">
        <v>2</v>
      </c>
      <c r="DD234" s="51">
        <v>2</v>
      </c>
      <c r="DE234" s="51">
        <v>2</v>
      </c>
      <c r="DF234" s="51">
        <v>2</v>
      </c>
      <c r="DG234" s="51">
        <v>2</v>
      </c>
      <c r="DH234" s="51">
        <v>2</v>
      </c>
      <c r="DI234" s="51">
        <v>2</v>
      </c>
      <c r="DJ234" s="51">
        <v>2</v>
      </c>
      <c r="DK234" s="51">
        <v>2</v>
      </c>
      <c r="DL234" s="51">
        <v>2</v>
      </c>
    </row>
    <row r="235" spans="1:116" ht="15.75" customHeight="1">
      <c r="A235" s="69" t="s">
        <v>93</v>
      </c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2"/>
      <c r="AA235" s="52"/>
      <c r="AB235" s="51"/>
      <c r="AC235" s="51"/>
      <c r="AD235" s="51"/>
      <c r="AE235" s="51">
        <v>4</v>
      </c>
      <c r="AF235" s="51">
        <v>4</v>
      </c>
      <c r="AG235" s="51">
        <v>4</v>
      </c>
      <c r="AH235" s="51">
        <v>4</v>
      </c>
      <c r="AI235" s="51">
        <v>4</v>
      </c>
      <c r="AJ235" s="51">
        <v>4</v>
      </c>
      <c r="AK235" s="51">
        <v>5</v>
      </c>
      <c r="AL235" s="51">
        <v>4</v>
      </c>
      <c r="AM235" s="51">
        <v>5</v>
      </c>
      <c r="AN235" s="51">
        <v>5</v>
      </c>
      <c r="AO235" s="51">
        <v>5</v>
      </c>
      <c r="AP235" s="51">
        <v>5</v>
      </c>
      <c r="AQ235" s="51">
        <v>5</v>
      </c>
      <c r="AR235" s="51">
        <v>4</v>
      </c>
      <c r="AS235" s="51">
        <v>5</v>
      </c>
      <c r="AT235" s="51">
        <v>5</v>
      </c>
      <c r="AU235" s="51">
        <v>5</v>
      </c>
      <c r="AV235" s="51">
        <v>5</v>
      </c>
      <c r="AW235" s="51">
        <v>5</v>
      </c>
      <c r="AX235" s="51">
        <v>5</v>
      </c>
      <c r="AY235" s="51">
        <v>5</v>
      </c>
      <c r="AZ235" s="51">
        <v>5</v>
      </c>
      <c r="BA235" s="51">
        <v>5</v>
      </c>
      <c r="BB235" s="51">
        <v>5</v>
      </c>
      <c r="BC235" s="51">
        <v>5</v>
      </c>
      <c r="BD235" s="51">
        <v>5</v>
      </c>
      <c r="BE235" s="51">
        <v>5</v>
      </c>
      <c r="BF235" s="51">
        <v>5</v>
      </c>
      <c r="BG235" s="51">
        <v>5</v>
      </c>
      <c r="BH235" s="51">
        <v>6</v>
      </c>
      <c r="BI235" s="51">
        <v>5</v>
      </c>
      <c r="BJ235" s="51">
        <v>5</v>
      </c>
      <c r="BK235" s="51">
        <v>5</v>
      </c>
      <c r="BL235" s="51">
        <v>5</v>
      </c>
      <c r="BM235" s="51">
        <v>5</v>
      </c>
      <c r="BN235" s="51">
        <v>6</v>
      </c>
      <c r="BO235" s="51">
        <v>6</v>
      </c>
      <c r="BP235" s="51">
        <v>6</v>
      </c>
      <c r="BQ235" s="51">
        <v>6</v>
      </c>
      <c r="BR235" s="51">
        <v>6</v>
      </c>
      <c r="BS235" s="51">
        <v>7</v>
      </c>
      <c r="BT235" s="51">
        <v>6</v>
      </c>
      <c r="BU235" s="51">
        <v>6</v>
      </c>
      <c r="BV235" s="51">
        <v>6</v>
      </c>
      <c r="BW235" s="51">
        <v>6</v>
      </c>
      <c r="BX235" s="51">
        <v>6</v>
      </c>
      <c r="BY235" s="51">
        <v>7</v>
      </c>
      <c r="BZ235" s="51">
        <v>6</v>
      </c>
      <c r="CA235" s="51">
        <v>7</v>
      </c>
      <c r="CB235" s="51">
        <v>7</v>
      </c>
      <c r="CC235" s="51">
        <v>7</v>
      </c>
      <c r="CD235" s="51">
        <v>7</v>
      </c>
      <c r="CE235" s="51">
        <v>7</v>
      </c>
      <c r="CF235" s="51">
        <v>7</v>
      </c>
      <c r="CG235" s="51">
        <v>7</v>
      </c>
      <c r="CH235" s="51">
        <v>7</v>
      </c>
      <c r="CI235" s="51">
        <v>7</v>
      </c>
      <c r="CJ235" s="51">
        <v>7</v>
      </c>
      <c r="CK235" s="51">
        <v>7</v>
      </c>
      <c r="CL235" s="51">
        <v>8</v>
      </c>
      <c r="CM235" s="51">
        <v>7</v>
      </c>
      <c r="CN235" s="51">
        <v>8</v>
      </c>
      <c r="CO235" s="51">
        <v>8</v>
      </c>
      <c r="CP235" s="51">
        <v>8</v>
      </c>
      <c r="CQ235" s="51">
        <v>8</v>
      </c>
      <c r="CR235" s="51">
        <v>8</v>
      </c>
      <c r="CS235" s="51">
        <v>9</v>
      </c>
      <c r="CT235" s="51">
        <v>8</v>
      </c>
      <c r="CU235" s="51">
        <v>8</v>
      </c>
      <c r="CV235" s="51">
        <v>8</v>
      </c>
      <c r="CW235" s="51">
        <v>8</v>
      </c>
      <c r="CX235" s="51">
        <v>8</v>
      </c>
      <c r="CY235" s="51">
        <v>9</v>
      </c>
      <c r="CZ235" s="51">
        <v>8</v>
      </c>
      <c r="DA235" s="51">
        <v>9</v>
      </c>
      <c r="DB235" s="51">
        <v>9</v>
      </c>
      <c r="DC235" s="51">
        <v>9</v>
      </c>
      <c r="DD235" s="51">
        <v>9</v>
      </c>
      <c r="DE235" s="51">
        <v>9</v>
      </c>
      <c r="DF235" s="51">
        <v>9</v>
      </c>
      <c r="DG235" s="51">
        <v>9</v>
      </c>
      <c r="DH235" s="51">
        <v>10</v>
      </c>
      <c r="DI235" s="51">
        <v>10</v>
      </c>
      <c r="DJ235" s="51">
        <v>9</v>
      </c>
      <c r="DK235" s="51">
        <v>9</v>
      </c>
      <c r="DL235" s="51">
        <v>10</v>
      </c>
    </row>
    <row r="236" spans="1:116" ht="15.75" customHeight="1">
      <c r="A236" s="69" t="s">
        <v>92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2"/>
      <c r="AA236" s="52"/>
      <c r="AB236" s="51"/>
      <c r="AC236" s="51"/>
      <c r="AD236" s="51"/>
      <c r="AE236" s="51">
        <v>4</v>
      </c>
      <c r="AF236" s="51">
        <v>4</v>
      </c>
      <c r="AG236" s="51">
        <v>4</v>
      </c>
      <c r="AH236" s="51">
        <v>4</v>
      </c>
      <c r="AI236" s="51">
        <v>4</v>
      </c>
      <c r="AJ236" s="51">
        <v>4</v>
      </c>
      <c r="AK236" s="51">
        <v>5</v>
      </c>
      <c r="AL236" s="51">
        <v>4</v>
      </c>
      <c r="AM236" s="51">
        <v>5</v>
      </c>
      <c r="AN236" s="51">
        <v>5</v>
      </c>
      <c r="AO236" s="51">
        <v>5</v>
      </c>
      <c r="AP236" s="51">
        <v>5</v>
      </c>
      <c r="AQ236" s="51">
        <v>5</v>
      </c>
      <c r="AR236" s="51">
        <v>4</v>
      </c>
      <c r="AS236" s="51">
        <v>5</v>
      </c>
      <c r="AT236" s="51">
        <v>5</v>
      </c>
      <c r="AU236" s="51">
        <v>5</v>
      </c>
      <c r="AV236" s="51">
        <v>5</v>
      </c>
      <c r="AW236" s="51">
        <v>5</v>
      </c>
      <c r="AX236" s="51">
        <v>5</v>
      </c>
      <c r="AY236" s="51">
        <v>5</v>
      </c>
      <c r="AZ236" s="51">
        <v>5</v>
      </c>
      <c r="BA236" s="51">
        <v>5</v>
      </c>
      <c r="BB236" s="51">
        <v>5</v>
      </c>
      <c r="BC236" s="51">
        <v>5</v>
      </c>
      <c r="BD236" s="51">
        <v>5</v>
      </c>
      <c r="BE236" s="51">
        <v>5</v>
      </c>
      <c r="BF236" s="51">
        <v>5</v>
      </c>
      <c r="BG236" s="51">
        <v>5</v>
      </c>
      <c r="BH236" s="51">
        <v>6</v>
      </c>
      <c r="BI236" s="51">
        <v>5</v>
      </c>
      <c r="BJ236" s="51">
        <v>5</v>
      </c>
      <c r="BK236" s="51">
        <v>5</v>
      </c>
      <c r="BL236" s="51">
        <v>5</v>
      </c>
      <c r="BM236" s="51">
        <v>5</v>
      </c>
      <c r="BN236" s="51">
        <v>6</v>
      </c>
      <c r="BO236" s="51">
        <v>6</v>
      </c>
      <c r="BP236" s="51">
        <v>6</v>
      </c>
      <c r="BQ236" s="51">
        <v>6</v>
      </c>
      <c r="BR236" s="51">
        <v>6</v>
      </c>
      <c r="BS236" s="51">
        <v>7</v>
      </c>
      <c r="BT236" s="51">
        <v>6</v>
      </c>
      <c r="BU236" s="51">
        <v>6</v>
      </c>
      <c r="BV236" s="51">
        <v>6</v>
      </c>
      <c r="BW236" s="51">
        <v>6</v>
      </c>
      <c r="BX236" s="51">
        <v>6</v>
      </c>
      <c r="BY236" s="51">
        <v>7</v>
      </c>
      <c r="BZ236" s="51">
        <v>6</v>
      </c>
      <c r="CA236" s="51">
        <v>7</v>
      </c>
      <c r="CB236" s="51">
        <v>7</v>
      </c>
      <c r="CC236" s="51">
        <v>7</v>
      </c>
      <c r="CD236" s="51">
        <v>7</v>
      </c>
      <c r="CE236" s="51">
        <v>7</v>
      </c>
      <c r="CF236" s="51">
        <v>7</v>
      </c>
      <c r="CG236" s="51">
        <v>7</v>
      </c>
      <c r="CH236" s="51">
        <v>7</v>
      </c>
      <c r="CI236" s="51">
        <v>7</v>
      </c>
      <c r="CJ236" s="51">
        <v>7</v>
      </c>
      <c r="CK236" s="51">
        <v>7</v>
      </c>
      <c r="CL236" s="51">
        <v>8</v>
      </c>
      <c r="CM236" s="51">
        <v>7</v>
      </c>
      <c r="CN236" s="51">
        <v>8</v>
      </c>
      <c r="CO236" s="51">
        <v>8</v>
      </c>
      <c r="CP236" s="51">
        <v>8</v>
      </c>
      <c r="CQ236" s="51">
        <v>8</v>
      </c>
      <c r="CR236" s="51">
        <v>8</v>
      </c>
      <c r="CS236" s="51">
        <v>9</v>
      </c>
      <c r="CT236" s="51">
        <v>8</v>
      </c>
      <c r="CU236" s="51">
        <v>8</v>
      </c>
      <c r="CV236" s="51">
        <v>8</v>
      </c>
      <c r="CW236" s="51">
        <v>8</v>
      </c>
      <c r="CX236" s="51">
        <v>8</v>
      </c>
      <c r="CY236" s="51">
        <v>9</v>
      </c>
      <c r="CZ236" s="51">
        <v>8</v>
      </c>
      <c r="DA236" s="51">
        <v>9</v>
      </c>
      <c r="DB236" s="51">
        <v>9</v>
      </c>
      <c r="DC236" s="51">
        <v>9</v>
      </c>
      <c r="DD236" s="51">
        <v>9</v>
      </c>
      <c r="DE236" s="51">
        <v>9</v>
      </c>
      <c r="DF236" s="51">
        <v>9</v>
      </c>
      <c r="DG236" s="51">
        <v>9</v>
      </c>
      <c r="DH236" s="51">
        <v>10</v>
      </c>
      <c r="DI236" s="51">
        <v>10</v>
      </c>
      <c r="DJ236" s="51">
        <v>9</v>
      </c>
      <c r="DK236" s="51">
        <v>9</v>
      </c>
      <c r="DL236" s="51">
        <v>10</v>
      </c>
    </row>
    <row r="237" spans="1:116" ht="15.75" customHeight="1">
      <c r="A237" s="69" t="s">
        <v>91</v>
      </c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2"/>
      <c r="AA237" s="52"/>
      <c r="AB237" s="51"/>
      <c r="AC237" s="51"/>
      <c r="AD237" s="51"/>
      <c r="AE237" s="51">
        <v>5</v>
      </c>
      <c r="AF237" s="51">
        <v>4</v>
      </c>
      <c r="AG237" s="51">
        <v>5</v>
      </c>
      <c r="AH237" s="51">
        <v>4</v>
      </c>
      <c r="AI237" s="51">
        <v>5</v>
      </c>
      <c r="AJ237" s="51">
        <v>6</v>
      </c>
      <c r="AK237" s="51">
        <v>5</v>
      </c>
      <c r="AL237" s="51">
        <v>6</v>
      </c>
      <c r="AM237" s="51">
        <v>5</v>
      </c>
      <c r="AN237" s="51">
        <v>6</v>
      </c>
      <c r="AO237" s="51">
        <v>5</v>
      </c>
      <c r="AP237" s="51">
        <v>6</v>
      </c>
      <c r="AQ237" s="51">
        <v>5</v>
      </c>
      <c r="AR237" s="51">
        <v>6</v>
      </c>
      <c r="AS237" s="51">
        <v>5</v>
      </c>
      <c r="AT237" s="51">
        <v>6</v>
      </c>
      <c r="AU237" s="51">
        <v>5</v>
      </c>
      <c r="AV237" s="51">
        <v>6</v>
      </c>
      <c r="AW237" s="51">
        <v>5</v>
      </c>
      <c r="AX237" s="51">
        <v>6</v>
      </c>
      <c r="AY237" s="51">
        <v>6</v>
      </c>
      <c r="AZ237" s="51">
        <v>6</v>
      </c>
      <c r="BA237" s="51">
        <v>6</v>
      </c>
      <c r="BB237" s="51">
        <v>6</v>
      </c>
      <c r="BC237" s="51">
        <v>5</v>
      </c>
      <c r="BD237" s="51">
        <v>6</v>
      </c>
      <c r="BE237" s="51">
        <v>5</v>
      </c>
      <c r="BF237" s="51">
        <v>6</v>
      </c>
      <c r="BG237" s="51">
        <v>7</v>
      </c>
      <c r="BH237" s="51">
        <v>6</v>
      </c>
      <c r="BI237" s="51">
        <v>7</v>
      </c>
      <c r="BJ237" s="51">
        <v>6</v>
      </c>
      <c r="BK237" s="51">
        <v>7</v>
      </c>
      <c r="BL237" s="51">
        <v>6</v>
      </c>
      <c r="BM237" s="51">
        <v>7</v>
      </c>
      <c r="BN237" s="51">
        <v>6</v>
      </c>
      <c r="BO237" s="51">
        <v>7</v>
      </c>
      <c r="BP237" s="51">
        <v>6</v>
      </c>
      <c r="BQ237" s="51">
        <v>7</v>
      </c>
      <c r="BR237" s="51">
        <v>8</v>
      </c>
      <c r="BS237" s="51">
        <v>7</v>
      </c>
      <c r="BT237" s="51">
        <v>6</v>
      </c>
      <c r="BU237" s="51">
        <v>7</v>
      </c>
      <c r="BV237" s="51">
        <v>6</v>
      </c>
      <c r="BW237" s="51">
        <v>7</v>
      </c>
      <c r="BX237" s="51">
        <v>8</v>
      </c>
      <c r="BY237" s="51">
        <v>7</v>
      </c>
      <c r="BZ237" s="51">
        <v>8</v>
      </c>
      <c r="CA237" s="51">
        <v>7</v>
      </c>
      <c r="CB237" s="51">
        <v>8</v>
      </c>
      <c r="CC237" s="51">
        <v>7</v>
      </c>
      <c r="CD237" s="51">
        <v>8</v>
      </c>
      <c r="CE237" s="51">
        <v>7</v>
      </c>
      <c r="CF237" s="51">
        <v>8</v>
      </c>
      <c r="CG237" s="51">
        <v>7</v>
      </c>
      <c r="CH237" s="51">
        <v>8</v>
      </c>
      <c r="CI237" s="51">
        <v>9</v>
      </c>
      <c r="CJ237" s="51">
        <v>8</v>
      </c>
      <c r="CK237" s="51">
        <v>9</v>
      </c>
      <c r="CL237" s="51">
        <v>8</v>
      </c>
      <c r="CM237" s="51">
        <v>9</v>
      </c>
      <c r="CN237" s="51">
        <v>8</v>
      </c>
      <c r="CO237" s="51">
        <v>9</v>
      </c>
      <c r="CP237" s="51">
        <v>8</v>
      </c>
      <c r="CQ237" s="51">
        <v>9</v>
      </c>
      <c r="CR237" s="51">
        <v>10</v>
      </c>
      <c r="CS237" s="51">
        <v>9</v>
      </c>
      <c r="CT237" s="51">
        <v>10</v>
      </c>
      <c r="CU237" s="51">
        <v>9</v>
      </c>
      <c r="CV237" s="51">
        <v>10</v>
      </c>
      <c r="CW237" s="51">
        <v>9</v>
      </c>
      <c r="CX237" s="51">
        <v>10</v>
      </c>
      <c r="CY237" s="51">
        <v>9</v>
      </c>
      <c r="CZ237" s="51">
        <v>10</v>
      </c>
      <c r="DA237" s="51">
        <v>9</v>
      </c>
      <c r="DB237" s="51">
        <v>10</v>
      </c>
      <c r="DC237" s="51">
        <v>11</v>
      </c>
      <c r="DD237" s="51">
        <v>10</v>
      </c>
      <c r="DE237" s="51">
        <v>9</v>
      </c>
      <c r="DF237" s="51">
        <v>10</v>
      </c>
      <c r="DG237" s="51">
        <v>9</v>
      </c>
      <c r="DH237" s="51">
        <v>10</v>
      </c>
      <c r="DI237" s="51">
        <v>11</v>
      </c>
      <c r="DJ237" s="51">
        <v>10</v>
      </c>
      <c r="DK237" s="51">
        <v>11</v>
      </c>
      <c r="DL237" s="51">
        <v>10</v>
      </c>
    </row>
    <row r="238" spans="1:116" ht="15.75" customHeight="1">
      <c r="A238" s="69" t="s">
        <v>90</v>
      </c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2"/>
      <c r="AA238" s="52"/>
      <c r="AB238" s="51"/>
      <c r="AC238" s="51"/>
      <c r="AD238" s="51"/>
      <c r="AE238" s="51">
        <f t="shared" ref="AE238:CP238" si="196">(2*SUM(AE222:AE226))</f>
        <v>28</v>
      </c>
      <c r="AF238" s="51">
        <f t="shared" si="196"/>
        <v>28</v>
      </c>
      <c r="AG238" s="51">
        <f t="shared" si="196"/>
        <v>28</v>
      </c>
      <c r="AH238" s="51">
        <f t="shared" si="196"/>
        <v>30</v>
      </c>
      <c r="AI238" s="51">
        <f t="shared" si="196"/>
        <v>30</v>
      </c>
      <c r="AJ238" s="51">
        <f t="shared" si="196"/>
        <v>30</v>
      </c>
      <c r="AK238" s="51">
        <f t="shared" si="196"/>
        <v>30</v>
      </c>
      <c r="AL238" s="51">
        <f t="shared" si="196"/>
        <v>32</v>
      </c>
      <c r="AM238" s="51">
        <f t="shared" si="196"/>
        <v>32</v>
      </c>
      <c r="AN238" s="51">
        <f t="shared" si="196"/>
        <v>32</v>
      </c>
      <c r="AO238" s="51">
        <f t="shared" si="196"/>
        <v>34</v>
      </c>
      <c r="AP238" s="51">
        <f t="shared" si="196"/>
        <v>34</v>
      </c>
      <c r="AQ238" s="51">
        <f t="shared" si="196"/>
        <v>34</v>
      </c>
      <c r="AR238" s="51">
        <f t="shared" si="196"/>
        <v>36</v>
      </c>
      <c r="AS238" s="51">
        <f t="shared" si="196"/>
        <v>36</v>
      </c>
      <c r="AT238" s="51">
        <f t="shared" si="196"/>
        <v>36</v>
      </c>
      <c r="AU238" s="51">
        <f t="shared" si="196"/>
        <v>36</v>
      </c>
      <c r="AV238" s="51">
        <f t="shared" si="196"/>
        <v>38</v>
      </c>
      <c r="AW238" s="51">
        <f t="shared" si="196"/>
        <v>38</v>
      </c>
      <c r="AX238" s="51">
        <f t="shared" si="196"/>
        <v>38</v>
      </c>
      <c r="AY238" s="51">
        <f t="shared" si="196"/>
        <v>40</v>
      </c>
      <c r="AZ238" s="51">
        <f t="shared" si="196"/>
        <v>40</v>
      </c>
      <c r="BA238" s="51">
        <f t="shared" si="196"/>
        <v>40</v>
      </c>
      <c r="BB238" s="51">
        <f t="shared" si="196"/>
        <v>42</v>
      </c>
      <c r="BC238" s="51">
        <f t="shared" si="196"/>
        <v>42</v>
      </c>
      <c r="BD238" s="51">
        <f t="shared" si="196"/>
        <v>42</v>
      </c>
      <c r="BE238" s="51">
        <f t="shared" si="196"/>
        <v>42</v>
      </c>
      <c r="BF238" s="51">
        <f t="shared" si="196"/>
        <v>44</v>
      </c>
      <c r="BG238" s="51">
        <f t="shared" si="196"/>
        <v>44</v>
      </c>
      <c r="BH238" s="51">
        <f t="shared" si="196"/>
        <v>44</v>
      </c>
      <c r="BI238" s="51">
        <f t="shared" si="196"/>
        <v>46</v>
      </c>
      <c r="BJ238" s="51">
        <f t="shared" si="196"/>
        <v>46</v>
      </c>
      <c r="BK238" s="51">
        <f t="shared" si="196"/>
        <v>46</v>
      </c>
      <c r="BL238" s="51">
        <f t="shared" si="196"/>
        <v>48</v>
      </c>
      <c r="BM238" s="51">
        <f t="shared" si="196"/>
        <v>48</v>
      </c>
      <c r="BN238" s="51">
        <f t="shared" si="196"/>
        <v>48</v>
      </c>
      <c r="BO238" s="51">
        <f t="shared" si="196"/>
        <v>48</v>
      </c>
      <c r="BP238" s="51">
        <f t="shared" si="196"/>
        <v>50</v>
      </c>
      <c r="BQ238" s="51">
        <f t="shared" si="196"/>
        <v>50</v>
      </c>
      <c r="BR238" s="51">
        <f t="shared" si="196"/>
        <v>50</v>
      </c>
      <c r="BS238" s="51">
        <f t="shared" si="196"/>
        <v>50</v>
      </c>
      <c r="BT238" s="51">
        <f t="shared" si="196"/>
        <v>52</v>
      </c>
      <c r="BU238" s="51">
        <f t="shared" si="196"/>
        <v>52</v>
      </c>
      <c r="BV238" s="51">
        <f t="shared" si="196"/>
        <v>54</v>
      </c>
      <c r="BW238" s="51">
        <f t="shared" si="196"/>
        <v>54</v>
      </c>
      <c r="BX238" s="51">
        <f t="shared" si="196"/>
        <v>54</v>
      </c>
      <c r="BY238" s="51">
        <f t="shared" si="196"/>
        <v>56</v>
      </c>
      <c r="BZ238" s="51">
        <f t="shared" si="196"/>
        <v>56</v>
      </c>
      <c r="CA238" s="51">
        <f t="shared" si="196"/>
        <v>56</v>
      </c>
      <c r="CB238" s="51">
        <f t="shared" si="196"/>
        <v>56</v>
      </c>
      <c r="CC238" s="51">
        <f t="shared" si="196"/>
        <v>58</v>
      </c>
      <c r="CD238" s="51">
        <f t="shared" si="196"/>
        <v>58</v>
      </c>
      <c r="CE238" s="51">
        <f t="shared" si="196"/>
        <v>58</v>
      </c>
      <c r="CF238" s="51">
        <f t="shared" si="196"/>
        <v>60</v>
      </c>
      <c r="CG238" s="51">
        <f t="shared" si="196"/>
        <v>60</v>
      </c>
      <c r="CH238" s="51">
        <f t="shared" si="196"/>
        <v>60</v>
      </c>
      <c r="CI238" s="51">
        <f t="shared" si="196"/>
        <v>60</v>
      </c>
      <c r="CJ238" s="51">
        <f t="shared" si="196"/>
        <v>62</v>
      </c>
      <c r="CK238" s="51">
        <f t="shared" si="196"/>
        <v>62</v>
      </c>
      <c r="CL238" s="51">
        <f t="shared" si="196"/>
        <v>62</v>
      </c>
      <c r="CM238" s="51">
        <f t="shared" si="196"/>
        <v>64</v>
      </c>
      <c r="CN238" s="51">
        <f t="shared" si="196"/>
        <v>64</v>
      </c>
      <c r="CO238" s="51">
        <f t="shared" si="196"/>
        <v>64</v>
      </c>
      <c r="CP238" s="51">
        <f t="shared" si="196"/>
        <v>66</v>
      </c>
      <c r="CQ238" s="51">
        <f t="shared" ref="CQ238:DL238" si="197">(2*SUM(CQ222:CQ226))</f>
        <v>66</v>
      </c>
      <c r="CR238" s="51">
        <f t="shared" si="197"/>
        <v>66</v>
      </c>
      <c r="CS238" s="51">
        <f t="shared" si="197"/>
        <v>66</v>
      </c>
      <c r="CT238" s="51">
        <f t="shared" si="197"/>
        <v>66</v>
      </c>
      <c r="CU238" s="51">
        <f t="shared" si="197"/>
        <v>68</v>
      </c>
      <c r="CV238" s="51">
        <f t="shared" si="197"/>
        <v>68</v>
      </c>
      <c r="CW238" s="51">
        <f t="shared" si="197"/>
        <v>70</v>
      </c>
      <c r="CX238" s="51">
        <f t="shared" si="197"/>
        <v>70</v>
      </c>
      <c r="CY238" s="51">
        <f t="shared" si="197"/>
        <v>70</v>
      </c>
      <c r="CZ238" s="51">
        <f t="shared" si="197"/>
        <v>72</v>
      </c>
      <c r="DA238" s="51">
        <f t="shared" si="197"/>
        <v>72</v>
      </c>
      <c r="DB238" s="51">
        <f t="shared" si="197"/>
        <v>72</v>
      </c>
      <c r="DC238" s="51">
        <f t="shared" si="197"/>
        <v>72</v>
      </c>
      <c r="DD238" s="51">
        <f t="shared" si="197"/>
        <v>74</v>
      </c>
      <c r="DE238" s="51">
        <f t="shared" si="197"/>
        <v>74</v>
      </c>
      <c r="DF238" s="51">
        <f t="shared" si="197"/>
        <v>74</v>
      </c>
      <c r="DG238" s="51">
        <f t="shared" si="197"/>
        <v>76</v>
      </c>
      <c r="DH238" s="51">
        <f t="shared" si="197"/>
        <v>76</v>
      </c>
      <c r="DI238" s="51">
        <f t="shared" si="197"/>
        <v>76</v>
      </c>
      <c r="DJ238" s="51">
        <f t="shared" si="197"/>
        <v>78</v>
      </c>
      <c r="DK238" s="51">
        <f t="shared" si="197"/>
        <v>78</v>
      </c>
      <c r="DL238" s="51">
        <f t="shared" si="197"/>
        <v>78</v>
      </c>
    </row>
    <row r="239" spans="1:116" ht="15.75" customHeight="1">
      <c r="A239" s="69" t="s">
        <v>89</v>
      </c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2"/>
      <c r="AA239" s="52"/>
      <c r="AB239" s="51"/>
      <c r="AC239" s="51"/>
      <c r="AD239" s="51"/>
      <c r="AE239" s="51">
        <f t="shared" ref="AE239:CP239" si="198">((2*AE232)+(4*AE233)+(8*AE234))</f>
        <v>6</v>
      </c>
      <c r="AF239" s="51">
        <f t="shared" si="198"/>
        <v>8</v>
      </c>
      <c r="AG239" s="51">
        <f t="shared" si="198"/>
        <v>8</v>
      </c>
      <c r="AH239" s="51">
        <f t="shared" si="198"/>
        <v>8</v>
      </c>
      <c r="AI239" s="51">
        <f t="shared" si="198"/>
        <v>8</v>
      </c>
      <c r="AJ239" s="51">
        <f t="shared" si="198"/>
        <v>8</v>
      </c>
      <c r="AK239" s="51">
        <f t="shared" si="198"/>
        <v>8</v>
      </c>
      <c r="AL239" s="51">
        <f t="shared" si="198"/>
        <v>8</v>
      </c>
      <c r="AM239" s="51">
        <f t="shared" si="198"/>
        <v>8</v>
      </c>
      <c r="AN239" s="51">
        <f t="shared" si="198"/>
        <v>8</v>
      </c>
      <c r="AO239" s="51">
        <f t="shared" si="198"/>
        <v>8</v>
      </c>
      <c r="AP239" s="51">
        <f t="shared" si="198"/>
        <v>8</v>
      </c>
      <c r="AQ239" s="51">
        <f t="shared" si="198"/>
        <v>10</v>
      </c>
      <c r="AR239" s="51">
        <f t="shared" si="198"/>
        <v>10</v>
      </c>
      <c r="AS239" s="51">
        <f t="shared" si="198"/>
        <v>10</v>
      </c>
      <c r="AT239" s="51">
        <f t="shared" si="198"/>
        <v>10</v>
      </c>
      <c r="AU239" s="51">
        <f t="shared" si="198"/>
        <v>12</v>
      </c>
      <c r="AV239" s="51">
        <f t="shared" si="198"/>
        <v>10</v>
      </c>
      <c r="AW239" s="51">
        <f t="shared" si="198"/>
        <v>12</v>
      </c>
      <c r="AX239" s="51">
        <f t="shared" si="198"/>
        <v>12</v>
      </c>
      <c r="AY239" s="51">
        <f t="shared" si="198"/>
        <v>12</v>
      </c>
      <c r="AZ239" s="51">
        <f t="shared" si="198"/>
        <v>12</v>
      </c>
      <c r="BA239" s="51">
        <f t="shared" si="198"/>
        <v>12</v>
      </c>
      <c r="BB239" s="51">
        <f t="shared" si="198"/>
        <v>12</v>
      </c>
      <c r="BC239" s="51">
        <f t="shared" si="198"/>
        <v>14</v>
      </c>
      <c r="BD239" s="51">
        <f t="shared" si="198"/>
        <v>14</v>
      </c>
      <c r="BE239" s="51">
        <f t="shared" si="198"/>
        <v>14</v>
      </c>
      <c r="BF239" s="51">
        <f t="shared" si="198"/>
        <v>14</v>
      </c>
      <c r="BG239" s="51">
        <f t="shared" si="198"/>
        <v>14</v>
      </c>
      <c r="BH239" s="51">
        <f t="shared" si="198"/>
        <v>14</v>
      </c>
      <c r="BI239" s="51">
        <f t="shared" si="198"/>
        <v>14</v>
      </c>
      <c r="BJ239" s="51">
        <f t="shared" si="198"/>
        <v>16</v>
      </c>
      <c r="BK239" s="51">
        <f t="shared" si="198"/>
        <v>16</v>
      </c>
      <c r="BL239" s="51">
        <f t="shared" si="198"/>
        <v>16</v>
      </c>
      <c r="BM239" s="51">
        <f t="shared" si="198"/>
        <v>16</v>
      </c>
      <c r="BN239" s="51">
        <f t="shared" si="198"/>
        <v>16</v>
      </c>
      <c r="BO239" s="51">
        <f t="shared" si="198"/>
        <v>16</v>
      </c>
      <c r="BP239" s="51">
        <f t="shared" si="198"/>
        <v>16</v>
      </c>
      <c r="BQ239" s="51">
        <f t="shared" si="198"/>
        <v>16</v>
      </c>
      <c r="BR239" s="51">
        <f t="shared" si="198"/>
        <v>16</v>
      </c>
      <c r="BS239" s="51">
        <f t="shared" si="198"/>
        <v>16</v>
      </c>
      <c r="BT239" s="51">
        <f t="shared" si="198"/>
        <v>18</v>
      </c>
      <c r="BU239" s="51">
        <f t="shared" si="198"/>
        <v>18</v>
      </c>
      <c r="BV239" s="51">
        <f t="shared" si="198"/>
        <v>18</v>
      </c>
      <c r="BW239" s="51">
        <f t="shared" si="198"/>
        <v>18</v>
      </c>
      <c r="BX239" s="51">
        <f t="shared" si="198"/>
        <v>18</v>
      </c>
      <c r="BY239" s="51">
        <f t="shared" si="198"/>
        <v>18</v>
      </c>
      <c r="BZ239" s="51">
        <f t="shared" si="198"/>
        <v>18</v>
      </c>
      <c r="CA239" s="51">
        <f t="shared" si="198"/>
        <v>18</v>
      </c>
      <c r="CB239" s="51">
        <f t="shared" si="198"/>
        <v>18</v>
      </c>
      <c r="CC239" s="51">
        <f t="shared" si="198"/>
        <v>18</v>
      </c>
      <c r="CD239" s="51">
        <f t="shared" si="198"/>
        <v>18</v>
      </c>
      <c r="CE239" s="51">
        <f t="shared" si="198"/>
        <v>20</v>
      </c>
      <c r="CF239" s="51">
        <f t="shared" si="198"/>
        <v>18</v>
      </c>
      <c r="CG239" s="51">
        <f t="shared" si="198"/>
        <v>20</v>
      </c>
      <c r="CH239" s="51">
        <f t="shared" si="198"/>
        <v>20</v>
      </c>
      <c r="CI239" s="51">
        <f t="shared" si="198"/>
        <v>20</v>
      </c>
      <c r="CJ239" s="51">
        <f t="shared" si="198"/>
        <v>20</v>
      </c>
      <c r="CK239" s="51">
        <f t="shared" si="198"/>
        <v>20</v>
      </c>
      <c r="CL239" s="51">
        <f t="shared" si="198"/>
        <v>20</v>
      </c>
      <c r="CM239" s="51">
        <f t="shared" si="198"/>
        <v>20</v>
      </c>
      <c r="CN239" s="51">
        <f t="shared" si="198"/>
        <v>20</v>
      </c>
      <c r="CO239" s="51">
        <f t="shared" si="198"/>
        <v>20</v>
      </c>
      <c r="CP239" s="51">
        <f t="shared" si="198"/>
        <v>20</v>
      </c>
      <c r="CQ239" s="51">
        <f t="shared" ref="CQ239:DL239" si="199">((2*CQ232)+(4*CQ233)+(8*CQ234))</f>
        <v>20</v>
      </c>
      <c r="CR239" s="51">
        <f t="shared" si="199"/>
        <v>20</v>
      </c>
      <c r="CS239" s="51">
        <f t="shared" si="199"/>
        <v>20</v>
      </c>
      <c r="CT239" s="51">
        <f t="shared" si="199"/>
        <v>22</v>
      </c>
      <c r="CU239" s="51">
        <f t="shared" si="199"/>
        <v>22</v>
      </c>
      <c r="CV239" s="51">
        <f t="shared" si="199"/>
        <v>22</v>
      </c>
      <c r="CW239" s="51">
        <f t="shared" si="199"/>
        <v>22</v>
      </c>
      <c r="CX239" s="51">
        <f t="shared" si="199"/>
        <v>22</v>
      </c>
      <c r="CY239" s="51">
        <f t="shared" si="199"/>
        <v>22</v>
      </c>
      <c r="CZ239" s="51">
        <f t="shared" si="199"/>
        <v>22</v>
      </c>
      <c r="DA239" s="51">
        <f t="shared" si="199"/>
        <v>22</v>
      </c>
      <c r="DB239" s="51">
        <f t="shared" si="199"/>
        <v>22</v>
      </c>
      <c r="DC239" s="51">
        <f t="shared" si="199"/>
        <v>22</v>
      </c>
      <c r="DD239" s="51">
        <f t="shared" si="199"/>
        <v>22</v>
      </c>
      <c r="DE239" s="51">
        <f t="shared" si="199"/>
        <v>24</v>
      </c>
      <c r="DF239" s="51">
        <f t="shared" si="199"/>
        <v>24</v>
      </c>
      <c r="DG239" s="51">
        <f t="shared" si="199"/>
        <v>24</v>
      </c>
      <c r="DH239" s="51">
        <f t="shared" si="199"/>
        <v>24</v>
      </c>
      <c r="DI239" s="51">
        <f t="shared" si="199"/>
        <v>24</v>
      </c>
      <c r="DJ239" s="51">
        <f t="shared" si="199"/>
        <v>24</v>
      </c>
      <c r="DK239" s="51">
        <f t="shared" si="199"/>
        <v>24</v>
      </c>
      <c r="DL239" s="51">
        <f t="shared" si="199"/>
        <v>24</v>
      </c>
    </row>
    <row r="240" spans="1:116" ht="15.75" customHeight="1">
      <c r="A240" s="69" t="s">
        <v>88</v>
      </c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2"/>
      <c r="AA240" s="52"/>
      <c r="AB240" s="51"/>
      <c r="AC240" s="51"/>
      <c r="AD240" s="51"/>
      <c r="AE240" s="51">
        <f t="shared" ref="AE240:CP240" si="200">(AE238+AE239)</f>
        <v>34</v>
      </c>
      <c r="AF240" s="51">
        <f t="shared" si="200"/>
        <v>36</v>
      </c>
      <c r="AG240" s="51">
        <f t="shared" si="200"/>
        <v>36</v>
      </c>
      <c r="AH240" s="51">
        <f t="shared" si="200"/>
        <v>38</v>
      </c>
      <c r="AI240" s="51">
        <f t="shared" si="200"/>
        <v>38</v>
      </c>
      <c r="AJ240" s="51">
        <f t="shared" si="200"/>
        <v>38</v>
      </c>
      <c r="AK240" s="51">
        <f t="shared" si="200"/>
        <v>38</v>
      </c>
      <c r="AL240" s="51">
        <f t="shared" si="200"/>
        <v>40</v>
      </c>
      <c r="AM240" s="51">
        <f t="shared" si="200"/>
        <v>40</v>
      </c>
      <c r="AN240" s="51">
        <f t="shared" si="200"/>
        <v>40</v>
      </c>
      <c r="AO240" s="51">
        <f t="shared" si="200"/>
        <v>42</v>
      </c>
      <c r="AP240" s="51">
        <f t="shared" si="200"/>
        <v>42</v>
      </c>
      <c r="AQ240" s="51">
        <f t="shared" si="200"/>
        <v>44</v>
      </c>
      <c r="AR240" s="51">
        <f t="shared" si="200"/>
        <v>46</v>
      </c>
      <c r="AS240" s="51">
        <f t="shared" si="200"/>
        <v>46</v>
      </c>
      <c r="AT240" s="51">
        <f t="shared" si="200"/>
        <v>46</v>
      </c>
      <c r="AU240" s="51">
        <f t="shared" si="200"/>
        <v>48</v>
      </c>
      <c r="AV240" s="51">
        <f t="shared" si="200"/>
        <v>48</v>
      </c>
      <c r="AW240" s="51">
        <f t="shared" si="200"/>
        <v>50</v>
      </c>
      <c r="AX240" s="51">
        <f t="shared" si="200"/>
        <v>50</v>
      </c>
      <c r="AY240" s="51">
        <f t="shared" si="200"/>
        <v>52</v>
      </c>
      <c r="AZ240" s="51">
        <f t="shared" si="200"/>
        <v>52</v>
      </c>
      <c r="BA240" s="51">
        <f t="shared" si="200"/>
        <v>52</v>
      </c>
      <c r="BB240" s="51">
        <f t="shared" si="200"/>
        <v>54</v>
      </c>
      <c r="BC240" s="51">
        <f t="shared" si="200"/>
        <v>56</v>
      </c>
      <c r="BD240" s="51">
        <f t="shared" si="200"/>
        <v>56</v>
      </c>
      <c r="BE240" s="51">
        <f t="shared" si="200"/>
        <v>56</v>
      </c>
      <c r="BF240" s="51">
        <f t="shared" si="200"/>
        <v>58</v>
      </c>
      <c r="BG240" s="51">
        <f t="shared" si="200"/>
        <v>58</v>
      </c>
      <c r="BH240" s="51">
        <f t="shared" si="200"/>
        <v>58</v>
      </c>
      <c r="BI240" s="51">
        <f t="shared" si="200"/>
        <v>60</v>
      </c>
      <c r="BJ240" s="51">
        <f t="shared" si="200"/>
        <v>62</v>
      </c>
      <c r="BK240" s="51">
        <f t="shared" si="200"/>
        <v>62</v>
      </c>
      <c r="BL240" s="51">
        <f t="shared" si="200"/>
        <v>64</v>
      </c>
      <c r="BM240" s="51">
        <f t="shared" si="200"/>
        <v>64</v>
      </c>
      <c r="BN240" s="51">
        <f t="shared" si="200"/>
        <v>64</v>
      </c>
      <c r="BO240" s="51">
        <f t="shared" si="200"/>
        <v>64</v>
      </c>
      <c r="BP240" s="51">
        <f t="shared" si="200"/>
        <v>66</v>
      </c>
      <c r="BQ240" s="51">
        <f t="shared" si="200"/>
        <v>66</v>
      </c>
      <c r="BR240" s="51">
        <f t="shared" si="200"/>
        <v>66</v>
      </c>
      <c r="BS240" s="51">
        <f t="shared" si="200"/>
        <v>66</v>
      </c>
      <c r="BT240" s="51">
        <f t="shared" si="200"/>
        <v>70</v>
      </c>
      <c r="BU240" s="51">
        <f t="shared" si="200"/>
        <v>70</v>
      </c>
      <c r="BV240" s="51">
        <f t="shared" si="200"/>
        <v>72</v>
      </c>
      <c r="BW240" s="51">
        <f t="shared" si="200"/>
        <v>72</v>
      </c>
      <c r="BX240" s="51">
        <f t="shared" si="200"/>
        <v>72</v>
      </c>
      <c r="BY240" s="51">
        <f t="shared" si="200"/>
        <v>74</v>
      </c>
      <c r="BZ240" s="51">
        <f t="shared" si="200"/>
        <v>74</v>
      </c>
      <c r="CA240" s="51">
        <f t="shared" si="200"/>
        <v>74</v>
      </c>
      <c r="CB240" s="51">
        <f t="shared" si="200"/>
        <v>74</v>
      </c>
      <c r="CC240" s="51">
        <f t="shared" si="200"/>
        <v>76</v>
      </c>
      <c r="CD240" s="51">
        <f t="shared" si="200"/>
        <v>76</v>
      </c>
      <c r="CE240" s="51">
        <f t="shared" si="200"/>
        <v>78</v>
      </c>
      <c r="CF240" s="51">
        <f t="shared" si="200"/>
        <v>78</v>
      </c>
      <c r="CG240" s="51">
        <f t="shared" si="200"/>
        <v>80</v>
      </c>
      <c r="CH240" s="51">
        <f t="shared" si="200"/>
        <v>80</v>
      </c>
      <c r="CI240" s="51">
        <f t="shared" si="200"/>
        <v>80</v>
      </c>
      <c r="CJ240" s="51">
        <f t="shared" si="200"/>
        <v>82</v>
      </c>
      <c r="CK240" s="51">
        <f t="shared" si="200"/>
        <v>82</v>
      </c>
      <c r="CL240" s="51">
        <f t="shared" si="200"/>
        <v>82</v>
      </c>
      <c r="CM240" s="51">
        <f t="shared" si="200"/>
        <v>84</v>
      </c>
      <c r="CN240" s="51">
        <f t="shared" si="200"/>
        <v>84</v>
      </c>
      <c r="CO240" s="51">
        <f t="shared" si="200"/>
        <v>84</v>
      </c>
      <c r="CP240" s="51">
        <f t="shared" si="200"/>
        <v>86</v>
      </c>
      <c r="CQ240" s="51">
        <f t="shared" ref="CQ240:DL240" si="201">(CQ238+CQ239)</f>
        <v>86</v>
      </c>
      <c r="CR240" s="51">
        <f t="shared" si="201"/>
        <v>86</v>
      </c>
      <c r="CS240" s="51">
        <f t="shared" si="201"/>
        <v>86</v>
      </c>
      <c r="CT240" s="51">
        <f t="shared" si="201"/>
        <v>88</v>
      </c>
      <c r="CU240" s="51">
        <f t="shared" si="201"/>
        <v>90</v>
      </c>
      <c r="CV240" s="51">
        <f t="shared" si="201"/>
        <v>90</v>
      </c>
      <c r="CW240" s="51">
        <f t="shared" si="201"/>
        <v>92</v>
      </c>
      <c r="CX240" s="51">
        <f t="shared" si="201"/>
        <v>92</v>
      </c>
      <c r="CY240" s="51">
        <f t="shared" si="201"/>
        <v>92</v>
      </c>
      <c r="CZ240" s="51">
        <f t="shared" si="201"/>
        <v>94</v>
      </c>
      <c r="DA240" s="51">
        <f t="shared" si="201"/>
        <v>94</v>
      </c>
      <c r="DB240" s="51">
        <f t="shared" si="201"/>
        <v>94</v>
      </c>
      <c r="DC240" s="51">
        <f t="shared" si="201"/>
        <v>94</v>
      </c>
      <c r="DD240" s="51">
        <f t="shared" si="201"/>
        <v>96</v>
      </c>
      <c r="DE240" s="51">
        <f t="shared" si="201"/>
        <v>98</v>
      </c>
      <c r="DF240" s="51">
        <f t="shared" si="201"/>
        <v>98</v>
      </c>
      <c r="DG240" s="51">
        <f t="shared" si="201"/>
        <v>100</v>
      </c>
      <c r="DH240" s="51">
        <f t="shared" si="201"/>
        <v>100</v>
      </c>
      <c r="DI240" s="51">
        <f t="shared" si="201"/>
        <v>100</v>
      </c>
      <c r="DJ240" s="51">
        <f t="shared" si="201"/>
        <v>102</v>
      </c>
      <c r="DK240" s="51">
        <f t="shared" si="201"/>
        <v>102</v>
      </c>
      <c r="DL240" s="51">
        <f t="shared" si="201"/>
        <v>102</v>
      </c>
    </row>
    <row r="241" spans="1:165" ht="15.75" customHeight="1">
      <c r="A241" s="69" t="s">
        <v>87</v>
      </c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2"/>
      <c r="AA241" s="52"/>
      <c r="AB241" s="51"/>
      <c r="AC241" s="51"/>
      <c r="AD241" s="51"/>
      <c r="AE241" s="51">
        <f t="shared" ref="AE241:BJ241" si="202">(AE221-SUM(AE222:AE226))</f>
        <v>0</v>
      </c>
      <c r="AF241" s="51">
        <f t="shared" si="202"/>
        <v>0</v>
      </c>
      <c r="AG241" s="51">
        <f t="shared" si="202"/>
        <v>0</v>
      </c>
      <c r="AH241" s="51">
        <f t="shared" si="202"/>
        <v>0</v>
      </c>
      <c r="AI241" s="51">
        <f t="shared" si="202"/>
        <v>0</v>
      </c>
      <c r="AJ241" s="51">
        <f t="shared" si="202"/>
        <v>0</v>
      </c>
      <c r="AK241" s="51">
        <f t="shared" si="202"/>
        <v>0</v>
      </c>
      <c r="AL241" s="51">
        <f t="shared" si="202"/>
        <v>0</v>
      </c>
      <c r="AM241" s="51">
        <f t="shared" si="202"/>
        <v>0</v>
      </c>
      <c r="AN241" s="51">
        <f t="shared" si="202"/>
        <v>0</v>
      </c>
      <c r="AO241" s="51">
        <f t="shared" si="202"/>
        <v>0</v>
      </c>
      <c r="AP241" s="51">
        <f t="shared" si="202"/>
        <v>0</v>
      </c>
      <c r="AQ241" s="51">
        <f t="shared" si="202"/>
        <v>0</v>
      </c>
      <c r="AR241" s="51">
        <f t="shared" si="202"/>
        <v>0</v>
      </c>
      <c r="AS241" s="51">
        <f t="shared" si="202"/>
        <v>0</v>
      </c>
      <c r="AT241" s="51">
        <f t="shared" si="202"/>
        <v>0</v>
      </c>
      <c r="AU241" s="51">
        <f t="shared" si="202"/>
        <v>0</v>
      </c>
      <c r="AV241" s="51">
        <f t="shared" si="202"/>
        <v>0</v>
      </c>
      <c r="AW241" s="51">
        <f t="shared" si="202"/>
        <v>0</v>
      </c>
      <c r="AX241" s="51">
        <f t="shared" si="202"/>
        <v>0</v>
      </c>
      <c r="AY241" s="51">
        <f t="shared" si="202"/>
        <v>0</v>
      </c>
      <c r="AZ241" s="51">
        <f t="shared" si="202"/>
        <v>0</v>
      </c>
      <c r="BA241" s="51">
        <f t="shared" si="202"/>
        <v>0</v>
      </c>
      <c r="BB241" s="51">
        <f t="shared" si="202"/>
        <v>0</v>
      </c>
      <c r="BC241" s="51">
        <f t="shared" si="202"/>
        <v>0</v>
      </c>
      <c r="BD241" s="51">
        <f t="shared" si="202"/>
        <v>0</v>
      </c>
      <c r="BE241" s="51">
        <f t="shared" si="202"/>
        <v>0</v>
      </c>
      <c r="BF241" s="51">
        <f t="shared" si="202"/>
        <v>0</v>
      </c>
      <c r="BG241" s="51">
        <f t="shared" si="202"/>
        <v>0</v>
      </c>
      <c r="BH241" s="51">
        <f t="shared" si="202"/>
        <v>0</v>
      </c>
      <c r="BI241" s="51">
        <f t="shared" si="202"/>
        <v>0</v>
      </c>
      <c r="BJ241" s="51">
        <f t="shared" si="202"/>
        <v>0</v>
      </c>
      <c r="BK241" s="51">
        <f t="shared" ref="BK241:CP241" si="203">(BK221-SUM(BK222:BK226))</f>
        <v>0</v>
      </c>
      <c r="BL241" s="51">
        <f t="shared" si="203"/>
        <v>0</v>
      </c>
      <c r="BM241" s="51">
        <f t="shared" si="203"/>
        <v>0</v>
      </c>
      <c r="BN241" s="51">
        <f t="shared" si="203"/>
        <v>0</v>
      </c>
      <c r="BO241" s="51">
        <f t="shared" si="203"/>
        <v>0</v>
      </c>
      <c r="BP241" s="51">
        <f t="shared" si="203"/>
        <v>0</v>
      </c>
      <c r="BQ241" s="51">
        <f t="shared" si="203"/>
        <v>0</v>
      </c>
      <c r="BR241" s="51">
        <f t="shared" si="203"/>
        <v>0</v>
      </c>
      <c r="BS241" s="51">
        <f t="shared" si="203"/>
        <v>1</v>
      </c>
      <c r="BT241" s="51">
        <f t="shared" si="203"/>
        <v>0</v>
      </c>
      <c r="BU241" s="51">
        <f t="shared" si="203"/>
        <v>0</v>
      </c>
      <c r="BV241" s="51">
        <f t="shared" si="203"/>
        <v>0</v>
      </c>
      <c r="BW241" s="51">
        <f t="shared" si="203"/>
        <v>0</v>
      </c>
      <c r="BX241" s="51">
        <f t="shared" si="203"/>
        <v>0</v>
      </c>
      <c r="BY241" s="51">
        <f t="shared" si="203"/>
        <v>-1</v>
      </c>
      <c r="BZ241" s="51">
        <f t="shared" si="203"/>
        <v>0</v>
      </c>
      <c r="CA241" s="51">
        <f t="shared" si="203"/>
        <v>0</v>
      </c>
      <c r="CB241" s="51">
        <f t="shared" si="203"/>
        <v>0</v>
      </c>
      <c r="CC241" s="51">
        <f t="shared" si="203"/>
        <v>0</v>
      </c>
      <c r="CD241" s="51">
        <f t="shared" si="203"/>
        <v>0</v>
      </c>
      <c r="CE241" s="51">
        <f t="shared" si="203"/>
        <v>0</v>
      </c>
      <c r="CF241" s="51">
        <f t="shared" si="203"/>
        <v>0</v>
      </c>
      <c r="CG241" s="51">
        <f t="shared" si="203"/>
        <v>0</v>
      </c>
      <c r="CH241" s="51">
        <f t="shared" si="203"/>
        <v>0</v>
      </c>
      <c r="CI241" s="51">
        <f t="shared" si="203"/>
        <v>0</v>
      </c>
      <c r="CJ241" s="51">
        <f t="shared" si="203"/>
        <v>0</v>
      </c>
      <c r="CK241" s="51">
        <f t="shared" si="203"/>
        <v>0</v>
      </c>
      <c r="CL241" s="51">
        <f t="shared" si="203"/>
        <v>0</v>
      </c>
      <c r="CM241" s="51">
        <f t="shared" si="203"/>
        <v>0</v>
      </c>
      <c r="CN241" s="51">
        <f t="shared" si="203"/>
        <v>0</v>
      </c>
      <c r="CO241" s="51">
        <f t="shared" si="203"/>
        <v>0</v>
      </c>
      <c r="CP241" s="51">
        <f t="shared" si="203"/>
        <v>0</v>
      </c>
      <c r="CQ241" s="51">
        <f t="shared" ref="CQ241:DL241" si="204">(CQ221-SUM(CQ222:CQ226))</f>
        <v>0</v>
      </c>
      <c r="CR241" s="51">
        <f t="shared" si="204"/>
        <v>0</v>
      </c>
      <c r="CS241" s="51">
        <f t="shared" si="204"/>
        <v>0</v>
      </c>
      <c r="CT241" s="51">
        <f t="shared" si="204"/>
        <v>1</v>
      </c>
      <c r="CU241" s="51">
        <f t="shared" si="204"/>
        <v>0</v>
      </c>
      <c r="CV241" s="51">
        <f t="shared" si="204"/>
        <v>0</v>
      </c>
      <c r="CW241" s="51">
        <f t="shared" si="204"/>
        <v>0</v>
      </c>
      <c r="CX241" s="51">
        <f t="shared" si="204"/>
        <v>0</v>
      </c>
      <c r="CY241" s="51">
        <f t="shared" si="204"/>
        <v>0</v>
      </c>
      <c r="CZ241" s="51">
        <f t="shared" si="204"/>
        <v>0</v>
      </c>
      <c r="DA241" s="51">
        <f t="shared" si="204"/>
        <v>0</v>
      </c>
      <c r="DB241" s="51">
        <f t="shared" si="204"/>
        <v>0</v>
      </c>
      <c r="DC241" s="51">
        <f t="shared" si="204"/>
        <v>0</v>
      </c>
      <c r="DD241" s="51">
        <f t="shared" si="204"/>
        <v>0</v>
      </c>
      <c r="DE241" s="51">
        <f t="shared" si="204"/>
        <v>0</v>
      </c>
      <c r="DF241" s="51">
        <f t="shared" si="204"/>
        <v>0</v>
      </c>
      <c r="DG241" s="51">
        <f t="shared" si="204"/>
        <v>0</v>
      </c>
      <c r="DH241" s="51">
        <f t="shared" si="204"/>
        <v>0</v>
      </c>
      <c r="DI241" s="51">
        <f t="shared" si="204"/>
        <v>0</v>
      </c>
      <c r="DJ241" s="51">
        <f t="shared" si="204"/>
        <v>0</v>
      </c>
      <c r="DK241" s="51">
        <f t="shared" si="204"/>
        <v>0</v>
      </c>
      <c r="DL241" s="51">
        <f t="shared" si="204"/>
        <v>0</v>
      </c>
    </row>
    <row r="242" spans="1:165" s="71" customFormat="1" ht="15.75" customHeight="1">
      <c r="A242" s="70" t="s">
        <v>86</v>
      </c>
      <c r="C242" s="73"/>
      <c r="D242" s="73"/>
      <c r="E242" s="73"/>
      <c r="F242" s="73"/>
      <c r="G242" s="73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51"/>
      <c r="Y242" s="51"/>
      <c r="Z242" s="72"/>
      <c r="AA242" s="72"/>
      <c r="AB242" s="72"/>
      <c r="AC242" s="72"/>
      <c r="AD242" s="72"/>
      <c r="AE242" s="72">
        <f t="shared" ref="AE242:BJ242" si="205">(AE229-((SUM(AE235:AE237)/2)+(AE232+(2*AE233)+(4*AE234))))</f>
        <v>0.5</v>
      </c>
      <c r="AF242" s="72">
        <f t="shared" si="205"/>
        <v>0</v>
      </c>
      <c r="AG242" s="72">
        <f t="shared" si="205"/>
        <v>-0.5</v>
      </c>
      <c r="AH242" s="72">
        <f t="shared" si="205"/>
        <v>0</v>
      </c>
      <c r="AI242" s="72">
        <f t="shared" si="205"/>
        <v>0.5</v>
      </c>
      <c r="AJ242" s="72">
        <f t="shared" si="205"/>
        <v>0</v>
      </c>
      <c r="AK242" s="72">
        <f t="shared" si="205"/>
        <v>-0.5</v>
      </c>
      <c r="AL242" s="72">
        <f t="shared" si="205"/>
        <v>0</v>
      </c>
      <c r="AM242" s="72">
        <f t="shared" si="205"/>
        <v>-0.5</v>
      </c>
      <c r="AN242" s="72">
        <f t="shared" si="205"/>
        <v>0</v>
      </c>
      <c r="AO242" s="72">
        <f t="shared" si="205"/>
        <v>0.5</v>
      </c>
      <c r="AP242" s="72">
        <f t="shared" si="205"/>
        <v>0</v>
      </c>
      <c r="AQ242" s="72">
        <f t="shared" si="205"/>
        <v>-0.5</v>
      </c>
      <c r="AR242" s="72">
        <f t="shared" si="205"/>
        <v>0</v>
      </c>
      <c r="AS242" s="72">
        <f t="shared" si="205"/>
        <v>0.5</v>
      </c>
      <c r="AT242" s="72">
        <f t="shared" si="205"/>
        <v>0</v>
      </c>
      <c r="AU242" s="72">
        <f t="shared" si="205"/>
        <v>-0.5</v>
      </c>
      <c r="AV242" s="72">
        <f t="shared" si="205"/>
        <v>0</v>
      </c>
      <c r="AW242" s="72">
        <f t="shared" si="205"/>
        <v>-0.5</v>
      </c>
      <c r="AX242" s="72">
        <f t="shared" si="205"/>
        <v>0</v>
      </c>
      <c r="AY242" s="72">
        <f t="shared" si="205"/>
        <v>0</v>
      </c>
      <c r="AZ242" s="72">
        <f t="shared" si="205"/>
        <v>0</v>
      </c>
      <c r="BA242" s="72">
        <f t="shared" si="205"/>
        <v>0</v>
      </c>
      <c r="BB242" s="72">
        <f t="shared" si="205"/>
        <v>0</v>
      </c>
      <c r="BC242" s="72">
        <f t="shared" si="205"/>
        <v>0.5</v>
      </c>
      <c r="BD242" s="72">
        <f t="shared" si="205"/>
        <v>0</v>
      </c>
      <c r="BE242" s="72">
        <f t="shared" si="205"/>
        <v>0.5</v>
      </c>
      <c r="BF242" s="72">
        <f t="shared" si="205"/>
        <v>0</v>
      </c>
      <c r="BG242" s="72">
        <f t="shared" si="205"/>
        <v>-0.5</v>
      </c>
      <c r="BH242" s="72">
        <f t="shared" si="205"/>
        <v>0</v>
      </c>
      <c r="BI242" s="72">
        <f t="shared" si="205"/>
        <v>0.5</v>
      </c>
      <c r="BJ242" s="72">
        <f t="shared" si="205"/>
        <v>0</v>
      </c>
      <c r="BK242" s="72">
        <f t="shared" ref="BK242:CP242" si="206">(BK229-((SUM(BK235:BK237)/2)+(BK232+(2*BK233)+(4*BK234))))</f>
        <v>-0.5</v>
      </c>
      <c r="BL242" s="72">
        <f t="shared" si="206"/>
        <v>0</v>
      </c>
      <c r="BM242" s="72">
        <f t="shared" si="206"/>
        <v>0.5</v>
      </c>
      <c r="BN242" s="72">
        <f t="shared" si="206"/>
        <v>0</v>
      </c>
      <c r="BO242" s="72">
        <f t="shared" si="206"/>
        <v>-0.5</v>
      </c>
      <c r="BP242" s="72">
        <f t="shared" si="206"/>
        <v>0</v>
      </c>
      <c r="BQ242" s="72">
        <f t="shared" si="206"/>
        <v>-0.5</v>
      </c>
      <c r="BR242" s="72">
        <f t="shared" si="206"/>
        <v>0</v>
      </c>
      <c r="BS242" s="72">
        <f t="shared" si="206"/>
        <v>-0.5</v>
      </c>
      <c r="BT242" s="72">
        <f t="shared" si="206"/>
        <v>0</v>
      </c>
      <c r="BU242" s="72">
        <f t="shared" si="206"/>
        <v>-0.5</v>
      </c>
      <c r="BV242" s="72">
        <f t="shared" si="206"/>
        <v>0</v>
      </c>
      <c r="BW242" s="72">
        <f t="shared" si="206"/>
        <v>0.5</v>
      </c>
      <c r="BX242" s="72">
        <f t="shared" si="206"/>
        <v>0</v>
      </c>
      <c r="BY242" s="72">
        <f t="shared" si="206"/>
        <v>-0.5</v>
      </c>
      <c r="BZ242" s="72">
        <f t="shared" si="206"/>
        <v>0</v>
      </c>
      <c r="CA242" s="72">
        <f t="shared" si="206"/>
        <v>-0.5</v>
      </c>
      <c r="CB242" s="72">
        <f t="shared" si="206"/>
        <v>0</v>
      </c>
      <c r="CC242" s="72">
        <f t="shared" si="206"/>
        <v>0.5</v>
      </c>
      <c r="CD242" s="72">
        <f t="shared" si="206"/>
        <v>0</v>
      </c>
      <c r="CE242" s="72">
        <f t="shared" si="206"/>
        <v>-0.5</v>
      </c>
      <c r="CF242" s="72">
        <f t="shared" si="206"/>
        <v>0</v>
      </c>
      <c r="CG242" s="72">
        <f t="shared" si="206"/>
        <v>0.5</v>
      </c>
      <c r="CH242" s="72">
        <f t="shared" si="206"/>
        <v>0</v>
      </c>
      <c r="CI242" s="72">
        <f t="shared" si="206"/>
        <v>-0.5</v>
      </c>
      <c r="CJ242" s="72">
        <f t="shared" si="206"/>
        <v>0</v>
      </c>
      <c r="CK242" s="72">
        <f t="shared" si="206"/>
        <v>-0.5</v>
      </c>
      <c r="CL242" s="72">
        <f t="shared" si="206"/>
        <v>0</v>
      </c>
      <c r="CM242" s="72">
        <f t="shared" si="206"/>
        <v>0.5</v>
      </c>
      <c r="CN242" s="72">
        <f t="shared" si="206"/>
        <v>0</v>
      </c>
      <c r="CO242" s="72">
        <f t="shared" si="206"/>
        <v>-0.5</v>
      </c>
      <c r="CP242" s="72">
        <f t="shared" si="206"/>
        <v>0</v>
      </c>
      <c r="CQ242" s="72">
        <f t="shared" ref="CQ242:DL242" si="207">(CQ229-((SUM(CQ235:CQ237)/2)+(CQ232+(2*CQ233)+(4*CQ234))))</f>
        <v>0.5</v>
      </c>
      <c r="CR242" s="72">
        <f t="shared" si="207"/>
        <v>0</v>
      </c>
      <c r="CS242" s="72">
        <f t="shared" si="207"/>
        <v>-0.5</v>
      </c>
      <c r="CT242" s="72">
        <f t="shared" si="207"/>
        <v>-1</v>
      </c>
      <c r="CU242" s="72">
        <f t="shared" si="207"/>
        <v>-0.5</v>
      </c>
      <c r="CV242" s="72">
        <f t="shared" si="207"/>
        <v>0</v>
      </c>
      <c r="CW242" s="72">
        <f t="shared" si="207"/>
        <v>0.5</v>
      </c>
      <c r="CX242" s="72">
        <f t="shared" si="207"/>
        <v>0</v>
      </c>
      <c r="CY242" s="72">
        <f t="shared" si="207"/>
        <v>-0.5</v>
      </c>
      <c r="CZ242" s="72">
        <f t="shared" si="207"/>
        <v>0</v>
      </c>
      <c r="DA242" s="72">
        <f t="shared" si="207"/>
        <v>0.5</v>
      </c>
      <c r="DB242" s="72">
        <f t="shared" si="207"/>
        <v>0</v>
      </c>
      <c r="DC242" s="72">
        <f t="shared" si="207"/>
        <v>-0.5</v>
      </c>
      <c r="DD242" s="72">
        <f t="shared" si="207"/>
        <v>0</v>
      </c>
      <c r="DE242" s="72">
        <f t="shared" si="207"/>
        <v>-0.5</v>
      </c>
      <c r="DF242" s="72">
        <f t="shared" si="207"/>
        <v>0</v>
      </c>
      <c r="DG242" s="72">
        <f t="shared" si="207"/>
        <v>0.5</v>
      </c>
      <c r="DH242" s="72">
        <f t="shared" si="207"/>
        <v>-1</v>
      </c>
      <c r="DI242" s="72">
        <f t="shared" si="207"/>
        <v>-1.5</v>
      </c>
      <c r="DJ242" s="72">
        <f t="shared" si="207"/>
        <v>0</v>
      </c>
      <c r="DK242" s="72">
        <f t="shared" si="207"/>
        <v>0.5</v>
      </c>
      <c r="DL242" s="72">
        <f t="shared" si="207"/>
        <v>0</v>
      </c>
    </row>
    <row r="243" spans="1:165" ht="15.75" customHeight="1">
      <c r="A243" s="69" t="s">
        <v>85</v>
      </c>
      <c r="AE243" s="53">
        <f t="shared" ref="AE243:CP243" si="208">(AE219-AE240)</f>
        <v>13</v>
      </c>
      <c r="AF243" s="53">
        <f t="shared" si="208"/>
        <v>12</v>
      </c>
      <c r="AG243" s="53">
        <f t="shared" si="208"/>
        <v>13</v>
      </c>
      <c r="AH243" s="53">
        <f t="shared" si="208"/>
        <v>12</v>
      </c>
      <c r="AI243" s="53">
        <f t="shared" si="208"/>
        <v>13</v>
      </c>
      <c r="AJ243" s="53">
        <f t="shared" si="208"/>
        <v>14</v>
      </c>
      <c r="AK243" s="53">
        <f t="shared" si="208"/>
        <v>15</v>
      </c>
      <c r="AL243" s="53">
        <f t="shared" si="208"/>
        <v>14</v>
      </c>
      <c r="AM243" s="53">
        <f t="shared" si="208"/>
        <v>15</v>
      </c>
      <c r="AN243" s="53">
        <f t="shared" si="208"/>
        <v>16</v>
      </c>
      <c r="AO243" s="53">
        <f t="shared" si="208"/>
        <v>15</v>
      </c>
      <c r="AP243" s="53">
        <f t="shared" si="208"/>
        <v>16</v>
      </c>
      <c r="AQ243" s="53">
        <f t="shared" si="208"/>
        <v>15</v>
      </c>
      <c r="AR243" s="53">
        <f t="shared" si="208"/>
        <v>14</v>
      </c>
      <c r="AS243" s="53">
        <f t="shared" si="208"/>
        <v>15</v>
      </c>
      <c r="AT243" s="53">
        <f t="shared" si="208"/>
        <v>16</v>
      </c>
      <c r="AU243" s="53">
        <f t="shared" si="208"/>
        <v>15</v>
      </c>
      <c r="AV243" s="53">
        <f t="shared" si="208"/>
        <v>16</v>
      </c>
      <c r="AW243" s="53">
        <f t="shared" si="208"/>
        <v>15</v>
      </c>
      <c r="AX243" s="53">
        <f t="shared" si="208"/>
        <v>16</v>
      </c>
      <c r="AY243" s="53">
        <f t="shared" si="208"/>
        <v>15</v>
      </c>
      <c r="AZ243" s="53">
        <f t="shared" si="208"/>
        <v>16</v>
      </c>
      <c r="BA243" s="53">
        <f t="shared" si="208"/>
        <v>17</v>
      </c>
      <c r="BB243" s="53">
        <f t="shared" si="208"/>
        <v>16</v>
      </c>
      <c r="BC243" s="53">
        <f t="shared" si="208"/>
        <v>15</v>
      </c>
      <c r="BD243" s="53">
        <f t="shared" si="208"/>
        <v>16</v>
      </c>
      <c r="BE243" s="53">
        <f t="shared" si="208"/>
        <v>17</v>
      </c>
      <c r="BF243" s="53">
        <f t="shared" si="208"/>
        <v>16</v>
      </c>
      <c r="BG243" s="53">
        <f t="shared" si="208"/>
        <v>17</v>
      </c>
      <c r="BH243" s="53">
        <f t="shared" si="208"/>
        <v>18</v>
      </c>
      <c r="BI243" s="53">
        <f t="shared" si="208"/>
        <v>17</v>
      </c>
      <c r="BJ243" s="53">
        <f t="shared" si="208"/>
        <v>16</v>
      </c>
      <c r="BK243" s="53">
        <f t="shared" si="208"/>
        <v>17</v>
      </c>
      <c r="BL243" s="53">
        <f t="shared" si="208"/>
        <v>16</v>
      </c>
      <c r="BM243" s="53">
        <f t="shared" si="208"/>
        <v>17</v>
      </c>
      <c r="BN243" s="53">
        <f t="shared" si="208"/>
        <v>18</v>
      </c>
      <c r="BO243" s="53">
        <f t="shared" si="208"/>
        <v>19</v>
      </c>
      <c r="BP243" s="53">
        <f t="shared" si="208"/>
        <v>18</v>
      </c>
      <c r="BQ243" s="53">
        <f t="shared" si="208"/>
        <v>19</v>
      </c>
      <c r="BR243" s="53">
        <f t="shared" si="208"/>
        <v>20</v>
      </c>
      <c r="BS243" s="53">
        <f t="shared" si="208"/>
        <v>21</v>
      </c>
      <c r="BT243" s="53">
        <f t="shared" si="208"/>
        <v>18</v>
      </c>
      <c r="BU243" s="53">
        <f t="shared" si="208"/>
        <v>19</v>
      </c>
      <c r="BV243" s="53">
        <f t="shared" si="208"/>
        <v>18</v>
      </c>
      <c r="BW243" s="53">
        <f t="shared" si="208"/>
        <v>19</v>
      </c>
      <c r="BX243" s="53">
        <f t="shared" si="208"/>
        <v>20</v>
      </c>
      <c r="BY243" s="53">
        <f t="shared" si="208"/>
        <v>19</v>
      </c>
      <c r="BZ243" s="53">
        <f t="shared" si="208"/>
        <v>20</v>
      </c>
      <c r="CA243" s="53">
        <f t="shared" si="208"/>
        <v>21</v>
      </c>
      <c r="CB243" s="53">
        <f t="shared" si="208"/>
        <v>22</v>
      </c>
      <c r="CC243" s="53">
        <f t="shared" si="208"/>
        <v>21</v>
      </c>
      <c r="CD243" s="53">
        <f t="shared" si="208"/>
        <v>22</v>
      </c>
      <c r="CE243" s="53">
        <f t="shared" si="208"/>
        <v>21</v>
      </c>
      <c r="CF243" s="53">
        <f t="shared" si="208"/>
        <v>22</v>
      </c>
      <c r="CG243" s="53">
        <f t="shared" si="208"/>
        <v>21</v>
      </c>
      <c r="CH243" s="53">
        <f t="shared" si="208"/>
        <v>22</v>
      </c>
      <c r="CI243" s="53">
        <f t="shared" si="208"/>
        <v>23</v>
      </c>
      <c r="CJ243" s="53">
        <f t="shared" si="208"/>
        <v>22</v>
      </c>
      <c r="CK243" s="53">
        <f t="shared" si="208"/>
        <v>23</v>
      </c>
      <c r="CL243" s="53">
        <f t="shared" si="208"/>
        <v>24</v>
      </c>
      <c r="CM243" s="53">
        <f t="shared" si="208"/>
        <v>23</v>
      </c>
      <c r="CN243" s="53">
        <f t="shared" si="208"/>
        <v>24</v>
      </c>
      <c r="CO243" s="53">
        <f t="shared" si="208"/>
        <v>25</v>
      </c>
      <c r="CP243" s="53">
        <f t="shared" si="208"/>
        <v>24</v>
      </c>
      <c r="CQ243" s="53">
        <f t="shared" ref="CQ243:DL243" si="209">(CQ219-CQ240)</f>
        <v>25</v>
      </c>
      <c r="CR243" s="53">
        <f t="shared" si="209"/>
        <v>26</v>
      </c>
      <c r="CS243" s="53">
        <f t="shared" si="209"/>
        <v>27</v>
      </c>
      <c r="CT243" s="53">
        <f t="shared" si="209"/>
        <v>26</v>
      </c>
      <c r="CU243" s="53">
        <f t="shared" si="209"/>
        <v>25</v>
      </c>
      <c r="CV243" s="53">
        <f t="shared" si="209"/>
        <v>26</v>
      </c>
      <c r="CW243" s="53">
        <f t="shared" si="209"/>
        <v>25</v>
      </c>
      <c r="CX243" s="53">
        <f t="shared" si="209"/>
        <v>26</v>
      </c>
      <c r="CY243" s="53">
        <f t="shared" si="209"/>
        <v>27</v>
      </c>
      <c r="CZ243" s="53">
        <f t="shared" si="209"/>
        <v>26</v>
      </c>
      <c r="DA243" s="53">
        <f t="shared" si="209"/>
        <v>27</v>
      </c>
      <c r="DB243" s="53">
        <f t="shared" si="209"/>
        <v>28</v>
      </c>
      <c r="DC243" s="53">
        <f t="shared" si="209"/>
        <v>29</v>
      </c>
      <c r="DD243" s="53">
        <f t="shared" si="209"/>
        <v>28</v>
      </c>
      <c r="DE243" s="53">
        <f t="shared" si="209"/>
        <v>27</v>
      </c>
      <c r="DF243" s="53">
        <f t="shared" si="209"/>
        <v>28</v>
      </c>
      <c r="DG243" s="53">
        <f t="shared" si="209"/>
        <v>27</v>
      </c>
      <c r="DH243" s="53">
        <f t="shared" si="209"/>
        <v>28</v>
      </c>
      <c r="DI243" s="53">
        <f t="shared" si="209"/>
        <v>29</v>
      </c>
      <c r="DJ243" s="53">
        <f t="shared" si="209"/>
        <v>28</v>
      </c>
      <c r="DK243" s="53">
        <f t="shared" si="209"/>
        <v>29</v>
      </c>
      <c r="DL243" s="53">
        <f t="shared" si="209"/>
        <v>30</v>
      </c>
    </row>
    <row r="244" spans="1:165" s="75" customFormat="1" ht="15.75" customHeight="1">
      <c r="C244" s="76"/>
      <c r="D244" s="76"/>
      <c r="E244" s="76"/>
      <c r="F244" s="76"/>
      <c r="G244" s="76"/>
      <c r="H244" s="78"/>
      <c r="I244" s="78"/>
      <c r="J244" s="78"/>
      <c r="K244" s="78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8"/>
      <c r="W244" s="78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</row>
    <row r="245" spans="1:165" ht="15.75" customHeight="1">
      <c r="A245" s="54" t="s">
        <v>103</v>
      </c>
      <c r="H245" s="51"/>
      <c r="I245" s="51"/>
      <c r="J245" s="51"/>
      <c r="K245" s="51"/>
      <c r="AJ245" s="53">
        <f t="shared" ref="AJ245:CU245" si="210">ROUND(AJ249/$B$246,2)</f>
        <v>2.17</v>
      </c>
      <c r="AK245" s="53">
        <f t="shared" si="210"/>
        <v>2.21</v>
      </c>
      <c r="AL245" s="53">
        <f t="shared" si="210"/>
        <v>2.25</v>
      </c>
      <c r="AM245" s="53">
        <f t="shared" si="210"/>
        <v>2.29</v>
      </c>
      <c r="AN245" s="53">
        <f t="shared" si="210"/>
        <v>2.33</v>
      </c>
      <c r="AO245" s="53">
        <f t="shared" si="210"/>
        <v>2.38</v>
      </c>
      <c r="AP245" s="53">
        <f t="shared" si="210"/>
        <v>2.42</v>
      </c>
      <c r="AQ245" s="53">
        <f t="shared" si="210"/>
        <v>2.46</v>
      </c>
      <c r="AR245" s="53">
        <f t="shared" si="210"/>
        <v>2.5</v>
      </c>
      <c r="AS245" s="53">
        <f t="shared" si="210"/>
        <v>2.54</v>
      </c>
      <c r="AT245" s="53">
        <f t="shared" si="210"/>
        <v>2.58</v>
      </c>
      <c r="AU245" s="53">
        <f t="shared" si="210"/>
        <v>2.63</v>
      </c>
      <c r="AV245" s="53">
        <f t="shared" si="210"/>
        <v>2.67</v>
      </c>
      <c r="AW245" s="53">
        <f t="shared" si="210"/>
        <v>2.71</v>
      </c>
      <c r="AX245" s="53">
        <f t="shared" si="210"/>
        <v>2.75</v>
      </c>
      <c r="AY245" s="53">
        <f t="shared" si="210"/>
        <v>2.79</v>
      </c>
      <c r="AZ245" s="53">
        <f t="shared" si="210"/>
        <v>2.83</v>
      </c>
      <c r="BA245" s="53">
        <f t="shared" si="210"/>
        <v>2.88</v>
      </c>
      <c r="BB245" s="53">
        <f t="shared" si="210"/>
        <v>2.92</v>
      </c>
      <c r="BC245" s="53">
        <f t="shared" si="210"/>
        <v>2.96</v>
      </c>
      <c r="BD245" s="53">
        <f t="shared" si="210"/>
        <v>3</v>
      </c>
      <c r="BE245" s="53">
        <f t="shared" si="210"/>
        <v>3.04</v>
      </c>
      <c r="BF245" s="53">
        <f t="shared" si="210"/>
        <v>3.08</v>
      </c>
      <c r="BG245" s="53">
        <f t="shared" si="210"/>
        <v>3.13</v>
      </c>
      <c r="BH245" s="53">
        <f t="shared" si="210"/>
        <v>3.17</v>
      </c>
      <c r="BI245" s="53">
        <f t="shared" si="210"/>
        <v>3.21</v>
      </c>
      <c r="BJ245" s="53">
        <f t="shared" si="210"/>
        <v>3.25</v>
      </c>
      <c r="BK245" s="53">
        <f t="shared" si="210"/>
        <v>3.29</v>
      </c>
      <c r="BL245" s="53">
        <f t="shared" si="210"/>
        <v>3.33</v>
      </c>
      <c r="BM245" s="53">
        <f t="shared" si="210"/>
        <v>3.38</v>
      </c>
      <c r="BN245" s="53">
        <f t="shared" si="210"/>
        <v>3.42</v>
      </c>
      <c r="BO245" s="53">
        <f t="shared" si="210"/>
        <v>3.46</v>
      </c>
      <c r="BP245" s="53">
        <f t="shared" si="210"/>
        <v>3.5</v>
      </c>
      <c r="BQ245" s="53">
        <f t="shared" si="210"/>
        <v>3.54</v>
      </c>
      <c r="BR245" s="53">
        <f t="shared" si="210"/>
        <v>3.58</v>
      </c>
      <c r="BS245" s="53">
        <f t="shared" si="210"/>
        <v>3.63</v>
      </c>
      <c r="BT245" s="53">
        <f t="shared" si="210"/>
        <v>3.67</v>
      </c>
      <c r="BU245" s="53">
        <f t="shared" si="210"/>
        <v>3.71</v>
      </c>
      <c r="BV245" s="53">
        <f t="shared" si="210"/>
        <v>3.75</v>
      </c>
      <c r="BW245" s="53">
        <f t="shared" si="210"/>
        <v>3.79</v>
      </c>
      <c r="BX245" s="53">
        <f t="shared" si="210"/>
        <v>3.83</v>
      </c>
      <c r="BY245" s="53">
        <f t="shared" si="210"/>
        <v>3.88</v>
      </c>
      <c r="BZ245" s="53">
        <f t="shared" si="210"/>
        <v>3.92</v>
      </c>
      <c r="CA245" s="53">
        <f t="shared" si="210"/>
        <v>3.96</v>
      </c>
      <c r="CB245" s="53">
        <f t="shared" si="210"/>
        <v>4</v>
      </c>
      <c r="CC245" s="53">
        <f t="shared" si="210"/>
        <v>4.04</v>
      </c>
      <c r="CD245" s="53">
        <f t="shared" si="210"/>
        <v>4.08</v>
      </c>
      <c r="CE245" s="53">
        <f t="shared" si="210"/>
        <v>4.13</v>
      </c>
      <c r="CF245" s="53">
        <f t="shared" si="210"/>
        <v>4.17</v>
      </c>
      <c r="CG245" s="53">
        <f t="shared" si="210"/>
        <v>4.21</v>
      </c>
      <c r="CH245" s="53">
        <f t="shared" si="210"/>
        <v>4.25</v>
      </c>
      <c r="CI245" s="53">
        <f t="shared" si="210"/>
        <v>4.29</v>
      </c>
      <c r="CJ245" s="53">
        <f t="shared" si="210"/>
        <v>4.33</v>
      </c>
      <c r="CK245" s="53">
        <f t="shared" si="210"/>
        <v>4.38</v>
      </c>
      <c r="CL245" s="53">
        <f t="shared" si="210"/>
        <v>4.42</v>
      </c>
      <c r="CM245" s="53">
        <f t="shared" si="210"/>
        <v>4.46</v>
      </c>
      <c r="CN245" s="53">
        <f t="shared" si="210"/>
        <v>4.5</v>
      </c>
      <c r="CO245" s="53">
        <f t="shared" si="210"/>
        <v>4.54</v>
      </c>
      <c r="CP245" s="53">
        <f t="shared" si="210"/>
        <v>4.58</v>
      </c>
      <c r="CQ245" s="53">
        <f t="shared" si="210"/>
        <v>4.63</v>
      </c>
      <c r="CR245" s="53">
        <f t="shared" si="210"/>
        <v>4.67</v>
      </c>
      <c r="CS245" s="53">
        <f t="shared" si="210"/>
        <v>4.71</v>
      </c>
      <c r="CT245" s="53">
        <f t="shared" si="210"/>
        <v>4.75</v>
      </c>
      <c r="CU245" s="53">
        <f t="shared" si="210"/>
        <v>4.79</v>
      </c>
      <c r="CV245" s="53">
        <f t="shared" ref="CV245:EC245" si="211">ROUND(CV249/$B$246,2)</f>
        <v>4.83</v>
      </c>
      <c r="CW245" s="53">
        <f t="shared" si="211"/>
        <v>4.88</v>
      </c>
      <c r="CX245" s="53">
        <f t="shared" si="211"/>
        <v>4.92</v>
      </c>
      <c r="CY245" s="53">
        <f t="shared" si="211"/>
        <v>4.96</v>
      </c>
      <c r="CZ245" s="53">
        <f t="shared" si="211"/>
        <v>5</v>
      </c>
      <c r="DA245" s="53">
        <f t="shared" si="211"/>
        <v>5.04</v>
      </c>
      <c r="DB245" s="53">
        <f t="shared" si="211"/>
        <v>5.08</v>
      </c>
      <c r="DC245" s="53">
        <f t="shared" si="211"/>
        <v>5.13</v>
      </c>
      <c r="DD245" s="53">
        <f t="shared" si="211"/>
        <v>5.17</v>
      </c>
      <c r="DE245" s="53">
        <f t="shared" si="211"/>
        <v>5.21</v>
      </c>
      <c r="DF245" s="53">
        <f t="shared" si="211"/>
        <v>5.25</v>
      </c>
      <c r="DG245" s="53">
        <f t="shared" si="211"/>
        <v>5.29</v>
      </c>
      <c r="DH245" s="53">
        <f t="shared" si="211"/>
        <v>5.33</v>
      </c>
      <c r="DI245" s="53">
        <f t="shared" si="211"/>
        <v>5.38</v>
      </c>
      <c r="DJ245" s="53">
        <f t="shared" si="211"/>
        <v>5.42</v>
      </c>
      <c r="DK245" s="53">
        <f t="shared" si="211"/>
        <v>5.46</v>
      </c>
      <c r="DL245" s="53">
        <f t="shared" si="211"/>
        <v>5.5</v>
      </c>
      <c r="DM245" s="53">
        <f t="shared" si="211"/>
        <v>5.54</v>
      </c>
      <c r="DN245" s="53">
        <f t="shared" si="211"/>
        <v>5.58</v>
      </c>
      <c r="DO245" s="53">
        <f t="shared" si="211"/>
        <v>5.63</v>
      </c>
      <c r="DP245" s="53">
        <f t="shared" si="211"/>
        <v>5.67</v>
      </c>
      <c r="DQ245" s="53">
        <f t="shared" si="211"/>
        <v>5.71</v>
      </c>
      <c r="DR245" s="53">
        <f t="shared" si="211"/>
        <v>5.75</v>
      </c>
      <c r="DS245" s="53">
        <f t="shared" si="211"/>
        <v>5.79</v>
      </c>
      <c r="DT245" s="53">
        <f t="shared" si="211"/>
        <v>5.83</v>
      </c>
      <c r="DU245" s="53">
        <f t="shared" si="211"/>
        <v>5.88</v>
      </c>
      <c r="DV245" s="53">
        <f t="shared" si="211"/>
        <v>5.92</v>
      </c>
      <c r="DW245" s="53">
        <f t="shared" si="211"/>
        <v>5.96</v>
      </c>
      <c r="DX245" s="53">
        <f t="shared" si="211"/>
        <v>6</v>
      </c>
      <c r="DY245" s="53">
        <f t="shared" si="211"/>
        <v>6.04</v>
      </c>
      <c r="DZ245" s="53">
        <f t="shared" si="211"/>
        <v>6.08</v>
      </c>
      <c r="EA245" s="53">
        <f t="shared" si="211"/>
        <v>6.13</v>
      </c>
      <c r="EB245" s="53">
        <f t="shared" si="211"/>
        <v>6.17</v>
      </c>
      <c r="EC245" s="53">
        <f t="shared" si="211"/>
        <v>6.21</v>
      </c>
      <c r="ED245" s="53"/>
      <c r="EE245" s="53"/>
      <c r="EF245" s="53"/>
      <c r="EG245" s="53"/>
      <c r="EH245" s="53"/>
      <c r="EI245" s="53"/>
      <c r="EJ245" s="53"/>
      <c r="EK245" s="53"/>
      <c r="EL245" s="53"/>
      <c r="EM245" s="53"/>
      <c r="EN245" s="53"/>
      <c r="EO245" s="53"/>
      <c r="EP245" s="53"/>
      <c r="EQ245" s="53"/>
      <c r="ER245" s="53"/>
      <c r="ES245" s="53"/>
      <c r="ET245" s="53"/>
      <c r="EU245" s="53"/>
      <c r="EV245" s="53"/>
      <c r="EW245" s="53"/>
      <c r="EX245" s="53"/>
      <c r="EY245" s="53"/>
      <c r="EZ245" s="53"/>
      <c r="FA245" s="53"/>
      <c r="FB245" s="53"/>
      <c r="FC245" s="53"/>
      <c r="FD245" s="53"/>
      <c r="FE245" s="53"/>
      <c r="FF245" s="53"/>
      <c r="FG245" s="53"/>
      <c r="FH245" s="53"/>
      <c r="FI245" s="53"/>
    </row>
    <row r="246" spans="1:165" ht="15.75" customHeight="1">
      <c r="A246" s="49" t="s">
        <v>13</v>
      </c>
      <c r="B246" s="55">
        <v>24</v>
      </c>
      <c r="C246" s="51"/>
      <c r="D246" s="51"/>
      <c r="E246" s="51"/>
      <c r="F246" s="51"/>
      <c r="G246" s="51"/>
      <c r="H246" s="51"/>
      <c r="I246" s="51"/>
      <c r="J246" s="51"/>
      <c r="K246" s="51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  <c r="DS246" s="53"/>
      <c r="DT246" s="53"/>
      <c r="DU246" s="53"/>
      <c r="DV246" s="53"/>
      <c r="DW246" s="53"/>
      <c r="DX246" s="53"/>
      <c r="DY246" s="53"/>
      <c r="DZ246" s="53"/>
      <c r="EA246" s="53"/>
      <c r="EB246" s="53"/>
      <c r="EC246" s="53"/>
      <c r="ED246" s="53"/>
      <c r="EE246" s="53"/>
      <c r="EF246" s="53"/>
      <c r="EG246" s="53"/>
      <c r="EH246" s="53"/>
      <c r="EI246" s="53"/>
      <c r="EJ246" s="53"/>
      <c r="EK246" s="53"/>
      <c r="EL246" s="53"/>
      <c r="EM246" s="53"/>
      <c r="EN246" s="53"/>
      <c r="EO246" s="53"/>
      <c r="EP246" s="53"/>
      <c r="EQ246" s="53"/>
      <c r="ER246" s="53"/>
      <c r="ES246" s="53"/>
      <c r="ET246" s="53"/>
      <c r="EU246" s="53"/>
      <c r="EV246" s="53"/>
      <c r="EW246" s="53"/>
      <c r="EX246" s="53"/>
      <c r="EY246" s="53"/>
      <c r="EZ246" s="53"/>
      <c r="FA246" s="53"/>
      <c r="FB246" s="53"/>
      <c r="FC246" s="53"/>
      <c r="FD246" s="53"/>
      <c r="FE246" s="53"/>
      <c r="FF246" s="53"/>
      <c r="FG246" s="53"/>
      <c r="FH246" s="53"/>
      <c r="FI246" s="53"/>
    </row>
    <row r="247" spans="1:165" ht="15.75" customHeight="1">
      <c r="A247" s="49" t="s">
        <v>14</v>
      </c>
      <c r="B247" s="55">
        <v>30</v>
      </c>
      <c r="C247" s="51"/>
      <c r="D247" s="51"/>
      <c r="E247" s="51"/>
      <c r="F247" s="51"/>
      <c r="G247" s="51"/>
      <c r="H247" s="51"/>
      <c r="I247" s="51"/>
      <c r="J247" s="51"/>
      <c r="K247" s="51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  <c r="DW247" s="53"/>
      <c r="DX247" s="53"/>
      <c r="DY247" s="53"/>
      <c r="DZ247" s="53"/>
      <c r="EA247" s="53"/>
      <c r="EB247" s="53"/>
      <c r="EC247" s="53"/>
      <c r="ED247" s="53"/>
      <c r="EE247" s="53"/>
      <c r="EF247" s="53"/>
      <c r="EG247" s="53"/>
      <c r="EH247" s="53"/>
      <c r="EI247" s="53"/>
      <c r="EJ247" s="53"/>
      <c r="EK247" s="53"/>
      <c r="EL247" s="53"/>
      <c r="EM247" s="53"/>
      <c r="EN247" s="53"/>
      <c r="EO247" s="53"/>
      <c r="EP247" s="53"/>
      <c r="EQ247" s="53"/>
      <c r="ER247" s="53"/>
      <c r="ES247" s="53"/>
      <c r="ET247" s="53"/>
      <c r="EU247" s="53"/>
      <c r="EV247" s="53"/>
      <c r="EW247" s="53"/>
      <c r="EX247" s="53"/>
      <c r="EY247" s="53"/>
      <c r="EZ247" s="53"/>
      <c r="FA247" s="53"/>
      <c r="FB247" s="53"/>
      <c r="FC247" s="53"/>
      <c r="FD247" s="53"/>
      <c r="FE247" s="53"/>
      <c r="FF247" s="53"/>
      <c r="FG247" s="53"/>
      <c r="FH247" s="53"/>
      <c r="FI247" s="53"/>
    </row>
    <row r="248" spans="1:165" s="47" customFormat="1" ht="14.15" customHeight="1">
      <c r="A248" s="44" t="s">
        <v>102</v>
      </c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51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46">
        <f>ROUNDDOWN(0.75*($B$247*BV4),0)</f>
        <v>0</v>
      </c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57"/>
      <c r="ED248" s="57"/>
      <c r="EE248" s="57"/>
      <c r="EF248" s="57"/>
      <c r="EG248" s="57"/>
      <c r="EH248" s="57"/>
      <c r="EI248" s="57"/>
      <c r="EJ248" s="57"/>
      <c r="EK248" s="57"/>
      <c r="EL248" s="57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EX248" s="57"/>
      <c r="EY248" s="57"/>
      <c r="EZ248" s="57"/>
      <c r="FA248" s="57"/>
      <c r="FB248" s="57"/>
      <c r="FC248" s="57"/>
      <c r="FD248" s="57"/>
      <c r="FE248" s="57"/>
      <c r="FF248" s="57"/>
      <c r="FG248" s="57"/>
      <c r="FH248" s="57"/>
      <c r="FI248" s="57"/>
    </row>
    <row r="249" spans="1:165" s="47" customFormat="1" ht="14.15" customHeight="1">
      <c r="A249" s="44" t="s">
        <v>68</v>
      </c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53"/>
      <c r="AH249" s="53"/>
      <c r="AI249" s="53"/>
      <c r="AJ249" s="57">
        <f t="shared" ref="AJ249:BU249" si="212">(AK249-1)</f>
        <v>52</v>
      </c>
      <c r="AK249" s="57">
        <f t="shared" si="212"/>
        <v>53</v>
      </c>
      <c r="AL249" s="57">
        <f t="shared" si="212"/>
        <v>54</v>
      </c>
      <c r="AM249" s="57">
        <f t="shared" si="212"/>
        <v>55</v>
      </c>
      <c r="AN249" s="57">
        <f t="shared" si="212"/>
        <v>56</v>
      </c>
      <c r="AO249" s="57">
        <f t="shared" si="212"/>
        <v>57</v>
      </c>
      <c r="AP249" s="57">
        <f t="shared" si="212"/>
        <v>58</v>
      </c>
      <c r="AQ249" s="57">
        <f t="shared" si="212"/>
        <v>59</v>
      </c>
      <c r="AR249" s="57">
        <f t="shared" si="212"/>
        <v>60</v>
      </c>
      <c r="AS249" s="57">
        <f t="shared" si="212"/>
        <v>61</v>
      </c>
      <c r="AT249" s="57">
        <f t="shared" si="212"/>
        <v>62</v>
      </c>
      <c r="AU249" s="57">
        <f t="shared" si="212"/>
        <v>63</v>
      </c>
      <c r="AV249" s="57">
        <f t="shared" si="212"/>
        <v>64</v>
      </c>
      <c r="AW249" s="57">
        <f t="shared" si="212"/>
        <v>65</v>
      </c>
      <c r="AX249" s="57">
        <f t="shared" si="212"/>
        <v>66</v>
      </c>
      <c r="AY249" s="57">
        <f t="shared" si="212"/>
        <v>67</v>
      </c>
      <c r="AZ249" s="57">
        <f t="shared" si="212"/>
        <v>68</v>
      </c>
      <c r="BA249" s="57">
        <f t="shared" si="212"/>
        <v>69</v>
      </c>
      <c r="BB249" s="57">
        <f t="shared" si="212"/>
        <v>70</v>
      </c>
      <c r="BC249" s="57">
        <f t="shared" si="212"/>
        <v>71</v>
      </c>
      <c r="BD249" s="57">
        <f t="shared" si="212"/>
        <v>72</v>
      </c>
      <c r="BE249" s="57">
        <f t="shared" si="212"/>
        <v>73</v>
      </c>
      <c r="BF249" s="57">
        <f t="shared" si="212"/>
        <v>74</v>
      </c>
      <c r="BG249" s="57">
        <f t="shared" si="212"/>
        <v>75</v>
      </c>
      <c r="BH249" s="57">
        <f t="shared" si="212"/>
        <v>76</v>
      </c>
      <c r="BI249" s="57">
        <f t="shared" si="212"/>
        <v>77</v>
      </c>
      <c r="BJ249" s="57">
        <f t="shared" si="212"/>
        <v>78</v>
      </c>
      <c r="BK249" s="57">
        <f t="shared" si="212"/>
        <v>79</v>
      </c>
      <c r="BL249" s="57">
        <f t="shared" si="212"/>
        <v>80</v>
      </c>
      <c r="BM249" s="57">
        <f t="shared" si="212"/>
        <v>81</v>
      </c>
      <c r="BN249" s="57">
        <f t="shared" si="212"/>
        <v>82</v>
      </c>
      <c r="BO249" s="57">
        <f t="shared" si="212"/>
        <v>83</v>
      </c>
      <c r="BP249" s="57">
        <f t="shared" si="212"/>
        <v>84</v>
      </c>
      <c r="BQ249" s="57">
        <f t="shared" si="212"/>
        <v>85</v>
      </c>
      <c r="BR249" s="57">
        <f t="shared" si="212"/>
        <v>86</v>
      </c>
      <c r="BS249" s="57">
        <f t="shared" si="212"/>
        <v>87</v>
      </c>
      <c r="BT249" s="57">
        <f t="shared" si="212"/>
        <v>88</v>
      </c>
      <c r="BU249" s="57">
        <f t="shared" si="212"/>
        <v>89</v>
      </c>
      <c r="BV249" s="46">
        <v>90</v>
      </c>
      <c r="BW249" s="57">
        <f t="shared" ref="BW249:EC249" si="213">(BV249+1)</f>
        <v>91</v>
      </c>
      <c r="BX249" s="57">
        <f t="shared" si="213"/>
        <v>92</v>
      </c>
      <c r="BY249" s="57">
        <f t="shared" si="213"/>
        <v>93</v>
      </c>
      <c r="BZ249" s="57">
        <f t="shared" si="213"/>
        <v>94</v>
      </c>
      <c r="CA249" s="57">
        <f t="shared" si="213"/>
        <v>95</v>
      </c>
      <c r="CB249" s="57">
        <f t="shared" si="213"/>
        <v>96</v>
      </c>
      <c r="CC249" s="57">
        <f t="shared" si="213"/>
        <v>97</v>
      </c>
      <c r="CD249" s="57">
        <f t="shared" si="213"/>
        <v>98</v>
      </c>
      <c r="CE249" s="57">
        <f t="shared" si="213"/>
        <v>99</v>
      </c>
      <c r="CF249" s="57">
        <f t="shared" si="213"/>
        <v>100</v>
      </c>
      <c r="CG249" s="57">
        <f t="shared" si="213"/>
        <v>101</v>
      </c>
      <c r="CH249" s="57">
        <f t="shared" si="213"/>
        <v>102</v>
      </c>
      <c r="CI249" s="57">
        <f t="shared" si="213"/>
        <v>103</v>
      </c>
      <c r="CJ249" s="57">
        <f t="shared" si="213"/>
        <v>104</v>
      </c>
      <c r="CK249" s="57">
        <f t="shared" si="213"/>
        <v>105</v>
      </c>
      <c r="CL249" s="57">
        <f t="shared" si="213"/>
        <v>106</v>
      </c>
      <c r="CM249" s="57">
        <f t="shared" si="213"/>
        <v>107</v>
      </c>
      <c r="CN249" s="57">
        <f t="shared" si="213"/>
        <v>108</v>
      </c>
      <c r="CO249" s="57">
        <f t="shared" si="213"/>
        <v>109</v>
      </c>
      <c r="CP249" s="57">
        <f t="shared" si="213"/>
        <v>110</v>
      </c>
      <c r="CQ249" s="57">
        <f t="shared" si="213"/>
        <v>111</v>
      </c>
      <c r="CR249" s="57">
        <f t="shared" si="213"/>
        <v>112</v>
      </c>
      <c r="CS249" s="57">
        <f t="shared" si="213"/>
        <v>113</v>
      </c>
      <c r="CT249" s="57">
        <f t="shared" si="213"/>
        <v>114</v>
      </c>
      <c r="CU249" s="57">
        <f t="shared" si="213"/>
        <v>115</v>
      </c>
      <c r="CV249" s="57">
        <f t="shared" si="213"/>
        <v>116</v>
      </c>
      <c r="CW249" s="57">
        <f t="shared" si="213"/>
        <v>117</v>
      </c>
      <c r="CX249" s="57">
        <f t="shared" si="213"/>
        <v>118</v>
      </c>
      <c r="CY249" s="57">
        <f t="shared" si="213"/>
        <v>119</v>
      </c>
      <c r="CZ249" s="57">
        <f t="shared" si="213"/>
        <v>120</v>
      </c>
      <c r="DA249" s="57">
        <f t="shared" si="213"/>
        <v>121</v>
      </c>
      <c r="DB249" s="57">
        <f t="shared" si="213"/>
        <v>122</v>
      </c>
      <c r="DC249" s="57">
        <f t="shared" si="213"/>
        <v>123</v>
      </c>
      <c r="DD249" s="57">
        <f t="shared" si="213"/>
        <v>124</v>
      </c>
      <c r="DE249" s="57">
        <f t="shared" si="213"/>
        <v>125</v>
      </c>
      <c r="DF249" s="57">
        <f t="shared" si="213"/>
        <v>126</v>
      </c>
      <c r="DG249" s="57">
        <f t="shared" si="213"/>
        <v>127</v>
      </c>
      <c r="DH249" s="57">
        <f t="shared" si="213"/>
        <v>128</v>
      </c>
      <c r="DI249" s="57">
        <f t="shared" si="213"/>
        <v>129</v>
      </c>
      <c r="DJ249" s="57">
        <f t="shared" si="213"/>
        <v>130</v>
      </c>
      <c r="DK249" s="57">
        <f t="shared" si="213"/>
        <v>131</v>
      </c>
      <c r="DL249" s="57">
        <f t="shared" si="213"/>
        <v>132</v>
      </c>
      <c r="DM249" s="57">
        <f t="shared" si="213"/>
        <v>133</v>
      </c>
      <c r="DN249" s="57">
        <f t="shared" si="213"/>
        <v>134</v>
      </c>
      <c r="DO249" s="57">
        <f t="shared" si="213"/>
        <v>135</v>
      </c>
      <c r="DP249" s="57">
        <f t="shared" si="213"/>
        <v>136</v>
      </c>
      <c r="DQ249" s="57">
        <f t="shared" si="213"/>
        <v>137</v>
      </c>
      <c r="DR249" s="57">
        <f t="shared" si="213"/>
        <v>138</v>
      </c>
      <c r="DS249" s="57">
        <f t="shared" si="213"/>
        <v>139</v>
      </c>
      <c r="DT249" s="57">
        <f t="shared" si="213"/>
        <v>140</v>
      </c>
      <c r="DU249" s="57">
        <f t="shared" si="213"/>
        <v>141</v>
      </c>
      <c r="DV249" s="57">
        <f t="shared" si="213"/>
        <v>142</v>
      </c>
      <c r="DW249" s="57">
        <f t="shared" si="213"/>
        <v>143</v>
      </c>
      <c r="DX249" s="57">
        <f t="shared" si="213"/>
        <v>144</v>
      </c>
      <c r="DY249" s="57">
        <f t="shared" si="213"/>
        <v>145</v>
      </c>
      <c r="DZ249" s="57">
        <f t="shared" si="213"/>
        <v>146</v>
      </c>
      <c r="EA249" s="57">
        <f t="shared" si="213"/>
        <v>147</v>
      </c>
      <c r="EB249" s="57">
        <f t="shared" si="213"/>
        <v>148</v>
      </c>
      <c r="EC249" s="57">
        <f t="shared" si="213"/>
        <v>149</v>
      </c>
      <c r="ED249" s="57"/>
      <c r="EE249" s="57"/>
      <c r="EF249" s="57"/>
      <c r="EG249" s="57"/>
      <c r="EH249" s="57"/>
      <c r="EI249" s="57"/>
      <c r="EJ249" s="57"/>
      <c r="EK249" s="57"/>
      <c r="EL249" s="57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EX249" s="57"/>
      <c r="EY249" s="57"/>
      <c r="EZ249" s="57"/>
      <c r="FA249" s="57"/>
      <c r="FB249" s="57"/>
      <c r="FC249" s="57"/>
      <c r="FD249" s="57"/>
      <c r="FE249" s="57"/>
      <c r="FF249" s="57"/>
      <c r="FG249" s="57"/>
      <c r="FH249" s="57"/>
      <c r="FI249" s="57"/>
    </row>
    <row r="250" spans="1:165" s="47" customFormat="1" ht="14.15" customHeight="1">
      <c r="A250" s="44" t="s">
        <v>101</v>
      </c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51"/>
      <c r="Y250" s="51"/>
      <c r="Z250" s="46"/>
      <c r="AA250" s="46"/>
      <c r="AB250" s="46"/>
      <c r="AC250" s="46"/>
      <c r="AD250" s="46"/>
      <c r="AE250" s="46"/>
      <c r="AF250" s="46"/>
      <c r="AG250" s="53"/>
      <c r="AH250" s="53"/>
      <c r="AI250" s="53"/>
      <c r="AJ250" s="46">
        <f t="shared" ref="AJ250:BO250" si="214">ROUNDUP(Rows_for_Initial_Curve*AJ248,0)</f>
        <v>0</v>
      </c>
      <c r="AK250" s="46">
        <f t="shared" si="214"/>
        <v>0</v>
      </c>
      <c r="AL250" s="46">
        <f t="shared" si="214"/>
        <v>0</v>
      </c>
      <c r="AM250" s="46">
        <f t="shared" si="214"/>
        <v>0</v>
      </c>
      <c r="AN250" s="46">
        <f t="shared" si="214"/>
        <v>0</v>
      </c>
      <c r="AO250" s="46">
        <f t="shared" si="214"/>
        <v>0</v>
      </c>
      <c r="AP250" s="46">
        <f t="shared" si="214"/>
        <v>0</v>
      </c>
      <c r="AQ250" s="46">
        <f t="shared" si="214"/>
        <v>0</v>
      </c>
      <c r="AR250" s="46">
        <f t="shared" si="214"/>
        <v>0</v>
      </c>
      <c r="AS250" s="46">
        <f t="shared" si="214"/>
        <v>0</v>
      </c>
      <c r="AT250" s="46">
        <f t="shared" si="214"/>
        <v>0</v>
      </c>
      <c r="AU250" s="46">
        <f t="shared" si="214"/>
        <v>0</v>
      </c>
      <c r="AV250" s="46">
        <f t="shared" si="214"/>
        <v>0</v>
      </c>
      <c r="AW250" s="46">
        <f t="shared" si="214"/>
        <v>0</v>
      </c>
      <c r="AX250" s="46">
        <f t="shared" si="214"/>
        <v>0</v>
      </c>
      <c r="AY250" s="46">
        <f t="shared" si="214"/>
        <v>0</v>
      </c>
      <c r="AZ250" s="46">
        <f t="shared" si="214"/>
        <v>0</v>
      </c>
      <c r="BA250" s="46">
        <f t="shared" si="214"/>
        <v>0</v>
      </c>
      <c r="BB250" s="46">
        <f t="shared" si="214"/>
        <v>0</v>
      </c>
      <c r="BC250" s="46">
        <f t="shared" si="214"/>
        <v>0</v>
      </c>
      <c r="BD250" s="46">
        <f t="shared" si="214"/>
        <v>0</v>
      </c>
      <c r="BE250" s="46">
        <f t="shared" si="214"/>
        <v>0</v>
      </c>
      <c r="BF250" s="46">
        <f t="shared" si="214"/>
        <v>0</v>
      </c>
      <c r="BG250" s="46">
        <f t="shared" si="214"/>
        <v>0</v>
      </c>
      <c r="BH250" s="46">
        <f t="shared" si="214"/>
        <v>0</v>
      </c>
      <c r="BI250" s="46">
        <f t="shared" si="214"/>
        <v>0</v>
      </c>
      <c r="BJ250" s="46">
        <f t="shared" si="214"/>
        <v>0</v>
      </c>
      <c r="BK250" s="46">
        <f t="shared" si="214"/>
        <v>0</v>
      </c>
      <c r="BL250" s="46">
        <f t="shared" si="214"/>
        <v>0</v>
      </c>
      <c r="BM250" s="46">
        <f t="shared" si="214"/>
        <v>0</v>
      </c>
      <c r="BN250" s="46">
        <f t="shared" si="214"/>
        <v>0</v>
      </c>
      <c r="BO250" s="46">
        <f t="shared" si="214"/>
        <v>0</v>
      </c>
      <c r="BP250" s="46">
        <f t="shared" ref="BP250:CU250" si="215">ROUNDUP(Rows_for_Initial_Curve*BP248,0)</f>
        <v>0</v>
      </c>
      <c r="BQ250" s="46">
        <f t="shared" si="215"/>
        <v>0</v>
      </c>
      <c r="BR250" s="46">
        <f t="shared" si="215"/>
        <v>0</v>
      </c>
      <c r="BS250" s="46">
        <f t="shared" si="215"/>
        <v>0</v>
      </c>
      <c r="BT250" s="46">
        <f t="shared" si="215"/>
        <v>0</v>
      </c>
      <c r="BU250" s="46">
        <f t="shared" si="215"/>
        <v>0</v>
      </c>
      <c r="BV250" s="46">
        <f t="shared" si="215"/>
        <v>0</v>
      </c>
      <c r="BW250" s="46">
        <f t="shared" si="215"/>
        <v>0</v>
      </c>
      <c r="BX250" s="46">
        <f t="shared" si="215"/>
        <v>0</v>
      </c>
      <c r="BY250" s="46">
        <f t="shared" si="215"/>
        <v>0</v>
      </c>
      <c r="BZ250" s="46">
        <f t="shared" si="215"/>
        <v>0</v>
      </c>
      <c r="CA250" s="46">
        <f t="shared" si="215"/>
        <v>0</v>
      </c>
      <c r="CB250" s="46">
        <f t="shared" si="215"/>
        <v>0</v>
      </c>
      <c r="CC250" s="46">
        <f t="shared" si="215"/>
        <v>0</v>
      </c>
      <c r="CD250" s="46">
        <f t="shared" si="215"/>
        <v>0</v>
      </c>
      <c r="CE250" s="46">
        <f t="shared" si="215"/>
        <v>0</v>
      </c>
      <c r="CF250" s="46">
        <f t="shared" si="215"/>
        <v>0</v>
      </c>
      <c r="CG250" s="46">
        <f t="shared" si="215"/>
        <v>0</v>
      </c>
      <c r="CH250" s="46">
        <f t="shared" si="215"/>
        <v>0</v>
      </c>
      <c r="CI250" s="46">
        <f t="shared" si="215"/>
        <v>0</v>
      </c>
      <c r="CJ250" s="46">
        <f t="shared" si="215"/>
        <v>0</v>
      </c>
      <c r="CK250" s="46">
        <f t="shared" si="215"/>
        <v>0</v>
      </c>
      <c r="CL250" s="46">
        <f t="shared" si="215"/>
        <v>0</v>
      </c>
      <c r="CM250" s="46">
        <f t="shared" si="215"/>
        <v>0</v>
      </c>
      <c r="CN250" s="46">
        <f t="shared" si="215"/>
        <v>0</v>
      </c>
      <c r="CO250" s="46">
        <f t="shared" si="215"/>
        <v>0</v>
      </c>
      <c r="CP250" s="46">
        <f t="shared" si="215"/>
        <v>0</v>
      </c>
      <c r="CQ250" s="46">
        <f t="shared" si="215"/>
        <v>0</v>
      </c>
      <c r="CR250" s="46">
        <f t="shared" si="215"/>
        <v>0</v>
      </c>
      <c r="CS250" s="46">
        <f t="shared" si="215"/>
        <v>0</v>
      </c>
      <c r="CT250" s="46">
        <f t="shared" si="215"/>
        <v>0</v>
      </c>
      <c r="CU250" s="46">
        <f t="shared" si="215"/>
        <v>0</v>
      </c>
      <c r="CV250" s="46">
        <f t="shared" ref="CV250:EC250" si="216">ROUNDUP(Rows_for_Initial_Curve*CV248,0)</f>
        <v>0</v>
      </c>
      <c r="CW250" s="46">
        <f t="shared" si="216"/>
        <v>0</v>
      </c>
      <c r="CX250" s="46">
        <f t="shared" si="216"/>
        <v>0</v>
      </c>
      <c r="CY250" s="46">
        <f t="shared" si="216"/>
        <v>0</v>
      </c>
      <c r="CZ250" s="46">
        <f t="shared" si="216"/>
        <v>0</v>
      </c>
      <c r="DA250" s="46">
        <f t="shared" si="216"/>
        <v>0</v>
      </c>
      <c r="DB250" s="46">
        <f t="shared" si="216"/>
        <v>0</v>
      </c>
      <c r="DC250" s="46">
        <f t="shared" si="216"/>
        <v>0</v>
      </c>
      <c r="DD250" s="46">
        <f t="shared" si="216"/>
        <v>0</v>
      </c>
      <c r="DE250" s="46">
        <f t="shared" si="216"/>
        <v>0</v>
      </c>
      <c r="DF250" s="46">
        <f t="shared" si="216"/>
        <v>0</v>
      </c>
      <c r="DG250" s="46">
        <f t="shared" si="216"/>
        <v>0</v>
      </c>
      <c r="DH250" s="46">
        <f t="shared" si="216"/>
        <v>0</v>
      </c>
      <c r="DI250" s="46">
        <f t="shared" si="216"/>
        <v>0</v>
      </c>
      <c r="DJ250" s="46">
        <f t="shared" si="216"/>
        <v>0</v>
      </c>
      <c r="DK250" s="46">
        <f t="shared" si="216"/>
        <v>0</v>
      </c>
      <c r="DL250" s="46">
        <f t="shared" si="216"/>
        <v>0</v>
      </c>
      <c r="DM250" s="46">
        <f t="shared" si="216"/>
        <v>0</v>
      </c>
      <c r="DN250" s="46">
        <f t="shared" si="216"/>
        <v>0</v>
      </c>
      <c r="DO250" s="46">
        <f t="shared" si="216"/>
        <v>0</v>
      </c>
      <c r="DP250" s="46">
        <f t="shared" si="216"/>
        <v>0</v>
      </c>
      <c r="DQ250" s="46">
        <f t="shared" si="216"/>
        <v>0</v>
      </c>
      <c r="DR250" s="46">
        <f t="shared" si="216"/>
        <v>0</v>
      </c>
      <c r="DS250" s="46">
        <f t="shared" si="216"/>
        <v>0</v>
      </c>
      <c r="DT250" s="46">
        <f t="shared" si="216"/>
        <v>0</v>
      </c>
      <c r="DU250" s="46">
        <f t="shared" si="216"/>
        <v>0</v>
      </c>
      <c r="DV250" s="46">
        <f t="shared" si="216"/>
        <v>0</v>
      </c>
      <c r="DW250" s="46">
        <f t="shared" si="216"/>
        <v>0</v>
      </c>
      <c r="DX250" s="46">
        <f t="shared" si="216"/>
        <v>0</v>
      </c>
      <c r="DY250" s="46">
        <f t="shared" si="216"/>
        <v>0</v>
      </c>
      <c r="DZ250" s="46">
        <f t="shared" si="216"/>
        <v>0</v>
      </c>
      <c r="EA250" s="46">
        <f t="shared" si="216"/>
        <v>0</v>
      </c>
      <c r="EB250" s="46">
        <f t="shared" si="216"/>
        <v>0</v>
      </c>
      <c r="EC250" s="46">
        <f t="shared" si="216"/>
        <v>0</v>
      </c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1"/>
      <c r="EU250" s="51"/>
      <c r="EV250" s="51"/>
      <c r="EW250" s="51"/>
      <c r="EX250" s="51"/>
      <c r="EY250" s="51"/>
      <c r="EZ250" s="51"/>
      <c r="FA250" s="51"/>
      <c r="FB250" s="51"/>
      <c r="FC250" s="51"/>
      <c r="FD250" s="51"/>
      <c r="FE250" s="51"/>
      <c r="FF250" s="51"/>
      <c r="FG250" s="51"/>
      <c r="FH250" s="51"/>
      <c r="FI250" s="51"/>
    </row>
    <row r="251" spans="1:165" s="47" customFormat="1" ht="14.15" customHeight="1">
      <c r="A251" s="44" t="s">
        <v>100</v>
      </c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51"/>
      <c r="Y251" s="51"/>
      <c r="Z251" s="46"/>
      <c r="AA251" s="46"/>
      <c r="AB251" s="46"/>
      <c r="AC251" s="46"/>
      <c r="AD251" s="46"/>
      <c r="AE251" s="46"/>
      <c r="AF251" s="46"/>
      <c r="AG251" s="53"/>
      <c r="AH251" s="53"/>
      <c r="AI251" s="53"/>
      <c r="AJ251" s="46">
        <f t="shared" ref="AJ251:BO251" si="217">ROUNDDOWN(Percent_of_Stitches_Intial_BO*AJ249,0)</f>
        <v>15</v>
      </c>
      <c r="AK251" s="46">
        <f t="shared" si="217"/>
        <v>15</v>
      </c>
      <c r="AL251" s="46">
        <f t="shared" si="217"/>
        <v>16</v>
      </c>
      <c r="AM251" s="46">
        <f t="shared" si="217"/>
        <v>16</v>
      </c>
      <c r="AN251" s="46">
        <f t="shared" si="217"/>
        <v>16</v>
      </c>
      <c r="AO251" s="46">
        <f t="shared" si="217"/>
        <v>17</v>
      </c>
      <c r="AP251" s="46">
        <f t="shared" si="217"/>
        <v>17</v>
      </c>
      <c r="AQ251" s="46">
        <f t="shared" si="217"/>
        <v>17</v>
      </c>
      <c r="AR251" s="46">
        <f t="shared" si="217"/>
        <v>18</v>
      </c>
      <c r="AS251" s="46">
        <f t="shared" si="217"/>
        <v>18</v>
      </c>
      <c r="AT251" s="46">
        <f t="shared" si="217"/>
        <v>18</v>
      </c>
      <c r="AU251" s="46">
        <f t="shared" si="217"/>
        <v>18</v>
      </c>
      <c r="AV251" s="46">
        <f t="shared" si="217"/>
        <v>19</v>
      </c>
      <c r="AW251" s="46">
        <f t="shared" si="217"/>
        <v>19</v>
      </c>
      <c r="AX251" s="46">
        <f t="shared" si="217"/>
        <v>19</v>
      </c>
      <c r="AY251" s="46">
        <f t="shared" si="217"/>
        <v>20</v>
      </c>
      <c r="AZ251" s="46">
        <f t="shared" si="217"/>
        <v>20</v>
      </c>
      <c r="BA251" s="46">
        <f t="shared" si="217"/>
        <v>20</v>
      </c>
      <c r="BB251" s="46">
        <f t="shared" si="217"/>
        <v>21</v>
      </c>
      <c r="BC251" s="46">
        <f t="shared" si="217"/>
        <v>21</v>
      </c>
      <c r="BD251" s="46">
        <f t="shared" si="217"/>
        <v>21</v>
      </c>
      <c r="BE251" s="46">
        <f t="shared" si="217"/>
        <v>21</v>
      </c>
      <c r="BF251" s="46">
        <f t="shared" si="217"/>
        <v>22</v>
      </c>
      <c r="BG251" s="46">
        <f t="shared" si="217"/>
        <v>22</v>
      </c>
      <c r="BH251" s="46">
        <f t="shared" si="217"/>
        <v>22</v>
      </c>
      <c r="BI251" s="46">
        <f t="shared" si="217"/>
        <v>23</v>
      </c>
      <c r="BJ251" s="46">
        <f t="shared" si="217"/>
        <v>23</v>
      </c>
      <c r="BK251" s="46">
        <f t="shared" si="217"/>
        <v>23</v>
      </c>
      <c r="BL251" s="46">
        <f t="shared" si="217"/>
        <v>24</v>
      </c>
      <c r="BM251" s="46">
        <f t="shared" si="217"/>
        <v>24</v>
      </c>
      <c r="BN251" s="46">
        <f t="shared" si="217"/>
        <v>24</v>
      </c>
      <c r="BO251" s="46">
        <f t="shared" si="217"/>
        <v>24</v>
      </c>
      <c r="BP251" s="46">
        <f t="shared" ref="BP251:CU251" si="218">ROUNDDOWN(Percent_of_Stitches_Intial_BO*BP249,0)</f>
        <v>25</v>
      </c>
      <c r="BQ251" s="46">
        <f t="shared" si="218"/>
        <v>25</v>
      </c>
      <c r="BR251" s="46">
        <f t="shared" si="218"/>
        <v>25</v>
      </c>
      <c r="BS251" s="46">
        <f t="shared" si="218"/>
        <v>26</v>
      </c>
      <c r="BT251" s="46">
        <f t="shared" si="218"/>
        <v>26</v>
      </c>
      <c r="BU251" s="46">
        <f t="shared" si="218"/>
        <v>26</v>
      </c>
      <c r="BV251" s="46">
        <f t="shared" si="218"/>
        <v>27</v>
      </c>
      <c r="BW251" s="46">
        <f t="shared" si="218"/>
        <v>27</v>
      </c>
      <c r="BX251" s="46">
        <f t="shared" si="218"/>
        <v>27</v>
      </c>
      <c r="BY251" s="46">
        <f t="shared" si="218"/>
        <v>27</v>
      </c>
      <c r="BZ251" s="46">
        <f t="shared" si="218"/>
        <v>28</v>
      </c>
      <c r="CA251" s="46">
        <f t="shared" si="218"/>
        <v>28</v>
      </c>
      <c r="CB251" s="46">
        <f t="shared" si="218"/>
        <v>28</v>
      </c>
      <c r="CC251" s="46">
        <f t="shared" si="218"/>
        <v>29</v>
      </c>
      <c r="CD251" s="46">
        <f t="shared" si="218"/>
        <v>29</v>
      </c>
      <c r="CE251" s="46">
        <f t="shared" si="218"/>
        <v>29</v>
      </c>
      <c r="CF251" s="46">
        <f t="shared" si="218"/>
        <v>30</v>
      </c>
      <c r="CG251" s="46">
        <f t="shared" si="218"/>
        <v>30</v>
      </c>
      <c r="CH251" s="46">
        <f t="shared" si="218"/>
        <v>30</v>
      </c>
      <c r="CI251" s="46">
        <f t="shared" si="218"/>
        <v>30</v>
      </c>
      <c r="CJ251" s="46">
        <f t="shared" si="218"/>
        <v>31</v>
      </c>
      <c r="CK251" s="46">
        <f t="shared" si="218"/>
        <v>31</v>
      </c>
      <c r="CL251" s="46">
        <f t="shared" si="218"/>
        <v>31</v>
      </c>
      <c r="CM251" s="46">
        <f t="shared" si="218"/>
        <v>32</v>
      </c>
      <c r="CN251" s="46">
        <f t="shared" si="218"/>
        <v>32</v>
      </c>
      <c r="CO251" s="46">
        <f t="shared" si="218"/>
        <v>32</v>
      </c>
      <c r="CP251" s="46">
        <f t="shared" si="218"/>
        <v>33</v>
      </c>
      <c r="CQ251" s="46">
        <f t="shared" si="218"/>
        <v>33</v>
      </c>
      <c r="CR251" s="46">
        <f t="shared" si="218"/>
        <v>33</v>
      </c>
      <c r="CS251" s="46">
        <f t="shared" si="218"/>
        <v>33</v>
      </c>
      <c r="CT251" s="46">
        <f t="shared" si="218"/>
        <v>34</v>
      </c>
      <c r="CU251" s="46">
        <f t="shared" si="218"/>
        <v>34</v>
      </c>
      <c r="CV251" s="46">
        <f t="shared" ref="CV251:EC251" si="219">ROUNDDOWN(Percent_of_Stitches_Intial_BO*CV249,0)</f>
        <v>34</v>
      </c>
      <c r="CW251" s="46">
        <f t="shared" si="219"/>
        <v>35</v>
      </c>
      <c r="CX251" s="46">
        <f t="shared" si="219"/>
        <v>35</v>
      </c>
      <c r="CY251" s="46">
        <f t="shared" si="219"/>
        <v>35</v>
      </c>
      <c r="CZ251" s="46">
        <f t="shared" si="219"/>
        <v>36</v>
      </c>
      <c r="DA251" s="46">
        <f t="shared" si="219"/>
        <v>36</v>
      </c>
      <c r="DB251" s="46">
        <f t="shared" si="219"/>
        <v>36</v>
      </c>
      <c r="DC251" s="46">
        <f t="shared" si="219"/>
        <v>36</v>
      </c>
      <c r="DD251" s="46">
        <f t="shared" si="219"/>
        <v>37</v>
      </c>
      <c r="DE251" s="46">
        <f t="shared" si="219"/>
        <v>37</v>
      </c>
      <c r="DF251" s="46">
        <f t="shared" si="219"/>
        <v>37</v>
      </c>
      <c r="DG251" s="46">
        <f t="shared" si="219"/>
        <v>38</v>
      </c>
      <c r="DH251" s="46">
        <f t="shared" si="219"/>
        <v>38</v>
      </c>
      <c r="DI251" s="46">
        <f t="shared" si="219"/>
        <v>38</v>
      </c>
      <c r="DJ251" s="46">
        <f t="shared" si="219"/>
        <v>39</v>
      </c>
      <c r="DK251" s="46">
        <f t="shared" si="219"/>
        <v>39</v>
      </c>
      <c r="DL251" s="46">
        <f t="shared" si="219"/>
        <v>39</v>
      </c>
      <c r="DM251" s="46">
        <f t="shared" si="219"/>
        <v>39</v>
      </c>
      <c r="DN251" s="46">
        <f t="shared" si="219"/>
        <v>40</v>
      </c>
      <c r="DO251" s="46">
        <f t="shared" si="219"/>
        <v>40</v>
      </c>
      <c r="DP251" s="46">
        <f t="shared" si="219"/>
        <v>40</v>
      </c>
      <c r="DQ251" s="46">
        <f t="shared" si="219"/>
        <v>41</v>
      </c>
      <c r="DR251" s="46">
        <f t="shared" si="219"/>
        <v>41</v>
      </c>
      <c r="DS251" s="46">
        <f t="shared" si="219"/>
        <v>41</v>
      </c>
      <c r="DT251" s="46">
        <f t="shared" si="219"/>
        <v>42</v>
      </c>
      <c r="DU251" s="46">
        <f t="shared" si="219"/>
        <v>42</v>
      </c>
      <c r="DV251" s="46">
        <f t="shared" si="219"/>
        <v>42</v>
      </c>
      <c r="DW251" s="46">
        <f t="shared" si="219"/>
        <v>42</v>
      </c>
      <c r="DX251" s="46">
        <f t="shared" si="219"/>
        <v>43</v>
      </c>
      <c r="DY251" s="46">
        <f t="shared" si="219"/>
        <v>43</v>
      </c>
      <c r="DZ251" s="46">
        <f t="shared" si="219"/>
        <v>43</v>
      </c>
      <c r="EA251" s="46">
        <f t="shared" si="219"/>
        <v>44</v>
      </c>
      <c r="EB251" s="46">
        <f t="shared" si="219"/>
        <v>44</v>
      </c>
      <c r="EC251" s="46">
        <f t="shared" si="219"/>
        <v>44</v>
      </c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51"/>
      <c r="EX251" s="51"/>
      <c r="EY251" s="51"/>
      <c r="EZ251" s="51"/>
      <c r="FA251" s="51"/>
      <c r="FB251" s="51"/>
      <c r="FC251" s="51"/>
      <c r="FD251" s="51"/>
      <c r="FE251" s="51"/>
      <c r="FF251" s="51"/>
      <c r="FG251" s="51"/>
      <c r="FH251" s="51"/>
      <c r="FI251" s="51"/>
    </row>
    <row r="252" spans="1:165" ht="15.75" customHeight="1">
      <c r="A252" s="54" t="s">
        <v>79</v>
      </c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2"/>
      <c r="AA252" s="52"/>
      <c r="AB252" s="51"/>
      <c r="AC252" s="51"/>
      <c r="AD252" s="51"/>
      <c r="AE252" s="51"/>
      <c r="AF252" s="51"/>
      <c r="AJ252" s="53">
        <v>7</v>
      </c>
      <c r="AK252" s="53">
        <v>7</v>
      </c>
      <c r="AL252" s="53">
        <v>7</v>
      </c>
      <c r="AM252" s="53">
        <v>7</v>
      </c>
      <c r="AN252" s="53">
        <v>7</v>
      </c>
      <c r="AO252" s="53">
        <v>8</v>
      </c>
      <c r="AP252" s="53">
        <v>8</v>
      </c>
      <c r="AQ252" s="53">
        <v>8</v>
      </c>
      <c r="AR252" s="53">
        <v>8</v>
      </c>
      <c r="AS252" s="53">
        <v>8</v>
      </c>
      <c r="AT252" s="53">
        <v>8</v>
      </c>
      <c r="AU252" s="53">
        <v>8</v>
      </c>
      <c r="AV252" s="53">
        <v>8</v>
      </c>
      <c r="AW252" s="53">
        <v>8</v>
      </c>
      <c r="AX252" s="53">
        <v>8</v>
      </c>
      <c r="AY252" s="53">
        <v>8</v>
      </c>
      <c r="AZ252" s="53">
        <v>8</v>
      </c>
      <c r="BA252" s="53">
        <v>8</v>
      </c>
      <c r="BB252" s="53">
        <v>9</v>
      </c>
      <c r="BC252" s="53">
        <v>9</v>
      </c>
      <c r="BD252" s="53">
        <v>9</v>
      </c>
      <c r="BE252" s="53">
        <v>9</v>
      </c>
      <c r="BF252" s="53">
        <v>9</v>
      </c>
      <c r="BG252" s="53">
        <v>9</v>
      </c>
      <c r="BH252" s="53">
        <v>9</v>
      </c>
      <c r="BI252" s="53">
        <v>10</v>
      </c>
      <c r="BJ252" s="53">
        <v>10</v>
      </c>
      <c r="BK252" s="53">
        <v>10</v>
      </c>
      <c r="BL252" s="53">
        <v>10</v>
      </c>
      <c r="BM252" s="53">
        <v>10</v>
      </c>
      <c r="BN252" s="53">
        <v>10</v>
      </c>
      <c r="BO252" s="53">
        <v>10</v>
      </c>
      <c r="BP252" s="53">
        <v>10</v>
      </c>
      <c r="BQ252" s="53">
        <v>10</v>
      </c>
      <c r="BR252" s="53">
        <v>10</v>
      </c>
      <c r="BS252" s="53">
        <v>10</v>
      </c>
      <c r="BT252" s="53">
        <v>10</v>
      </c>
      <c r="BU252" s="53">
        <v>10</v>
      </c>
      <c r="BV252" s="51">
        <v>10</v>
      </c>
      <c r="BW252" s="51">
        <v>10</v>
      </c>
      <c r="BX252" s="51">
        <v>10</v>
      </c>
      <c r="BY252" s="51">
        <v>10</v>
      </c>
      <c r="BZ252" s="51">
        <v>10</v>
      </c>
      <c r="CA252" s="51">
        <v>10</v>
      </c>
      <c r="CB252" s="51">
        <v>10</v>
      </c>
      <c r="CC252" s="51">
        <v>10</v>
      </c>
      <c r="CD252" s="51">
        <v>10</v>
      </c>
      <c r="CE252" s="51">
        <v>10</v>
      </c>
      <c r="CF252" s="53">
        <v>10</v>
      </c>
      <c r="CG252" s="53">
        <v>10</v>
      </c>
      <c r="CH252" s="53">
        <v>10</v>
      </c>
      <c r="CI252" s="53">
        <v>10</v>
      </c>
      <c r="CJ252" s="53">
        <v>10</v>
      </c>
      <c r="CK252" s="53">
        <v>10</v>
      </c>
      <c r="CL252" s="53">
        <v>10</v>
      </c>
      <c r="CM252" s="53">
        <v>11</v>
      </c>
      <c r="CN252" s="53">
        <v>11</v>
      </c>
      <c r="CO252" s="53">
        <v>11</v>
      </c>
      <c r="CP252" s="53">
        <v>11</v>
      </c>
      <c r="CQ252" s="53">
        <v>11</v>
      </c>
      <c r="CR252" s="53">
        <v>11</v>
      </c>
      <c r="CS252" s="53">
        <v>11</v>
      </c>
      <c r="CT252" s="53">
        <v>12</v>
      </c>
      <c r="CU252" s="53">
        <v>12</v>
      </c>
      <c r="CV252" s="53">
        <v>12</v>
      </c>
      <c r="CW252" s="53">
        <v>12</v>
      </c>
      <c r="CX252" s="53">
        <v>12</v>
      </c>
      <c r="CY252" s="53">
        <v>12</v>
      </c>
      <c r="CZ252" s="51">
        <v>12</v>
      </c>
      <c r="DA252" s="51">
        <v>12</v>
      </c>
      <c r="DB252" s="51">
        <v>12</v>
      </c>
      <c r="DC252" s="51">
        <v>12</v>
      </c>
      <c r="DD252" s="51">
        <v>12</v>
      </c>
      <c r="DE252" s="51">
        <v>12</v>
      </c>
      <c r="DF252" s="51">
        <v>12</v>
      </c>
      <c r="DG252" s="51">
        <v>12</v>
      </c>
      <c r="DH252" s="51">
        <v>12</v>
      </c>
      <c r="DI252" s="51">
        <v>12</v>
      </c>
      <c r="DJ252" s="51">
        <v>13</v>
      </c>
      <c r="DK252" s="51">
        <v>13</v>
      </c>
      <c r="DL252" s="51">
        <v>13</v>
      </c>
      <c r="DM252" s="51">
        <v>13</v>
      </c>
      <c r="DN252" s="51">
        <v>13</v>
      </c>
      <c r="DO252" s="51">
        <v>13</v>
      </c>
      <c r="DP252" s="51">
        <v>13</v>
      </c>
      <c r="DQ252" s="51">
        <v>13</v>
      </c>
      <c r="DR252" s="51">
        <v>13</v>
      </c>
      <c r="DS252" s="51">
        <v>13</v>
      </c>
      <c r="DT252" s="51">
        <v>14</v>
      </c>
      <c r="DU252" s="51">
        <v>14</v>
      </c>
      <c r="DV252" s="51">
        <v>14</v>
      </c>
      <c r="DW252" s="51">
        <v>14</v>
      </c>
      <c r="DX252" s="51">
        <v>14</v>
      </c>
      <c r="DY252" s="51">
        <v>14</v>
      </c>
      <c r="DZ252" s="51">
        <v>14</v>
      </c>
      <c r="EA252" s="51">
        <v>14</v>
      </c>
      <c r="EB252" s="51">
        <v>14</v>
      </c>
      <c r="EC252" s="51">
        <v>14</v>
      </c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</row>
    <row r="253" spans="1:165" ht="15.75" customHeight="1">
      <c r="A253" s="54" t="s">
        <v>80</v>
      </c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2"/>
      <c r="AA253" s="52"/>
      <c r="AB253" s="51"/>
      <c r="AC253" s="51"/>
      <c r="AD253" s="51"/>
      <c r="AE253" s="51"/>
      <c r="AF253" s="51"/>
      <c r="AJ253" s="53">
        <v>6</v>
      </c>
      <c r="AK253" s="53">
        <v>6</v>
      </c>
      <c r="AL253" s="53">
        <v>6</v>
      </c>
      <c r="AM253" s="53">
        <v>6</v>
      </c>
      <c r="AN253" s="53">
        <v>6</v>
      </c>
      <c r="AO253" s="53">
        <v>6</v>
      </c>
      <c r="AP253" s="53">
        <v>6</v>
      </c>
      <c r="AQ253" s="53">
        <v>6</v>
      </c>
      <c r="AR253" s="53">
        <v>7</v>
      </c>
      <c r="AS253" s="53">
        <v>7</v>
      </c>
      <c r="AT253" s="53">
        <v>7</v>
      </c>
      <c r="AU253" s="53">
        <v>7</v>
      </c>
      <c r="AV253" s="53">
        <v>6</v>
      </c>
      <c r="AW253" s="53">
        <v>6</v>
      </c>
      <c r="AX253" s="53">
        <v>6</v>
      </c>
      <c r="AY253" s="53">
        <v>6</v>
      </c>
      <c r="AZ253" s="53">
        <v>6</v>
      </c>
      <c r="BA253" s="53">
        <v>6</v>
      </c>
      <c r="BB253" s="53">
        <v>6</v>
      </c>
      <c r="BC253" s="53">
        <v>6</v>
      </c>
      <c r="BD253" s="53">
        <v>6</v>
      </c>
      <c r="BE253" s="53">
        <v>6</v>
      </c>
      <c r="BF253" s="53">
        <v>7</v>
      </c>
      <c r="BG253" s="53">
        <v>7</v>
      </c>
      <c r="BH253" s="53">
        <v>7</v>
      </c>
      <c r="BI253" s="53">
        <v>7</v>
      </c>
      <c r="BJ253" s="53">
        <v>7</v>
      </c>
      <c r="BK253" s="53">
        <v>7</v>
      </c>
      <c r="BL253" s="53">
        <v>7</v>
      </c>
      <c r="BM253" s="53">
        <v>7</v>
      </c>
      <c r="BN253" s="53">
        <v>7</v>
      </c>
      <c r="BO253" s="53">
        <v>7</v>
      </c>
      <c r="BP253" s="53">
        <v>8</v>
      </c>
      <c r="BQ253" s="53">
        <v>8</v>
      </c>
      <c r="BR253" s="53">
        <v>8</v>
      </c>
      <c r="BS253" s="53">
        <v>8</v>
      </c>
      <c r="BT253" s="53">
        <v>8</v>
      </c>
      <c r="BU253" s="53">
        <v>8</v>
      </c>
      <c r="BV253" s="51">
        <v>9</v>
      </c>
      <c r="BW253" s="51">
        <v>9</v>
      </c>
      <c r="BX253" s="51">
        <v>9</v>
      </c>
      <c r="BY253" s="51">
        <v>9</v>
      </c>
      <c r="BZ253" s="51">
        <v>9</v>
      </c>
      <c r="CA253" s="51">
        <v>9</v>
      </c>
      <c r="CB253" s="51">
        <v>9</v>
      </c>
      <c r="CC253" s="51">
        <v>9</v>
      </c>
      <c r="CD253" s="51">
        <v>9</v>
      </c>
      <c r="CE253" s="51">
        <v>9</v>
      </c>
      <c r="CF253" s="53">
        <v>9</v>
      </c>
      <c r="CG253" s="53">
        <v>9</v>
      </c>
      <c r="CH253" s="53">
        <v>9</v>
      </c>
      <c r="CI253" s="53">
        <v>9</v>
      </c>
      <c r="CJ253" s="53">
        <v>8</v>
      </c>
      <c r="CK253" s="53">
        <v>8</v>
      </c>
      <c r="CL253" s="53">
        <v>8</v>
      </c>
      <c r="CM253" s="53">
        <v>8</v>
      </c>
      <c r="CN253" s="53">
        <v>8</v>
      </c>
      <c r="CO253" s="53">
        <v>8</v>
      </c>
      <c r="CP253" s="53">
        <v>9</v>
      </c>
      <c r="CQ253" s="53">
        <v>9</v>
      </c>
      <c r="CR253" s="53">
        <v>9</v>
      </c>
      <c r="CS253" s="53">
        <v>9</v>
      </c>
      <c r="CT253" s="53">
        <v>9</v>
      </c>
      <c r="CU253" s="53">
        <v>9</v>
      </c>
      <c r="CV253" s="53">
        <v>9</v>
      </c>
      <c r="CW253" s="53">
        <v>9</v>
      </c>
      <c r="CX253" s="53">
        <v>9</v>
      </c>
      <c r="CY253" s="53">
        <v>9</v>
      </c>
      <c r="CZ253" s="51">
        <v>10</v>
      </c>
      <c r="DA253" s="51">
        <v>10</v>
      </c>
      <c r="DB253" s="51">
        <v>10</v>
      </c>
      <c r="DC253" s="51">
        <v>10</v>
      </c>
      <c r="DD253" s="51">
        <v>10</v>
      </c>
      <c r="DE253" s="51">
        <v>10</v>
      </c>
      <c r="DF253" s="51">
        <v>10</v>
      </c>
      <c r="DG253" s="51">
        <v>10</v>
      </c>
      <c r="DH253" s="51">
        <v>10</v>
      </c>
      <c r="DI253" s="51">
        <v>10</v>
      </c>
      <c r="DJ253" s="51">
        <v>10</v>
      </c>
      <c r="DK253" s="51">
        <v>10</v>
      </c>
      <c r="DL253" s="51">
        <v>10</v>
      </c>
      <c r="DM253" s="51">
        <v>10</v>
      </c>
      <c r="DN253" s="51">
        <v>11</v>
      </c>
      <c r="DO253" s="51">
        <v>11</v>
      </c>
      <c r="DP253" s="51">
        <v>11</v>
      </c>
      <c r="DQ253" s="51">
        <v>11</v>
      </c>
      <c r="DR253" s="51">
        <v>11</v>
      </c>
      <c r="DS253" s="51">
        <v>11</v>
      </c>
      <c r="DT253" s="51">
        <v>11</v>
      </c>
      <c r="DU253" s="51">
        <v>11</v>
      </c>
      <c r="DV253" s="51">
        <v>11</v>
      </c>
      <c r="DW253" s="51">
        <v>11</v>
      </c>
      <c r="DX253" s="51">
        <v>12</v>
      </c>
      <c r="DY253" s="51">
        <v>12</v>
      </c>
      <c r="DZ253" s="51">
        <v>12</v>
      </c>
      <c r="EA253" s="51">
        <v>12</v>
      </c>
      <c r="EB253" s="51">
        <v>12</v>
      </c>
      <c r="EC253" s="51">
        <v>12</v>
      </c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1"/>
      <c r="EU253" s="51"/>
      <c r="EV253" s="51"/>
      <c r="EW253" s="51"/>
      <c r="EX253" s="51"/>
      <c r="EY253" s="51"/>
      <c r="EZ253" s="51"/>
      <c r="FA253" s="51"/>
      <c r="FB253" s="51"/>
      <c r="FC253" s="51"/>
      <c r="FD253" s="51"/>
      <c r="FE253" s="51"/>
      <c r="FF253" s="51"/>
      <c r="FG253" s="51"/>
      <c r="FH253" s="51"/>
      <c r="FI253" s="51"/>
    </row>
    <row r="254" spans="1:165" ht="15.75" customHeight="1">
      <c r="A254" s="54" t="s">
        <v>81</v>
      </c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2"/>
      <c r="AA254" s="52"/>
      <c r="AB254" s="51"/>
      <c r="AC254" s="51"/>
      <c r="AD254" s="51"/>
      <c r="AE254" s="51"/>
      <c r="AF254" s="51"/>
      <c r="AV254" s="53">
        <v>2</v>
      </c>
      <c r="AW254" s="53">
        <v>2</v>
      </c>
      <c r="AX254" s="53">
        <v>2</v>
      </c>
      <c r="AY254" s="53">
        <v>3</v>
      </c>
      <c r="AZ254" s="53">
        <v>3</v>
      </c>
      <c r="BA254" s="53">
        <v>3</v>
      </c>
      <c r="BB254" s="53">
        <v>3</v>
      </c>
      <c r="BC254" s="53">
        <v>3</v>
      </c>
      <c r="BD254" s="53">
        <v>3</v>
      </c>
      <c r="BE254" s="53">
        <v>3</v>
      </c>
      <c r="BF254" s="53">
        <v>3</v>
      </c>
      <c r="BG254" s="53">
        <v>3</v>
      </c>
      <c r="BH254" s="53">
        <v>3</v>
      </c>
      <c r="BI254" s="53">
        <v>3</v>
      </c>
      <c r="BJ254" s="53">
        <v>3</v>
      </c>
      <c r="BK254" s="53">
        <v>3</v>
      </c>
      <c r="BL254" s="53">
        <v>4</v>
      </c>
      <c r="BM254" s="53">
        <v>4</v>
      </c>
      <c r="BN254" s="53">
        <v>4</v>
      </c>
      <c r="BO254" s="53">
        <v>4</v>
      </c>
      <c r="BP254" s="53">
        <v>4</v>
      </c>
      <c r="BQ254" s="53">
        <v>4</v>
      </c>
      <c r="BR254" s="53">
        <v>4</v>
      </c>
      <c r="BS254" s="53">
        <v>5</v>
      </c>
      <c r="BT254" s="53">
        <v>5</v>
      </c>
      <c r="BU254" s="53">
        <v>5</v>
      </c>
      <c r="BV254" s="51">
        <v>5</v>
      </c>
      <c r="BW254" s="51">
        <v>5</v>
      </c>
      <c r="BX254" s="51">
        <v>5</v>
      </c>
      <c r="BY254" s="51">
        <v>5</v>
      </c>
      <c r="BZ254" s="51">
        <v>6</v>
      </c>
      <c r="CA254" s="51">
        <v>6</v>
      </c>
      <c r="CB254" s="51">
        <v>6</v>
      </c>
      <c r="CC254" s="51">
        <v>6</v>
      </c>
      <c r="CD254" s="51">
        <v>6</v>
      </c>
      <c r="CE254" s="51">
        <v>6</v>
      </c>
      <c r="CF254" s="53">
        <v>7</v>
      </c>
      <c r="CG254" s="53">
        <v>7</v>
      </c>
      <c r="CH254" s="53">
        <v>7</v>
      </c>
      <c r="CI254" s="53">
        <v>7</v>
      </c>
      <c r="CJ254" s="53">
        <v>6</v>
      </c>
      <c r="CK254" s="53">
        <v>6</v>
      </c>
      <c r="CL254" s="53">
        <v>6</v>
      </c>
      <c r="CM254" s="53">
        <v>6</v>
      </c>
      <c r="CN254" s="53">
        <v>6</v>
      </c>
      <c r="CO254" s="53">
        <v>6</v>
      </c>
      <c r="CP254" s="53">
        <v>6</v>
      </c>
      <c r="CQ254" s="53">
        <v>6</v>
      </c>
      <c r="CR254" s="53">
        <v>6</v>
      </c>
      <c r="CS254" s="53">
        <v>6</v>
      </c>
      <c r="CT254" s="53">
        <v>6</v>
      </c>
      <c r="CU254" s="53">
        <v>6</v>
      </c>
      <c r="CV254" s="53">
        <v>6</v>
      </c>
      <c r="CW254" s="53">
        <v>7</v>
      </c>
      <c r="CX254" s="53">
        <v>7</v>
      </c>
      <c r="CY254" s="53">
        <v>7</v>
      </c>
      <c r="CZ254" s="51">
        <v>7</v>
      </c>
      <c r="DA254" s="51">
        <v>7</v>
      </c>
      <c r="DB254" s="51">
        <v>7</v>
      </c>
      <c r="DC254" s="51">
        <v>7</v>
      </c>
      <c r="DD254" s="51">
        <v>7</v>
      </c>
      <c r="DE254" s="51">
        <v>7</v>
      </c>
      <c r="DF254" s="51">
        <v>7</v>
      </c>
      <c r="DG254" s="51">
        <v>7</v>
      </c>
      <c r="DH254" s="51">
        <v>7</v>
      </c>
      <c r="DI254" s="51">
        <v>7</v>
      </c>
      <c r="DJ254" s="51">
        <v>7</v>
      </c>
      <c r="DK254" s="51">
        <v>7</v>
      </c>
      <c r="DL254" s="51">
        <v>7</v>
      </c>
      <c r="DM254" s="51">
        <v>7</v>
      </c>
      <c r="DN254" s="51">
        <v>7</v>
      </c>
      <c r="DO254" s="51">
        <v>7</v>
      </c>
      <c r="DP254" s="51">
        <v>7</v>
      </c>
      <c r="DQ254" s="51">
        <v>8</v>
      </c>
      <c r="DR254" s="51">
        <v>8</v>
      </c>
      <c r="DS254" s="51">
        <v>8</v>
      </c>
      <c r="DT254" s="51">
        <v>8</v>
      </c>
      <c r="DU254" s="51">
        <v>8</v>
      </c>
      <c r="DV254" s="51">
        <v>8</v>
      </c>
      <c r="DW254" s="51">
        <v>8</v>
      </c>
      <c r="DX254" s="51">
        <v>8</v>
      </c>
      <c r="DY254" s="51">
        <v>8</v>
      </c>
      <c r="DZ254" s="51">
        <v>8</v>
      </c>
      <c r="EA254" s="51">
        <v>9</v>
      </c>
      <c r="EB254" s="51">
        <v>9</v>
      </c>
      <c r="EC254" s="51">
        <v>9</v>
      </c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1"/>
      <c r="EU254" s="51"/>
      <c r="EV254" s="51"/>
      <c r="EW254" s="51"/>
      <c r="EX254" s="51"/>
      <c r="EY254" s="51"/>
      <c r="EZ254" s="51"/>
      <c r="FA254" s="51"/>
      <c r="FB254" s="51"/>
      <c r="FC254" s="51"/>
      <c r="FD254" s="51"/>
      <c r="FE254" s="51"/>
      <c r="FF254" s="51"/>
      <c r="FG254" s="51"/>
      <c r="FH254" s="51"/>
      <c r="FI254" s="51"/>
    </row>
    <row r="255" spans="1:165" ht="15.75" customHeight="1">
      <c r="A255" s="54" t="s">
        <v>82</v>
      </c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2"/>
      <c r="AA255" s="52"/>
      <c r="AB255" s="51"/>
      <c r="AC255" s="51"/>
      <c r="AD255" s="51"/>
      <c r="AE255" s="51"/>
      <c r="AF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J255" s="53">
        <v>3</v>
      </c>
      <c r="CK255" s="53">
        <v>3</v>
      </c>
      <c r="CL255" s="53">
        <v>3</v>
      </c>
      <c r="CM255" s="53">
        <v>3</v>
      </c>
      <c r="CN255" s="53">
        <v>3</v>
      </c>
      <c r="CO255" s="53">
        <v>3</v>
      </c>
      <c r="CP255" s="53">
        <v>3</v>
      </c>
      <c r="CQ255" s="53">
        <v>3</v>
      </c>
      <c r="CR255" s="53">
        <v>3</v>
      </c>
      <c r="CS255" s="53">
        <v>3</v>
      </c>
      <c r="CT255" s="53">
        <v>3</v>
      </c>
      <c r="CU255" s="53">
        <v>3</v>
      </c>
      <c r="CV255" s="53">
        <v>3</v>
      </c>
      <c r="CW255" s="53">
        <v>3</v>
      </c>
      <c r="CX255" s="53">
        <v>3</v>
      </c>
      <c r="CY255" s="53">
        <v>3</v>
      </c>
      <c r="CZ255" s="51">
        <v>3</v>
      </c>
      <c r="DA255" s="51">
        <v>3</v>
      </c>
      <c r="DB255" s="51">
        <v>3</v>
      </c>
      <c r="DC255" s="51">
        <v>3</v>
      </c>
      <c r="DD255" s="51">
        <v>4</v>
      </c>
      <c r="DE255" s="51">
        <v>4</v>
      </c>
      <c r="DF255" s="51">
        <v>4</v>
      </c>
      <c r="DG255" s="51">
        <v>5</v>
      </c>
      <c r="DH255" s="51">
        <v>5</v>
      </c>
      <c r="DI255" s="51">
        <v>5</v>
      </c>
      <c r="DJ255" s="51">
        <v>5</v>
      </c>
      <c r="DK255" s="51">
        <v>5</v>
      </c>
      <c r="DL255" s="51">
        <v>5</v>
      </c>
      <c r="DM255" s="51">
        <v>5</v>
      </c>
      <c r="DN255" s="51">
        <v>5</v>
      </c>
      <c r="DO255" s="51">
        <v>5</v>
      </c>
      <c r="DP255" s="51">
        <v>5</v>
      </c>
      <c r="DQ255" s="51">
        <v>5</v>
      </c>
      <c r="DR255" s="51">
        <v>5</v>
      </c>
      <c r="DS255" s="51">
        <v>5</v>
      </c>
      <c r="DT255" s="51">
        <v>5</v>
      </c>
      <c r="DU255" s="51">
        <v>5</v>
      </c>
      <c r="DV255" s="51">
        <v>5</v>
      </c>
      <c r="DW255" s="51">
        <v>5</v>
      </c>
      <c r="DX255" s="51">
        <v>5</v>
      </c>
      <c r="DY255" s="51">
        <v>5</v>
      </c>
      <c r="DZ255" s="51">
        <v>5</v>
      </c>
      <c r="EA255" s="51">
        <v>5</v>
      </c>
      <c r="EB255" s="51">
        <v>5</v>
      </c>
      <c r="EC255" s="51">
        <v>5</v>
      </c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</row>
    <row r="256" spans="1:165" ht="15.75" customHeight="1">
      <c r="A256" s="54" t="s">
        <v>83</v>
      </c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2"/>
      <c r="AA256" s="52"/>
      <c r="AB256" s="51"/>
      <c r="AC256" s="51"/>
      <c r="AD256" s="51"/>
      <c r="AE256" s="51"/>
      <c r="AF256" s="51"/>
      <c r="AJ256" s="53">
        <v>2</v>
      </c>
      <c r="AK256" s="53">
        <v>3</v>
      </c>
      <c r="AL256" s="53">
        <v>3</v>
      </c>
      <c r="AM256" s="53">
        <v>3</v>
      </c>
      <c r="AN256" s="53">
        <v>3</v>
      </c>
      <c r="AO256" s="53">
        <v>3</v>
      </c>
      <c r="AP256" s="53">
        <v>3</v>
      </c>
      <c r="AQ256" s="53">
        <v>3</v>
      </c>
      <c r="AR256" s="53">
        <v>3</v>
      </c>
      <c r="AS256" s="53">
        <v>3</v>
      </c>
      <c r="AT256" s="53">
        <v>3</v>
      </c>
      <c r="AU256" s="53">
        <v>3</v>
      </c>
      <c r="AV256" s="53">
        <v>3</v>
      </c>
      <c r="AW256" s="53">
        <v>3</v>
      </c>
      <c r="AX256" s="53">
        <v>3</v>
      </c>
      <c r="AY256" s="53">
        <v>3</v>
      </c>
      <c r="AZ256" s="53">
        <v>3</v>
      </c>
      <c r="BA256" s="53">
        <v>3</v>
      </c>
      <c r="BB256" s="53">
        <v>3</v>
      </c>
      <c r="BC256" s="53">
        <v>3</v>
      </c>
      <c r="BD256" s="53">
        <v>3</v>
      </c>
      <c r="BE256" s="53">
        <v>3</v>
      </c>
      <c r="BF256" s="53">
        <v>3</v>
      </c>
      <c r="BG256" s="53">
        <v>3</v>
      </c>
      <c r="BH256" s="53">
        <v>3</v>
      </c>
      <c r="BI256" s="53">
        <v>3</v>
      </c>
      <c r="BJ256" s="53">
        <v>3</v>
      </c>
      <c r="BK256" s="53">
        <v>3</v>
      </c>
      <c r="BL256" s="53">
        <v>3</v>
      </c>
      <c r="BM256" s="53">
        <v>3</v>
      </c>
      <c r="BN256" s="53">
        <v>3</v>
      </c>
      <c r="BO256" s="53">
        <v>3</v>
      </c>
      <c r="BP256" s="53">
        <v>3</v>
      </c>
      <c r="BQ256" s="53">
        <v>3</v>
      </c>
      <c r="BR256" s="53">
        <v>3</v>
      </c>
      <c r="BS256" s="53">
        <v>3</v>
      </c>
      <c r="BT256" s="53">
        <v>3</v>
      </c>
      <c r="BU256" s="53">
        <v>3</v>
      </c>
      <c r="BV256" s="51">
        <v>3</v>
      </c>
      <c r="BW256" s="51">
        <v>3</v>
      </c>
      <c r="BX256" s="51">
        <v>3</v>
      </c>
      <c r="BY256" s="51">
        <v>3</v>
      </c>
      <c r="BZ256" s="51">
        <v>3</v>
      </c>
      <c r="CA256" s="51">
        <v>3</v>
      </c>
      <c r="CB256" s="51">
        <v>3</v>
      </c>
      <c r="CC256" s="51">
        <v>4</v>
      </c>
      <c r="CD256" s="51">
        <v>4</v>
      </c>
      <c r="CE256" s="51">
        <v>4</v>
      </c>
      <c r="CF256" s="53">
        <v>4</v>
      </c>
      <c r="CG256" s="53">
        <v>4</v>
      </c>
      <c r="CH256" s="53">
        <v>4</v>
      </c>
      <c r="CI256" s="53">
        <v>4</v>
      </c>
      <c r="CJ256" s="53">
        <v>4</v>
      </c>
      <c r="CK256" s="53">
        <v>4</v>
      </c>
      <c r="CL256" s="53">
        <v>4</v>
      </c>
      <c r="CM256" s="53">
        <v>4</v>
      </c>
      <c r="CN256" s="53">
        <v>4</v>
      </c>
      <c r="CO256" s="53">
        <v>4</v>
      </c>
      <c r="CP256" s="53">
        <v>4</v>
      </c>
      <c r="CQ256" s="53">
        <v>4</v>
      </c>
      <c r="CR256" s="53">
        <v>4</v>
      </c>
      <c r="CS256" s="53">
        <v>4</v>
      </c>
      <c r="CT256" s="53">
        <v>4</v>
      </c>
      <c r="CU256" s="53">
        <v>4</v>
      </c>
      <c r="CV256" s="53">
        <v>4</v>
      </c>
      <c r="CW256" s="53">
        <v>4</v>
      </c>
      <c r="CX256" s="53">
        <v>4</v>
      </c>
      <c r="CY256" s="53">
        <v>4</v>
      </c>
      <c r="CZ256" s="51">
        <v>4</v>
      </c>
      <c r="DA256" s="51">
        <v>4</v>
      </c>
      <c r="DB256" s="51">
        <v>4</v>
      </c>
      <c r="DC256" s="51">
        <v>4</v>
      </c>
      <c r="DD256" s="51">
        <v>4</v>
      </c>
      <c r="DE256" s="51">
        <v>4</v>
      </c>
      <c r="DF256" s="51">
        <v>4</v>
      </c>
      <c r="DG256" s="51">
        <v>4</v>
      </c>
      <c r="DH256" s="51">
        <v>4</v>
      </c>
      <c r="DI256" s="51">
        <v>4</v>
      </c>
      <c r="DJ256" s="51">
        <v>4</v>
      </c>
      <c r="DK256" s="51">
        <v>4</v>
      </c>
      <c r="DL256" s="51">
        <v>4</v>
      </c>
      <c r="DM256" s="51">
        <v>4</v>
      </c>
      <c r="DN256" s="51">
        <v>4</v>
      </c>
      <c r="DO256" s="51">
        <v>4</v>
      </c>
      <c r="DP256" s="51">
        <v>4</v>
      </c>
      <c r="DQ256" s="51">
        <v>4</v>
      </c>
      <c r="DR256" s="51">
        <v>4</v>
      </c>
      <c r="DS256" s="51">
        <v>4</v>
      </c>
      <c r="DT256" s="51">
        <v>4</v>
      </c>
      <c r="DU256" s="51">
        <v>4</v>
      </c>
      <c r="DV256" s="51">
        <v>4</v>
      </c>
      <c r="DW256" s="51">
        <v>4</v>
      </c>
      <c r="DX256" s="51">
        <v>4</v>
      </c>
      <c r="DY256" s="51">
        <v>4</v>
      </c>
      <c r="DZ256" s="51">
        <v>4</v>
      </c>
      <c r="EA256" s="51">
        <v>4</v>
      </c>
      <c r="EB256" s="51">
        <v>4</v>
      </c>
      <c r="EC256" s="51">
        <v>4</v>
      </c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1"/>
      <c r="EU256" s="51"/>
      <c r="EV256" s="51"/>
      <c r="EW256" s="51"/>
      <c r="EX256" s="51"/>
      <c r="EY256" s="51"/>
      <c r="EZ256" s="51"/>
      <c r="FA256" s="51"/>
      <c r="FB256" s="51"/>
      <c r="FC256" s="51"/>
      <c r="FD256" s="51"/>
      <c r="FE256" s="51"/>
      <c r="FF256" s="51"/>
      <c r="FG256" s="51"/>
      <c r="FH256" s="51"/>
      <c r="FI256" s="51"/>
    </row>
    <row r="257" spans="1:165" s="58" customFormat="1" ht="15.75" customHeight="1">
      <c r="A257" s="58" t="s">
        <v>98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51"/>
      <c r="AH257" s="51"/>
      <c r="AI257" s="53"/>
      <c r="AJ257" s="60">
        <f t="shared" ref="AJ257:AU257" si="220">((2*2)+(2*AJ256))</f>
        <v>8</v>
      </c>
      <c r="AK257" s="60">
        <f t="shared" si="220"/>
        <v>10</v>
      </c>
      <c r="AL257" s="60">
        <f t="shared" si="220"/>
        <v>10</v>
      </c>
      <c r="AM257" s="60">
        <f t="shared" si="220"/>
        <v>10</v>
      </c>
      <c r="AN257" s="60">
        <f t="shared" si="220"/>
        <v>10</v>
      </c>
      <c r="AO257" s="60">
        <f t="shared" si="220"/>
        <v>10</v>
      </c>
      <c r="AP257" s="60">
        <f t="shared" si="220"/>
        <v>10</v>
      </c>
      <c r="AQ257" s="60">
        <f t="shared" si="220"/>
        <v>10</v>
      </c>
      <c r="AR257" s="60">
        <f t="shared" si="220"/>
        <v>10</v>
      </c>
      <c r="AS257" s="60">
        <f t="shared" si="220"/>
        <v>10</v>
      </c>
      <c r="AT257" s="60">
        <f t="shared" si="220"/>
        <v>10</v>
      </c>
      <c r="AU257" s="60">
        <f t="shared" si="220"/>
        <v>10</v>
      </c>
      <c r="AV257" s="60">
        <f>((2*3)+(2*AV256))</f>
        <v>12</v>
      </c>
      <c r="AW257" s="60">
        <f t="shared" ref="AW257:CI257" si="221">((2*3)+(2*AW256))</f>
        <v>12</v>
      </c>
      <c r="AX257" s="60">
        <f t="shared" si="221"/>
        <v>12</v>
      </c>
      <c r="AY257" s="60">
        <f t="shared" si="221"/>
        <v>12</v>
      </c>
      <c r="AZ257" s="60">
        <f t="shared" si="221"/>
        <v>12</v>
      </c>
      <c r="BA257" s="60">
        <f t="shared" si="221"/>
        <v>12</v>
      </c>
      <c r="BB257" s="60">
        <f t="shared" si="221"/>
        <v>12</v>
      </c>
      <c r="BC257" s="60">
        <f t="shared" si="221"/>
        <v>12</v>
      </c>
      <c r="BD257" s="60">
        <f t="shared" si="221"/>
        <v>12</v>
      </c>
      <c r="BE257" s="60">
        <f t="shared" si="221"/>
        <v>12</v>
      </c>
      <c r="BF257" s="60">
        <f t="shared" si="221"/>
        <v>12</v>
      </c>
      <c r="BG257" s="60">
        <f t="shared" si="221"/>
        <v>12</v>
      </c>
      <c r="BH257" s="60">
        <f t="shared" si="221"/>
        <v>12</v>
      </c>
      <c r="BI257" s="60">
        <f t="shared" si="221"/>
        <v>12</v>
      </c>
      <c r="BJ257" s="60">
        <f t="shared" si="221"/>
        <v>12</v>
      </c>
      <c r="BK257" s="60">
        <f t="shared" si="221"/>
        <v>12</v>
      </c>
      <c r="BL257" s="60">
        <f t="shared" si="221"/>
        <v>12</v>
      </c>
      <c r="BM257" s="60">
        <f t="shared" si="221"/>
        <v>12</v>
      </c>
      <c r="BN257" s="60">
        <f t="shared" si="221"/>
        <v>12</v>
      </c>
      <c r="BO257" s="60">
        <f t="shared" si="221"/>
        <v>12</v>
      </c>
      <c r="BP257" s="60">
        <f t="shared" si="221"/>
        <v>12</v>
      </c>
      <c r="BQ257" s="60">
        <f t="shared" si="221"/>
        <v>12</v>
      </c>
      <c r="BR257" s="60">
        <f t="shared" si="221"/>
        <v>12</v>
      </c>
      <c r="BS257" s="60">
        <f t="shared" si="221"/>
        <v>12</v>
      </c>
      <c r="BT257" s="60">
        <f t="shared" si="221"/>
        <v>12</v>
      </c>
      <c r="BU257" s="60">
        <f t="shared" si="221"/>
        <v>12</v>
      </c>
      <c r="BV257" s="60">
        <f t="shared" si="221"/>
        <v>12</v>
      </c>
      <c r="BW257" s="60">
        <f t="shared" si="221"/>
        <v>12</v>
      </c>
      <c r="BX257" s="60">
        <f t="shared" si="221"/>
        <v>12</v>
      </c>
      <c r="BY257" s="60">
        <f t="shared" si="221"/>
        <v>12</v>
      </c>
      <c r="BZ257" s="60">
        <f t="shared" si="221"/>
        <v>12</v>
      </c>
      <c r="CA257" s="60">
        <f t="shared" si="221"/>
        <v>12</v>
      </c>
      <c r="CB257" s="60">
        <f t="shared" si="221"/>
        <v>12</v>
      </c>
      <c r="CC257" s="60">
        <f t="shared" si="221"/>
        <v>14</v>
      </c>
      <c r="CD257" s="60">
        <f t="shared" si="221"/>
        <v>14</v>
      </c>
      <c r="CE257" s="60">
        <f t="shared" si="221"/>
        <v>14</v>
      </c>
      <c r="CF257" s="60">
        <f t="shared" si="221"/>
        <v>14</v>
      </c>
      <c r="CG257" s="60">
        <f t="shared" si="221"/>
        <v>14</v>
      </c>
      <c r="CH257" s="60">
        <f t="shared" si="221"/>
        <v>14</v>
      </c>
      <c r="CI257" s="60">
        <f t="shared" si="221"/>
        <v>14</v>
      </c>
      <c r="CJ257" s="60">
        <f>((2*4)+(2*CJ256))</f>
        <v>16</v>
      </c>
      <c r="CK257" s="60">
        <f t="shared" ref="CK257:EC257" si="222">((2*4)+(2*CK256))</f>
        <v>16</v>
      </c>
      <c r="CL257" s="60">
        <f t="shared" si="222"/>
        <v>16</v>
      </c>
      <c r="CM257" s="60">
        <f t="shared" si="222"/>
        <v>16</v>
      </c>
      <c r="CN257" s="60">
        <f t="shared" si="222"/>
        <v>16</v>
      </c>
      <c r="CO257" s="60">
        <f t="shared" si="222"/>
        <v>16</v>
      </c>
      <c r="CP257" s="60">
        <f t="shared" si="222"/>
        <v>16</v>
      </c>
      <c r="CQ257" s="60">
        <f t="shared" si="222"/>
        <v>16</v>
      </c>
      <c r="CR257" s="60">
        <f t="shared" si="222"/>
        <v>16</v>
      </c>
      <c r="CS257" s="60">
        <f t="shared" si="222"/>
        <v>16</v>
      </c>
      <c r="CT257" s="60">
        <f t="shared" si="222"/>
        <v>16</v>
      </c>
      <c r="CU257" s="60">
        <f t="shared" si="222"/>
        <v>16</v>
      </c>
      <c r="CV257" s="60">
        <f t="shared" si="222"/>
        <v>16</v>
      </c>
      <c r="CW257" s="60">
        <f t="shared" si="222"/>
        <v>16</v>
      </c>
      <c r="CX257" s="60">
        <f t="shared" si="222"/>
        <v>16</v>
      </c>
      <c r="CY257" s="60">
        <f t="shared" si="222"/>
        <v>16</v>
      </c>
      <c r="CZ257" s="60">
        <f t="shared" si="222"/>
        <v>16</v>
      </c>
      <c r="DA257" s="60">
        <f t="shared" si="222"/>
        <v>16</v>
      </c>
      <c r="DB257" s="60">
        <f t="shared" si="222"/>
        <v>16</v>
      </c>
      <c r="DC257" s="60">
        <f t="shared" si="222"/>
        <v>16</v>
      </c>
      <c r="DD257" s="60">
        <f t="shared" si="222"/>
        <v>16</v>
      </c>
      <c r="DE257" s="60">
        <f t="shared" si="222"/>
        <v>16</v>
      </c>
      <c r="DF257" s="60">
        <f t="shared" si="222"/>
        <v>16</v>
      </c>
      <c r="DG257" s="60">
        <f t="shared" si="222"/>
        <v>16</v>
      </c>
      <c r="DH257" s="60">
        <f t="shared" si="222"/>
        <v>16</v>
      </c>
      <c r="DI257" s="60">
        <f t="shared" si="222"/>
        <v>16</v>
      </c>
      <c r="DJ257" s="60">
        <f t="shared" si="222"/>
        <v>16</v>
      </c>
      <c r="DK257" s="60">
        <f t="shared" si="222"/>
        <v>16</v>
      </c>
      <c r="DL257" s="60">
        <f t="shared" si="222"/>
        <v>16</v>
      </c>
      <c r="DM257" s="60">
        <f t="shared" si="222"/>
        <v>16</v>
      </c>
      <c r="DN257" s="60">
        <f t="shared" si="222"/>
        <v>16</v>
      </c>
      <c r="DO257" s="60">
        <f t="shared" si="222"/>
        <v>16</v>
      </c>
      <c r="DP257" s="60">
        <f t="shared" si="222"/>
        <v>16</v>
      </c>
      <c r="DQ257" s="60">
        <f t="shared" si="222"/>
        <v>16</v>
      </c>
      <c r="DR257" s="60">
        <f t="shared" si="222"/>
        <v>16</v>
      </c>
      <c r="DS257" s="60">
        <f t="shared" si="222"/>
        <v>16</v>
      </c>
      <c r="DT257" s="60">
        <f t="shared" si="222"/>
        <v>16</v>
      </c>
      <c r="DU257" s="60">
        <f t="shared" si="222"/>
        <v>16</v>
      </c>
      <c r="DV257" s="60">
        <f t="shared" si="222"/>
        <v>16</v>
      </c>
      <c r="DW257" s="60">
        <f t="shared" si="222"/>
        <v>16</v>
      </c>
      <c r="DX257" s="60">
        <f t="shared" si="222"/>
        <v>16</v>
      </c>
      <c r="DY257" s="60">
        <f t="shared" si="222"/>
        <v>16</v>
      </c>
      <c r="DZ257" s="60">
        <f t="shared" si="222"/>
        <v>16</v>
      </c>
      <c r="EA257" s="60">
        <f t="shared" si="222"/>
        <v>16</v>
      </c>
      <c r="EB257" s="60">
        <f t="shared" si="222"/>
        <v>16</v>
      </c>
      <c r="EC257" s="60">
        <f t="shared" si="222"/>
        <v>16</v>
      </c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</row>
    <row r="258" spans="1:165" ht="15.75" customHeight="1">
      <c r="A258" s="61" t="s">
        <v>97</v>
      </c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J258" s="51">
        <f t="shared" ref="AJ258:CU258" si="223">(AJ257+AJ261)</f>
        <v>27</v>
      </c>
      <c r="AK258" s="51">
        <f t="shared" si="223"/>
        <v>29</v>
      </c>
      <c r="AL258" s="51">
        <f t="shared" si="223"/>
        <v>31</v>
      </c>
      <c r="AM258" s="51">
        <f t="shared" si="223"/>
        <v>31</v>
      </c>
      <c r="AN258" s="51">
        <f t="shared" si="223"/>
        <v>29</v>
      </c>
      <c r="AO258" s="51">
        <f t="shared" si="223"/>
        <v>29</v>
      </c>
      <c r="AP258" s="51">
        <f t="shared" si="223"/>
        <v>31</v>
      </c>
      <c r="AQ258" s="51">
        <f t="shared" si="223"/>
        <v>31</v>
      </c>
      <c r="AR258" s="51">
        <f t="shared" si="223"/>
        <v>31</v>
      </c>
      <c r="AS258" s="51">
        <f t="shared" si="223"/>
        <v>31</v>
      </c>
      <c r="AT258" s="51">
        <f t="shared" si="223"/>
        <v>31</v>
      </c>
      <c r="AU258" s="51">
        <f t="shared" si="223"/>
        <v>31</v>
      </c>
      <c r="AV258" s="51">
        <f t="shared" si="223"/>
        <v>35</v>
      </c>
      <c r="AW258" s="51">
        <f t="shared" si="223"/>
        <v>35</v>
      </c>
      <c r="AX258" s="51">
        <f t="shared" si="223"/>
        <v>35</v>
      </c>
      <c r="AY258" s="51">
        <f t="shared" si="223"/>
        <v>35</v>
      </c>
      <c r="AZ258" s="51">
        <f t="shared" si="223"/>
        <v>35</v>
      </c>
      <c r="BA258" s="51">
        <f t="shared" si="223"/>
        <v>35</v>
      </c>
      <c r="BB258" s="51">
        <f t="shared" si="223"/>
        <v>35</v>
      </c>
      <c r="BC258" s="51">
        <f t="shared" si="223"/>
        <v>35</v>
      </c>
      <c r="BD258" s="51">
        <f t="shared" si="223"/>
        <v>33</v>
      </c>
      <c r="BE258" s="51">
        <f t="shared" si="223"/>
        <v>33</v>
      </c>
      <c r="BF258" s="51">
        <f t="shared" si="223"/>
        <v>33</v>
      </c>
      <c r="BG258" s="51">
        <f t="shared" si="223"/>
        <v>33</v>
      </c>
      <c r="BH258" s="51">
        <f t="shared" si="223"/>
        <v>33</v>
      </c>
      <c r="BI258" s="51">
        <f t="shared" si="223"/>
        <v>33</v>
      </c>
      <c r="BJ258" s="51">
        <f t="shared" si="223"/>
        <v>33</v>
      </c>
      <c r="BK258" s="51">
        <f t="shared" si="223"/>
        <v>33</v>
      </c>
      <c r="BL258" s="51">
        <f t="shared" si="223"/>
        <v>33</v>
      </c>
      <c r="BM258" s="51">
        <f t="shared" si="223"/>
        <v>33</v>
      </c>
      <c r="BN258" s="51">
        <f t="shared" si="223"/>
        <v>35</v>
      </c>
      <c r="BO258" s="51">
        <f t="shared" si="223"/>
        <v>35</v>
      </c>
      <c r="BP258" s="51">
        <f t="shared" si="223"/>
        <v>35</v>
      </c>
      <c r="BQ258" s="51">
        <f t="shared" si="223"/>
        <v>35</v>
      </c>
      <c r="BR258" s="51">
        <f t="shared" si="223"/>
        <v>35</v>
      </c>
      <c r="BS258" s="51">
        <f t="shared" si="223"/>
        <v>35</v>
      </c>
      <c r="BT258" s="51">
        <f t="shared" si="223"/>
        <v>35</v>
      </c>
      <c r="BU258" s="51">
        <f t="shared" si="223"/>
        <v>35</v>
      </c>
      <c r="BV258" s="51">
        <f t="shared" si="223"/>
        <v>35</v>
      </c>
      <c r="BW258" s="51">
        <f t="shared" si="223"/>
        <v>35</v>
      </c>
      <c r="BX258" s="51">
        <f t="shared" si="223"/>
        <v>37</v>
      </c>
      <c r="BY258" s="51">
        <f t="shared" si="223"/>
        <v>37</v>
      </c>
      <c r="BZ258" s="51">
        <f t="shared" si="223"/>
        <v>37</v>
      </c>
      <c r="CA258" s="51">
        <f t="shared" si="223"/>
        <v>37</v>
      </c>
      <c r="CB258" s="51">
        <f t="shared" si="223"/>
        <v>39</v>
      </c>
      <c r="CC258" s="51">
        <f t="shared" si="223"/>
        <v>41</v>
      </c>
      <c r="CD258" s="51">
        <f t="shared" si="223"/>
        <v>43</v>
      </c>
      <c r="CE258" s="51">
        <f t="shared" si="223"/>
        <v>43</v>
      </c>
      <c r="CF258" s="51">
        <f t="shared" si="223"/>
        <v>43</v>
      </c>
      <c r="CG258" s="51">
        <f t="shared" si="223"/>
        <v>43</v>
      </c>
      <c r="CH258" s="51">
        <f t="shared" si="223"/>
        <v>39</v>
      </c>
      <c r="CI258" s="51">
        <f t="shared" si="223"/>
        <v>39</v>
      </c>
      <c r="CJ258" s="51">
        <f t="shared" si="223"/>
        <v>43</v>
      </c>
      <c r="CK258" s="51">
        <f t="shared" si="223"/>
        <v>43</v>
      </c>
      <c r="CL258" s="51">
        <f t="shared" si="223"/>
        <v>43</v>
      </c>
      <c r="CM258" s="51">
        <f t="shared" si="223"/>
        <v>43</v>
      </c>
      <c r="CN258" s="51">
        <f t="shared" si="223"/>
        <v>43</v>
      </c>
      <c r="CO258" s="51">
        <f t="shared" si="223"/>
        <v>45</v>
      </c>
      <c r="CP258" s="51">
        <f t="shared" si="223"/>
        <v>45</v>
      </c>
      <c r="CQ258" s="51">
        <f t="shared" si="223"/>
        <v>45</v>
      </c>
      <c r="CR258" s="51">
        <f t="shared" si="223"/>
        <v>45</v>
      </c>
      <c r="CS258" s="51">
        <f t="shared" si="223"/>
        <v>45</v>
      </c>
      <c r="CT258" s="51">
        <f t="shared" si="223"/>
        <v>45</v>
      </c>
      <c r="CU258" s="51">
        <f t="shared" si="223"/>
        <v>47</v>
      </c>
      <c r="CV258" s="51">
        <f t="shared" ref="CV258:EC258" si="224">(CV257+CV261)</f>
        <v>47</v>
      </c>
      <c r="CW258" s="51">
        <f t="shared" si="224"/>
        <v>47</v>
      </c>
      <c r="CX258" s="51">
        <f t="shared" si="224"/>
        <v>47</v>
      </c>
      <c r="CY258" s="51">
        <f t="shared" si="224"/>
        <v>47</v>
      </c>
      <c r="CZ258" s="51">
        <f t="shared" si="224"/>
        <v>45</v>
      </c>
      <c r="DA258" s="51">
        <f t="shared" si="224"/>
        <v>45</v>
      </c>
      <c r="DB258" s="51">
        <f t="shared" si="224"/>
        <v>45</v>
      </c>
      <c r="DC258" s="51">
        <f t="shared" si="224"/>
        <v>45</v>
      </c>
      <c r="DD258" s="51">
        <f t="shared" si="224"/>
        <v>45</v>
      </c>
      <c r="DE258" s="51">
        <f t="shared" si="224"/>
        <v>45</v>
      </c>
      <c r="DF258" s="51">
        <f t="shared" si="224"/>
        <v>47</v>
      </c>
      <c r="DG258" s="51">
        <f t="shared" si="224"/>
        <v>45</v>
      </c>
      <c r="DH258" s="51">
        <f t="shared" si="224"/>
        <v>45</v>
      </c>
      <c r="DI258" s="51">
        <f t="shared" si="224"/>
        <v>45</v>
      </c>
      <c r="DJ258" s="51">
        <f t="shared" si="224"/>
        <v>45</v>
      </c>
      <c r="DK258" s="51">
        <f t="shared" si="224"/>
        <v>45</v>
      </c>
      <c r="DL258" s="51">
        <f t="shared" si="224"/>
        <v>45</v>
      </c>
      <c r="DM258" s="51">
        <f t="shared" si="224"/>
        <v>47</v>
      </c>
      <c r="DN258" s="51">
        <f t="shared" si="224"/>
        <v>45</v>
      </c>
      <c r="DO258" s="51">
        <f t="shared" si="224"/>
        <v>47</v>
      </c>
      <c r="DP258" s="51">
        <f t="shared" si="224"/>
        <v>47</v>
      </c>
      <c r="DQ258" s="51">
        <f t="shared" si="224"/>
        <v>47</v>
      </c>
      <c r="DR258" s="51">
        <f t="shared" si="224"/>
        <v>47</v>
      </c>
      <c r="DS258" s="51">
        <f t="shared" si="224"/>
        <v>47</v>
      </c>
      <c r="DT258" s="51">
        <f t="shared" si="224"/>
        <v>47</v>
      </c>
      <c r="DU258" s="51">
        <f t="shared" si="224"/>
        <v>47</v>
      </c>
      <c r="DV258" s="51">
        <f t="shared" si="224"/>
        <v>47</v>
      </c>
      <c r="DW258" s="51">
        <f t="shared" si="224"/>
        <v>49</v>
      </c>
      <c r="DX258" s="51">
        <f t="shared" si="224"/>
        <v>47</v>
      </c>
      <c r="DY258" s="51">
        <f t="shared" si="224"/>
        <v>49</v>
      </c>
      <c r="DZ258" s="51">
        <f t="shared" si="224"/>
        <v>49</v>
      </c>
      <c r="EA258" s="51">
        <f t="shared" si="224"/>
        <v>49</v>
      </c>
      <c r="EB258" s="51">
        <f t="shared" si="224"/>
        <v>49</v>
      </c>
      <c r="EC258" s="51">
        <f t="shared" si="224"/>
        <v>49</v>
      </c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</row>
    <row r="259" spans="1:165" s="63" customFormat="1" ht="15.75" customHeight="1">
      <c r="A259" s="62" t="s">
        <v>96</v>
      </c>
      <c r="C259" s="65"/>
      <c r="D259" s="65"/>
      <c r="E259" s="65"/>
      <c r="F259" s="65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51"/>
      <c r="Y259" s="51"/>
      <c r="Z259" s="64"/>
      <c r="AA259" s="64"/>
      <c r="AB259" s="64"/>
      <c r="AC259" s="64"/>
      <c r="AD259" s="64"/>
      <c r="AE259" s="64"/>
      <c r="AF259" s="64"/>
      <c r="AG259" s="53"/>
      <c r="AH259" s="53"/>
      <c r="AI259" s="53"/>
      <c r="AJ259" s="64">
        <f t="shared" ref="AJ259:BO259" si="225">ROUNDUP(Stitches_at_Final_BO*AJ249,0)</f>
        <v>11</v>
      </c>
      <c r="AK259" s="64">
        <f t="shared" si="225"/>
        <v>11</v>
      </c>
      <c r="AL259" s="64">
        <f t="shared" si="225"/>
        <v>11</v>
      </c>
      <c r="AM259" s="64">
        <f t="shared" si="225"/>
        <v>11</v>
      </c>
      <c r="AN259" s="64">
        <f t="shared" si="225"/>
        <v>12</v>
      </c>
      <c r="AO259" s="64">
        <f t="shared" si="225"/>
        <v>12</v>
      </c>
      <c r="AP259" s="64">
        <f t="shared" si="225"/>
        <v>12</v>
      </c>
      <c r="AQ259" s="64">
        <f t="shared" si="225"/>
        <v>12</v>
      </c>
      <c r="AR259" s="64">
        <f t="shared" si="225"/>
        <v>12</v>
      </c>
      <c r="AS259" s="64">
        <f t="shared" si="225"/>
        <v>13</v>
      </c>
      <c r="AT259" s="64">
        <f t="shared" si="225"/>
        <v>13</v>
      </c>
      <c r="AU259" s="64">
        <f t="shared" si="225"/>
        <v>13</v>
      </c>
      <c r="AV259" s="64">
        <f t="shared" si="225"/>
        <v>13</v>
      </c>
      <c r="AW259" s="64">
        <f t="shared" si="225"/>
        <v>13</v>
      </c>
      <c r="AX259" s="64">
        <f t="shared" si="225"/>
        <v>14</v>
      </c>
      <c r="AY259" s="64">
        <f t="shared" si="225"/>
        <v>14</v>
      </c>
      <c r="AZ259" s="64">
        <f t="shared" si="225"/>
        <v>14</v>
      </c>
      <c r="BA259" s="64">
        <f t="shared" si="225"/>
        <v>14</v>
      </c>
      <c r="BB259" s="64">
        <f t="shared" si="225"/>
        <v>14</v>
      </c>
      <c r="BC259" s="64">
        <f t="shared" si="225"/>
        <v>15</v>
      </c>
      <c r="BD259" s="64">
        <f t="shared" si="225"/>
        <v>15</v>
      </c>
      <c r="BE259" s="64">
        <f t="shared" si="225"/>
        <v>15</v>
      </c>
      <c r="BF259" s="64">
        <f t="shared" si="225"/>
        <v>15</v>
      </c>
      <c r="BG259" s="64">
        <f t="shared" si="225"/>
        <v>15</v>
      </c>
      <c r="BH259" s="64">
        <f t="shared" si="225"/>
        <v>16</v>
      </c>
      <c r="BI259" s="64">
        <f t="shared" si="225"/>
        <v>16</v>
      </c>
      <c r="BJ259" s="64">
        <f t="shared" si="225"/>
        <v>16</v>
      </c>
      <c r="BK259" s="64">
        <f t="shared" si="225"/>
        <v>16</v>
      </c>
      <c r="BL259" s="64">
        <f t="shared" si="225"/>
        <v>16</v>
      </c>
      <c r="BM259" s="64">
        <f t="shared" si="225"/>
        <v>17</v>
      </c>
      <c r="BN259" s="64">
        <f t="shared" si="225"/>
        <v>17</v>
      </c>
      <c r="BO259" s="64">
        <f t="shared" si="225"/>
        <v>17</v>
      </c>
      <c r="BP259" s="64">
        <f t="shared" ref="BP259:CU259" si="226">ROUNDUP(Stitches_at_Final_BO*BP249,0)</f>
        <v>17</v>
      </c>
      <c r="BQ259" s="64">
        <f t="shared" si="226"/>
        <v>17</v>
      </c>
      <c r="BR259" s="64">
        <f t="shared" si="226"/>
        <v>18</v>
      </c>
      <c r="BS259" s="64">
        <f t="shared" si="226"/>
        <v>18</v>
      </c>
      <c r="BT259" s="64">
        <f t="shared" si="226"/>
        <v>18</v>
      </c>
      <c r="BU259" s="64">
        <f t="shared" si="226"/>
        <v>18</v>
      </c>
      <c r="BV259" s="64">
        <f t="shared" si="226"/>
        <v>18</v>
      </c>
      <c r="BW259" s="64">
        <f t="shared" si="226"/>
        <v>19</v>
      </c>
      <c r="BX259" s="64">
        <f t="shared" si="226"/>
        <v>19</v>
      </c>
      <c r="BY259" s="64">
        <f t="shared" si="226"/>
        <v>19</v>
      </c>
      <c r="BZ259" s="64">
        <f t="shared" si="226"/>
        <v>19</v>
      </c>
      <c r="CA259" s="64">
        <f t="shared" si="226"/>
        <v>19</v>
      </c>
      <c r="CB259" s="64">
        <f t="shared" si="226"/>
        <v>20</v>
      </c>
      <c r="CC259" s="64">
        <f t="shared" si="226"/>
        <v>20</v>
      </c>
      <c r="CD259" s="64">
        <f t="shared" si="226"/>
        <v>20</v>
      </c>
      <c r="CE259" s="64">
        <f t="shared" si="226"/>
        <v>20</v>
      </c>
      <c r="CF259" s="64">
        <f t="shared" si="226"/>
        <v>20</v>
      </c>
      <c r="CG259" s="64">
        <f t="shared" si="226"/>
        <v>21</v>
      </c>
      <c r="CH259" s="64">
        <f t="shared" si="226"/>
        <v>21</v>
      </c>
      <c r="CI259" s="64">
        <f t="shared" si="226"/>
        <v>21</v>
      </c>
      <c r="CJ259" s="64">
        <f t="shared" si="226"/>
        <v>21</v>
      </c>
      <c r="CK259" s="64">
        <f t="shared" si="226"/>
        <v>21</v>
      </c>
      <c r="CL259" s="64">
        <f t="shared" si="226"/>
        <v>22</v>
      </c>
      <c r="CM259" s="64">
        <f t="shared" si="226"/>
        <v>22</v>
      </c>
      <c r="CN259" s="64">
        <f t="shared" si="226"/>
        <v>22</v>
      </c>
      <c r="CO259" s="64">
        <f t="shared" si="226"/>
        <v>22</v>
      </c>
      <c r="CP259" s="64">
        <f t="shared" si="226"/>
        <v>22</v>
      </c>
      <c r="CQ259" s="64">
        <f t="shared" si="226"/>
        <v>23</v>
      </c>
      <c r="CR259" s="64">
        <f t="shared" si="226"/>
        <v>23</v>
      </c>
      <c r="CS259" s="64">
        <f t="shared" si="226"/>
        <v>23</v>
      </c>
      <c r="CT259" s="64">
        <f t="shared" si="226"/>
        <v>23</v>
      </c>
      <c r="CU259" s="64">
        <f t="shared" si="226"/>
        <v>23</v>
      </c>
      <c r="CV259" s="64">
        <f t="shared" ref="CV259:EC259" si="227">ROUNDUP(Stitches_at_Final_BO*CV249,0)</f>
        <v>24</v>
      </c>
      <c r="CW259" s="64">
        <f t="shared" si="227"/>
        <v>24</v>
      </c>
      <c r="CX259" s="64">
        <f t="shared" si="227"/>
        <v>24</v>
      </c>
      <c r="CY259" s="64">
        <f t="shared" si="227"/>
        <v>24</v>
      </c>
      <c r="CZ259" s="64">
        <f t="shared" si="227"/>
        <v>24</v>
      </c>
      <c r="DA259" s="64">
        <f t="shared" si="227"/>
        <v>25</v>
      </c>
      <c r="DB259" s="64">
        <f t="shared" si="227"/>
        <v>25</v>
      </c>
      <c r="DC259" s="64">
        <f t="shared" si="227"/>
        <v>25</v>
      </c>
      <c r="DD259" s="64">
        <f t="shared" si="227"/>
        <v>25</v>
      </c>
      <c r="DE259" s="64">
        <f t="shared" si="227"/>
        <v>25</v>
      </c>
      <c r="DF259" s="64">
        <f t="shared" si="227"/>
        <v>26</v>
      </c>
      <c r="DG259" s="64">
        <f t="shared" si="227"/>
        <v>26</v>
      </c>
      <c r="DH259" s="64">
        <f t="shared" si="227"/>
        <v>26</v>
      </c>
      <c r="DI259" s="64">
        <f t="shared" si="227"/>
        <v>26</v>
      </c>
      <c r="DJ259" s="64">
        <f t="shared" si="227"/>
        <v>26</v>
      </c>
      <c r="DK259" s="64">
        <f t="shared" si="227"/>
        <v>27</v>
      </c>
      <c r="DL259" s="64">
        <f t="shared" si="227"/>
        <v>27</v>
      </c>
      <c r="DM259" s="64">
        <f t="shared" si="227"/>
        <v>27</v>
      </c>
      <c r="DN259" s="64">
        <f t="shared" si="227"/>
        <v>27</v>
      </c>
      <c r="DO259" s="64">
        <f t="shared" si="227"/>
        <v>27</v>
      </c>
      <c r="DP259" s="64">
        <f t="shared" si="227"/>
        <v>28</v>
      </c>
      <c r="DQ259" s="64">
        <f t="shared" si="227"/>
        <v>28</v>
      </c>
      <c r="DR259" s="64">
        <f t="shared" si="227"/>
        <v>28</v>
      </c>
      <c r="DS259" s="64">
        <f t="shared" si="227"/>
        <v>28</v>
      </c>
      <c r="DT259" s="64">
        <f t="shared" si="227"/>
        <v>28</v>
      </c>
      <c r="DU259" s="64">
        <f t="shared" si="227"/>
        <v>29</v>
      </c>
      <c r="DV259" s="64">
        <f t="shared" si="227"/>
        <v>29</v>
      </c>
      <c r="DW259" s="64">
        <f t="shared" si="227"/>
        <v>29</v>
      </c>
      <c r="DX259" s="64">
        <f t="shared" si="227"/>
        <v>29</v>
      </c>
      <c r="DY259" s="64">
        <f t="shared" si="227"/>
        <v>29</v>
      </c>
      <c r="DZ259" s="64">
        <f t="shared" si="227"/>
        <v>30</v>
      </c>
      <c r="EA259" s="64">
        <f t="shared" si="227"/>
        <v>30</v>
      </c>
      <c r="EB259" s="64">
        <f t="shared" si="227"/>
        <v>30</v>
      </c>
      <c r="EC259" s="64">
        <f t="shared" si="227"/>
        <v>30</v>
      </c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1"/>
      <c r="EU259" s="51"/>
      <c r="EV259" s="51"/>
      <c r="EW259" s="51"/>
      <c r="EX259" s="51"/>
      <c r="EY259" s="51"/>
      <c r="EZ259" s="51"/>
      <c r="FA259" s="51"/>
      <c r="FB259" s="51"/>
      <c r="FC259" s="51"/>
      <c r="FD259" s="51"/>
      <c r="FE259" s="51"/>
      <c r="FF259" s="51"/>
      <c r="FG259" s="51"/>
      <c r="FH259" s="51"/>
      <c r="FI259" s="51"/>
    </row>
    <row r="260" spans="1:165" s="63" customFormat="1" ht="15.75" customHeight="1">
      <c r="A260" s="62" t="s">
        <v>95</v>
      </c>
      <c r="C260" s="65"/>
      <c r="D260" s="65"/>
      <c r="E260" s="65"/>
      <c r="F260" s="65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51"/>
      <c r="Y260" s="51"/>
      <c r="Z260" s="64"/>
      <c r="AA260" s="64"/>
      <c r="AB260" s="64"/>
      <c r="AC260" s="64"/>
      <c r="AD260" s="64"/>
      <c r="AE260" s="64"/>
      <c r="AF260" s="64"/>
      <c r="AG260" s="53"/>
      <c r="AH260" s="53"/>
      <c r="AI260" s="53"/>
      <c r="AJ260" s="64">
        <f t="shared" ref="AJ260:BO260" si="228">ROUNDUP(Rows_for_Final_BO*AJ248,0)</f>
        <v>0</v>
      </c>
      <c r="AK260" s="64">
        <f t="shared" si="228"/>
        <v>0</v>
      </c>
      <c r="AL260" s="64">
        <f t="shared" si="228"/>
        <v>0</v>
      </c>
      <c r="AM260" s="64">
        <f t="shared" si="228"/>
        <v>0</v>
      </c>
      <c r="AN260" s="64">
        <f t="shared" si="228"/>
        <v>0</v>
      </c>
      <c r="AO260" s="64">
        <f t="shared" si="228"/>
        <v>0</v>
      </c>
      <c r="AP260" s="64">
        <f t="shared" si="228"/>
        <v>0</v>
      </c>
      <c r="AQ260" s="64">
        <f t="shared" si="228"/>
        <v>0</v>
      </c>
      <c r="AR260" s="64">
        <f t="shared" si="228"/>
        <v>0</v>
      </c>
      <c r="AS260" s="64">
        <f t="shared" si="228"/>
        <v>0</v>
      </c>
      <c r="AT260" s="64">
        <f t="shared" si="228"/>
        <v>0</v>
      </c>
      <c r="AU260" s="64">
        <f t="shared" si="228"/>
        <v>0</v>
      </c>
      <c r="AV260" s="64">
        <f t="shared" si="228"/>
        <v>0</v>
      </c>
      <c r="AW260" s="64">
        <f t="shared" si="228"/>
        <v>0</v>
      </c>
      <c r="AX260" s="64">
        <f t="shared" si="228"/>
        <v>0</v>
      </c>
      <c r="AY260" s="64">
        <f t="shared" si="228"/>
        <v>0</v>
      </c>
      <c r="AZ260" s="64">
        <f t="shared" si="228"/>
        <v>0</v>
      </c>
      <c r="BA260" s="64">
        <f t="shared" si="228"/>
        <v>0</v>
      </c>
      <c r="BB260" s="64">
        <f t="shared" si="228"/>
        <v>0</v>
      </c>
      <c r="BC260" s="64">
        <f t="shared" si="228"/>
        <v>0</v>
      </c>
      <c r="BD260" s="64">
        <f t="shared" si="228"/>
        <v>0</v>
      </c>
      <c r="BE260" s="64">
        <f t="shared" si="228"/>
        <v>0</v>
      </c>
      <c r="BF260" s="64">
        <f t="shared" si="228"/>
        <v>0</v>
      </c>
      <c r="BG260" s="64">
        <f t="shared" si="228"/>
        <v>0</v>
      </c>
      <c r="BH260" s="64">
        <f t="shared" si="228"/>
        <v>0</v>
      </c>
      <c r="BI260" s="64">
        <f t="shared" si="228"/>
        <v>0</v>
      </c>
      <c r="BJ260" s="64">
        <f t="shared" si="228"/>
        <v>0</v>
      </c>
      <c r="BK260" s="64">
        <f t="shared" si="228"/>
        <v>0</v>
      </c>
      <c r="BL260" s="64">
        <f t="shared" si="228"/>
        <v>0</v>
      </c>
      <c r="BM260" s="64">
        <f t="shared" si="228"/>
        <v>0</v>
      </c>
      <c r="BN260" s="64">
        <f t="shared" si="228"/>
        <v>0</v>
      </c>
      <c r="BO260" s="64">
        <f t="shared" si="228"/>
        <v>0</v>
      </c>
      <c r="BP260" s="64">
        <f t="shared" ref="BP260:CU260" si="229">ROUNDUP(Rows_for_Final_BO*BP248,0)</f>
        <v>0</v>
      </c>
      <c r="BQ260" s="64">
        <f t="shared" si="229"/>
        <v>0</v>
      </c>
      <c r="BR260" s="64">
        <f t="shared" si="229"/>
        <v>0</v>
      </c>
      <c r="BS260" s="64">
        <f t="shared" si="229"/>
        <v>0</v>
      </c>
      <c r="BT260" s="64">
        <f t="shared" si="229"/>
        <v>0</v>
      </c>
      <c r="BU260" s="64">
        <f t="shared" si="229"/>
        <v>0</v>
      </c>
      <c r="BV260" s="64">
        <f t="shared" si="229"/>
        <v>0</v>
      </c>
      <c r="BW260" s="64">
        <f t="shared" si="229"/>
        <v>0</v>
      </c>
      <c r="BX260" s="64">
        <f t="shared" si="229"/>
        <v>0</v>
      </c>
      <c r="BY260" s="64">
        <f t="shared" si="229"/>
        <v>0</v>
      </c>
      <c r="BZ260" s="64">
        <f t="shared" si="229"/>
        <v>0</v>
      </c>
      <c r="CA260" s="64">
        <f t="shared" si="229"/>
        <v>0</v>
      </c>
      <c r="CB260" s="64">
        <f t="shared" si="229"/>
        <v>0</v>
      </c>
      <c r="CC260" s="64">
        <f t="shared" si="229"/>
        <v>0</v>
      </c>
      <c r="CD260" s="64">
        <f t="shared" si="229"/>
        <v>0</v>
      </c>
      <c r="CE260" s="64">
        <f t="shared" si="229"/>
        <v>0</v>
      </c>
      <c r="CF260" s="64">
        <f t="shared" si="229"/>
        <v>0</v>
      </c>
      <c r="CG260" s="64">
        <f t="shared" si="229"/>
        <v>0</v>
      </c>
      <c r="CH260" s="64">
        <f t="shared" si="229"/>
        <v>0</v>
      </c>
      <c r="CI260" s="64">
        <f t="shared" si="229"/>
        <v>0</v>
      </c>
      <c r="CJ260" s="64">
        <f t="shared" si="229"/>
        <v>0</v>
      </c>
      <c r="CK260" s="64">
        <f t="shared" si="229"/>
        <v>0</v>
      </c>
      <c r="CL260" s="64">
        <f t="shared" si="229"/>
        <v>0</v>
      </c>
      <c r="CM260" s="64">
        <f t="shared" si="229"/>
        <v>0</v>
      </c>
      <c r="CN260" s="64">
        <f t="shared" si="229"/>
        <v>0</v>
      </c>
      <c r="CO260" s="64">
        <f t="shared" si="229"/>
        <v>0</v>
      </c>
      <c r="CP260" s="64">
        <f t="shared" si="229"/>
        <v>0</v>
      </c>
      <c r="CQ260" s="64">
        <f t="shared" si="229"/>
        <v>0</v>
      </c>
      <c r="CR260" s="64">
        <f t="shared" si="229"/>
        <v>0</v>
      </c>
      <c r="CS260" s="64">
        <f t="shared" si="229"/>
        <v>0</v>
      </c>
      <c r="CT260" s="64">
        <f t="shared" si="229"/>
        <v>0</v>
      </c>
      <c r="CU260" s="64">
        <f t="shared" si="229"/>
        <v>0</v>
      </c>
      <c r="CV260" s="64">
        <f t="shared" ref="CV260:EC260" si="230">ROUNDUP(Rows_for_Final_BO*CV248,0)</f>
        <v>0</v>
      </c>
      <c r="CW260" s="64">
        <f t="shared" si="230"/>
        <v>0</v>
      </c>
      <c r="CX260" s="64">
        <f t="shared" si="230"/>
        <v>0</v>
      </c>
      <c r="CY260" s="64">
        <f t="shared" si="230"/>
        <v>0</v>
      </c>
      <c r="CZ260" s="64">
        <f t="shared" si="230"/>
        <v>0</v>
      </c>
      <c r="DA260" s="64">
        <f t="shared" si="230"/>
        <v>0</v>
      </c>
      <c r="DB260" s="64">
        <f t="shared" si="230"/>
        <v>0</v>
      </c>
      <c r="DC260" s="64">
        <f t="shared" si="230"/>
        <v>0</v>
      </c>
      <c r="DD260" s="64">
        <f t="shared" si="230"/>
        <v>0</v>
      </c>
      <c r="DE260" s="64">
        <f t="shared" si="230"/>
        <v>0</v>
      </c>
      <c r="DF260" s="64">
        <f t="shared" si="230"/>
        <v>0</v>
      </c>
      <c r="DG260" s="64">
        <f t="shared" si="230"/>
        <v>0</v>
      </c>
      <c r="DH260" s="64">
        <f t="shared" si="230"/>
        <v>0</v>
      </c>
      <c r="DI260" s="64">
        <f t="shared" si="230"/>
        <v>0</v>
      </c>
      <c r="DJ260" s="64">
        <f t="shared" si="230"/>
        <v>0</v>
      </c>
      <c r="DK260" s="64">
        <f t="shared" si="230"/>
        <v>0</v>
      </c>
      <c r="DL260" s="64">
        <f t="shared" si="230"/>
        <v>0</v>
      </c>
      <c r="DM260" s="64">
        <f t="shared" si="230"/>
        <v>0</v>
      </c>
      <c r="DN260" s="64">
        <f t="shared" si="230"/>
        <v>0</v>
      </c>
      <c r="DO260" s="64">
        <f t="shared" si="230"/>
        <v>0</v>
      </c>
      <c r="DP260" s="64">
        <f t="shared" si="230"/>
        <v>0</v>
      </c>
      <c r="DQ260" s="64">
        <f t="shared" si="230"/>
        <v>0</v>
      </c>
      <c r="DR260" s="64">
        <f t="shared" si="230"/>
        <v>0</v>
      </c>
      <c r="DS260" s="64">
        <f t="shared" si="230"/>
        <v>0</v>
      </c>
      <c r="DT260" s="64">
        <f t="shared" si="230"/>
        <v>0</v>
      </c>
      <c r="DU260" s="64">
        <f t="shared" si="230"/>
        <v>0</v>
      </c>
      <c r="DV260" s="64">
        <f t="shared" si="230"/>
        <v>0</v>
      </c>
      <c r="DW260" s="64">
        <f t="shared" si="230"/>
        <v>0</v>
      </c>
      <c r="DX260" s="64">
        <f t="shared" si="230"/>
        <v>0</v>
      </c>
      <c r="DY260" s="64">
        <f t="shared" si="230"/>
        <v>0</v>
      </c>
      <c r="DZ260" s="64">
        <f t="shared" si="230"/>
        <v>0</v>
      </c>
      <c r="EA260" s="64">
        <f t="shared" si="230"/>
        <v>0</v>
      </c>
      <c r="EB260" s="64">
        <f t="shared" si="230"/>
        <v>0</v>
      </c>
      <c r="EC260" s="64">
        <f t="shared" si="230"/>
        <v>0</v>
      </c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1"/>
      <c r="EU260" s="51"/>
      <c r="EV260" s="51"/>
      <c r="EW260" s="51"/>
      <c r="EX260" s="51"/>
      <c r="EY260" s="51"/>
      <c r="EZ260" s="51"/>
      <c r="FA260" s="51"/>
      <c r="FB260" s="51"/>
      <c r="FC260" s="51"/>
      <c r="FD260" s="51"/>
      <c r="FE260" s="51"/>
      <c r="FF260" s="51"/>
      <c r="FG260" s="51"/>
      <c r="FH260" s="51"/>
      <c r="FI260" s="51"/>
    </row>
    <row r="261" spans="1:165" s="63" customFormat="1" ht="15.75" customHeight="1">
      <c r="A261" s="58" t="s">
        <v>94</v>
      </c>
      <c r="C261" s="65"/>
      <c r="D261" s="65"/>
      <c r="E261" s="65"/>
      <c r="F261" s="65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51"/>
      <c r="Y261" s="51"/>
      <c r="Z261" s="64"/>
      <c r="AA261" s="64"/>
      <c r="AB261" s="64"/>
      <c r="AC261" s="64"/>
      <c r="AD261" s="64"/>
      <c r="AE261" s="64"/>
      <c r="AF261" s="64"/>
      <c r="AG261" s="53"/>
      <c r="AH261" s="53"/>
      <c r="AI261" s="53"/>
      <c r="AJ261" s="64">
        <f t="shared" ref="AJ261:CU261" si="231">(AJ257+(2*SUM(AJ262:AJ264))+3)</f>
        <v>19</v>
      </c>
      <c r="AK261" s="64">
        <f t="shared" si="231"/>
        <v>19</v>
      </c>
      <c r="AL261" s="64">
        <f t="shared" si="231"/>
        <v>21</v>
      </c>
      <c r="AM261" s="64">
        <f t="shared" si="231"/>
        <v>21</v>
      </c>
      <c r="AN261" s="64">
        <f t="shared" si="231"/>
        <v>19</v>
      </c>
      <c r="AO261" s="64">
        <f t="shared" si="231"/>
        <v>19</v>
      </c>
      <c r="AP261" s="64">
        <f t="shared" si="231"/>
        <v>21</v>
      </c>
      <c r="AQ261" s="64">
        <f t="shared" si="231"/>
        <v>21</v>
      </c>
      <c r="AR261" s="64">
        <f t="shared" si="231"/>
        <v>21</v>
      </c>
      <c r="AS261" s="64">
        <f t="shared" si="231"/>
        <v>21</v>
      </c>
      <c r="AT261" s="64">
        <f t="shared" si="231"/>
        <v>21</v>
      </c>
      <c r="AU261" s="64">
        <f t="shared" si="231"/>
        <v>21</v>
      </c>
      <c r="AV261" s="64">
        <f t="shared" si="231"/>
        <v>23</v>
      </c>
      <c r="AW261" s="64">
        <f t="shared" si="231"/>
        <v>23</v>
      </c>
      <c r="AX261" s="64">
        <f t="shared" si="231"/>
        <v>23</v>
      </c>
      <c r="AY261" s="64">
        <f t="shared" si="231"/>
        <v>23</v>
      </c>
      <c r="AZ261" s="64">
        <f t="shared" si="231"/>
        <v>23</v>
      </c>
      <c r="BA261" s="64">
        <f t="shared" si="231"/>
        <v>23</v>
      </c>
      <c r="BB261" s="64">
        <f t="shared" si="231"/>
        <v>23</v>
      </c>
      <c r="BC261" s="64">
        <f t="shared" si="231"/>
        <v>23</v>
      </c>
      <c r="BD261" s="64">
        <f t="shared" si="231"/>
        <v>21</v>
      </c>
      <c r="BE261" s="64">
        <f t="shared" si="231"/>
        <v>21</v>
      </c>
      <c r="BF261" s="64">
        <f t="shared" si="231"/>
        <v>21</v>
      </c>
      <c r="BG261" s="64">
        <f t="shared" si="231"/>
        <v>21</v>
      </c>
      <c r="BH261" s="64">
        <f t="shared" si="231"/>
        <v>21</v>
      </c>
      <c r="BI261" s="64">
        <f t="shared" si="231"/>
        <v>21</v>
      </c>
      <c r="BJ261" s="64">
        <f t="shared" si="231"/>
        <v>21</v>
      </c>
      <c r="BK261" s="64">
        <f t="shared" si="231"/>
        <v>21</v>
      </c>
      <c r="BL261" s="64">
        <f t="shared" si="231"/>
        <v>21</v>
      </c>
      <c r="BM261" s="64">
        <f t="shared" si="231"/>
        <v>21</v>
      </c>
      <c r="BN261" s="64">
        <f t="shared" si="231"/>
        <v>23</v>
      </c>
      <c r="BO261" s="64">
        <f t="shared" si="231"/>
        <v>23</v>
      </c>
      <c r="BP261" s="64">
        <f t="shared" si="231"/>
        <v>23</v>
      </c>
      <c r="BQ261" s="64">
        <f t="shared" si="231"/>
        <v>23</v>
      </c>
      <c r="BR261" s="64">
        <f t="shared" si="231"/>
        <v>23</v>
      </c>
      <c r="BS261" s="64">
        <f t="shared" si="231"/>
        <v>23</v>
      </c>
      <c r="BT261" s="64">
        <f t="shared" si="231"/>
        <v>23</v>
      </c>
      <c r="BU261" s="64">
        <f t="shared" si="231"/>
        <v>23</v>
      </c>
      <c r="BV261" s="64">
        <f t="shared" si="231"/>
        <v>23</v>
      </c>
      <c r="BW261" s="64">
        <f t="shared" si="231"/>
        <v>23</v>
      </c>
      <c r="BX261" s="64">
        <f t="shared" si="231"/>
        <v>25</v>
      </c>
      <c r="BY261" s="64">
        <f t="shared" si="231"/>
        <v>25</v>
      </c>
      <c r="BZ261" s="64">
        <f t="shared" si="231"/>
        <v>25</v>
      </c>
      <c r="CA261" s="64">
        <f t="shared" si="231"/>
        <v>25</v>
      </c>
      <c r="CB261" s="64">
        <f t="shared" si="231"/>
        <v>27</v>
      </c>
      <c r="CC261" s="64">
        <f t="shared" si="231"/>
        <v>27</v>
      </c>
      <c r="CD261" s="64">
        <f t="shared" si="231"/>
        <v>29</v>
      </c>
      <c r="CE261" s="64">
        <f t="shared" si="231"/>
        <v>29</v>
      </c>
      <c r="CF261" s="64">
        <f t="shared" si="231"/>
        <v>29</v>
      </c>
      <c r="CG261" s="64">
        <f t="shared" si="231"/>
        <v>29</v>
      </c>
      <c r="CH261" s="64">
        <f t="shared" si="231"/>
        <v>25</v>
      </c>
      <c r="CI261" s="64">
        <f t="shared" si="231"/>
        <v>25</v>
      </c>
      <c r="CJ261" s="64">
        <f t="shared" si="231"/>
        <v>27</v>
      </c>
      <c r="CK261" s="64">
        <f t="shared" si="231"/>
        <v>27</v>
      </c>
      <c r="CL261" s="64">
        <f t="shared" si="231"/>
        <v>27</v>
      </c>
      <c r="CM261" s="64">
        <f t="shared" si="231"/>
        <v>27</v>
      </c>
      <c r="CN261" s="64">
        <f t="shared" si="231"/>
        <v>27</v>
      </c>
      <c r="CO261" s="64">
        <f t="shared" si="231"/>
        <v>29</v>
      </c>
      <c r="CP261" s="64">
        <f t="shared" si="231"/>
        <v>29</v>
      </c>
      <c r="CQ261" s="64">
        <f t="shared" si="231"/>
        <v>29</v>
      </c>
      <c r="CR261" s="64">
        <f t="shared" si="231"/>
        <v>29</v>
      </c>
      <c r="CS261" s="64">
        <f t="shared" si="231"/>
        <v>29</v>
      </c>
      <c r="CT261" s="64">
        <f t="shared" si="231"/>
        <v>29</v>
      </c>
      <c r="CU261" s="64">
        <f t="shared" si="231"/>
        <v>31</v>
      </c>
      <c r="CV261" s="64">
        <f t="shared" ref="CV261:EB261" si="232">(CV257+(2*SUM(CV262:CV264))+3)</f>
        <v>31</v>
      </c>
      <c r="CW261" s="64">
        <f t="shared" si="232"/>
        <v>31</v>
      </c>
      <c r="CX261" s="64">
        <f t="shared" si="232"/>
        <v>31</v>
      </c>
      <c r="CY261" s="64">
        <f t="shared" si="232"/>
        <v>31</v>
      </c>
      <c r="CZ261" s="64">
        <f t="shared" si="232"/>
        <v>29</v>
      </c>
      <c r="DA261" s="64">
        <f t="shared" si="232"/>
        <v>29</v>
      </c>
      <c r="DB261" s="64">
        <f t="shared" si="232"/>
        <v>29</v>
      </c>
      <c r="DC261" s="64">
        <f t="shared" si="232"/>
        <v>29</v>
      </c>
      <c r="DD261" s="64">
        <f t="shared" si="232"/>
        <v>29</v>
      </c>
      <c r="DE261" s="64">
        <f t="shared" si="232"/>
        <v>29</v>
      </c>
      <c r="DF261" s="64">
        <f t="shared" si="232"/>
        <v>31</v>
      </c>
      <c r="DG261" s="64">
        <f t="shared" si="232"/>
        <v>29</v>
      </c>
      <c r="DH261" s="64">
        <f t="shared" si="232"/>
        <v>29</v>
      </c>
      <c r="DI261" s="64">
        <f t="shared" si="232"/>
        <v>29</v>
      </c>
      <c r="DJ261" s="64">
        <f t="shared" si="232"/>
        <v>29</v>
      </c>
      <c r="DK261" s="64">
        <f t="shared" si="232"/>
        <v>29</v>
      </c>
      <c r="DL261" s="64">
        <f t="shared" si="232"/>
        <v>29</v>
      </c>
      <c r="DM261" s="64">
        <f t="shared" si="232"/>
        <v>31</v>
      </c>
      <c r="DN261" s="64">
        <f t="shared" si="232"/>
        <v>29</v>
      </c>
      <c r="DO261" s="64">
        <f t="shared" si="232"/>
        <v>31</v>
      </c>
      <c r="DP261" s="64">
        <f t="shared" si="232"/>
        <v>31</v>
      </c>
      <c r="DQ261" s="64">
        <f t="shared" si="232"/>
        <v>31</v>
      </c>
      <c r="DR261" s="64">
        <f t="shared" si="232"/>
        <v>31</v>
      </c>
      <c r="DS261" s="64">
        <f t="shared" si="232"/>
        <v>31</v>
      </c>
      <c r="DT261" s="64">
        <f t="shared" si="232"/>
        <v>31</v>
      </c>
      <c r="DU261" s="64">
        <f t="shared" si="232"/>
        <v>31</v>
      </c>
      <c r="DV261" s="64">
        <f t="shared" si="232"/>
        <v>31</v>
      </c>
      <c r="DW261" s="64">
        <f t="shared" si="232"/>
        <v>33</v>
      </c>
      <c r="DX261" s="64">
        <f t="shared" si="232"/>
        <v>31</v>
      </c>
      <c r="DY261" s="64">
        <f t="shared" si="232"/>
        <v>33</v>
      </c>
      <c r="DZ261" s="64">
        <f t="shared" si="232"/>
        <v>33</v>
      </c>
      <c r="EA261" s="64">
        <f t="shared" si="232"/>
        <v>33</v>
      </c>
      <c r="EB261" s="64">
        <f t="shared" si="232"/>
        <v>33</v>
      </c>
      <c r="EC261" s="64">
        <f>(EC257+(2*SUM(EC262:EC264))+3)</f>
        <v>33</v>
      </c>
      <c r="ED261" s="64"/>
      <c r="EE261" s="64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51"/>
      <c r="EX261" s="51"/>
      <c r="EY261" s="51"/>
      <c r="EZ261" s="51"/>
      <c r="FA261" s="51"/>
      <c r="FB261" s="51"/>
      <c r="FC261" s="51"/>
      <c r="FD261" s="51"/>
      <c r="FE261" s="51"/>
      <c r="FF261" s="51"/>
      <c r="FG261" s="51"/>
      <c r="FH261" s="51"/>
      <c r="FI261" s="51"/>
    </row>
    <row r="262" spans="1:165" ht="15.75" customHeight="1">
      <c r="A262" s="66" t="s">
        <v>84</v>
      </c>
      <c r="B262" s="6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2"/>
      <c r="AA262" s="52"/>
      <c r="AB262" s="51"/>
      <c r="AC262" s="51"/>
      <c r="AD262" s="51"/>
      <c r="AE262" s="51"/>
      <c r="AF262" s="51"/>
      <c r="AJ262" s="51">
        <v>3</v>
      </c>
      <c r="AK262" s="51">
        <v>2</v>
      </c>
      <c r="AL262" s="51">
        <v>3</v>
      </c>
      <c r="AM262" s="51">
        <v>3</v>
      </c>
      <c r="AN262" s="51">
        <v>1</v>
      </c>
      <c r="AO262" s="51">
        <v>1</v>
      </c>
      <c r="AP262" s="51">
        <v>2</v>
      </c>
      <c r="AQ262" s="51">
        <v>2</v>
      </c>
      <c r="AR262" s="51">
        <v>2</v>
      </c>
      <c r="AS262" s="51">
        <v>2</v>
      </c>
      <c r="AT262" s="51">
        <v>2</v>
      </c>
      <c r="AU262" s="51">
        <v>2</v>
      </c>
      <c r="AV262" s="51">
        <v>2</v>
      </c>
      <c r="AW262" s="51">
        <v>2</v>
      </c>
      <c r="AX262" s="51">
        <v>2</v>
      </c>
      <c r="AY262" s="51">
        <v>2</v>
      </c>
      <c r="AZ262" s="51">
        <v>2</v>
      </c>
      <c r="BA262" s="51">
        <v>2</v>
      </c>
      <c r="BB262" s="51">
        <v>2</v>
      </c>
      <c r="BC262" s="51">
        <v>2</v>
      </c>
      <c r="BD262" s="51">
        <v>1</v>
      </c>
      <c r="BE262" s="51">
        <v>1</v>
      </c>
      <c r="BF262" s="51">
        <v>1</v>
      </c>
      <c r="BG262" s="51">
        <v>1</v>
      </c>
      <c r="BH262" s="51">
        <v>1</v>
      </c>
      <c r="BI262" s="51">
        <v>1</v>
      </c>
      <c r="BJ262" s="51">
        <v>1</v>
      </c>
      <c r="BK262" s="51">
        <v>1</v>
      </c>
      <c r="BL262" s="51">
        <v>1</v>
      </c>
      <c r="BM262" s="51">
        <v>1</v>
      </c>
      <c r="BN262" s="51">
        <v>2</v>
      </c>
      <c r="BO262" s="51">
        <v>2</v>
      </c>
      <c r="BP262" s="51">
        <v>2</v>
      </c>
      <c r="BQ262" s="51">
        <v>2</v>
      </c>
      <c r="BR262" s="51">
        <v>1</v>
      </c>
      <c r="BS262" s="51">
        <v>1</v>
      </c>
      <c r="BT262" s="51">
        <v>1</v>
      </c>
      <c r="BU262" s="51">
        <v>1</v>
      </c>
      <c r="BV262" s="51">
        <v>1</v>
      </c>
      <c r="BW262" s="51">
        <v>1</v>
      </c>
      <c r="BX262" s="51">
        <v>2</v>
      </c>
      <c r="BY262" s="51">
        <v>2</v>
      </c>
      <c r="BZ262" s="51">
        <v>2</v>
      </c>
      <c r="CA262" s="51">
        <v>2</v>
      </c>
      <c r="CB262" s="51">
        <v>3</v>
      </c>
      <c r="CC262" s="51">
        <v>2</v>
      </c>
      <c r="CD262" s="51">
        <v>3</v>
      </c>
      <c r="CE262" s="51">
        <v>3</v>
      </c>
      <c r="CF262" s="51">
        <v>3</v>
      </c>
      <c r="CG262" s="51">
        <v>3</v>
      </c>
      <c r="CH262" s="51">
        <v>1</v>
      </c>
      <c r="CI262" s="51">
        <v>1</v>
      </c>
      <c r="CJ262" s="51">
        <v>1</v>
      </c>
      <c r="CK262" s="51">
        <v>1</v>
      </c>
      <c r="CL262" s="51">
        <v>1</v>
      </c>
      <c r="CM262" s="51">
        <v>1</v>
      </c>
      <c r="CN262" s="51">
        <v>1</v>
      </c>
      <c r="CO262" s="51">
        <v>2</v>
      </c>
      <c r="CP262" s="51">
        <v>2</v>
      </c>
      <c r="CQ262" s="51">
        <v>2</v>
      </c>
      <c r="CR262" s="51">
        <v>2</v>
      </c>
      <c r="CS262" s="51">
        <v>2</v>
      </c>
      <c r="CT262" s="51">
        <v>2</v>
      </c>
      <c r="CU262" s="51">
        <v>3</v>
      </c>
      <c r="CV262" s="51">
        <v>3</v>
      </c>
      <c r="CW262" s="51">
        <v>3</v>
      </c>
      <c r="CX262" s="51">
        <v>3</v>
      </c>
      <c r="CY262" s="51">
        <v>3</v>
      </c>
      <c r="CZ262" s="51">
        <v>1</v>
      </c>
      <c r="DA262" s="51">
        <v>1</v>
      </c>
      <c r="DB262" s="51">
        <v>1</v>
      </c>
      <c r="DC262" s="51">
        <v>1</v>
      </c>
      <c r="DD262" s="51">
        <v>1</v>
      </c>
      <c r="DE262" s="51">
        <v>1</v>
      </c>
      <c r="DF262" s="51">
        <v>2</v>
      </c>
      <c r="DG262" s="51">
        <v>1</v>
      </c>
      <c r="DH262" s="51">
        <v>1</v>
      </c>
      <c r="DI262" s="51">
        <v>1</v>
      </c>
      <c r="DJ262" s="51">
        <v>1</v>
      </c>
      <c r="DK262" s="51">
        <v>1</v>
      </c>
      <c r="DL262" s="51">
        <v>1</v>
      </c>
      <c r="DM262" s="51">
        <v>2</v>
      </c>
      <c r="DN262" s="51">
        <v>1</v>
      </c>
      <c r="DO262" s="51">
        <v>2</v>
      </c>
      <c r="DP262" s="51">
        <v>2</v>
      </c>
      <c r="DQ262" s="51">
        <v>2</v>
      </c>
      <c r="DR262" s="51">
        <v>2</v>
      </c>
      <c r="DS262" s="51">
        <v>1</v>
      </c>
      <c r="DT262" s="51">
        <v>2</v>
      </c>
      <c r="DU262" s="51">
        <v>1</v>
      </c>
      <c r="DV262" s="51">
        <v>1</v>
      </c>
      <c r="DW262" s="51">
        <v>2</v>
      </c>
      <c r="DX262" s="51">
        <v>1</v>
      </c>
      <c r="DY262" s="51">
        <v>2</v>
      </c>
      <c r="DZ262" s="51">
        <v>2</v>
      </c>
      <c r="EA262" s="51">
        <v>2</v>
      </c>
      <c r="EB262" s="51">
        <v>2</v>
      </c>
      <c r="EC262" s="51">
        <v>2</v>
      </c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1"/>
      <c r="EU262" s="51"/>
      <c r="EV262" s="51"/>
      <c r="EW262" s="51"/>
      <c r="EX262" s="51"/>
      <c r="EY262" s="51"/>
      <c r="EZ262" s="51"/>
      <c r="FA262" s="51"/>
      <c r="FB262" s="51"/>
      <c r="FC262" s="51"/>
      <c r="FD262" s="51"/>
      <c r="FE262" s="51"/>
      <c r="FF262" s="51"/>
      <c r="FG262" s="51"/>
      <c r="FH262" s="51"/>
      <c r="FI262" s="51"/>
    </row>
    <row r="263" spans="1:165" ht="15.75" customHeight="1">
      <c r="A263" s="68" t="s">
        <v>70</v>
      </c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2"/>
      <c r="AA263" s="52"/>
      <c r="AB263" s="51"/>
      <c r="AC263" s="51"/>
      <c r="AD263" s="51"/>
      <c r="AE263" s="51"/>
      <c r="AF263" s="51"/>
      <c r="AJ263" s="51">
        <v>1</v>
      </c>
      <c r="AK263" s="51">
        <v>1</v>
      </c>
      <c r="AL263" s="51">
        <v>1</v>
      </c>
      <c r="AM263" s="51">
        <v>1</v>
      </c>
      <c r="AN263" s="51">
        <v>2</v>
      </c>
      <c r="AO263" s="51">
        <v>2</v>
      </c>
      <c r="AP263" s="51">
        <v>2</v>
      </c>
      <c r="AQ263" s="51">
        <v>2</v>
      </c>
      <c r="AR263" s="51">
        <v>2</v>
      </c>
      <c r="AS263" s="51">
        <v>2</v>
      </c>
      <c r="AT263" s="51">
        <v>2</v>
      </c>
      <c r="AU263" s="51">
        <v>2</v>
      </c>
      <c r="AV263" s="51">
        <v>2</v>
      </c>
      <c r="AW263" s="51">
        <v>2</v>
      </c>
      <c r="AX263" s="51">
        <v>2</v>
      </c>
      <c r="AY263" s="51">
        <v>2</v>
      </c>
      <c r="AZ263" s="51">
        <v>2</v>
      </c>
      <c r="BA263" s="51">
        <v>2</v>
      </c>
      <c r="BB263" s="51">
        <v>2</v>
      </c>
      <c r="BC263" s="51">
        <v>2</v>
      </c>
      <c r="BD263" s="51">
        <v>1</v>
      </c>
      <c r="BE263" s="51">
        <v>1</v>
      </c>
      <c r="BF263" s="51">
        <v>1</v>
      </c>
      <c r="BG263" s="51">
        <v>1</v>
      </c>
      <c r="BH263" s="51">
        <v>1</v>
      </c>
      <c r="BI263" s="51">
        <v>1</v>
      </c>
      <c r="BJ263" s="51">
        <v>1</v>
      </c>
      <c r="BK263" s="51">
        <v>1</v>
      </c>
      <c r="BL263" s="51">
        <v>1</v>
      </c>
      <c r="BM263" s="51">
        <v>1</v>
      </c>
      <c r="BN263" s="51">
        <v>1</v>
      </c>
      <c r="BO263" s="51">
        <v>1</v>
      </c>
      <c r="BP263" s="51">
        <v>1</v>
      </c>
      <c r="BQ263" s="51">
        <v>1</v>
      </c>
      <c r="BR263" s="51">
        <v>2</v>
      </c>
      <c r="BS263" s="51">
        <v>2</v>
      </c>
      <c r="BT263" s="51">
        <v>2</v>
      </c>
      <c r="BU263" s="51">
        <v>2</v>
      </c>
      <c r="BV263" s="51">
        <v>2</v>
      </c>
      <c r="BW263" s="51">
        <v>2</v>
      </c>
      <c r="BX263" s="51">
        <v>2</v>
      </c>
      <c r="BY263" s="51">
        <v>2</v>
      </c>
      <c r="BZ263" s="51">
        <v>2</v>
      </c>
      <c r="CA263" s="51">
        <v>2</v>
      </c>
      <c r="CB263" s="51">
        <v>2</v>
      </c>
      <c r="CC263" s="51">
        <v>2</v>
      </c>
      <c r="CD263" s="51">
        <v>2</v>
      </c>
      <c r="CE263" s="51">
        <v>2</v>
      </c>
      <c r="CF263" s="51">
        <v>2</v>
      </c>
      <c r="CG263" s="51">
        <v>2</v>
      </c>
      <c r="CH263" s="51">
        <v>1</v>
      </c>
      <c r="CI263" s="51">
        <v>1</v>
      </c>
      <c r="CJ263" s="51">
        <v>1</v>
      </c>
      <c r="CK263" s="51">
        <v>1</v>
      </c>
      <c r="CL263" s="51">
        <v>1</v>
      </c>
      <c r="CM263" s="51">
        <v>1</v>
      </c>
      <c r="CN263" s="51">
        <v>1</v>
      </c>
      <c r="CO263" s="51">
        <v>1</v>
      </c>
      <c r="CP263" s="51">
        <v>1</v>
      </c>
      <c r="CQ263" s="51">
        <v>1</v>
      </c>
      <c r="CR263" s="51">
        <v>1</v>
      </c>
      <c r="CS263" s="51">
        <v>1</v>
      </c>
      <c r="CT263" s="51">
        <v>1</v>
      </c>
      <c r="CU263" s="51">
        <v>1</v>
      </c>
      <c r="CV263" s="51">
        <v>1</v>
      </c>
      <c r="CW263" s="51">
        <v>1</v>
      </c>
      <c r="CX263" s="51">
        <v>1</v>
      </c>
      <c r="CY263" s="51">
        <v>1</v>
      </c>
      <c r="CZ263" s="51">
        <v>2</v>
      </c>
      <c r="DA263" s="51">
        <v>2</v>
      </c>
      <c r="DB263" s="51">
        <v>2</v>
      </c>
      <c r="DC263" s="51">
        <v>2</v>
      </c>
      <c r="DD263" s="51">
        <v>2</v>
      </c>
      <c r="DE263" s="51">
        <v>2</v>
      </c>
      <c r="DF263" s="51">
        <v>2</v>
      </c>
      <c r="DG263" s="51">
        <v>2</v>
      </c>
      <c r="DH263" s="51">
        <v>2</v>
      </c>
      <c r="DI263" s="51">
        <v>2</v>
      </c>
      <c r="DJ263" s="51">
        <v>2</v>
      </c>
      <c r="DK263" s="51">
        <v>2</v>
      </c>
      <c r="DL263" s="51">
        <v>2</v>
      </c>
      <c r="DM263" s="51">
        <v>2</v>
      </c>
      <c r="DN263" s="51">
        <v>2</v>
      </c>
      <c r="DO263" s="51">
        <v>2</v>
      </c>
      <c r="DP263" s="51">
        <v>2</v>
      </c>
      <c r="DQ263" s="51">
        <v>2</v>
      </c>
      <c r="DR263" s="51">
        <v>2</v>
      </c>
      <c r="DS263" s="51">
        <v>3</v>
      </c>
      <c r="DT263" s="51">
        <v>2</v>
      </c>
      <c r="DU263" s="51">
        <v>3</v>
      </c>
      <c r="DV263" s="51">
        <v>3</v>
      </c>
      <c r="DW263" s="51">
        <v>3</v>
      </c>
      <c r="DX263" s="51">
        <v>3</v>
      </c>
      <c r="DY263" s="51">
        <v>3</v>
      </c>
      <c r="DZ263" s="51">
        <v>3</v>
      </c>
      <c r="EA263" s="51">
        <v>3</v>
      </c>
      <c r="EB263" s="51">
        <v>3</v>
      </c>
      <c r="EC263" s="51">
        <v>3</v>
      </c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51"/>
      <c r="EX263" s="51"/>
      <c r="EY263" s="51"/>
      <c r="EZ263" s="51"/>
      <c r="FA263" s="51"/>
      <c r="FB263" s="51"/>
      <c r="FC263" s="51"/>
      <c r="FD263" s="51"/>
      <c r="FE263" s="51"/>
      <c r="FF263" s="51"/>
      <c r="FG263" s="51"/>
      <c r="FH263" s="51"/>
      <c r="FI263" s="51"/>
    </row>
    <row r="264" spans="1:165" ht="15.75" customHeight="1">
      <c r="A264" s="68" t="s">
        <v>71</v>
      </c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2"/>
      <c r="AA264" s="52"/>
      <c r="AB264" s="51"/>
      <c r="AC264" s="51"/>
      <c r="AD264" s="51"/>
      <c r="AE264" s="51"/>
      <c r="AF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>
        <v>1</v>
      </c>
      <c r="BE264" s="51">
        <v>1</v>
      </c>
      <c r="BF264" s="51">
        <v>1</v>
      </c>
      <c r="BG264" s="51">
        <v>1</v>
      </c>
      <c r="BH264" s="51">
        <v>1</v>
      </c>
      <c r="BI264" s="51">
        <v>1</v>
      </c>
      <c r="BJ264" s="51">
        <v>1</v>
      </c>
      <c r="BK264" s="51">
        <v>1</v>
      </c>
      <c r="BL264" s="51">
        <v>1</v>
      </c>
      <c r="BM264" s="51">
        <v>1</v>
      </c>
      <c r="BN264" s="51">
        <v>1</v>
      </c>
      <c r="BO264" s="51">
        <v>1</v>
      </c>
      <c r="BP264" s="51">
        <v>1</v>
      </c>
      <c r="BQ264" s="51">
        <v>1</v>
      </c>
      <c r="BR264" s="51">
        <v>1</v>
      </c>
      <c r="BS264" s="51">
        <v>1</v>
      </c>
      <c r="BT264" s="51">
        <v>1</v>
      </c>
      <c r="BU264" s="51">
        <v>1</v>
      </c>
      <c r="BV264" s="51">
        <v>1</v>
      </c>
      <c r="BW264" s="51">
        <v>1</v>
      </c>
      <c r="BX264" s="51">
        <v>1</v>
      </c>
      <c r="BY264" s="51">
        <v>1</v>
      </c>
      <c r="BZ264" s="51">
        <v>1</v>
      </c>
      <c r="CA264" s="51">
        <v>1</v>
      </c>
      <c r="CB264" s="51">
        <v>1</v>
      </c>
      <c r="CC264" s="51">
        <v>1</v>
      </c>
      <c r="CD264" s="51">
        <v>1</v>
      </c>
      <c r="CE264" s="51">
        <v>1</v>
      </c>
      <c r="CF264" s="51">
        <v>1</v>
      </c>
      <c r="CG264" s="51">
        <v>1</v>
      </c>
      <c r="CH264" s="51">
        <v>2</v>
      </c>
      <c r="CI264" s="51">
        <v>2</v>
      </c>
      <c r="CJ264" s="51">
        <v>2</v>
      </c>
      <c r="CK264" s="51">
        <v>2</v>
      </c>
      <c r="CL264" s="51">
        <v>2</v>
      </c>
      <c r="CM264" s="51">
        <v>2</v>
      </c>
      <c r="CN264" s="51">
        <v>2</v>
      </c>
      <c r="CO264" s="51">
        <v>2</v>
      </c>
      <c r="CP264" s="51">
        <v>2</v>
      </c>
      <c r="CQ264" s="51">
        <v>2</v>
      </c>
      <c r="CR264" s="51">
        <v>2</v>
      </c>
      <c r="CS264" s="51">
        <v>2</v>
      </c>
      <c r="CT264" s="51">
        <v>2</v>
      </c>
      <c r="CU264" s="51">
        <v>2</v>
      </c>
      <c r="CV264" s="51">
        <v>2</v>
      </c>
      <c r="CW264" s="51">
        <v>2</v>
      </c>
      <c r="CX264" s="51">
        <v>2</v>
      </c>
      <c r="CY264" s="51">
        <v>2</v>
      </c>
      <c r="CZ264" s="51">
        <v>2</v>
      </c>
      <c r="DA264" s="51">
        <v>2</v>
      </c>
      <c r="DB264" s="51">
        <v>2</v>
      </c>
      <c r="DC264" s="51">
        <v>2</v>
      </c>
      <c r="DD264" s="51">
        <v>2</v>
      </c>
      <c r="DE264" s="51">
        <v>2</v>
      </c>
      <c r="DF264" s="51">
        <v>2</v>
      </c>
      <c r="DG264" s="51">
        <v>2</v>
      </c>
      <c r="DH264" s="51">
        <v>2</v>
      </c>
      <c r="DI264" s="51">
        <v>2</v>
      </c>
      <c r="DJ264" s="51">
        <v>2</v>
      </c>
      <c r="DK264" s="51">
        <v>2</v>
      </c>
      <c r="DL264" s="51">
        <v>2</v>
      </c>
      <c r="DM264" s="51">
        <v>2</v>
      </c>
      <c r="DN264" s="51">
        <v>2</v>
      </c>
      <c r="DO264" s="51">
        <v>2</v>
      </c>
      <c r="DP264" s="51">
        <v>2</v>
      </c>
      <c r="DQ264" s="51">
        <v>2</v>
      </c>
      <c r="DR264" s="51">
        <v>2</v>
      </c>
      <c r="DS264" s="51">
        <v>2</v>
      </c>
      <c r="DT264" s="51">
        <v>2</v>
      </c>
      <c r="DU264" s="51">
        <v>2</v>
      </c>
      <c r="DV264" s="51">
        <v>2</v>
      </c>
      <c r="DW264" s="51">
        <v>2</v>
      </c>
      <c r="DX264" s="51">
        <v>2</v>
      </c>
      <c r="DY264" s="51">
        <v>2</v>
      </c>
      <c r="DZ264" s="51">
        <v>2</v>
      </c>
      <c r="EA264" s="51">
        <v>2</v>
      </c>
      <c r="EB264" s="51">
        <v>2</v>
      </c>
      <c r="EC264" s="51">
        <v>2</v>
      </c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1"/>
      <c r="EU264" s="51"/>
      <c r="EV264" s="51"/>
      <c r="EW264" s="51"/>
      <c r="EX264" s="51"/>
      <c r="EY264" s="51"/>
      <c r="EZ264" s="51"/>
      <c r="FA264" s="51"/>
      <c r="FB264" s="51"/>
      <c r="FC264" s="51"/>
      <c r="FD264" s="51"/>
      <c r="FE264" s="51"/>
      <c r="FF264" s="51"/>
      <c r="FG264" s="51"/>
      <c r="FH264" s="51"/>
      <c r="FI264" s="51"/>
    </row>
    <row r="265" spans="1:165" ht="15.75" customHeight="1">
      <c r="A265" s="69" t="s">
        <v>93</v>
      </c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2"/>
      <c r="AA265" s="52"/>
      <c r="AB265" s="51"/>
      <c r="AC265" s="51"/>
      <c r="AD265" s="51"/>
      <c r="AE265" s="51"/>
      <c r="AF265" s="51"/>
      <c r="AJ265" s="51">
        <v>4</v>
      </c>
      <c r="AK265" s="51">
        <v>4</v>
      </c>
      <c r="AL265" s="51">
        <v>4</v>
      </c>
      <c r="AM265" s="51">
        <v>4</v>
      </c>
      <c r="AN265" s="51">
        <v>4</v>
      </c>
      <c r="AO265" s="51">
        <v>4</v>
      </c>
      <c r="AP265" s="51">
        <v>4</v>
      </c>
      <c r="AQ265" s="51">
        <v>4</v>
      </c>
      <c r="AR265" s="51">
        <v>4</v>
      </c>
      <c r="AS265" s="51">
        <v>4</v>
      </c>
      <c r="AT265" s="51">
        <v>4</v>
      </c>
      <c r="AU265" s="51">
        <v>5</v>
      </c>
      <c r="AV265" s="51">
        <v>4</v>
      </c>
      <c r="AW265" s="51">
        <v>5</v>
      </c>
      <c r="AX265" s="51">
        <v>5</v>
      </c>
      <c r="AY265" s="51">
        <v>5</v>
      </c>
      <c r="AZ265" s="51">
        <v>5</v>
      </c>
      <c r="BA265" s="51">
        <v>5</v>
      </c>
      <c r="BB265" s="51">
        <v>5</v>
      </c>
      <c r="BC265" s="51">
        <v>5</v>
      </c>
      <c r="BD265" s="51">
        <v>5</v>
      </c>
      <c r="BE265" s="51">
        <v>5</v>
      </c>
      <c r="BF265" s="51">
        <v>5</v>
      </c>
      <c r="BG265" s="51">
        <v>5</v>
      </c>
      <c r="BH265" s="51">
        <v>6</v>
      </c>
      <c r="BI265" s="51">
        <v>5</v>
      </c>
      <c r="BJ265" s="51">
        <v>6</v>
      </c>
      <c r="BK265" s="51">
        <v>6</v>
      </c>
      <c r="BL265" s="51">
        <v>6</v>
      </c>
      <c r="BM265" s="51">
        <v>6</v>
      </c>
      <c r="BN265" s="51">
        <v>6</v>
      </c>
      <c r="BO265" s="51">
        <v>6</v>
      </c>
      <c r="BP265" s="51">
        <v>6</v>
      </c>
      <c r="BQ265" s="51">
        <v>6</v>
      </c>
      <c r="BR265" s="51">
        <v>6</v>
      </c>
      <c r="BS265" s="51">
        <v>5</v>
      </c>
      <c r="BT265" s="51">
        <v>6</v>
      </c>
      <c r="BU265" s="51">
        <v>6</v>
      </c>
      <c r="BV265" s="51">
        <v>6</v>
      </c>
      <c r="BW265" s="51">
        <v>6</v>
      </c>
      <c r="BX265" s="51">
        <v>6</v>
      </c>
      <c r="BY265" s="51">
        <v>6</v>
      </c>
      <c r="BZ265" s="51">
        <v>6</v>
      </c>
      <c r="CA265" s="51">
        <v>6</v>
      </c>
      <c r="CB265" s="51">
        <v>6</v>
      </c>
      <c r="CC265" s="51">
        <v>6</v>
      </c>
      <c r="CD265" s="51">
        <v>6</v>
      </c>
      <c r="CE265" s="51">
        <v>6</v>
      </c>
      <c r="CF265" s="51">
        <v>6</v>
      </c>
      <c r="CG265" s="51">
        <v>6</v>
      </c>
      <c r="CH265" s="51">
        <v>6</v>
      </c>
      <c r="CI265" s="51">
        <v>7</v>
      </c>
      <c r="CJ265" s="51">
        <v>6</v>
      </c>
      <c r="CK265" s="51">
        <v>7</v>
      </c>
      <c r="CL265" s="51">
        <v>7</v>
      </c>
      <c r="CM265" s="51">
        <v>7</v>
      </c>
      <c r="CN265" s="51">
        <v>7</v>
      </c>
      <c r="CO265" s="51">
        <v>7</v>
      </c>
      <c r="CP265" s="51">
        <v>6</v>
      </c>
      <c r="CQ265" s="51">
        <v>7</v>
      </c>
      <c r="CR265" s="51">
        <v>7</v>
      </c>
      <c r="CS265" s="51">
        <v>7</v>
      </c>
      <c r="CT265" s="51">
        <v>7</v>
      </c>
      <c r="CU265" s="51">
        <v>7</v>
      </c>
      <c r="CV265" s="51">
        <v>7</v>
      </c>
      <c r="CW265" s="51">
        <v>7</v>
      </c>
      <c r="CX265" s="51">
        <v>7</v>
      </c>
      <c r="CY265" s="51">
        <v>7</v>
      </c>
      <c r="CZ265" s="51">
        <v>7</v>
      </c>
      <c r="DA265" s="51">
        <v>7</v>
      </c>
      <c r="DB265" s="51">
        <v>8</v>
      </c>
      <c r="DC265" s="51">
        <v>8</v>
      </c>
      <c r="DD265" s="51">
        <v>8</v>
      </c>
      <c r="DE265" s="51">
        <v>8</v>
      </c>
      <c r="DF265" s="51">
        <v>8</v>
      </c>
      <c r="DG265" s="51">
        <v>8</v>
      </c>
      <c r="DH265" s="51">
        <v>8</v>
      </c>
      <c r="DI265" s="51">
        <v>9</v>
      </c>
      <c r="DJ265" s="51">
        <v>8</v>
      </c>
      <c r="DK265" s="51">
        <v>9</v>
      </c>
      <c r="DL265" s="51">
        <v>9</v>
      </c>
      <c r="DM265" s="51">
        <v>9</v>
      </c>
      <c r="DN265" s="51">
        <v>9</v>
      </c>
      <c r="DO265" s="51">
        <v>9</v>
      </c>
      <c r="DP265" s="51">
        <v>9</v>
      </c>
      <c r="DQ265" s="51">
        <v>9</v>
      </c>
      <c r="DR265" s="51">
        <v>9</v>
      </c>
      <c r="DS265" s="51">
        <v>9</v>
      </c>
      <c r="DT265" s="51">
        <v>9</v>
      </c>
      <c r="DU265" s="51">
        <v>9</v>
      </c>
      <c r="DV265" s="51">
        <v>9</v>
      </c>
      <c r="DW265" s="51">
        <v>9</v>
      </c>
      <c r="DX265" s="51">
        <v>9</v>
      </c>
      <c r="DY265" s="51">
        <v>9</v>
      </c>
      <c r="DZ265" s="51">
        <v>9</v>
      </c>
      <c r="EA265" s="51">
        <v>9</v>
      </c>
      <c r="EB265" s="51">
        <v>9</v>
      </c>
      <c r="EC265" s="51">
        <v>9</v>
      </c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</row>
    <row r="266" spans="1:165" ht="15.75" customHeight="1">
      <c r="A266" s="69" t="s">
        <v>92</v>
      </c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2"/>
      <c r="AA266" s="52"/>
      <c r="AB266" s="51"/>
      <c r="AC266" s="51"/>
      <c r="AD266" s="51"/>
      <c r="AE266" s="51"/>
      <c r="AF266" s="51"/>
      <c r="AJ266" s="51">
        <v>4</v>
      </c>
      <c r="AK266" s="51">
        <v>4</v>
      </c>
      <c r="AL266" s="51">
        <v>4</v>
      </c>
      <c r="AM266" s="51">
        <v>4</v>
      </c>
      <c r="AN266" s="51">
        <v>4</v>
      </c>
      <c r="AO266" s="51">
        <v>4</v>
      </c>
      <c r="AP266" s="51">
        <v>4</v>
      </c>
      <c r="AQ266" s="51">
        <v>4</v>
      </c>
      <c r="AR266" s="51">
        <v>4</v>
      </c>
      <c r="AS266" s="51">
        <v>4</v>
      </c>
      <c r="AT266" s="51">
        <v>4</v>
      </c>
      <c r="AU266" s="51">
        <v>5</v>
      </c>
      <c r="AV266" s="51">
        <v>4</v>
      </c>
      <c r="AW266" s="51">
        <v>5</v>
      </c>
      <c r="AX266" s="51">
        <v>5</v>
      </c>
      <c r="AY266" s="51">
        <v>5</v>
      </c>
      <c r="AZ266" s="51">
        <v>5</v>
      </c>
      <c r="BA266" s="51">
        <v>5</v>
      </c>
      <c r="BB266" s="51">
        <v>5</v>
      </c>
      <c r="BC266" s="51">
        <v>5</v>
      </c>
      <c r="BD266" s="51">
        <v>5</v>
      </c>
      <c r="BE266" s="51">
        <v>5</v>
      </c>
      <c r="BF266" s="51">
        <v>5</v>
      </c>
      <c r="BG266" s="51">
        <v>5</v>
      </c>
      <c r="BH266" s="51">
        <v>6</v>
      </c>
      <c r="BI266" s="51">
        <v>5</v>
      </c>
      <c r="BJ266" s="51">
        <v>6</v>
      </c>
      <c r="BK266" s="51">
        <v>6</v>
      </c>
      <c r="BL266" s="51">
        <v>6</v>
      </c>
      <c r="BM266" s="51">
        <v>6</v>
      </c>
      <c r="BN266" s="51">
        <v>6</v>
      </c>
      <c r="BO266" s="51">
        <v>6</v>
      </c>
      <c r="BP266" s="51">
        <v>6</v>
      </c>
      <c r="BQ266" s="51">
        <v>6</v>
      </c>
      <c r="BR266" s="51">
        <v>6</v>
      </c>
      <c r="BS266" s="51">
        <v>5</v>
      </c>
      <c r="BT266" s="51">
        <v>6</v>
      </c>
      <c r="BU266" s="51">
        <v>6</v>
      </c>
      <c r="BV266" s="51">
        <v>6</v>
      </c>
      <c r="BW266" s="51">
        <v>6</v>
      </c>
      <c r="BX266" s="51">
        <v>6</v>
      </c>
      <c r="BY266" s="51">
        <v>6</v>
      </c>
      <c r="BZ266" s="51">
        <v>6</v>
      </c>
      <c r="CA266" s="51">
        <v>6</v>
      </c>
      <c r="CB266" s="51">
        <v>6</v>
      </c>
      <c r="CC266" s="51">
        <v>6</v>
      </c>
      <c r="CD266" s="51">
        <v>6</v>
      </c>
      <c r="CE266" s="51">
        <v>6</v>
      </c>
      <c r="CF266" s="51">
        <v>6</v>
      </c>
      <c r="CG266" s="51">
        <v>6</v>
      </c>
      <c r="CH266" s="51">
        <v>6</v>
      </c>
      <c r="CI266" s="51">
        <v>7</v>
      </c>
      <c r="CJ266" s="51">
        <v>6</v>
      </c>
      <c r="CK266" s="51">
        <v>7</v>
      </c>
      <c r="CL266" s="51">
        <v>7</v>
      </c>
      <c r="CM266" s="51">
        <v>7</v>
      </c>
      <c r="CN266" s="51">
        <v>7</v>
      </c>
      <c r="CO266" s="51">
        <v>7</v>
      </c>
      <c r="CP266" s="51">
        <v>6</v>
      </c>
      <c r="CQ266" s="51">
        <v>7</v>
      </c>
      <c r="CR266" s="51">
        <v>7</v>
      </c>
      <c r="CS266" s="51">
        <v>7</v>
      </c>
      <c r="CT266" s="51">
        <v>7</v>
      </c>
      <c r="CU266" s="51">
        <v>7</v>
      </c>
      <c r="CV266" s="51">
        <v>7</v>
      </c>
      <c r="CW266" s="51">
        <v>7</v>
      </c>
      <c r="CX266" s="51">
        <v>7</v>
      </c>
      <c r="CY266" s="51">
        <v>7</v>
      </c>
      <c r="CZ266" s="51">
        <v>7</v>
      </c>
      <c r="DA266" s="51">
        <v>7</v>
      </c>
      <c r="DB266" s="51">
        <v>8</v>
      </c>
      <c r="DC266" s="51">
        <v>8</v>
      </c>
      <c r="DD266" s="51">
        <v>8</v>
      </c>
      <c r="DE266" s="51">
        <v>8</v>
      </c>
      <c r="DF266" s="51">
        <v>8</v>
      </c>
      <c r="DG266" s="51">
        <v>8</v>
      </c>
      <c r="DH266" s="51">
        <v>8</v>
      </c>
      <c r="DI266" s="51">
        <v>9</v>
      </c>
      <c r="DJ266" s="51">
        <v>8</v>
      </c>
      <c r="DK266" s="51">
        <v>9</v>
      </c>
      <c r="DL266" s="51">
        <v>9</v>
      </c>
      <c r="DM266" s="51">
        <v>9</v>
      </c>
      <c r="DN266" s="51">
        <v>9</v>
      </c>
      <c r="DO266" s="51">
        <v>9</v>
      </c>
      <c r="DP266" s="51">
        <v>9</v>
      </c>
      <c r="DQ266" s="51">
        <v>9</v>
      </c>
      <c r="DR266" s="51">
        <v>9</v>
      </c>
      <c r="DS266" s="51">
        <v>9</v>
      </c>
      <c r="DT266" s="51">
        <v>9</v>
      </c>
      <c r="DU266" s="51">
        <v>9</v>
      </c>
      <c r="DV266" s="51">
        <v>9</v>
      </c>
      <c r="DW266" s="51">
        <v>9</v>
      </c>
      <c r="DX266" s="51">
        <v>9</v>
      </c>
      <c r="DY266" s="51">
        <v>9</v>
      </c>
      <c r="DZ266" s="51">
        <v>9</v>
      </c>
      <c r="EA266" s="51">
        <v>9</v>
      </c>
      <c r="EB266" s="51">
        <v>9</v>
      </c>
      <c r="EC266" s="51">
        <v>9</v>
      </c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1"/>
      <c r="EU266" s="51"/>
      <c r="EV266" s="51"/>
      <c r="EW266" s="51"/>
      <c r="EX266" s="51"/>
      <c r="EY266" s="51"/>
      <c r="EZ266" s="51"/>
      <c r="FA266" s="51"/>
      <c r="FB266" s="51"/>
      <c r="FC266" s="51"/>
      <c r="FD266" s="51"/>
      <c r="FE266" s="51"/>
      <c r="FF266" s="51"/>
      <c r="FG266" s="51"/>
      <c r="FH266" s="51"/>
      <c r="FI266" s="51"/>
    </row>
    <row r="267" spans="1:165" ht="15.75" customHeight="1">
      <c r="A267" s="69" t="s">
        <v>91</v>
      </c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2"/>
      <c r="AA267" s="52"/>
      <c r="AB267" s="51"/>
      <c r="AC267" s="51"/>
      <c r="AD267" s="51"/>
      <c r="AE267" s="51"/>
      <c r="AF267" s="51"/>
      <c r="AJ267" s="51">
        <v>4</v>
      </c>
      <c r="AK267" s="51">
        <v>5</v>
      </c>
      <c r="AL267" s="51">
        <v>4</v>
      </c>
      <c r="AM267" s="51">
        <v>5</v>
      </c>
      <c r="AN267" s="51">
        <v>6</v>
      </c>
      <c r="AO267" s="51">
        <v>5</v>
      </c>
      <c r="AP267" s="51">
        <v>4</v>
      </c>
      <c r="AQ267" s="51">
        <v>5</v>
      </c>
      <c r="AR267" s="51">
        <v>4</v>
      </c>
      <c r="AS267" s="51">
        <v>5</v>
      </c>
      <c r="AT267" s="51">
        <v>6</v>
      </c>
      <c r="AU267" s="51">
        <v>5</v>
      </c>
      <c r="AV267" s="51">
        <v>6</v>
      </c>
      <c r="AW267" s="51">
        <v>5</v>
      </c>
      <c r="AX267" s="51">
        <v>6</v>
      </c>
      <c r="AY267" s="51">
        <v>5</v>
      </c>
      <c r="AZ267" s="51">
        <v>6</v>
      </c>
      <c r="BA267" s="51">
        <v>7</v>
      </c>
      <c r="BB267" s="51">
        <v>6</v>
      </c>
      <c r="BC267" s="51">
        <v>7</v>
      </c>
      <c r="BD267" s="51">
        <v>6</v>
      </c>
      <c r="BE267" s="51">
        <v>7</v>
      </c>
      <c r="BF267" s="51">
        <v>6</v>
      </c>
      <c r="BG267" s="51">
        <v>7</v>
      </c>
      <c r="BH267" s="51">
        <v>6</v>
      </c>
      <c r="BI267" s="51">
        <v>7</v>
      </c>
      <c r="BJ267" s="51">
        <v>6</v>
      </c>
      <c r="BK267" s="51">
        <v>7</v>
      </c>
      <c r="BL267" s="51">
        <v>8</v>
      </c>
      <c r="BM267" s="51">
        <v>7</v>
      </c>
      <c r="BN267" s="51">
        <v>6</v>
      </c>
      <c r="BO267" s="51">
        <v>7</v>
      </c>
      <c r="BP267" s="51">
        <v>6</v>
      </c>
      <c r="BQ267" s="51">
        <v>7</v>
      </c>
      <c r="BR267" s="51">
        <v>6</v>
      </c>
      <c r="BS267" s="51">
        <v>7</v>
      </c>
      <c r="BT267" s="51">
        <v>6</v>
      </c>
      <c r="BU267" s="51">
        <v>7</v>
      </c>
      <c r="BV267" s="51">
        <v>6</v>
      </c>
      <c r="BW267" s="51">
        <v>7</v>
      </c>
      <c r="BX267" s="51">
        <v>6</v>
      </c>
      <c r="BY267" s="51">
        <v>7</v>
      </c>
      <c r="BZ267" s="51">
        <v>6</v>
      </c>
      <c r="CA267" s="51">
        <v>7</v>
      </c>
      <c r="CB267" s="51">
        <v>6</v>
      </c>
      <c r="CC267" s="51">
        <v>7</v>
      </c>
      <c r="CD267" s="51">
        <v>6</v>
      </c>
      <c r="CE267" s="51">
        <v>7</v>
      </c>
      <c r="CF267" s="51">
        <v>8</v>
      </c>
      <c r="CG267" s="51">
        <v>7</v>
      </c>
      <c r="CH267" s="51">
        <v>7</v>
      </c>
      <c r="CI267" s="51">
        <v>7</v>
      </c>
      <c r="CJ267" s="51">
        <v>8</v>
      </c>
      <c r="CK267" s="51">
        <v>7</v>
      </c>
      <c r="CL267" s="51">
        <v>8</v>
      </c>
      <c r="CM267" s="51">
        <v>7</v>
      </c>
      <c r="CN267" s="51">
        <v>8</v>
      </c>
      <c r="CO267" s="51">
        <v>7</v>
      </c>
      <c r="CP267" s="51">
        <v>8</v>
      </c>
      <c r="CQ267" s="51">
        <v>7</v>
      </c>
      <c r="CR267" s="51">
        <v>8</v>
      </c>
      <c r="CS267" s="51">
        <v>7</v>
      </c>
      <c r="CT267" s="51">
        <v>8</v>
      </c>
      <c r="CU267" s="51">
        <v>7</v>
      </c>
      <c r="CV267" s="51">
        <v>8</v>
      </c>
      <c r="CW267" s="51">
        <v>7</v>
      </c>
      <c r="CX267" s="51">
        <v>8</v>
      </c>
      <c r="CY267" s="51">
        <v>9</v>
      </c>
      <c r="CZ267" s="51">
        <v>8</v>
      </c>
      <c r="DA267" s="51">
        <v>9</v>
      </c>
      <c r="DB267" s="51">
        <v>8</v>
      </c>
      <c r="DC267" s="51">
        <v>9</v>
      </c>
      <c r="DD267" s="51">
        <v>8</v>
      </c>
      <c r="DE267" s="51">
        <v>9</v>
      </c>
      <c r="DF267" s="51">
        <v>8</v>
      </c>
      <c r="DG267" s="51">
        <v>9</v>
      </c>
      <c r="DH267" s="51">
        <v>10</v>
      </c>
      <c r="DI267" s="51">
        <v>9</v>
      </c>
      <c r="DJ267" s="51">
        <v>10</v>
      </c>
      <c r="DK267" s="51">
        <v>9</v>
      </c>
      <c r="DL267" s="51">
        <v>10</v>
      </c>
      <c r="DM267" s="51">
        <v>9</v>
      </c>
      <c r="DN267" s="51">
        <v>10</v>
      </c>
      <c r="DO267" s="51">
        <v>9</v>
      </c>
      <c r="DP267" s="51">
        <v>10</v>
      </c>
      <c r="DQ267" s="51">
        <v>9</v>
      </c>
      <c r="DR267" s="51">
        <v>10</v>
      </c>
      <c r="DS267" s="51">
        <v>9</v>
      </c>
      <c r="DT267" s="51">
        <v>10</v>
      </c>
      <c r="DU267" s="51">
        <v>9</v>
      </c>
      <c r="DV267" s="51">
        <v>10</v>
      </c>
      <c r="DW267" s="51">
        <v>9</v>
      </c>
      <c r="DX267" s="51">
        <v>10</v>
      </c>
      <c r="DY267" s="51">
        <v>9</v>
      </c>
      <c r="DZ267" s="51">
        <v>10</v>
      </c>
      <c r="EA267" s="51">
        <v>9</v>
      </c>
      <c r="EB267" s="51">
        <v>10</v>
      </c>
      <c r="EC267" s="51">
        <v>11</v>
      </c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1"/>
      <c r="EU267" s="51"/>
      <c r="EV267" s="51"/>
      <c r="EW267" s="51"/>
      <c r="EX267" s="51"/>
      <c r="EY267" s="51"/>
      <c r="EZ267" s="51"/>
      <c r="FA267" s="51"/>
      <c r="FB267" s="51"/>
      <c r="FC267" s="51"/>
      <c r="FD267" s="51"/>
      <c r="FE267" s="51"/>
      <c r="FF267" s="51"/>
      <c r="FG267" s="51"/>
      <c r="FH267" s="51"/>
      <c r="FI267" s="51"/>
    </row>
    <row r="268" spans="1:165" ht="15.75" customHeight="1">
      <c r="A268" s="69" t="s">
        <v>90</v>
      </c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2"/>
      <c r="AA268" s="52"/>
      <c r="AB268" s="51"/>
      <c r="AC268" s="51"/>
      <c r="AD268" s="51"/>
      <c r="AE268" s="51"/>
      <c r="AF268" s="51"/>
      <c r="AJ268" s="51">
        <f t="shared" ref="AJ268:CU268" si="233">(2*SUM(AJ252:AJ256))</f>
        <v>30</v>
      </c>
      <c r="AK268" s="51">
        <f t="shared" si="233"/>
        <v>32</v>
      </c>
      <c r="AL268" s="51">
        <f t="shared" si="233"/>
        <v>32</v>
      </c>
      <c r="AM268" s="51">
        <f t="shared" si="233"/>
        <v>32</v>
      </c>
      <c r="AN268" s="51">
        <f t="shared" si="233"/>
        <v>32</v>
      </c>
      <c r="AO268" s="51">
        <f t="shared" si="233"/>
        <v>34</v>
      </c>
      <c r="AP268" s="51">
        <f t="shared" si="233"/>
        <v>34</v>
      </c>
      <c r="AQ268" s="51">
        <f t="shared" si="233"/>
        <v>34</v>
      </c>
      <c r="AR268" s="51">
        <f t="shared" si="233"/>
        <v>36</v>
      </c>
      <c r="AS268" s="51">
        <f t="shared" si="233"/>
        <v>36</v>
      </c>
      <c r="AT268" s="51">
        <f t="shared" si="233"/>
        <v>36</v>
      </c>
      <c r="AU268" s="51">
        <f t="shared" si="233"/>
        <v>36</v>
      </c>
      <c r="AV268" s="51">
        <f t="shared" si="233"/>
        <v>38</v>
      </c>
      <c r="AW268" s="51">
        <f t="shared" si="233"/>
        <v>38</v>
      </c>
      <c r="AX268" s="51">
        <f t="shared" si="233"/>
        <v>38</v>
      </c>
      <c r="AY268" s="51">
        <f t="shared" si="233"/>
        <v>40</v>
      </c>
      <c r="AZ268" s="51">
        <f t="shared" si="233"/>
        <v>40</v>
      </c>
      <c r="BA268" s="51">
        <f t="shared" si="233"/>
        <v>40</v>
      </c>
      <c r="BB268" s="51">
        <f t="shared" si="233"/>
        <v>42</v>
      </c>
      <c r="BC268" s="51">
        <f t="shared" si="233"/>
        <v>42</v>
      </c>
      <c r="BD268" s="51">
        <f t="shared" si="233"/>
        <v>42</v>
      </c>
      <c r="BE268" s="51">
        <f t="shared" si="233"/>
        <v>42</v>
      </c>
      <c r="BF268" s="51">
        <f t="shared" si="233"/>
        <v>44</v>
      </c>
      <c r="BG268" s="51">
        <f t="shared" si="233"/>
        <v>44</v>
      </c>
      <c r="BH268" s="51">
        <f t="shared" si="233"/>
        <v>44</v>
      </c>
      <c r="BI268" s="51">
        <f t="shared" si="233"/>
        <v>46</v>
      </c>
      <c r="BJ268" s="51">
        <f t="shared" si="233"/>
        <v>46</v>
      </c>
      <c r="BK268" s="51">
        <f t="shared" si="233"/>
        <v>46</v>
      </c>
      <c r="BL268" s="51">
        <f t="shared" si="233"/>
        <v>48</v>
      </c>
      <c r="BM268" s="51">
        <f t="shared" si="233"/>
        <v>48</v>
      </c>
      <c r="BN268" s="51">
        <f t="shared" si="233"/>
        <v>48</v>
      </c>
      <c r="BO268" s="51">
        <f t="shared" si="233"/>
        <v>48</v>
      </c>
      <c r="BP268" s="51">
        <f t="shared" si="233"/>
        <v>50</v>
      </c>
      <c r="BQ268" s="51">
        <f t="shared" si="233"/>
        <v>50</v>
      </c>
      <c r="BR268" s="51">
        <f t="shared" si="233"/>
        <v>50</v>
      </c>
      <c r="BS268" s="51">
        <f t="shared" si="233"/>
        <v>52</v>
      </c>
      <c r="BT268" s="51">
        <f t="shared" si="233"/>
        <v>52</v>
      </c>
      <c r="BU268" s="51">
        <f t="shared" si="233"/>
        <v>52</v>
      </c>
      <c r="BV268" s="51">
        <f t="shared" si="233"/>
        <v>54</v>
      </c>
      <c r="BW268" s="51">
        <f t="shared" si="233"/>
        <v>54</v>
      </c>
      <c r="BX268" s="51">
        <f t="shared" si="233"/>
        <v>54</v>
      </c>
      <c r="BY268" s="51">
        <f t="shared" si="233"/>
        <v>54</v>
      </c>
      <c r="BZ268" s="51">
        <f t="shared" si="233"/>
        <v>56</v>
      </c>
      <c r="CA268" s="51">
        <f t="shared" si="233"/>
        <v>56</v>
      </c>
      <c r="CB268" s="51">
        <f t="shared" si="233"/>
        <v>56</v>
      </c>
      <c r="CC268" s="51">
        <f t="shared" si="233"/>
        <v>58</v>
      </c>
      <c r="CD268" s="51">
        <f t="shared" si="233"/>
        <v>58</v>
      </c>
      <c r="CE268" s="51">
        <f t="shared" si="233"/>
        <v>58</v>
      </c>
      <c r="CF268" s="51">
        <f t="shared" si="233"/>
        <v>60</v>
      </c>
      <c r="CG268" s="51">
        <f t="shared" si="233"/>
        <v>60</v>
      </c>
      <c r="CH268" s="51">
        <f t="shared" si="233"/>
        <v>60</v>
      </c>
      <c r="CI268" s="51">
        <f t="shared" si="233"/>
        <v>60</v>
      </c>
      <c r="CJ268" s="51">
        <f t="shared" si="233"/>
        <v>62</v>
      </c>
      <c r="CK268" s="51">
        <f t="shared" si="233"/>
        <v>62</v>
      </c>
      <c r="CL268" s="51">
        <f t="shared" si="233"/>
        <v>62</v>
      </c>
      <c r="CM268" s="51">
        <f t="shared" si="233"/>
        <v>64</v>
      </c>
      <c r="CN268" s="51">
        <f t="shared" si="233"/>
        <v>64</v>
      </c>
      <c r="CO268" s="51">
        <f t="shared" si="233"/>
        <v>64</v>
      </c>
      <c r="CP268" s="51">
        <f t="shared" si="233"/>
        <v>66</v>
      </c>
      <c r="CQ268" s="51">
        <f t="shared" si="233"/>
        <v>66</v>
      </c>
      <c r="CR268" s="51">
        <f t="shared" si="233"/>
        <v>66</v>
      </c>
      <c r="CS268" s="51">
        <f t="shared" si="233"/>
        <v>66</v>
      </c>
      <c r="CT268" s="51">
        <f t="shared" si="233"/>
        <v>68</v>
      </c>
      <c r="CU268" s="51">
        <f t="shared" si="233"/>
        <v>68</v>
      </c>
      <c r="CV268" s="51">
        <f t="shared" ref="CV268:EC268" si="234">(2*SUM(CV252:CV256))</f>
        <v>68</v>
      </c>
      <c r="CW268" s="51">
        <f t="shared" si="234"/>
        <v>70</v>
      </c>
      <c r="CX268" s="51">
        <f t="shared" si="234"/>
        <v>70</v>
      </c>
      <c r="CY268" s="51">
        <f t="shared" si="234"/>
        <v>70</v>
      </c>
      <c r="CZ268" s="51">
        <f t="shared" si="234"/>
        <v>72</v>
      </c>
      <c r="DA268" s="51">
        <f t="shared" si="234"/>
        <v>72</v>
      </c>
      <c r="DB268" s="51">
        <f t="shared" si="234"/>
        <v>72</v>
      </c>
      <c r="DC268" s="51">
        <f t="shared" si="234"/>
        <v>72</v>
      </c>
      <c r="DD268" s="51">
        <f t="shared" si="234"/>
        <v>74</v>
      </c>
      <c r="DE268" s="51">
        <f t="shared" si="234"/>
        <v>74</v>
      </c>
      <c r="DF268" s="51">
        <f t="shared" si="234"/>
        <v>74</v>
      </c>
      <c r="DG268" s="51">
        <f t="shared" si="234"/>
        <v>76</v>
      </c>
      <c r="DH268" s="51">
        <f t="shared" si="234"/>
        <v>76</v>
      </c>
      <c r="DI268" s="51">
        <f t="shared" si="234"/>
        <v>76</v>
      </c>
      <c r="DJ268" s="51">
        <f t="shared" si="234"/>
        <v>78</v>
      </c>
      <c r="DK268" s="51">
        <f t="shared" si="234"/>
        <v>78</v>
      </c>
      <c r="DL268" s="51">
        <f t="shared" si="234"/>
        <v>78</v>
      </c>
      <c r="DM268" s="51">
        <f t="shared" si="234"/>
        <v>78</v>
      </c>
      <c r="DN268" s="51">
        <f t="shared" si="234"/>
        <v>80</v>
      </c>
      <c r="DO268" s="51">
        <f t="shared" si="234"/>
        <v>80</v>
      </c>
      <c r="DP268" s="51">
        <f t="shared" si="234"/>
        <v>80</v>
      </c>
      <c r="DQ268" s="51">
        <f t="shared" si="234"/>
        <v>82</v>
      </c>
      <c r="DR268" s="51">
        <f t="shared" si="234"/>
        <v>82</v>
      </c>
      <c r="DS268" s="51">
        <f t="shared" si="234"/>
        <v>82</v>
      </c>
      <c r="DT268" s="51">
        <f t="shared" si="234"/>
        <v>84</v>
      </c>
      <c r="DU268" s="51">
        <f t="shared" si="234"/>
        <v>84</v>
      </c>
      <c r="DV268" s="51">
        <f t="shared" si="234"/>
        <v>84</v>
      </c>
      <c r="DW268" s="51">
        <f t="shared" si="234"/>
        <v>84</v>
      </c>
      <c r="DX268" s="51">
        <f t="shared" si="234"/>
        <v>86</v>
      </c>
      <c r="DY268" s="51">
        <f t="shared" si="234"/>
        <v>86</v>
      </c>
      <c r="DZ268" s="51">
        <f t="shared" si="234"/>
        <v>86</v>
      </c>
      <c r="EA268" s="51">
        <f t="shared" si="234"/>
        <v>88</v>
      </c>
      <c r="EB268" s="51">
        <f t="shared" si="234"/>
        <v>88</v>
      </c>
      <c r="EC268" s="51">
        <f t="shared" si="234"/>
        <v>88</v>
      </c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1"/>
      <c r="EU268" s="51"/>
      <c r="EV268" s="51"/>
      <c r="EW268" s="51"/>
      <c r="EX268" s="51"/>
      <c r="EY268" s="51"/>
      <c r="EZ268" s="51"/>
      <c r="FA268" s="51"/>
      <c r="FB268" s="51"/>
      <c r="FC268" s="51"/>
      <c r="FD268" s="51"/>
      <c r="FE268" s="51"/>
      <c r="FF268" s="51"/>
      <c r="FG268" s="51"/>
      <c r="FH268" s="51"/>
      <c r="FI268" s="51"/>
    </row>
    <row r="269" spans="1:165" ht="15.75" customHeight="1">
      <c r="A269" s="69" t="s">
        <v>89</v>
      </c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2"/>
      <c r="AA269" s="52"/>
      <c r="AB269" s="51"/>
      <c r="AC269" s="51"/>
      <c r="AD269" s="51"/>
      <c r="AE269" s="51"/>
      <c r="AF269" s="51"/>
      <c r="AG269" s="51"/>
      <c r="AH269" s="51"/>
      <c r="AI269" s="51"/>
      <c r="AJ269" s="51">
        <f t="shared" ref="AJ269:CU269" si="235">((2*AJ262)+(4*AJ263)+(8*AJ264))</f>
        <v>10</v>
      </c>
      <c r="AK269" s="51">
        <f t="shared" si="235"/>
        <v>8</v>
      </c>
      <c r="AL269" s="51">
        <f t="shared" si="235"/>
        <v>10</v>
      </c>
      <c r="AM269" s="51">
        <f t="shared" si="235"/>
        <v>10</v>
      </c>
      <c r="AN269" s="51">
        <f t="shared" si="235"/>
        <v>10</v>
      </c>
      <c r="AO269" s="51">
        <f t="shared" si="235"/>
        <v>10</v>
      </c>
      <c r="AP269" s="51">
        <f t="shared" si="235"/>
        <v>12</v>
      </c>
      <c r="AQ269" s="51">
        <f t="shared" si="235"/>
        <v>12</v>
      </c>
      <c r="AR269" s="51">
        <f t="shared" si="235"/>
        <v>12</v>
      </c>
      <c r="AS269" s="51">
        <f t="shared" si="235"/>
        <v>12</v>
      </c>
      <c r="AT269" s="51">
        <f t="shared" si="235"/>
        <v>12</v>
      </c>
      <c r="AU269" s="51">
        <f t="shared" si="235"/>
        <v>12</v>
      </c>
      <c r="AV269" s="51">
        <f t="shared" si="235"/>
        <v>12</v>
      </c>
      <c r="AW269" s="51">
        <f t="shared" si="235"/>
        <v>12</v>
      </c>
      <c r="AX269" s="51">
        <f t="shared" si="235"/>
        <v>12</v>
      </c>
      <c r="AY269" s="51">
        <f t="shared" si="235"/>
        <v>12</v>
      </c>
      <c r="AZ269" s="51">
        <f t="shared" si="235"/>
        <v>12</v>
      </c>
      <c r="BA269" s="51">
        <f t="shared" si="235"/>
        <v>12</v>
      </c>
      <c r="BB269" s="51">
        <f t="shared" si="235"/>
        <v>12</v>
      </c>
      <c r="BC269" s="51">
        <f t="shared" si="235"/>
        <v>12</v>
      </c>
      <c r="BD269" s="51">
        <f t="shared" si="235"/>
        <v>14</v>
      </c>
      <c r="BE269" s="51">
        <f t="shared" si="235"/>
        <v>14</v>
      </c>
      <c r="BF269" s="51">
        <f t="shared" si="235"/>
        <v>14</v>
      </c>
      <c r="BG269" s="51">
        <f t="shared" si="235"/>
        <v>14</v>
      </c>
      <c r="BH269" s="51">
        <f t="shared" si="235"/>
        <v>14</v>
      </c>
      <c r="BI269" s="51">
        <f t="shared" si="235"/>
        <v>14</v>
      </c>
      <c r="BJ269" s="51">
        <f t="shared" si="235"/>
        <v>14</v>
      </c>
      <c r="BK269" s="51">
        <f t="shared" si="235"/>
        <v>14</v>
      </c>
      <c r="BL269" s="51">
        <f t="shared" si="235"/>
        <v>14</v>
      </c>
      <c r="BM269" s="51">
        <f t="shared" si="235"/>
        <v>14</v>
      </c>
      <c r="BN269" s="51">
        <f t="shared" si="235"/>
        <v>16</v>
      </c>
      <c r="BO269" s="51">
        <f t="shared" si="235"/>
        <v>16</v>
      </c>
      <c r="BP269" s="51">
        <f t="shared" si="235"/>
        <v>16</v>
      </c>
      <c r="BQ269" s="51">
        <f t="shared" si="235"/>
        <v>16</v>
      </c>
      <c r="BR269" s="51">
        <f t="shared" si="235"/>
        <v>18</v>
      </c>
      <c r="BS269" s="51">
        <f t="shared" si="235"/>
        <v>18</v>
      </c>
      <c r="BT269" s="51">
        <f t="shared" si="235"/>
        <v>18</v>
      </c>
      <c r="BU269" s="51">
        <f t="shared" si="235"/>
        <v>18</v>
      </c>
      <c r="BV269" s="51">
        <f t="shared" si="235"/>
        <v>18</v>
      </c>
      <c r="BW269" s="51">
        <f t="shared" si="235"/>
        <v>18</v>
      </c>
      <c r="BX269" s="51">
        <f t="shared" si="235"/>
        <v>20</v>
      </c>
      <c r="BY269" s="51">
        <f t="shared" si="235"/>
        <v>20</v>
      </c>
      <c r="BZ269" s="51">
        <f t="shared" si="235"/>
        <v>20</v>
      </c>
      <c r="CA269" s="51">
        <f t="shared" si="235"/>
        <v>20</v>
      </c>
      <c r="CB269" s="51">
        <f t="shared" si="235"/>
        <v>22</v>
      </c>
      <c r="CC269" s="51">
        <f t="shared" si="235"/>
        <v>20</v>
      </c>
      <c r="CD269" s="51">
        <f t="shared" si="235"/>
        <v>22</v>
      </c>
      <c r="CE269" s="51">
        <f t="shared" si="235"/>
        <v>22</v>
      </c>
      <c r="CF269" s="51">
        <f t="shared" si="235"/>
        <v>22</v>
      </c>
      <c r="CG269" s="51">
        <f t="shared" si="235"/>
        <v>22</v>
      </c>
      <c r="CH269" s="51">
        <f t="shared" si="235"/>
        <v>22</v>
      </c>
      <c r="CI269" s="51">
        <f t="shared" si="235"/>
        <v>22</v>
      </c>
      <c r="CJ269" s="51">
        <f t="shared" si="235"/>
        <v>22</v>
      </c>
      <c r="CK269" s="51">
        <f t="shared" si="235"/>
        <v>22</v>
      </c>
      <c r="CL269" s="51">
        <f t="shared" si="235"/>
        <v>22</v>
      </c>
      <c r="CM269" s="51">
        <f t="shared" si="235"/>
        <v>22</v>
      </c>
      <c r="CN269" s="51">
        <f t="shared" si="235"/>
        <v>22</v>
      </c>
      <c r="CO269" s="51">
        <f t="shared" si="235"/>
        <v>24</v>
      </c>
      <c r="CP269" s="51">
        <f t="shared" si="235"/>
        <v>24</v>
      </c>
      <c r="CQ269" s="51">
        <f t="shared" si="235"/>
        <v>24</v>
      </c>
      <c r="CR269" s="51">
        <f t="shared" si="235"/>
        <v>24</v>
      </c>
      <c r="CS269" s="51">
        <f t="shared" si="235"/>
        <v>24</v>
      </c>
      <c r="CT269" s="51">
        <f t="shared" si="235"/>
        <v>24</v>
      </c>
      <c r="CU269" s="51">
        <f t="shared" si="235"/>
        <v>26</v>
      </c>
      <c r="CV269" s="51">
        <f t="shared" ref="CV269:EC269" si="236">((2*CV262)+(4*CV263)+(8*CV264))</f>
        <v>26</v>
      </c>
      <c r="CW269" s="51">
        <f t="shared" si="236"/>
        <v>26</v>
      </c>
      <c r="CX269" s="51">
        <f t="shared" si="236"/>
        <v>26</v>
      </c>
      <c r="CY269" s="51">
        <f t="shared" si="236"/>
        <v>26</v>
      </c>
      <c r="CZ269" s="51">
        <f t="shared" si="236"/>
        <v>26</v>
      </c>
      <c r="DA269" s="51">
        <f t="shared" si="236"/>
        <v>26</v>
      </c>
      <c r="DB269" s="51">
        <f t="shared" si="236"/>
        <v>26</v>
      </c>
      <c r="DC269" s="51">
        <f t="shared" si="236"/>
        <v>26</v>
      </c>
      <c r="DD269" s="51">
        <f t="shared" si="236"/>
        <v>26</v>
      </c>
      <c r="DE269" s="51">
        <f t="shared" si="236"/>
        <v>26</v>
      </c>
      <c r="DF269" s="51">
        <f t="shared" si="236"/>
        <v>28</v>
      </c>
      <c r="DG269" s="51">
        <f t="shared" si="236"/>
        <v>26</v>
      </c>
      <c r="DH269" s="51">
        <f t="shared" si="236"/>
        <v>26</v>
      </c>
      <c r="DI269" s="51">
        <f t="shared" si="236"/>
        <v>26</v>
      </c>
      <c r="DJ269" s="51">
        <f t="shared" si="236"/>
        <v>26</v>
      </c>
      <c r="DK269" s="51">
        <f t="shared" si="236"/>
        <v>26</v>
      </c>
      <c r="DL269" s="51">
        <f t="shared" si="236"/>
        <v>26</v>
      </c>
      <c r="DM269" s="51">
        <f t="shared" si="236"/>
        <v>28</v>
      </c>
      <c r="DN269" s="51">
        <f t="shared" si="236"/>
        <v>26</v>
      </c>
      <c r="DO269" s="51">
        <f t="shared" si="236"/>
        <v>28</v>
      </c>
      <c r="DP269" s="51">
        <f t="shared" si="236"/>
        <v>28</v>
      </c>
      <c r="DQ269" s="51">
        <f t="shared" si="236"/>
        <v>28</v>
      </c>
      <c r="DR269" s="51">
        <f t="shared" si="236"/>
        <v>28</v>
      </c>
      <c r="DS269" s="51">
        <f t="shared" si="236"/>
        <v>30</v>
      </c>
      <c r="DT269" s="51">
        <f t="shared" si="236"/>
        <v>28</v>
      </c>
      <c r="DU269" s="51">
        <f t="shared" si="236"/>
        <v>30</v>
      </c>
      <c r="DV269" s="51">
        <f t="shared" si="236"/>
        <v>30</v>
      </c>
      <c r="DW269" s="51">
        <f t="shared" si="236"/>
        <v>32</v>
      </c>
      <c r="DX269" s="51">
        <f t="shared" si="236"/>
        <v>30</v>
      </c>
      <c r="DY269" s="51">
        <f t="shared" si="236"/>
        <v>32</v>
      </c>
      <c r="DZ269" s="51">
        <f t="shared" si="236"/>
        <v>32</v>
      </c>
      <c r="EA269" s="51">
        <f t="shared" si="236"/>
        <v>32</v>
      </c>
      <c r="EB269" s="51">
        <f t="shared" si="236"/>
        <v>32</v>
      </c>
      <c r="EC269" s="51">
        <f t="shared" si="236"/>
        <v>32</v>
      </c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1"/>
      <c r="EU269" s="51"/>
      <c r="EV269" s="51"/>
      <c r="EW269" s="51"/>
      <c r="EX269" s="51"/>
      <c r="EY269" s="51"/>
      <c r="EZ269" s="51"/>
      <c r="FA269" s="51"/>
      <c r="FB269" s="51"/>
      <c r="FC269" s="51"/>
      <c r="FD269" s="51"/>
      <c r="FE269" s="51"/>
      <c r="FF269" s="51"/>
      <c r="FG269" s="51"/>
      <c r="FH269" s="51"/>
      <c r="FI269" s="51"/>
    </row>
    <row r="270" spans="1:165" ht="15.75" customHeight="1">
      <c r="A270" s="69" t="s">
        <v>88</v>
      </c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2"/>
      <c r="AA270" s="52"/>
      <c r="AB270" s="51"/>
      <c r="AC270" s="51"/>
      <c r="AD270" s="51"/>
      <c r="AE270" s="51"/>
      <c r="AF270" s="51"/>
      <c r="AJ270" s="51">
        <f t="shared" ref="AJ270:CU270" si="237">(AJ268+AJ269)</f>
        <v>40</v>
      </c>
      <c r="AK270" s="51">
        <f t="shared" si="237"/>
        <v>40</v>
      </c>
      <c r="AL270" s="51">
        <f t="shared" si="237"/>
        <v>42</v>
      </c>
      <c r="AM270" s="51">
        <f t="shared" si="237"/>
        <v>42</v>
      </c>
      <c r="AN270" s="51">
        <f t="shared" si="237"/>
        <v>42</v>
      </c>
      <c r="AO270" s="51">
        <f t="shared" si="237"/>
        <v>44</v>
      </c>
      <c r="AP270" s="51">
        <f t="shared" si="237"/>
        <v>46</v>
      </c>
      <c r="AQ270" s="51">
        <f t="shared" si="237"/>
        <v>46</v>
      </c>
      <c r="AR270" s="51">
        <f t="shared" si="237"/>
        <v>48</v>
      </c>
      <c r="AS270" s="51">
        <f t="shared" si="237"/>
        <v>48</v>
      </c>
      <c r="AT270" s="51">
        <f t="shared" si="237"/>
        <v>48</v>
      </c>
      <c r="AU270" s="51">
        <f t="shared" si="237"/>
        <v>48</v>
      </c>
      <c r="AV270" s="51">
        <f t="shared" si="237"/>
        <v>50</v>
      </c>
      <c r="AW270" s="51">
        <f t="shared" si="237"/>
        <v>50</v>
      </c>
      <c r="AX270" s="51">
        <f t="shared" si="237"/>
        <v>50</v>
      </c>
      <c r="AY270" s="51">
        <f t="shared" si="237"/>
        <v>52</v>
      </c>
      <c r="AZ270" s="51">
        <f t="shared" si="237"/>
        <v>52</v>
      </c>
      <c r="BA270" s="51">
        <f t="shared" si="237"/>
        <v>52</v>
      </c>
      <c r="BB270" s="51">
        <f t="shared" si="237"/>
        <v>54</v>
      </c>
      <c r="BC270" s="51">
        <f t="shared" si="237"/>
        <v>54</v>
      </c>
      <c r="BD270" s="51">
        <f t="shared" si="237"/>
        <v>56</v>
      </c>
      <c r="BE270" s="51">
        <f t="shared" si="237"/>
        <v>56</v>
      </c>
      <c r="BF270" s="51">
        <f t="shared" si="237"/>
        <v>58</v>
      </c>
      <c r="BG270" s="51">
        <f t="shared" si="237"/>
        <v>58</v>
      </c>
      <c r="BH270" s="51">
        <f t="shared" si="237"/>
        <v>58</v>
      </c>
      <c r="BI270" s="51">
        <f t="shared" si="237"/>
        <v>60</v>
      </c>
      <c r="BJ270" s="51">
        <f t="shared" si="237"/>
        <v>60</v>
      </c>
      <c r="BK270" s="51">
        <f t="shared" si="237"/>
        <v>60</v>
      </c>
      <c r="BL270" s="51">
        <f t="shared" si="237"/>
        <v>62</v>
      </c>
      <c r="BM270" s="51">
        <f t="shared" si="237"/>
        <v>62</v>
      </c>
      <c r="BN270" s="51">
        <f t="shared" si="237"/>
        <v>64</v>
      </c>
      <c r="BO270" s="51">
        <f t="shared" si="237"/>
        <v>64</v>
      </c>
      <c r="BP270" s="51">
        <f t="shared" si="237"/>
        <v>66</v>
      </c>
      <c r="BQ270" s="51">
        <f t="shared" si="237"/>
        <v>66</v>
      </c>
      <c r="BR270" s="51">
        <f t="shared" si="237"/>
        <v>68</v>
      </c>
      <c r="BS270" s="51">
        <f t="shared" si="237"/>
        <v>70</v>
      </c>
      <c r="BT270" s="51">
        <f t="shared" si="237"/>
        <v>70</v>
      </c>
      <c r="BU270" s="51">
        <f t="shared" si="237"/>
        <v>70</v>
      </c>
      <c r="BV270" s="51">
        <f t="shared" si="237"/>
        <v>72</v>
      </c>
      <c r="BW270" s="51">
        <f t="shared" si="237"/>
        <v>72</v>
      </c>
      <c r="BX270" s="51">
        <f t="shared" si="237"/>
        <v>74</v>
      </c>
      <c r="BY270" s="51">
        <f t="shared" si="237"/>
        <v>74</v>
      </c>
      <c r="BZ270" s="51">
        <f t="shared" si="237"/>
        <v>76</v>
      </c>
      <c r="CA270" s="51">
        <f t="shared" si="237"/>
        <v>76</v>
      </c>
      <c r="CB270" s="51">
        <f t="shared" si="237"/>
        <v>78</v>
      </c>
      <c r="CC270" s="51">
        <f t="shared" si="237"/>
        <v>78</v>
      </c>
      <c r="CD270" s="51">
        <f t="shared" si="237"/>
        <v>80</v>
      </c>
      <c r="CE270" s="51">
        <f t="shared" si="237"/>
        <v>80</v>
      </c>
      <c r="CF270" s="51">
        <f t="shared" si="237"/>
        <v>82</v>
      </c>
      <c r="CG270" s="51">
        <f t="shared" si="237"/>
        <v>82</v>
      </c>
      <c r="CH270" s="51">
        <f t="shared" si="237"/>
        <v>82</v>
      </c>
      <c r="CI270" s="51">
        <f t="shared" si="237"/>
        <v>82</v>
      </c>
      <c r="CJ270" s="51">
        <f t="shared" si="237"/>
        <v>84</v>
      </c>
      <c r="CK270" s="51">
        <f t="shared" si="237"/>
        <v>84</v>
      </c>
      <c r="CL270" s="51">
        <f t="shared" si="237"/>
        <v>84</v>
      </c>
      <c r="CM270" s="51">
        <f t="shared" si="237"/>
        <v>86</v>
      </c>
      <c r="CN270" s="51">
        <f t="shared" si="237"/>
        <v>86</v>
      </c>
      <c r="CO270" s="51">
        <f t="shared" si="237"/>
        <v>88</v>
      </c>
      <c r="CP270" s="51">
        <f t="shared" si="237"/>
        <v>90</v>
      </c>
      <c r="CQ270" s="51">
        <f t="shared" si="237"/>
        <v>90</v>
      </c>
      <c r="CR270" s="51">
        <f t="shared" si="237"/>
        <v>90</v>
      </c>
      <c r="CS270" s="51">
        <f t="shared" si="237"/>
        <v>90</v>
      </c>
      <c r="CT270" s="51">
        <f t="shared" si="237"/>
        <v>92</v>
      </c>
      <c r="CU270" s="51">
        <f t="shared" si="237"/>
        <v>94</v>
      </c>
      <c r="CV270" s="51">
        <f t="shared" ref="CV270:EC270" si="238">(CV268+CV269)</f>
        <v>94</v>
      </c>
      <c r="CW270" s="51">
        <f t="shared" si="238"/>
        <v>96</v>
      </c>
      <c r="CX270" s="51">
        <f t="shared" si="238"/>
        <v>96</v>
      </c>
      <c r="CY270" s="51">
        <f t="shared" si="238"/>
        <v>96</v>
      </c>
      <c r="CZ270" s="51">
        <f t="shared" si="238"/>
        <v>98</v>
      </c>
      <c r="DA270" s="51">
        <f t="shared" si="238"/>
        <v>98</v>
      </c>
      <c r="DB270" s="51">
        <f t="shared" si="238"/>
        <v>98</v>
      </c>
      <c r="DC270" s="51">
        <f t="shared" si="238"/>
        <v>98</v>
      </c>
      <c r="DD270" s="51">
        <f t="shared" si="238"/>
        <v>100</v>
      </c>
      <c r="DE270" s="51">
        <f t="shared" si="238"/>
        <v>100</v>
      </c>
      <c r="DF270" s="51">
        <f t="shared" si="238"/>
        <v>102</v>
      </c>
      <c r="DG270" s="51">
        <f t="shared" si="238"/>
        <v>102</v>
      </c>
      <c r="DH270" s="51">
        <f t="shared" si="238"/>
        <v>102</v>
      </c>
      <c r="DI270" s="51">
        <f t="shared" si="238"/>
        <v>102</v>
      </c>
      <c r="DJ270" s="51">
        <f t="shared" si="238"/>
        <v>104</v>
      </c>
      <c r="DK270" s="51">
        <f t="shared" si="238"/>
        <v>104</v>
      </c>
      <c r="DL270" s="51">
        <f t="shared" si="238"/>
        <v>104</v>
      </c>
      <c r="DM270" s="51">
        <f t="shared" si="238"/>
        <v>106</v>
      </c>
      <c r="DN270" s="51">
        <f t="shared" si="238"/>
        <v>106</v>
      </c>
      <c r="DO270" s="51">
        <f t="shared" si="238"/>
        <v>108</v>
      </c>
      <c r="DP270" s="51">
        <f t="shared" si="238"/>
        <v>108</v>
      </c>
      <c r="DQ270" s="51">
        <f t="shared" si="238"/>
        <v>110</v>
      </c>
      <c r="DR270" s="51">
        <f t="shared" si="238"/>
        <v>110</v>
      </c>
      <c r="DS270" s="51">
        <f t="shared" si="238"/>
        <v>112</v>
      </c>
      <c r="DT270" s="51">
        <f t="shared" si="238"/>
        <v>112</v>
      </c>
      <c r="DU270" s="51">
        <f t="shared" si="238"/>
        <v>114</v>
      </c>
      <c r="DV270" s="51">
        <f t="shared" si="238"/>
        <v>114</v>
      </c>
      <c r="DW270" s="51">
        <f t="shared" si="238"/>
        <v>116</v>
      </c>
      <c r="DX270" s="51">
        <f t="shared" si="238"/>
        <v>116</v>
      </c>
      <c r="DY270" s="51">
        <f t="shared" si="238"/>
        <v>118</v>
      </c>
      <c r="DZ270" s="51">
        <f t="shared" si="238"/>
        <v>118</v>
      </c>
      <c r="EA270" s="51">
        <f t="shared" si="238"/>
        <v>120</v>
      </c>
      <c r="EB270" s="51">
        <f t="shared" si="238"/>
        <v>120</v>
      </c>
      <c r="EC270" s="51">
        <f t="shared" si="238"/>
        <v>120</v>
      </c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1"/>
      <c r="EU270" s="51"/>
      <c r="EV270" s="51"/>
      <c r="EW270" s="51"/>
      <c r="EX270" s="51"/>
      <c r="EY270" s="51"/>
      <c r="EZ270" s="51"/>
      <c r="FA270" s="51"/>
      <c r="FB270" s="51"/>
      <c r="FC270" s="51"/>
      <c r="FD270" s="51"/>
      <c r="FE270" s="51"/>
      <c r="FF270" s="51"/>
      <c r="FG270" s="51"/>
      <c r="FH270" s="51"/>
      <c r="FI270" s="51"/>
    </row>
    <row r="271" spans="1:165" ht="15.75" customHeight="1">
      <c r="A271" s="69" t="s">
        <v>87</v>
      </c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2"/>
      <c r="AA271" s="52"/>
      <c r="AB271" s="51"/>
      <c r="AC271" s="51"/>
      <c r="AD271" s="51"/>
      <c r="AE271" s="51"/>
      <c r="AF271" s="51"/>
      <c r="AJ271" s="51">
        <f t="shared" ref="AJ271:BO271" si="239">(AJ251-SUM(AJ252:AJ256))</f>
        <v>0</v>
      </c>
      <c r="AK271" s="51">
        <f t="shared" si="239"/>
        <v>-1</v>
      </c>
      <c r="AL271" s="51">
        <f t="shared" si="239"/>
        <v>0</v>
      </c>
      <c r="AM271" s="51">
        <f t="shared" si="239"/>
        <v>0</v>
      </c>
      <c r="AN271" s="51">
        <f t="shared" si="239"/>
        <v>0</v>
      </c>
      <c r="AO271" s="51">
        <f t="shared" si="239"/>
        <v>0</v>
      </c>
      <c r="AP271" s="51">
        <f t="shared" si="239"/>
        <v>0</v>
      </c>
      <c r="AQ271" s="51">
        <f t="shared" si="239"/>
        <v>0</v>
      </c>
      <c r="AR271" s="51">
        <f t="shared" si="239"/>
        <v>0</v>
      </c>
      <c r="AS271" s="51">
        <f t="shared" si="239"/>
        <v>0</v>
      </c>
      <c r="AT271" s="51">
        <f t="shared" si="239"/>
        <v>0</v>
      </c>
      <c r="AU271" s="51">
        <f t="shared" si="239"/>
        <v>0</v>
      </c>
      <c r="AV271" s="51">
        <f t="shared" si="239"/>
        <v>0</v>
      </c>
      <c r="AW271" s="51">
        <f t="shared" si="239"/>
        <v>0</v>
      </c>
      <c r="AX271" s="51">
        <f t="shared" si="239"/>
        <v>0</v>
      </c>
      <c r="AY271" s="51">
        <f t="shared" si="239"/>
        <v>0</v>
      </c>
      <c r="AZ271" s="51">
        <f t="shared" si="239"/>
        <v>0</v>
      </c>
      <c r="BA271" s="51">
        <f t="shared" si="239"/>
        <v>0</v>
      </c>
      <c r="BB271" s="51">
        <f t="shared" si="239"/>
        <v>0</v>
      </c>
      <c r="BC271" s="51">
        <f t="shared" si="239"/>
        <v>0</v>
      </c>
      <c r="BD271" s="51">
        <f t="shared" si="239"/>
        <v>0</v>
      </c>
      <c r="BE271" s="51">
        <f t="shared" si="239"/>
        <v>0</v>
      </c>
      <c r="BF271" s="51">
        <f t="shared" si="239"/>
        <v>0</v>
      </c>
      <c r="BG271" s="51">
        <f t="shared" si="239"/>
        <v>0</v>
      </c>
      <c r="BH271" s="51">
        <f t="shared" si="239"/>
        <v>0</v>
      </c>
      <c r="BI271" s="51">
        <f t="shared" si="239"/>
        <v>0</v>
      </c>
      <c r="BJ271" s="51">
        <f t="shared" si="239"/>
        <v>0</v>
      </c>
      <c r="BK271" s="51">
        <f t="shared" si="239"/>
        <v>0</v>
      </c>
      <c r="BL271" s="51">
        <f t="shared" si="239"/>
        <v>0</v>
      </c>
      <c r="BM271" s="51">
        <f t="shared" si="239"/>
        <v>0</v>
      </c>
      <c r="BN271" s="51">
        <f t="shared" si="239"/>
        <v>0</v>
      </c>
      <c r="BO271" s="51">
        <f t="shared" si="239"/>
        <v>0</v>
      </c>
      <c r="BP271" s="51">
        <f t="shared" ref="BP271:CU271" si="240">(BP251-SUM(BP252:BP256))</f>
        <v>0</v>
      </c>
      <c r="BQ271" s="51">
        <f t="shared" si="240"/>
        <v>0</v>
      </c>
      <c r="BR271" s="51">
        <f t="shared" si="240"/>
        <v>0</v>
      </c>
      <c r="BS271" s="51">
        <f t="shared" si="240"/>
        <v>0</v>
      </c>
      <c r="BT271" s="51">
        <f t="shared" si="240"/>
        <v>0</v>
      </c>
      <c r="BU271" s="51">
        <f t="shared" si="240"/>
        <v>0</v>
      </c>
      <c r="BV271" s="51">
        <f t="shared" si="240"/>
        <v>0</v>
      </c>
      <c r="BW271" s="51">
        <f t="shared" si="240"/>
        <v>0</v>
      </c>
      <c r="BX271" s="51">
        <f t="shared" si="240"/>
        <v>0</v>
      </c>
      <c r="BY271" s="51">
        <f t="shared" si="240"/>
        <v>0</v>
      </c>
      <c r="BZ271" s="51">
        <f t="shared" si="240"/>
        <v>0</v>
      </c>
      <c r="CA271" s="51">
        <f t="shared" si="240"/>
        <v>0</v>
      </c>
      <c r="CB271" s="51">
        <f t="shared" si="240"/>
        <v>0</v>
      </c>
      <c r="CC271" s="51">
        <f t="shared" si="240"/>
        <v>0</v>
      </c>
      <c r="CD271" s="51">
        <f t="shared" si="240"/>
        <v>0</v>
      </c>
      <c r="CE271" s="51">
        <f t="shared" si="240"/>
        <v>0</v>
      </c>
      <c r="CF271" s="51">
        <f t="shared" si="240"/>
        <v>0</v>
      </c>
      <c r="CG271" s="51">
        <f t="shared" si="240"/>
        <v>0</v>
      </c>
      <c r="CH271" s="51">
        <f t="shared" si="240"/>
        <v>0</v>
      </c>
      <c r="CI271" s="51">
        <f t="shared" si="240"/>
        <v>0</v>
      </c>
      <c r="CJ271" s="51">
        <f t="shared" si="240"/>
        <v>0</v>
      </c>
      <c r="CK271" s="51">
        <f t="shared" si="240"/>
        <v>0</v>
      </c>
      <c r="CL271" s="51">
        <f t="shared" si="240"/>
        <v>0</v>
      </c>
      <c r="CM271" s="51">
        <f t="shared" si="240"/>
        <v>0</v>
      </c>
      <c r="CN271" s="51">
        <f t="shared" si="240"/>
        <v>0</v>
      </c>
      <c r="CO271" s="51">
        <f t="shared" si="240"/>
        <v>0</v>
      </c>
      <c r="CP271" s="51">
        <f t="shared" si="240"/>
        <v>0</v>
      </c>
      <c r="CQ271" s="51">
        <f t="shared" si="240"/>
        <v>0</v>
      </c>
      <c r="CR271" s="51">
        <f t="shared" si="240"/>
        <v>0</v>
      </c>
      <c r="CS271" s="51">
        <f t="shared" si="240"/>
        <v>0</v>
      </c>
      <c r="CT271" s="51">
        <f t="shared" si="240"/>
        <v>0</v>
      </c>
      <c r="CU271" s="51">
        <f t="shared" si="240"/>
        <v>0</v>
      </c>
      <c r="CV271" s="51">
        <f t="shared" ref="CV271:EC271" si="241">(CV251-SUM(CV252:CV256))</f>
        <v>0</v>
      </c>
      <c r="CW271" s="51">
        <f t="shared" si="241"/>
        <v>0</v>
      </c>
      <c r="CX271" s="51">
        <f t="shared" si="241"/>
        <v>0</v>
      </c>
      <c r="CY271" s="51">
        <f t="shared" si="241"/>
        <v>0</v>
      </c>
      <c r="CZ271" s="51">
        <f t="shared" si="241"/>
        <v>0</v>
      </c>
      <c r="DA271" s="51">
        <f t="shared" si="241"/>
        <v>0</v>
      </c>
      <c r="DB271" s="51">
        <f t="shared" si="241"/>
        <v>0</v>
      </c>
      <c r="DC271" s="51">
        <f t="shared" si="241"/>
        <v>0</v>
      </c>
      <c r="DD271" s="51">
        <f t="shared" si="241"/>
        <v>0</v>
      </c>
      <c r="DE271" s="51">
        <f t="shared" si="241"/>
        <v>0</v>
      </c>
      <c r="DF271" s="51">
        <f t="shared" si="241"/>
        <v>0</v>
      </c>
      <c r="DG271" s="51">
        <f t="shared" si="241"/>
        <v>0</v>
      </c>
      <c r="DH271" s="51">
        <f t="shared" si="241"/>
        <v>0</v>
      </c>
      <c r="DI271" s="51">
        <f t="shared" si="241"/>
        <v>0</v>
      </c>
      <c r="DJ271" s="51">
        <f t="shared" si="241"/>
        <v>0</v>
      </c>
      <c r="DK271" s="51">
        <f t="shared" si="241"/>
        <v>0</v>
      </c>
      <c r="DL271" s="51">
        <f t="shared" si="241"/>
        <v>0</v>
      </c>
      <c r="DM271" s="51">
        <f t="shared" si="241"/>
        <v>0</v>
      </c>
      <c r="DN271" s="51">
        <f t="shared" si="241"/>
        <v>0</v>
      </c>
      <c r="DO271" s="51">
        <f t="shared" si="241"/>
        <v>0</v>
      </c>
      <c r="DP271" s="51">
        <f t="shared" si="241"/>
        <v>0</v>
      </c>
      <c r="DQ271" s="51">
        <f t="shared" si="241"/>
        <v>0</v>
      </c>
      <c r="DR271" s="51">
        <f t="shared" si="241"/>
        <v>0</v>
      </c>
      <c r="DS271" s="51">
        <f t="shared" si="241"/>
        <v>0</v>
      </c>
      <c r="DT271" s="51">
        <f t="shared" si="241"/>
        <v>0</v>
      </c>
      <c r="DU271" s="51">
        <f t="shared" si="241"/>
        <v>0</v>
      </c>
      <c r="DV271" s="51">
        <f t="shared" si="241"/>
        <v>0</v>
      </c>
      <c r="DW271" s="51">
        <f t="shared" si="241"/>
        <v>0</v>
      </c>
      <c r="DX271" s="51">
        <f t="shared" si="241"/>
        <v>0</v>
      </c>
      <c r="DY271" s="51">
        <f t="shared" si="241"/>
        <v>0</v>
      </c>
      <c r="DZ271" s="51">
        <f t="shared" si="241"/>
        <v>0</v>
      </c>
      <c r="EA271" s="51">
        <f t="shared" si="241"/>
        <v>0</v>
      </c>
      <c r="EB271" s="51">
        <f t="shared" si="241"/>
        <v>0</v>
      </c>
      <c r="EC271" s="51">
        <f t="shared" si="241"/>
        <v>0</v>
      </c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1"/>
      <c r="EU271" s="51"/>
      <c r="EV271" s="51"/>
      <c r="EW271" s="51"/>
      <c r="EX271" s="51"/>
      <c r="EY271" s="51"/>
      <c r="EZ271" s="51"/>
      <c r="FA271" s="51"/>
      <c r="FB271" s="51"/>
      <c r="FC271" s="51"/>
      <c r="FD271" s="51"/>
      <c r="FE271" s="51"/>
      <c r="FF271" s="51"/>
      <c r="FG271" s="51"/>
      <c r="FH271" s="51"/>
      <c r="FI271" s="51"/>
    </row>
    <row r="272" spans="1:165" s="71" customFormat="1" ht="15.75" customHeight="1">
      <c r="A272" s="70" t="s">
        <v>86</v>
      </c>
      <c r="C272" s="73"/>
      <c r="D272" s="73"/>
      <c r="E272" s="73"/>
      <c r="F272" s="73"/>
      <c r="G272" s="73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51"/>
      <c r="Y272" s="51"/>
      <c r="Z272" s="72"/>
      <c r="AA272" s="72"/>
      <c r="AB272" s="72"/>
      <c r="AC272" s="72"/>
      <c r="AD272" s="72"/>
      <c r="AE272" s="72"/>
      <c r="AF272" s="72"/>
      <c r="AG272" s="53"/>
      <c r="AH272" s="53"/>
      <c r="AI272" s="53"/>
      <c r="AJ272" s="72">
        <f t="shared" ref="AJ272:BO272" si="242">(AJ259-((SUM(AJ265:AJ267)/2)+(AJ262+(2*AJ263)+(4*AJ264))))</f>
        <v>0</v>
      </c>
      <c r="AK272" s="72">
        <f t="shared" si="242"/>
        <v>0.5</v>
      </c>
      <c r="AL272" s="72">
        <f t="shared" si="242"/>
        <v>0</v>
      </c>
      <c r="AM272" s="72">
        <f t="shared" si="242"/>
        <v>-0.5</v>
      </c>
      <c r="AN272" s="72">
        <f t="shared" si="242"/>
        <v>0</v>
      </c>
      <c r="AO272" s="72">
        <f t="shared" si="242"/>
        <v>0.5</v>
      </c>
      <c r="AP272" s="72">
        <f t="shared" si="242"/>
        <v>0</v>
      </c>
      <c r="AQ272" s="72">
        <f t="shared" si="242"/>
        <v>-0.5</v>
      </c>
      <c r="AR272" s="72">
        <f t="shared" si="242"/>
        <v>0</v>
      </c>
      <c r="AS272" s="72">
        <f t="shared" si="242"/>
        <v>0.5</v>
      </c>
      <c r="AT272" s="72">
        <f t="shared" si="242"/>
        <v>0</v>
      </c>
      <c r="AU272" s="72">
        <f t="shared" si="242"/>
        <v>-0.5</v>
      </c>
      <c r="AV272" s="72">
        <f t="shared" si="242"/>
        <v>0</v>
      </c>
      <c r="AW272" s="72">
        <f t="shared" si="242"/>
        <v>-0.5</v>
      </c>
      <c r="AX272" s="72">
        <f t="shared" si="242"/>
        <v>0</v>
      </c>
      <c r="AY272" s="72">
        <f t="shared" si="242"/>
        <v>0.5</v>
      </c>
      <c r="AZ272" s="72">
        <f t="shared" si="242"/>
        <v>0</v>
      </c>
      <c r="BA272" s="72">
        <f t="shared" si="242"/>
        <v>-0.5</v>
      </c>
      <c r="BB272" s="72">
        <f t="shared" si="242"/>
        <v>0</v>
      </c>
      <c r="BC272" s="72">
        <f t="shared" si="242"/>
        <v>0.5</v>
      </c>
      <c r="BD272" s="72">
        <f t="shared" si="242"/>
        <v>0</v>
      </c>
      <c r="BE272" s="72">
        <f t="shared" si="242"/>
        <v>-0.5</v>
      </c>
      <c r="BF272" s="72">
        <f t="shared" si="242"/>
        <v>0</v>
      </c>
      <c r="BG272" s="72">
        <f t="shared" si="242"/>
        <v>-0.5</v>
      </c>
      <c r="BH272" s="72">
        <f t="shared" si="242"/>
        <v>0</v>
      </c>
      <c r="BI272" s="72">
        <f t="shared" si="242"/>
        <v>0.5</v>
      </c>
      <c r="BJ272" s="72">
        <f t="shared" si="242"/>
        <v>0</v>
      </c>
      <c r="BK272" s="72">
        <f t="shared" si="242"/>
        <v>-0.5</v>
      </c>
      <c r="BL272" s="72">
        <f t="shared" si="242"/>
        <v>-1</v>
      </c>
      <c r="BM272" s="72">
        <f t="shared" si="242"/>
        <v>0.5</v>
      </c>
      <c r="BN272" s="72">
        <f t="shared" si="242"/>
        <v>0</v>
      </c>
      <c r="BO272" s="72">
        <f t="shared" si="242"/>
        <v>-0.5</v>
      </c>
      <c r="BP272" s="72">
        <f t="shared" ref="BP272:CU272" si="243">(BP259-((SUM(BP265:BP267)/2)+(BP262+(2*BP263)+(4*BP264))))</f>
        <v>0</v>
      </c>
      <c r="BQ272" s="72">
        <f t="shared" si="243"/>
        <v>-0.5</v>
      </c>
      <c r="BR272" s="72">
        <f t="shared" si="243"/>
        <v>0</v>
      </c>
      <c r="BS272" s="72">
        <f t="shared" si="243"/>
        <v>0.5</v>
      </c>
      <c r="BT272" s="72">
        <f t="shared" si="243"/>
        <v>0</v>
      </c>
      <c r="BU272" s="72">
        <f t="shared" si="243"/>
        <v>-0.5</v>
      </c>
      <c r="BV272" s="72">
        <f t="shared" si="243"/>
        <v>0</v>
      </c>
      <c r="BW272" s="72">
        <f t="shared" si="243"/>
        <v>0.5</v>
      </c>
      <c r="BX272" s="72">
        <f t="shared" si="243"/>
        <v>0</v>
      </c>
      <c r="BY272" s="72">
        <f t="shared" si="243"/>
        <v>-0.5</v>
      </c>
      <c r="BZ272" s="72">
        <f t="shared" si="243"/>
        <v>0</v>
      </c>
      <c r="CA272" s="72">
        <f t="shared" si="243"/>
        <v>-0.5</v>
      </c>
      <c r="CB272" s="72">
        <f t="shared" si="243"/>
        <v>0</v>
      </c>
      <c r="CC272" s="72">
        <f t="shared" si="243"/>
        <v>0.5</v>
      </c>
      <c r="CD272" s="72">
        <f t="shared" si="243"/>
        <v>0</v>
      </c>
      <c r="CE272" s="72">
        <f t="shared" si="243"/>
        <v>-0.5</v>
      </c>
      <c r="CF272" s="72">
        <f t="shared" si="243"/>
        <v>-1</v>
      </c>
      <c r="CG272" s="72">
        <f t="shared" si="243"/>
        <v>0.5</v>
      </c>
      <c r="CH272" s="72">
        <f t="shared" si="243"/>
        <v>0.5</v>
      </c>
      <c r="CI272" s="72">
        <f t="shared" si="243"/>
        <v>-0.5</v>
      </c>
      <c r="CJ272" s="72">
        <f t="shared" si="243"/>
        <v>0</v>
      </c>
      <c r="CK272" s="72">
        <f t="shared" si="243"/>
        <v>-0.5</v>
      </c>
      <c r="CL272" s="72">
        <f t="shared" si="243"/>
        <v>0</v>
      </c>
      <c r="CM272" s="72">
        <f t="shared" si="243"/>
        <v>0.5</v>
      </c>
      <c r="CN272" s="72">
        <f t="shared" si="243"/>
        <v>0</v>
      </c>
      <c r="CO272" s="72">
        <f t="shared" si="243"/>
        <v>-0.5</v>
      </c>
      <c r="CP272" s="72">
        <f t="shared" si="243"/>
        <v>0</v>
      </c>
      <c r="CQ272" s="72">
        <f t="shared" si="243"/>
        <v>0.5</v>
      </c>
      <c r="CR272" s="72">
        <f t="shared" si="243"/>
        <v>0</v>
      </c>
      <c r="CS272" s="72">
        <f t="shared" si="243"/>
        <v>0.5</v>
      </c>
      <c r="CT272" s="72">
        <f t="shared" si="243"/>
        <v>0</v>
      </c>
      <c r="CU272" s="72">
        <f t="shared" si="243"/>
        <v>-0.5</v>
      </c>
      <c r="CV272" s="72">
        <f t="shared" ref="CV272:EC272" si="244">(CV259-((SUM(CV265:CV267)/2)+(CV262+(2*CV263)+(4*CV264))))</f>
        <v>0</v>
      </c>
      <c r="CW272" s="72">
        <f t="shared" si="244"/>
        <v>0.5</v>
      </c>
      <c r="CX272" s="72">
        <f t="shared" si="244"/>
        <v>0</v>
      </c>
      <c r="CY272" s="72">
        <f t="shared" si="244"/>
        <v>-0.5</v>
      </c>
      <c r="CZ272" s="72">
        <f t="shared" si="244"/>
        <v>0</v>
      </c>
      <c r="DA272" s="72">
        <f t="shared" si="244"/>
        <v>0.5</v>
      </c>
      <c r="DB272" s="72">
        <f t="shared" si="244"/>
        <v>0</v>
      </c>
      <c r="DC272" s="72">
        <f t="shared" si="244"/>
        <v>-0.5</v>
      </c>
      <c r="DD272" s="72">
        <f t="shared" si="244"/>
        <v>0</v>
      </c>
      <c r="DE272" s="72">
        <f t="shared" si="244"/>
        <v>-0.5</v>
      </c>
      <c r="DF272" s="72">
        <f t="shared" si="244"/>
        <v>0</v>
      </c>
      <c r="DG272" s="72">
        <f t="shared" si="244"/>
        <v>0.5</v>
      </c>
      <c r="DH272" s="72">
        <f t="shared" si="244"/>
        <v>0</v>
      </c>
      <c r="DI272" s="72">
        <f t="shared" si="244"/>
        <v>-0.5</v>
      </c>
      <c r="DJ272" s="72">
        <f t="shared" si="244"/>
        <v>0</v>
      </c>
      <c r="DK272" s="72">
        <f t="shared" si="244"/>
        <v>0.5</v>
      </c>
      <c r="DL272" s="72">
        <f t="shared" si="244"/>
        <v>0</v>
      </c>
      <c r="DM272" s="72">
        <f t="shared" si="244"/>
        <v>-0.5</v>
      </c>
      <c r="DN272" s="72">
        <f t="shared" si="244"/>
        <v>0</v>
      </c>
      <c r="DO272" s="72">
        <f t="shared" si="244"/>
        <v>-0.5</v>
      </c>
      <c r="DP272" s="72">
        <f t="shared" si="244"/>
        <v>0</v>
      </c>
      <c r="DQ272" s="72">
        <f t="shared" si="244"/>
        <v>0.5</v>
      </c>
      <c r="DR272" s="72">
        <f t="shared" si="244"/>
        <v>0</v>
      </c>
      <c r="DS272" s="72">
        <f t="shared" si="244"/>
        <v>-0.5</v>
      </c>
      <c r="DT272" s="72">
        <f t="shared" si="244"/>
        <v>0</v>
      </c>
      <c r="DU272" s="72">
        <f t="shared" si="244"/>
        <v>0.5</v>
      </c>
      <c r="DV272" s="72">
        <f t="shared" si="244"/>
        <v>0</v>
      </c>
      <c r="DW272" s="72">
        <f t="shared" si="244"/>
        <v>-0.5</v>
      </c>
      <c r="DX272" s="72">
        <f t="shared" si="244"/>
        <v>0</v>
      </c>
      <c r="DY272" s="72">
        <f t="shared" si="244"/>
        <v>-0.5</v>
      </c>
      <c r="DZ272" s="72">
        <f t="shared" si="244"/>
        <v>0</v>
      </c>
      <c r="EA272" s="72">
        <f t="shared" si="244"/>
        <v>0.5</v>
      </c>
      <c r="EB272" s="72">
        <f t="shared" si="244"/>
        <v>0</v>
      </c>
      <c r="EC272" s="72">
        <f t="shared" si="244"/>
        <v>-0.5</v>
      </c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1"/>
      <c r="EU272" s="51"/>
      <c r="EV272" s="51"/>
      <c r="EW272" s="51"/>
      <c r="EX272" s="51"/>
      <c r="EY272" s="51"/>
      <c r="EZ272" s="51"/>
      <c r="FA272" s="51"/>
      <c r="FB272" s="51"/>
      <c r="FC272" s="51"/>
      <c r="FD272" s="51"/>
      <c r="FE272" s="51"/>
      <c r="FF272" s="51"/>
      <c r="FG272" s="51"/>
      <c r="FH272" s="51"/>
      <c r="FI272" s="51"/>
    </row>
    <row r="273" spans="1:180" ht="15.75" customHeight="1">
      <c r="A273" s="69" t="s">
        <v>85</v>
      </c>
      <c r="AJ273" s="53">
        <f t="shared" ref="AJ273:CU273" si="245">(AJ249-AJ270)</f>
        <v>12</v>
      </c>
      <c r="AK273" s="53">
        <f t="shared" si="245"/>
        <v>13</v>
      </c>
      <c r="AL273" s="53">
        <f t="shared" si="245"/>
        <v>12</v>
      </c>
      <c r="AM273" s="53">
        <f t="shared" si="245"/>
        <v>13</v>
      </c>
      <c r="AN273" s="53">
        <f t="shared" si="245"/>
        <v>14</v>
      </c>
      <c r="AO273" s="53">
        <f t="shared" si="245"/>
        <v>13</v>
      </c>
      <c r="AP273" s="53">
        <f t="shared" si="245"/>
        <v>12</v>
      </c>
      <c r="AQ273" s="53">
        <f t="shared" si="245"/>
        <v>13</v>
      </c>
      <c r="AR273" s="53">
        <f t="shared" si="245"/>
        <v>12</v>
      </c>
      <c r="AS273" s="53">
        <f t="shared" si="245"/>
        <v>13</v>
      </c>
      <c r="AT273" s="53">
        <f t="shared" si="245"/>
        <v>14</v>
      </c>
      <c r="AU273" s="53">
        <f t="shared" si="245"/>
        <v>15</v>
      </c>
      <c r="AV273" s="53">
        <f t="shared" si="245"/>
        <v>14</v>
      </c>
      <c r="AW273" s="53">
        <f t="shared" si="245"/>
        <v>15</v>
      </c>
      <c r="AX273" s="53">
        <f t="shared" si="245"/>
        <v>16</v>
      </c>
      <c r="AY273" s="53">
        <f t="shared" si="245"/>
        <v>15</v>
      </c>
      <c r="AZ273" s="53">
        <f t="shared" si="245"/>
        <v>16</v>
      </c>
      <c r="BA273" s="53">
        <f t="shared" si="245"/>
        <v>17</v>
      </c>
      <c r="BB273" s="53">
        <f t="shared" si="245"/>
        <v>16</v>
      </c>
      <c r="BC273" s="53">
        <f t="shared" si="245"/>
        <v>17</v>
      </c>
      <c r="BD273" s="53">
        <f t="shared" si="245"/>
        <v>16</v>
      </c>
      <c r="BE273" s="53">
        <f t="shared" si="245"/>
        <v>17</v>
      </c>
      <c r="BF273" s="53">
        <f t="shared" si="245"/>
        <v>16</v>
      </c>
      <c r="BG273" s="53">
        <f t="shared" si="245"/>
        <v>17</v>
      </c>
      <c r="BH273" s="53">
        <f t="shared" si="245"/>
        <v>18</v>
      </c>
      <c r="BI273" s="53">
        <f t="shared" si="245"/>
        <v>17</v>
      </c>
      <c r="BJ273" s="53">
        <f t="shared" si="245"/>
        <v>18</v>
      </c>
      <c r="BK273" s="53">
        <f t="shared" si="245"/>
        <v>19</v>
      </c>
      <c r="BL273" s="53">
        <f t="shared" si="245"/>
        <v>18</v>
      </c>
      <c r="BM273" s="53">
        <f t="shared" si="245"/>
        <v>19</v>
      </c>
      <c r="BN273" s="53">
        <f t="shared" si="245"/>
        <v>18</v>
      </c>
      <c r="BO273" s="53">
        <f t="shared" si="245"/>
        <v>19</v>
      </c>
      <c r="BP273" s="53">
        <f t="shared" si="245"/>
        <v>18</v>
      </c>
      <c r="BQ273" s="53">
        <f t="shared" si="245"/>
        <v>19</v>
      </c>
      <c r="BR273" s="53">
        <f t="shared" si="245"/>
        <v>18</v>
      </c>
      <c r="BS273" s="53">
        <f t="shared" si="245"/>
        <v>17</v>
      </c>
      <c r="BT273" s="53">
        <f t="shared" si="245"/>
        <v>18</v>
      </c>
      <c r="BU273" s="53">
        <f t="shared" si="245"/>
        <v>19</v>
      </c>
      <c r="BV273" s="53">
        <f t="shared" si="245"/>
        <v>18</v>
      </c>
      <c r="BW273" s="53">
        <f t="shared" si="245"/>
        <v>19</v>
      </c>
      <c r="BX273" s="53">
        <f t="shared" si="245"/>
        <v>18</v>
      </c>
      <c r="BY273" s="53">
        <f t="shared" si="245"/>
        <v>19</v>
      </c>
      <c r="BZ273" s="53">
        <f t="shared" si="245"/>
        <v>18</v>
      </c>
      <c r="CA273" s="53">
        <f t="shared" si="245"/>
        <v>19</v>
      </c>
      <c r="CB273" s="53">
        <f t="shared" si="245"/>
        <v>18</v>
      </c>
      <c r="CC273" s="53">
        <f t="shared" si="245"/>
        <v>19</v>
      </c>
      <c r="CD273" s="53">
        <f t="shared" si="245"/>
        <v>18</v>
      </c>
      <c r="CE273" s="53">
        <f t="shared" si="245"/>
        <v>19</v>
      </c>
      <c r="CF273" s="53">
        <f t="shared" si="245"/>
        <v>18</v>
      </c>
      <c r="CG273" s="53">
        <f t="shared" si="245"/>
        <v>19</v>
      </c>
      <c r="CH273" s="53">
        <f t="shared" si="245"/>
        <v>20</v>
      </c>
      <c r="CI273" s="53">
        <f t="shared" si="245"/>
        <v>21</v>
      </c>
      <c r="CJ273" s="53">
        <f t="shared" si="245"/>
        <v>20</v>
      </c>
      <c r="CK273" s="53">
        <f t="shared" si="245"/>
        <v>21</v>
      </c>
      <c r="CL273" s="53">
        <f t="shared" si="245"/>
        <v>22</v>
      </c>
      <c r="CM273" s="53">
        <f t="shared" si="245"/>
        <v>21</v>
      </c>
      <c r="CN273" s="53">
        <f t="shared" si="245"/>
        <v>22</v>
      </c>
      <c r="CO273" s="53">
        <f t="shared" si="245"/>
        <v>21</v>
      </c>
      <c r="CP273" s="53">
        <f t="shared" si="245"/>
        <v>20</v>
      </c>
      <c r="CQ273" s="53">
        <f t="shared" si="245"/>
        <v>21</v>
      </c>
      <c r="CR273" s="53">
        <f t="shared" si="245"/>
        <v>22</v>
      </c>
      <c r="CS273" s="53">
        <f t="shared" si="245"/>
        <v>23</v>
      </c>
      <c r="CT273" s="53">
        <f t="shared" si="245"/>
        <v>22</v>
      </c>
      <c r="CU273" s="53">
        <f t="shared" si="245"/>
        <v>21</v>
      </c>
      <c r="CV273" s="53">
        <f t="shared" ref="CV273:EC273" si="246">(CV249-CV270)</f>
        <v>22</v>
      </c>
      <c r="CW273" s="53">
        <f t="shared" si="246"/>
        <v>21</v>
      </c>
      <c r="CX273" s="53">
        <f t="shared" si="246"/>
        <v>22</v>
      </c>
      <c r="CY273" s="53">
        <f t="shared" si="246"/>
        <v>23</v>
      </c>
      <c r="CZ273" s="53">
        <f t="shared" si="246"/>
        <v>22</v>
      </c>
      <c r="DA273" s="53">
        <f t="shared" si="246"/>
        <v>23</v>
      </c>
      <c r="DB273" s="53">
        <f t="shared" si="246"/>
        <v>24</v>
      </c>
      <c r="DC273" s="53">
        <f t="shared" si="246"/>
        <v>25</v>
      </c>
      <c r="DD273" s="53">
        <f t="shared" si="246"/>
        <v>24</v>
      </c>
      <c r="DE273" s="53">
        <f t="shared" si="246"/>
        <v>25</v>
      </c>
      <c r="DF273" s="53">
        <f t="shared" si="246"/>
        <v>24</v>
      </c>
      <c r="DG273" s="53">
        <f t="shared" si="246"/>
        <v>25</v>
      </c>
      <c r="DH273" s="53">
        <f t="shared" si="246"/>
        <v>26</v>
      </c>
      <c r="DI273" s="53">
        <f t="shared" si="246"/>
        <v>27</v>
      </c>
      <c r="DJ273" s="53">
        <f t="shared" si="246"/>
        <v>26</v>
      </c>
      <c r="DK273" s="53">
        <f t="shared" si="246"/>
        <v>27</v>
      </c>
      <c r="DL273" s="53">
        <f t="shared" si="246"/>
        <v>28</v>
      </c>
      <c r="DM273" s="53">
        <f t="shared" si="246"/>
        <v>27</v>
      </c>
      <c r="DN273" s="53">
        <f t="shared" si="246"/>
        <v>28</v>
      </c>
      <c r="DO273" s="53">
        <f t="shared" si="246"/>
        <v>27</v>
      </c>
      <c r="DP273" s="53">
        <f t="shared" si="246"/>
        <v>28</v>
      </c>
      <c r="DQ273" s="53">
        <f t="shared" si="246"/>
        <v>27</v>
      </c>
      <c r="DR273" s="53">
        <f t="shared" si="246"/>
        <v>28</v>
      </c>
      <c r="DS273" s="53">
        <f t="shared" si="246"/>
        <v>27</v>
      </c>
      <c r="DT273" s="53">
        <f t="shared" si="246"/>
        <v>28</v>
      </c>
      <c r="DU273" s="53">
        <f t="shared" si="246"/>
        <v>27</v>
      </c>
      <c r="DV273" s="53">
        <f t="shared" si="246"/>
        <v>28</v>
      </c>
      <c r="DW273" s="53">
        <f t="shared" si="246"/>
        <v>27</v>
      </c>
      <c r="DX273" s="53">
        <f t="shared" si="246"/>
        <v>28</v>
      </c>
      <c r="DY273" s="53">
        <f t="shared" si="246"/>
        <v>27</v>
      </c>
      <c r="DZ273" s="53">
        <f t="shared" si="246"/>
        <v>28</v>
      </c>
      <c r="EA273" s="53">
        <f t="shared" si="246"/>
        <v>27</v>
      </c>
      <c r="EB273" s="53">
        <f t="shared" si="246"/>
        <v>28</v>
      </c>
      <c r="EC273" s="53">
        <f t="shared" si="246"/>
        <v>29</v>
      </c>
    </row>
    <row r="274" spans="1:180" s="75" customFormat="1" ht="15.75" customHeight="1">
      <c r="C274" s="76"/>
      <c r="D274" s="76"/>
      <c r="E274" s="76"/>
      <c r="F274" s="76"/>
      <c r="G274" s="76"/>
      <c r="H274" s="78"/>
      <c r="I274" s="78"/>
      <c r="J274" s="78"/>
      <c r="K274" s="78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8"/>
      <c r="W274" s="78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</row>
    <row r="275" spans="1:180" ht="15.75" customHeight="1">
      <c r="A275" s="54" t="s">
        <v>103</v>
      </c>
      <c r="H275" s="51"/>
      <c r="I275" s="51"/>
      <c r="J275" s="51"/>
      <c r="K275" s="51"/>
      <c r="AN275" s="53">
        <f t="shared" ref="AN275:CY275" si="247">ROUND(AN279/$B$276,2)</f>
        <v>2.15</v>
      </c>
      <c r="AO275" s="53">
        <f t="shared" si="247"/>
        <v>2.19</v>
      </c>
      <c r="AP275" s="53">
        <f t="shared" si="247"/>
        <v>2.23</v>
      </c>
      <c r="AQ275" s="53">
        <f t="shared" si="247"/>
        <v>2.27</v>
      </c>
      <c r="AR275" s="53">
        <f t="shared" si="247"/>
        <v>2.31</v>
      </c>
      <c r="AS275" s="53">
        <f t="shared" si="247"/>
        <v>2.35</v>
      </c>
      <c r="AT275" s="53">
        <f t="shared" si="247"/>
        <v>2.38</v>
      </c>
      <c r="AU275" s="53">
        <f t="shared" si="247"/>
        <v>2.42</v>
      </c>
      <c r="AV275" s="53">
        <f t="shared" si="247"/>
        <v>2.46</v>
      </c>
      <c r="AW275" s="53">
        <f t="shared" si="247"/>
        <v>2.5</v>
      </c>
      <c r="AX275" s="53">
        <f t="shared" si="247"/>
        <v>2.54</v>
      </c>
      <c r="AY275" s="53">
        <f t="shared" si="247"/>
        <v>2.58</v>
      </c>
      <c r="AZ275" s="53">
        <f t="shared" si="247"/>
        <v>2.62</v>
      </c>
      <c r="BA275" s="53">
        <f t="shared" si="247"/>
        <v>2.65</v>
      </c>
      <c r="BB275" s="53">
        <f t="shared" si="247"/>
        <v>2.69</v>
      </c>
      <c r="BC275" s="53">
        <f t="shared" si="247"/>
        <v>2.73</v>
      </c>
      <c r="BD275" s="53">
        <f t="shared" si="247"/>
        <v>2.77</v>
      </c>
      <c r="BE275" s="53">
        <f t="shared" si="247"/>
        <v>2.81</v>
      </c>
      <c r="BF275" s="53">
        <f t="shared" si="247"/>
        <v>2.85</v>
      </c>
      <c r="BG275" s="53">
        <f t="shared" si="247"/>
        <v>2.88</v>
      </c>
      <c r="BH275" s="53">
        <f t="shared" si="247"/>
        <v>2.92</v>
      </c>
      <c r="BI275" s="53">
        <f t="shared" si="247"/>
        <v>2.96</v>
      </c>
      <c r="BJ275" s="53">
        <f t="shared" si="247"/>
        <v>3</v>
      </c>
      <c r="BK275" s="53">
        <f t="shared" si="247"/>
        <v>3.04</v>
      </c>
      <c r="BL275" s="53">
        <f t="shared" si="247"/>
        <v>3.08</v>
      </c>
      <c r="BM275" s="53">
        <f t="shared" si="247"/>
        <v>3.12</v>
      </c>
      <c r="BN275" s="53">
        <f t="shared" si="247"/>
        <v>3.15</v>
      </c>
      <c r="BO275" s="53">
        <f t="shared" si="247"/>
        <v>3.19</v>
      </c>
      <c r="BP275" s="53">
        <f t="shared" si="247"/>
        <v>3.23</v>
      </c>
      <c r="BQ275" s="53">
        <f t="shared" si="247"/>
        <v>3.27</v>
      </c>
      <c r="BR275" s="53">
        <f t="shared" si="247"/>
        <v>3.31</v>
      </c>
      <c r="BS275" s="53">
        <f t="shared" si="247"/>
        <v>3.35</v>
      </c>
      <c r="BT275" s="53">
        <f t="shared" si="247"/>
        <v>3.38</v>
      </c>
      <c r="BU275" s="53">
        <f t="shared" si="247"/>
        <v>3.42</v>
      </c>
      <c r="BV275" s="53">
        <f t="shared" si="247"/>
        <v>3.46</v>
      </c>
      <c r="BW275" s="53">
        <f t="shared" si="247"/>
        <v>3.5</v>
      </c>
      <c r="BX275" s="53">
        <f t="shared" si="247"/>
        <v>3.54</v>
      </c>
      <c r="BY275" s="53">
        <f t="shared" si="247"/>
        <v>3.58</v>
      </c>
      <c r="BZ275" s="53">
        <f t="shared" si="247"/>
        <v>3.62</v>
      </c>
      <c r="CA275" s="53">
        <f t="shared" si="247"/>
        <v>3.65</v>
      </c>
      <c r="CB275" s="53">
        <f t="shared" si="247"/>
        <v>3.69</v>
      </c>
      <c r="CC275" s="53">
        <f t="shared" si="247"/>
        <v>3.73</v>
      </c>
      <c r="CD275" s="53">
        <f t="shared" si="247"/>
        <v>3.77</v>
      </c>
      <c r="CE275" s="53">
        <f t="shared" si="247"/>
        <v>3.81</v>
      </c>
      <c r="CF275" s="53">
        <f t="shared" si="247"/>
        <v>3.85</v>
      </c>
      <c r="CG275" s="53">
        <f t="shared" si="247"/>
        <v>3.88</v>
      </c>
      <c r="CH275" s="53">
        <f t="shared" si="247"/>
        <v>3.92</v>
      </c>
      <c r="CI275" s="53">
        <f t="shared" si="247"/>
        <v>3.96</v>
      </c>
      <c r="CJ275" s="53">
        <f t="shared" si="247"/>
        <v>4</v>
      </c>
      <c r="CK275" s="53">
        <f t="shared" si="247"/>
        <v>4.04</v>
      </c>
      <c r="CL275" s="53">
        <f t="shared" si="247"/>
        <v>4.08</v>
      </c>
      <c r="CM275" s="53">
        <f t="shared" si="247"/>
        <v>4.12</v>
      </c>
      <c r="CN275" s="53">
        <f t="shared" si="247"/>
        <v>4.1500000000000004</v>
      </c>
      <c r="CO275" s="53">
        <f t="shared" si="247"/>
        <v>4.1900000000000004</v>
      </c>
      <c r="CP275" s="53">
        <f t="shared" si="247"/>
        <v>4.2300000000000004</v>
      </c>
      <c r="CQ275" s="53">
        <f t="shared" si="247"/>
        <v>4.2699999999999996</v>
      </c>
      <c r="CR275" s="53">
        <f t="shared" si="247"/>
        <v>4.3099999999999996</v>
      </c>
      <c r="CS275" s="53">
        <f t="shared" si="247"/>
        <v>4.3499999999999996</v>
      </c>
      <c r="CT275" s="53">
        <f t="shared" si="247"/>
        <v>4.38</v>
      </c>
      <c r="CU275" s="53">
        <f t="shared" si="247"/>
        <v>4.42</v>
      </c>
      <c r="CV275" s="53">
        <f t="shared" si="247"/>
        <v>4.46</v>
      </c>
      <c r="CW275" s="53">
        <f t="shared" si="247"/>
        <v>4.5</v>
      </c>
      <c r="CX275" s="53">
        <f t="shared" si="247"/>
        <v>4.54</v>
      </c>
      <c r="CY275" s="53">
        <f t="shared" si="247"/>
        <v>4.58</v>
      </c>
      <c r="CZ275" s="53">
        <f t="shared" ref="CZ275:EJ275" si="248">ROUND(CZ279/$B$276,2)</f>
        <v>4.62</v>
      </c>
      <c r="DA275" s="53">
        <f t="shared" si="248"/>
        <v>4.6500000000000004</v>
      </c>
      <c r="DB275" s="53">
        <f t="shared" si="248"/>
        <v>4.6900000000000004</v>
      </c>
      <c r="DC275" s="53">
        <f t="shared" si="248"/>
        <v>4.7300000000000004</v>
      </c>
      <c r="DD275" s="53">
        <f t="shared" si="248"/>
        <v>4.7699999999999996</v>
      </c>
      <c r="DE275" s="53">
        <f t="shared" si="248"/>
        <v>4.8099999999999996</v>
      </c>
      <c r="DF275" s="53">
        <f t="shared" si="248"/>
        <v>4.8499999999999996</v>
      </c>
      <c r="DG275" s="53">
        <f t="shared" si="248"/>
        <v>4.88</v>
      </c>
      <c r="DH275" s="53">
        <f t="shared" si="248"/>
        <v>4.92</v>
      </c>
      <c r="DI275" s="53">
        <f t="shared" si="248"/>
        <v>4.96</v>
      </c>
      <c r="DJ275" s="53">
        <f t="shared" si="248"/>
        <v>5</v>
      </c>
      <c r="DK275" s="53">
        <f t="shared" si="248"/>
        <v>5.04</v>
      </c>
      <c r="DL275" s="53">
        <f t="shared" si="248"/>
        <v>5.08</v>
      </c>
      <c r="DM275" s="53">
        <f t="shared" si="248"/>
        <v>5.12</v>
      </c>
      <c r="DN275" s="53">
        <f t="shared" si="248"/>
        <v>5.15</v>
      </c>
      <c r="DO275" s="53">
        <f t="shared" si="248"/>
        <v>5.19</v>
      </c>
      <c r="DP275" s="53">
        <f t="shared" si="248"/>
        <v>5.23</v>
      </c>
      <c r="DQ275" s="53">
        <f t="shared" si="248"/>
        <v>5.27</v>
      </c>
      <c r="DR275" s="53">
        <f t="shared" si="248"/>
        <v>5.31</v>
      </c>
      <c r="DS275" s="53">
        <f t="shared" si="248"/>
        <v>5.35</v>
      </c>
      <c r="DT275" s="53">
        <f t="shared" si="248"/>
        <v>5.38</v>
      </c>
      <c r="DU275" s="53">
        <f t="shared" si="248"/>
        <v>5.42</v>
      </c>
      <c r="DV275" s="53">
        <f t="shared" si="248"/>
        <v>5.46</v>
      </c>
      <c r="DW275" s="53">
        <f t="shared" si="248"/>
        <v>5.5</v>
      </c>
      <c r="DX275" s="53">
        <f t="shared" si="248"/>
        <v>5.54</v>
      </c>
      <c r="DY275" s="53">
        <f t="shared" si="248"/>
        <v>5.58</v>
      </c>
      <c r="DZ275" s="53">
        <f t="shared" si="248"/>
        <v>5.62</v>
      </c>
      <c r="EA275" s="53">
        <f t="shared" si="248"/>
        <v>5.65</v>
      </c>
      <c r="EB275" s="53">
        <f t="shared" si="248"/>
        <v>5.69</v>
      </c>
      <c r="EC275" s="53">
        <f t="shared" si="248"/>
        <v>5.73</v>
      </c>
      <c r="ED275" s="53">
        <f t="shared" si="248"/>
        <v>5.77</v>
      </c>
      <c r="EE275" s="53">
        <f t="shared" si="248"/>
        <v>5.81</v>
      </c>
      <c r="EF275" s="53">
        <f t="shared" si="248"/>
        <v>5.85</v>
      </c>
      <c r="EG275" s="53">
        <f t="shared" si="248"/>
        <v>5.88</v>
      </c>
      <c r="EH275" s="53">
        <f t="shared" si="248"/>
        <v>5.92</v>
      </c>
      <c r="EI275" s="53">
        <f t="shared" si="248"/>
        <v>5.96</v>
      </c>
      <c r="EJ275" s="53">
        <f t="shared" si="248"/>
        <v>6</v>
      </c>
      <c r="EK275" s="53"/>
      <c r="EL275" s="53"/>
      <c r="EM275" s="53"/>
      <c r="EN275" s="53"/>
      <c r="EO275" s="53"/>
      <c r="EP275" s="53"/>
      <c r="EQ275" s="53"/>
      <c r="ER275" s="53"/>
      <c r="ES275" s="53"/>
      <c r="ET275" s="53"/>
      <c r="EU275" s="53"/>
      <c r="EV275" s="53"/>
      <c r="EW275" s="53"/>
      <c r="EX275" s="53"/>
      <c r="EY275" s="53"/>
      <c r="EZ275" s="53"/>
      <c r="FA275" s="53"/>
      <c r="FB275" s="53"/>
      <c r="FC275" s="53"/>
      <c r="FD275" s="53"/>
      <c r="FE275" s="53"/>
      <c r="FF275" s="53"/>
      <c r="FG275" s="53"/>
      <c r="FH275" s="53"/>
      <c r="FI275" s="53"/>
      <c r="FJ275" s="53"/>
      <c r="FK275" s="53"/>
      <c r="FL275" s="53"/>
      <c r="FM275" s="53"/>
      <c r="FN275" s="53"/>
      <c r="FO275" s="53"/>
      <c r="FP275" s="53"/>
      <c r="FQ275" s="53"/>
      <c r="FR275" s="53"/>
      <c r="FS275" s="53"/>
      <c r="FT275" s="53"/>
      <c r="FU275" s="53"/>
      <c r="FV275" s="53"/>
      <c r="FW275" s="53"/>
      <c r="FX275" s="53"/>
    </row>
    <row r="276" spans="1:180" ht="15.75" customHeight="1">
      <c r="A276" s="49" t="s">
        <v>13</v>
      </c>
      <c r="B276" s="55">
        <v>26</v>
      </c>
      <c r="C276" s="51"/>
      <c r="D276" s="51"/>
      <c r="E276" s="51"/>
      <c r="F276" s="51"/>
      <c r="G276" s="51"/>
      <c r="H276" s="51"/>
      <c r="I276" s="51"/>
      <c r="J276" s="51"/>
      <c r="K276" s="51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  <c r="DS276" s="53"/>
      <c r="DT276" s="53"/>
      <c r="DU276" s="53"/>
      <c r="DV276" s="53"/>
      <c r="DW276" s="53"/>
      <c r="DX276" s="53"/>
      <c r="DY276" s="53"/>
      <c r="DZ276" s="53"/>
      <c r="EA276" s="53"/>
      <c r="EB276" s="53"/>
      <c r="EC276" s="53"/>
      <c r="ED276" s="53"/>
      <c r="EE276" s="53"/>
      <c r="EF276" s="53"/>
      <c r="EG276" s="53"/>
      <c r="EH276" s="53"/>
      <c r="EI276" s="53"/>
      <c r="EJ276" s="53"/>
      <c r="EK276" s="53"/>
      <c r="EL276" s="53"/>
      <c r="EM276" s="53"/>
      <c r="EN276" s="53"/>
      <c r="EO276" s="53"/>
      <c r="EP276" s="53"/>
      <c r="EQ276" s="53"/>
      <c r="ER276" s="53"/>
      <c r="ES276" s="53"/>
      <c r="ET276" s="53"/>
      <c r="EU276" s="53"/>
      <c r="EV276" s="53"/>
      <c r="EW276" s="53"/>
      <c r="EX276" s="53"/>
      <c r="EY276" s="53"/>
      <c r="EZ276" s="53"/>
      <c r="FA276" s="53"/>
      <c r="FB276" s="53"/>
      <c r="FC276" s="53"/>
      <c r="FD276" s="53"/>
      <c r="FE276" s="53"/>
      <c r="FF276" s="53"/>
      <c r="FG276" s="53"/>
      <c r="FH276" s="53"/>
      <c r="FI276" s="53"/>
      <c r="FJ276" s="53"/>
      <c r="FK276" s="53"/>
      <c r="FL276" s="53"/>
      <c r="FM276" s="53"/>
      <c r="FN276" s="53"/>
      <c r="FO276" s="53"/>
      <c r="FP276" s="53"/>
      <c r="FQ276" s="53"/>
      <c r="FR276" s="53"/>
      <c r="FS276" s="53"/>
      <c r="FT276" s="53"/>
      <c r="FU276" s="53"/>
      <c r="FV276" s="53"/>
      <c r="FW276" s="53"/>
      <c r="FX276" s="53"/>
    </row>
    <row r="277" spans="1:180" ht="15.75" customHeight="1">
      <c r="A277" s="49" t="s">
        <v>14</v>
      </c>
      <c r="B277" s="55">
        <v>32</v>
      </c>
      <c r="C277" s="51"/>
      <c r="D277" s="51"/>
      <c r="E277" s="51"/>
      <c r="F277" s="51"/>
      <c r="G277" s="51"/>
      <c r="H277" s="51"/>
      <c r="I277" s="51"/>
      <c r="J277" s="51"/>
      <c r="K277" s="51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  <c r="DS277" s="53"/>
      <c r="DT277" s="53"/>
      <c r="DU277" s="53"/>
      <c r="DV277" s="53"/>
      <c r="DW277" s="53"/>
      <c r="DX277" s="53"/>
      <c r="DY277" s="53"/>
      <c r="DZ277" s="53"/>
      <c r="EA277" s="53"/>
      <c r="EB277" s="53"/>
      <c r="EC277" s="53"/>
      <c r="ED277" s="53"/>
      <c r="EE277" s="53"/>
      <c r="EF277" s="53"/>
      <c r="EG277" s="53"/>
      <c r="EH277" s="53"/>
      <c r="EI277" s="53"/>
      <c r="EJ277" s="53"/>
      <c r="EK277" s="53"/>
      <c r="EL277" s="53"/>
      <c r="EM277" s="53"/>
      <c r="EN277" s="53"/>
      <c r="EO277" s="53"/>
      <c r="EP277" s="53"/>
      <c r="EQ277" s="53"/>
      <c r="ER277" s="53"/>
      <c r="ES277" s="53"/>
      <c r="ET277" s="53"/>
      <c r="EU277" s="53"/>
      <c r="EV277" s="53"/>
      <c r="EW277" s="53"/>
      <c r="EX277" s="53"/>
      <c r="EY277" s="53"/>
      <c r="EZ277" s="53"/>
      <c r="FA277" s="53"/>
      <c r="FB277" s="53"/>
      <c r="FC277" s="53"/>
      <c r="FD277" s="53"/>
      <c r="FE277" s="53"/>
      <c r="FF277" s="53"/>
      <c r="FG277" s="53"/>
      <c r="FH277" s="53"/>
      <c r="FI277" s="53"/>
      <c r="FJ277" s="53"/>
      <c r="FK277" s="53"/>
      <c r="FL277" s="53"/>
      <c r="FM277" s="53"/>
      <c r="FN277" s="53"/>
      <c r="FO277" s="53"/>
      <c r="FP277" s="53"/>
      <c r="FQ277" s="53"/>
      <c r="FR277" s="53"/>
      <c r="FS277" s="53"/>
      <c r="FT277" s="53"/>
      <c r="FU277" s="53"/>
      <c r="FV277" s="53"/>
      <c r="FW277" s="53"/>
      <c r="FX277" s="53"/>
    </row>
    <row r="278" spans="1:180" s="47" customFormat="1" ht="14.15" customHeight="1">
      <c r="A278" s="44" t="s">
        <v>102</v>
      </c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51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46">
        <f>ROUNDDOWN(0.75*($B$277*CB4),0)</f>
        <v>0</v>
      </c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  <c r="FN278" s="57"/>
      <c r="FO278" s="57"/>
      <c r="FP278" s="57"/>
      <c r="FQ278" s="57"/>
      <c r="FR278" s="57"/>
      <c r="FS278" s="57"/>
      <c r="FT278" s="57"/>
      <c r="FU278" s="57"/>
      <c r="FV278" s="57"/>
      <c r="FW278" s="57"/>
      <c r="FX278" s="57"/>
    </row>
    <row r="279" spans="1:180" s="47" customFormat="1" ht="14.15" customHeight="1">
      <c r="A279" s="44" t="s">
        <v>68</v>
      </c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53"/>
      <c r="AH279" s="53"/>
      <c r="AI279" s="53"/>
      <c r="AJ279" s="53"/>
      <c r="AK279" s="53"/>
      <c r="AL279" s="53"/>
      <c r="AM279" s="53"/>
      <c r="AN279" s="57">
        <f t="shared" ref="AN279:CA279" si="249">(AO279-1)</f>
        <v>56</v>
      </c>
      <c r="AO279" s="57">
        <f t="shared" si="249"/>
        <v>57</v>
      </c>
      <c r="AP279" s="57">
        <f t="shared" si="249"/>
        <v>58</v>
      </c>
      <c r="AQ279" s="57">
        <f t="shared" si="249"/>
        <v>59</v>
      </c>
      <c r="AR279" s="57">
        <f t="shared" si="249"/>
        <v>60</v>
      </c>
      <c r="AS279" s="57">
        <f t="shared" si="249"/>
        <v>61</v>
      </c>
      <c r="AT279" s="57">
        <f t="shared" si="249"/>
        <v>62</v>
      </c>
      <c r="AU279" s="57">
        <f t="shared" si="249"/>
        <v>63</v>
      </c>
      <c r="AV279" s="57">
        <f t="shared" si="249"/>
        <v>64</v>
      </c>
      <c r="AW279" s="57">
        <f t="shared" si="249"/>
        <v>65</v>
      </c>
      <c r="AX279" s="57">
        <f t="shared" si="249"/>
        <v>66</v>
      </c>
      <c r="AY279" s="57">
        <f t="shared" si="249"/>
        <v>67</v>
      </c>
      <c r="AZ279" s="57">
        <f t="shared" si="249"/>
        <v>68</v>
      </c>
      <c r="BA279" s="57">
        <f t="shared" si="249"/>
        <v>69</v>
      </c>
      <c r="BB279" s="57">
        <f t="shared" si="249"/>
        <v>70</v>
      </c>
      <c r="BC279" s="57">
        <f t="shared" si="249"/>
        <v>71</v>
      </c>
      <c r="BD279" s="57">
        <f t="shared" si="249"/>
        <v>72</v>
      </c>
      <c r="BE279" s="57">
        <f t="shared" si="249"/>
        <v>73</v>
      </c>
      <c r="BF279" s="57">
        <f t="shared" si="249"/>
        <v>74</v>
      </c>
      <c r="BG279" s="57">
        <f t="shared" si="249"/>
        <v>75</v>
      </c>
      <c r="BH279" s="57">
        <f t="shared" si="249"/>
        <v>76</v>
      </c>
      <c r="BI279" s="57">
        <f t="shared" si="249"/>
        <v>77</v>
      </c>
      <c r="BJ279" s="57">
        <f t="shared" si="249"/>
        <v>78</v>
      </c>
      <c r="BK279" s="57">
        <f t="shared" si="249"/>
        <v>79</v>
      </c>
      <c r="BL279" s="57">
        <f t="shared" si="249"/>
        <v>80</v>
      </c>
      <c r="BM279" s="57">
        <f t="shared" si="249"/>
        <v>81</v>
      </c>
      <c r="BN279" s="57">
        <f t="shared" si="249"/>
        <v>82</v>
      </c>
      <c r="BO279" s="57">
        <f t="shared" si="249"/>
        <v>83</v>
      </c>
      <c r="BP279" s="57">
        <f t="shared" si="249"/>
        <v>84</v>
      </c>
      <c r="BQ279" s="57">
        <f t="shared" si="249"/>
        <v>85</v>
      </c>
      <c r="BR279" s="57">
        <f t="shared" si="249"/>
        <v>86</v>
      </c>
      <c r="BS279" s="57">
        <f t="shared" si="249"/>
        <v>87</v>
      </c>
      <c r="BT279" s="57">
        <f t="shared" si="249"/>
        <v>88</v>
      </c>
      <c r="BU279" s="57">
        <f t="shared" si="249"/>
        <v>89</v>
      </c>
      <c r="BV279" s="57">
        <f t="shared" si="249"/>
        <v>90</v>
      </c>
      <c r="BW279" s="57">
        <f t="shared" si="249"/>
        <v>91</v>
      </c>
      <c r="BX279" s="57">
        <f t="shared" si="249"/>
        <v>92</v>
      </c>
      <c r="BY279" s="57">
        <f t="shared" si="249"/>
        <v>93</v>
      </c>
      <c r="BZ279" s="57">
        <f t="shared" si="249"/>
        <v>94</v>
      </c>
      <c r="CA279" s="57">
        <f t="shared" si="249"/>
        <v>95</v>
      </c>
      <c r="CB279" s="46">
        <v>96</v>
      </c>
      <c r="CC279" s="57">
        <f t="shared" ref="CC279:EJ279" si="250">(CB279+1)</f>
        <v>97</v>
      </c>
      <c r="CD279" s="57">
        <f t="shared" si="250"/>
        <v>98</v>
      </c>
      <c r="CE279" s="57">
        <f t="shared" si="250"/>
        <v>99</v>
      </c>
      <c r="CF279" s="57">
        <f t="shared" si="250"/>
        <v>100</v>
      </c>
      <c r="CG279" s="57">
        <f t="shared" si="250"/>
        <v>101</v>
      </c>
      <c r="CH279" s="57">
        <f t="shared" si="250"/>
        <v>102</v>
      </c>
      <c r="CI279" s="57">
        <f t="shared" si="250"/>
        <v>103</v>
      </c>
      <c r="CJ279" s="57">
        <f t="shared" si="250"/>
        <v>104</v>
      </c>
      <c r="CK279" s="57">
        <f t="shared" si="250"/>
        <v>105</v>
      </c>
      <c r="CL279" s="57">
        <f t="shared" si="250"/>
        <v>106</v>
      </c>
      <c r="CM279" s="57">
        <f t="shared" si="250"/>
        <v>107</v>
      </c>
      <c r="CN279" s="57">
        <f t="shared" si="250"/>
        <v>108</v>
      </c>
      <c r="CO279" s="57">
        <f t="shared" si="250"/>
        <v>109</v>
      </c>
      <c r="CP279" s="57">
        <f t="shared" si="250"/>
        <v>110</v>
      </c>
      <c r="CQ279" s="57">
        <f t="shared" si="250"/>
        <v>111</v>
      </c>
      <c r="CR279" s="57">
        <f t="shared" si="250"/>
        <v>112</v>
      </c>
      <c r="CS279" s="57">
        <f t="shared" si="250"/>
        <v>113</v>
      </c>
      <c r="CT279" s="57">
        <f t="shared" si="250"/>
        <v>114</v>
      </c>
      <c r="CU279" s="57">
        <f t="shared" si="250"/>
        <v>115</v>
      </c>
      <c r="CV279" s="57">
        <f t="shared" si="250"/>
        <v>116</v>
      </c>
      <c r="CW279" s="57">
        <f t="shared" si="250"/>
        <v>117</v>
      </c>
      <c r="CX279" s="57">
        <f t="shared" si="250"/>
        <v>118</v>
      </c>
      <c r="CY279" s="57">
        <f t="shared" si="250"/>
        <v>119</v>
      </c>
      <c r="CZ279" s="57">
        <f t="shared" si="250"/>
        <v>120</v>
      </c>
      <c r="DA279" s="57">
        <f t="shared" si="250"/>
        <v>121</v>
      </c>
      <c r="DB279" s="57">
        <f t="shared" si="250"/>
        <v>122</v>
      </c>
      <c r="DC279" s="57">
        <f t="shared" si="250"/>
        <v>123</v>
      </c>
      <c r="DD279" s="57">
        <f t="shared" si="250"/>
        <v>124</v>
      </c>
      <c r="DE279" s="57">
        <f t="shared" si="250"/>
        <v>125</v>
      </c>
      <c r="DF279" s="57">
        <f t="shared" si="250"/>
        <v>126</v>
      </c>
      <c r="DG279" s="57">
        <f t="shared" si="250"/>
        <v>127</v>
      </c>
      <c r="DH279" s="57">
        <f t="shared" si="250"/>
        <v>128</v>
      </c>
      <c r="DI279" s="57">
        <f t="shared" si="250"/>
        <v>129</v>
      </c>
      <c r="DJ279" s="57">
        <f t="shared" si="250"/>
        <v>130</v>
      </c>
      <c r="DK279" s="57">
        <f t="shared" si="250"/>
        <v>131</v>
      </c>
      <c r="DL279" s="57">
        <f t="shared" si="250"/>
        <v>132</v>
      </c>
      <c r="DM279" s="57">
        <f t="shared" si="250"/>
        <v>133</v>
      </c>
      <c r="DN279" s="57">
        <f t="shared" si="250"/>
        <v>134</v>
      </c>
      <c r="DO279" s="57">
        <f t="shared" si="250"/>
        <v>135</v>
      </c>
      <c r="DP279" s="57">
        <f t="shared" si="250"/>
        <v>136</v>
      </c>
      <c r="DQ279" s="57">
        <f t="shared" si="250"/>
        <v>137</v>
      </c>
      <c r="DR279" s="57">
        <f t="shared" si="250"/>
        <v>138</v>
      </c>
      <c r="DS279" s="57">
        <f t="shared" si="250"/>
        <v>139</v>
      </c>
      <c r="DT279" s="57">
        <f t="shared" si="250"/>
        <v>140</v>
      </c>
      <c r="DU279" s="57">
        <f t="shared" si="250"/>
        <v>141</v>
      </c>
      <c r="DV279" s="57">
        <f t="shared" si="250"/>
        <v>142</v>
      </c>
      <c r="DW279" s="57">
        <f t="shared" si="250"/>
        <v>143</v>
      </c>
      <c r="DX279" s="57">
        <f t="shared" si="250"/>
        <v>144</v>
      </c>
      <c r="DY279" s="57">
        <f t="shared" si="250"/>
        <v>145</v>
      </c>
      <c r="DZ279" s="57">
        <f t="shared" si="250"/>
        <v>146</v>
      </c>
      <c r="EA279" s="57">
        <f t="shared" si="250"/>
        <v>147</v>
      </c>
      <c r="EB279" s="57">
        <f t="shared" si="250"/>
        <v>148</v>
      </c>
      <c r="EC279" s="57">
        <f t="shared" si="250"/>
        <v>149</v>
      </c>
      <c r="ED279" s="57">
        <f t="shared" si="250"/>
        <v>150</v>
      </c>
      <c r="EE279" s="57">
        <f t="shared" si="250"/>
        <v>151</v>
      </c>
      <c r="EF279" s="57">
        <f t="shared" si="250"/>
        <v>152</v>
      </c>
      <c r="EG279" s="57">
        <f t="shared" si="250"/>
        <v>153</v>
      </c>
      <c r="EH279" s="57">
        <f t="shared" si="250"/>
        <v>154</v>
      </c>
      <c r="EI279" s="57">
        <f t="shared" si="250"/>
        <v>155</v>
      </c>
      <c r="EJ279" s="57">
        <f t="shared" si="250"/>
        <v>156</v>
      </c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  <c r="FN279" s="57"/>
      <c r="FO279" s="57"/>
      <c r="FP279" s="57"/>
      <c r="FQ279" s="57"/>
      <c r="FR279" s="57"/>
      <c r="FS279" s="57"/>
      <c r="FT279" s="57"/>
      <c r="FU279" s="57"/>
      <c r="FV279" s="57"/>
      <c r="FW279" s="57"/>
      <c r="FX279" s="57"/>
    </row>
    <row r="280" spans="1:180" s="47" customFormat="1" ht="14.15" customHeight="1">
      <c r="A280" s="44" t="s">
        <v>101</v>
      </c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51"/>
      <c r="Y280" s="51"/>
      <c r="Z280" s="46"/>
      <c r="AA280" s="46"/>
      <c r="AB280" s="46"/>
      <c r="AC280" s="46"/>
      <c r="AD280" s="46"/>
      <c r="AE280" s="46"/>
      <c r="AF280" s="46"/>
      <c r="AG280" s="53"/>
      <c r="AH280" s="53"/>
      <c r="AI280" s="53"/>
      <c r="AJ280" s="53"/>
      <c r="AK280" s="53"/>
      <c r="AL280" s="53"/>
      <c r="AM280" s="53"/>
      <c r="AN280" s="46">
        <f t="shared" ref="AN280:BS280" si="251">ROUNDUP(Rows_for_Initial_Curve*AN278,0)</f>
        <v>0</v>
      </c>
      <c r="AO280" s="46">
        <f t="shared" si="251"/>
        <v>0</v>
      </c>
      <c r="AP280" s="46">
        <f t="shared" si="251"/>
        <v>0</v>
      </c>
      <c r="AQ280" s="46">
        <f t="shared" si="251"/>
        <v>0</v>
      </c>
      <c r="AR280" s="46">
        <f t="shared" si="251"/>
        <v>0</v>
      </c>
      <c r="AS280" s="46">
        <f t="shared" si="251"/>
        <v>0</v>
      </c>
      <c r="AT280" s="46">
        <f t="shared" si="251"/>
        <v>0</v>
      </c>
      <c r="AU280" s="46">
        <f t="shared" si="251"/>
        <v>0</v>
      </c>
      <c r="AV280" s="46">
        <f t="shared" si="251"/>
        <v>0</v>
      </c>
      <c r="AW280" s="46">
        <f t="shared" si="251"/>
        <v>0</v>
      </c>
      <c r="AX280" s="46">
        <f t="shared" si="251"/>
        <v>0</v>
      </c>
      <c r="AY280" s="46">
        <f t="shared" si="251"/>
        <v>0</v>
      </c>
      <c r="AZ280" s="46">
        <f t="shared" si="251"/>
        <v>0</v>
      </c>
      <c r="BA280" s="46">
        <f t="shared" si="251"/>
        <v>0</v>
      </c>
      <c r="BB280" s="46">
        <f t="shared" si="251"/>
        <v>0</v>
      </c>
      <c r="BC280" s="46">
        <f t="shared" si="251"/>
        <v>0</v>
      </c>
      <c r="BD280" s="46">
        <f t="shared" si="251"/>
        <v>0</v>
      </c>
      <c r="BE280" s="46">
        <f t="shared" si="251"/>
        <v>0</v>
      </c>
      <c r="BF280" s="46">
        <f t="shared" si="251"/>
        <v>0</v>
      </c>
      <c r="BG280" s="46">
        <f t="shared" si="251"/>
        <v>0</v>
      </c>
      <c r="BH280" s="46">
        <f t="shared" si="251"/>
        <v>0</v>
      </c>
      <c r="BI280" s="46">
        <f t="shared" si="251"/>
        <v>0</v>
      </c>
      <c r="BJ280" s="46">
        <f t="shared" si="251"/>
        <v>0</v>
      </c>
      <c r="BK280" s="46">
        <f t="shared" si="251"/>
        <v>0</v>
      </c>
      <c r="BL280" s="46">
        <f t="shared" si="251"/>
        <v>0</v>
      </c>
      <c r="BM280" s="46">
        <f t="shared" si="251"/>
        <v>0</v>
      </c>
      <c r="BN280" s="46">
        <f t="shared" si="251"/>
        <v>0</v>
      </c>
      <c r="BO280" s="46">
        <f t="shared" si="251"/>
        <v>0</v>
      </c>
      <c r="BP280" s="46">
        <f t="shared" si="251"/>
        <v>0</v>
      </c>
      <c r="BQ280" s="46">
        <f t="shared" si="251"/>
        <v>0</v>
      </c>
      <c r="BR280" s="46">
        <f t="shared" si="251"/>
        <v>0</v>
      </c>
      <c r="BS280" s="46">
        <f t="shared" si="251"/>
        <v>0</v>
      </c>
      <c r="BT280" s="46">
        <f t="shared" ref="BT280:CY280" si="252">ROUNDUP(Rows_for_Initial_Curve*BT278,0)</f>
        <v>0</v>
      </c>
      <c r="BU280" s="46">
        <f t="shared" si="252"/>
        <v>0</v>
      </c>
      <c r="BV280" s="46">
        <f t="shared" si="252"/>
        <v>0</v>
      </c>
      <c r="BW280" s="46">
        <f t="shared" si="252"/>
        <v>0</v>
      </c>
      <c r="BX280" s="46">
        <f t="shared" si="252"/>
        <v>0</v>
      </c>
      <c r="BY280" s="46">
        <f t="shared" si="252"/>
        <v>0</v>
      </c>
      <c r="BZ280" s="46">
        <f t="shared" si="252"/>
        <v>0</v>
      </c>
      <c r="CA280" s="46">
        <f t="shared" si="252"/>
        <v>0</v>
      </c>
      <c r="CB280" s="46">
        <f t="shared" si="252"/>
        <v>0</v>
      </c>
      <c r="CC280" s="46">
        <f t="shared" si="252"/>
        <v>0</v>
      </c>
      <c r="CD280" s="46">
        <f t="shared" si="252"/>
        <v>0</v>
      </c>
      <c r="CE280" s="46">
        <f t="shared" si="252"/>
        <v>0</v>
      </c>
      <c r="CF280" s="46">
        <f t="shared" si="252"/>
        <v>0</v>
      </c>
      <c r="CG280" s="46">
        <f t="shared" si="252"/>
        <v>0</v>
      </c>
      <c r="CH280" s="46">
        <f t="shared" si="252"/>
        <v>0</v>
      </c>
      <c r="CI280" s="46">
        <f t="shared" si="252"/>
        <v>0</v>
      </c>
      <c r="CJ280" s="46">
        <f t="shared" si="252"/>
        <v>0</v>
      </c>
      <c r="CK280" s="46">
        <f t="shared" si="252"/>
        <v>0</v>
      </c>
      <c r="CL280" s="46">
        <f t="shared" si="252"/>
        <v>0</v>
      </c>
      <c r="CM280" s="46">
        <f t="shared" si="252"/>
        <v>0</v>
      </c>
      <c r="CN280" s="46">
        <f t="shared" si="252"/>
        <v>0</v>
      </c>
      <c r="CO280" s="46">
        <f t="shared" si="252"/>
        <v>0</v>
      </c>
      <c r="CP280" s="46">
        <f t="shared" si="252"/>
        <v>0</v>
      </c>
      <c r="CQ280" s="46">
        <f t="shared" si="252"/>
        <v>0</v>
      </c>
      <c r="CR280" s="46">
        <f t="shared" si="252"/>
        <v>0</v>
      </c>
      <c r="CS280" s="46">
        <f t="shared" si="252"/>
        <v>0</v>
      </c>
      <c r="CT280" s="46">
        <f t="shared" si="252"/>
        <v>0</v>
      </c>
      <c r="CU280" s="46">
        <f t="shared" si="252"/>
        <v>0</v>
      </c>
      <c r="CV280" s="46">
        <f t="shared" si="252"/>
        <v>0</v>
      </c>
      <c r="CW280" s="46">
        <f t="shared" si="252"/>
        <v>0</v>
      </c>
      <c r="CX280" s="46">
        <f t="shared" si="252"/>
        <v>0</v>
      </c>
      <c r="CY280" s="46">
        <f t="shared" si="252"/>
        <v>0</v>
      </c>
      <c r="CZ280" s="46">
        <f t="shared" ref="CZ280:EJ280" si="253">ROUNDUP(Rows_for_Initial_Curve*CZ278,0)</f>
        <v>0</v>
      </c>
      <c r="DA280" s="46">
        <f t="shared" si="253"/>
        <v>0</v>
      </c>
      <c r="DB280" s="46">
        <f t="shared" si="253"/>
        <v>0</v>
      </c>
      <c r="DC280" s="46">
        <f t="shared" si="253"/>
        <v>0</v>
      </c>
      <c r="DD280" s="46">
        <f t="shared" si="253"/>
        <v>0</v>
      </c>
      <c r="DE280" s="46">
        <f t="shared" si="253"/>
        <v>0</v>
      </c>
      <c r="DF280" s="46">
        <f t="shared" si="253"/>
        <v>0</v>
      </c>
      <c r="DG280" s="46">
        <f t="shared" si="253"/>
        <v>0</v>
      </c>
      <c r="DH280" s="46">
        <f t="shared" si="253"/>
        <v>0</v>
      </c>
      <c r="DI280" s="46">
        <f t="shared" si="253"/>
        <v>0</v>
      </c>
      <c r="DJ280" s="46">
        <f t="shared" si="253"/>
        <v>0</v>
      </c>
      <c r="DK280" s="46">
        <f t="shared" si="253"/>
        <v>0</v>
      </c>
      <c r="DL280" s="46">
        <f t="shared" si="253"/>
        <v>0</v>
      </c>
      <c r="DM280" s="46">
        <f t="shared" si="253"/>
        <v>0</v>
      </c>
      <c r="DN280" s="46">
        <f t="shared" si="253"/>
        <v>0</v>
      </c>
      <c r="DO280" s="46">
        <f t="shared" si="253"/>
        <v>0</v>
      </c>
      <c r="DP280" s="46">
        <f t="shared" si="253"/>
        <v>0</v>
      </c>
      <c r="DQ280" s="46">
        <f t="shared" si="253"/>
        <v>0</v>
      </c>
      <c r="DR280" s="46">
        <f t="shared" si="253"/>
        <v>0</v>
      </c>
      <c r="DS280" s="46">
        <f t="shared" si="253"/>
        <v>0</v>
      </c>
      <c r="DT280" s="46">
        <f t="shared" si="253"/>
        <v>0</v>
      </c>
      <c r="DU280" s="46">
        <f t="shared" si="253"/>
        <v>0</v>
      </c>
      <c r="DV280" s="46">
        <f t="shared" si="253"/>
        <v>0</v>
      </c>
      <c r="DW280" s="46">
        <f t="shared" si="253"/>
        <v>0</v>
      </c>
      <c r="DX280" s="46">
        <f t="shared" si="253"/>
        <v>0</v>
      </c>
      <c r="DY280" s="46">
        <f t="shared" si="253"/>
        <v>0</v>
      </c>
      <c r="DZ280" s="46">
        <f t="shared" si="253"/>
        <v>0</v>
      </c>
      <c r="EA280" s="46">
        <f t="shared" si="253"/>
        <v>0</v>
      </c>
      <c r="EB280" s="46">
        <f t="shared" si="253"/>
        <v>0</v>
      </c>
      <c r="EC280" s="46">
        <f t="shared" si="253"/>
        <v>0</v>
      </c>
      <c r="ED280" s="46">
        <f t="shared" si="253"/>
        <v>0</v>
      </c>
      <c r="EE280" s="46">
        <f t="shared" si="253"/>
        <v>0</v>
      </c>
      <c r="EF280" s="46">
        <f t="shared" si="253"/>
        <v>0</v>
      </c>
      <c r="EG280" s="46">
        <f t="shared" si="253"/>
        <v>0</v>
      </c>
      <c r="EH280" s="46">
        <f t="shared" si="253"/>
        <v>0</v>
      </c>
      <c r="EI280" s="46">
        <f t="shared" si="253"/>
        <v>0</v>
      </c>
      <c r="EJ280" s="46">
        <f t="shared" si="253"/>
        <v>0</v>
      </c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</row>
    <row r="281" spans="1:180" s="47" customFormat="1" ht="14.15" customHeight="1">
      <c r="A281" s="44" t="s">
        <v>100</v>
      </c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51"/>
      <c r="Y281" s="51"/>
      <c r="Z281" s="46"/>
      <c r="AA281" s="46"/>
      <c r="AB281" s="46"/>
      <c r="AC281" s="46"/>
      <c r="AD281" s="46"/>
      <c r="AE281" s="46"/>
      <c r="AF281" s="46"/>
      <c r="AG281" s="53"/>
      <c r="AH281" s="53"/>
      <c r="AI281" s="53"/>
      <c r="AJ281" s="53"/>
      <c r="AK281" s="53"/>
      <c r="AL281" s="53"/>
      <c r="AM281" s="53"/>
      <c r="AN281" s="46">
        <f t="shared" ref="AN281:BS281" si="254">ROUNDDOWN(Percent_of_Stitches_Intial_BO*AN279,0)</f>
        <v>16</v>
      </c>
      <c r="AO281" s="46">
        <f t="shared" si="254"/>
        <v>17</v>
      </c>
      <c r="AP281" s="46">
        <f t="shared" si="254"/>
        <v>17</v>
      </c>
      <c r="AQ281" s="46">
        <f t="shared" si="254"/>
        <v>17</v>
      </c>
      <c r="AR281" s="46">
        <f t="shared" si="254"/>
        <v>18</v>
      </c>
      <c r="AS281" s="46">
        <f t="shared" si="254"/>
        <v>18</v>
      </c>
      <c r="AT281" s="46">
        <f t="shared" si="254"/>
        <v>18</v>
      </c>
      <c r="AU281" s="46">
        <f t="shared" si="254"/>
        <v>18</v>
      </c>
      <c r="AV281" s="46">
        <f t="shared" si="254"/>
        <v>19</v>
      </c>
      <c r="AW281" s="46">
        <f t="shared" si="254"/>
        <v>19</v>
      </c>
      <c r="AX281" s="46">
        <f t="shared" si="254"/>
        <v>19</v>
      </c>
      <c r="AY281" s="46">
        <f t="shared" si="254"/>
        <v>20</v>
      </c>
      <c r="AZ281" s="46">
        <f t="shared" si="254"/>
        <v>20</v>
      </c>
      <c r="BA281" s="46">
        <f t="shared" si="254"/>
        <v>20</v>
      </c>
      <c r="BB281" s="46">
        <f t="shared" si="254"/>
        <v>21</v>
      </c>
      <c r="BC281" s="46">
        <f t="shared" si="254"/>
        <v>21</v>
      </c>
      <c r="BD281" s="46">
        <f t="shared" si="254"/>
        <v>21</v>
      </c>
      <c r="BE281" s="46">
        <f t="shared" si="254"/>
        <v>21</v>
      </c>
      <c r="BF281" s="46">
        <f t="shared" si="254"/>
        <v>22</v>
      </c>
      <c r="BG281" s="46">
        <f t="shared" si="254"/>
        <v>22</v>
      </c>
      <c r="BH281" s="46">
        <f t="shared" si="254"/>
        <v>22</v>
      </c>
      <c r="BI281" s="46">
        <f t="shared" si="254"/>
        <v>23</v>
      </c>
      <c r="BJ281" s="46">
        <f t="shared" si="254"/>
        <v>23</v>
      </c>
      <c r="BK281" s="46">
        <f t="shared" si="254"/>
        <v>23</v>
      </c>
      <c r="BL281" s="46">
        <f t="shared" si="254"/>
        <v>24</v>
      </c>
      <c r="BM281" s="46">
        <f t="shared" si="254"/>
        <v>24</v>
      </c>
      <c r="BN281" s="46">
        <f t="shared" si="254"/>
        <v>24</v>
      </c>
      <c r="BO281" s="46">
        <f t="shared" si="254"/>
        <v>24</v>
      </c>
      <c r="BP281" s="46">
        <f t="shared" si="254"/>
        <v>25</v>
      </c>
      <c r="BQ281" s="46">
        <f t="shared" si="254"/>
        <v>25</v>
      </c>
      <c r="BR281" s="46">
        <f t="shared" si="254"/>
        <v>25</v>
      </c>
      <c r="BS281" s="46">
        <f t="shared" si="254"/>
        <v>26</v>
      </c>
      <c r="BT281" s="46">
        <f t="shared" ref="BT281:CY281" si="255">ROUNDDOWN(Percent_of_Stitches_Intial_BO*BT279,0)</f>
        <v>26</v>
      </c>
      <c r="BU281" s="46">
        <f t="shared" si="255"/>
        <v>26</v>
      </c>
      <c r="BV281" s="46">
        <f t="shared" si="255"/>
        <v>27</v>
      </c>
      <c r="BW281" s="46">
        <f t="shared" si="255"/>
        <v>27</v>
      </c>
      <c r="BX281" s="46">
        <f t="shared" si="255"/>
        <v>27</v>
      </c>
      <c r="BY281" s="46">
        <f t="shared" si="255"/>
        <v>27</v>
      </c>
      <c r="BZ281" s="46">
        <f t="shared" si="255"/>
        <v>28</v>
      </c>
      <c r="CA281" s="46">
        <f t="shared" si="255"/>
        <v>28</v>
      </c>
      <c r="CB281" s="46">
        <f t="shared" si="255"/>
        <v>28</v>
      </c>
      <c r="CC281" s="46">
        <f t="shared" si="255"/>
        <v>29</v>
      </c>
      <c r="CD281" s="46">
        <f t="shared" si="255"/>
        <v>29</v>
      </c>
      <c r="CE281" s="46">
        <f t="shared" si="255"/>
        <v>29</v>
      </c>
      <c r="CF281" s="46">
        <f t="shared" si="255"/>
        <v>30</v>
      </c>
      <c r="CG281" s="46">
        <f t="shared" si="255"/>
        <v>30</v>
      </c>
      <c r="CH281" s="46">
        <f t="shared" si="255"/>
        <v>30</v>
      </c>
      <c r="CI281" s="46">
        <f t="shared" si="255"/>
        <v>30</v>
      </c>
      <c r="CJ281" s="46">
        <f t="shared" si="255"/>
        <v>31</v>
      </c>
      <c r="CK281" s="46">
        <f t="shared" si="255"/>
        <v>31</v>
      </c>
      <c r="CL281" s="46">
        <f t="shared" si="255"/>
        <v>31</v>
      </c>
      <c r="CM281" s="46">
        <f t="shared" si="255"/>
        <v>32</v>
      </c>
      <c r="CN281" s="46">
        <f t="shared" si="255"/>
        <v>32</v>
      </c>
      <c r="CO281" s="46">
        <f t="shared" si="255"/>
        <v>32</v>
      </c>
      <c r="CP281" s="46">
        <f t="shared" si="255"/>
        <v>33</v>
      </c>
      <c r="CQ281" s="46">
        <f t="shared" si="255"/>
        <v>33</v>
      </c>
      <c r="CR281" s="46">
        <f t="shared" si="255"/>
        <v>33</v>
      </c>
      <c r="CS281" s="46">
        <f t="shared" si="255"/>
        <v>33</v>
      </c>
      <c r="CT281" s="46">
        <f t="shared" si="255"/>
        <v>34</v>
      </c>
      <c r="CU281" s="46">
        <f t="shared" si="255"/>
        <v>34</v>
      </c>
      <c r="CV281" s="46">
        <f t="shared" si="255"/>
        <v>34</v>
      </c>
      <c r="CW281" s="46">
        <f t="shared" si="255"/>
        <v>35</v>
      </c>
      <c r="CX281" s="46">
        <f t="shared" si="255"/>
        <v>35</v>
      </c>
      <c r="CY281" s="46">
        <f t="shared" si="255"/>
        <v>35</v>
      </c>
      <c r="CZ281" s="46">
        <f t="shared" ref="CZ281:EJ281" si="256">ROUNDDOWN(Percent_of_Stitches_Intial_BO*CZ279,0)</f>
        <v>36</v>
      </c>
      <c r="DA281" s="46">
        <f t="shared" si="256"/>
        <v>36</v>
      </c>
      <c r="DB281" s="46">
        <f t="shared" si="256"/>
        <v>36</v>
      </c>
      <c r="DC281" s="46">
        <f t="shared" si="256"/>
        <v>36</v>
      </c>
      <c r="DD281" s="46">
        <f t="shared" si="256"/>
        <v>37</v>
      </c>
      <c r="DE281" s="46">
        <f t="shared" si="256"/>
        <v>37</v>
      </c>
      <c r="DF281" s="46">
        <f t="shared" si="256"/>
        <v>37</v>
      </c>
      <c r="DG281" s="46">
        <f t="shared" si="256"/>
        <v>38</v>
      </c>
      <c r="DH281" s="46">
        <f t="shared" si="256"/>
        <v>38</v>
      </c>
      <c r="DI281" s="46">
        <f t="shared" si="256"/>
        <v>38</v>
      </c>
      <c r="DJ281" s="46">
        <f t="shared" si="256"/>
        <v>39</v>
      </c>
      <c r="DK281" s="46">
        <f t="shared" si="256"/>
        <v>39</v>
      </c>
      <c r="DL281" s="46">
        <f t="shared" si="256"/>
        <v>39</v>
      </c>
      <c r="DM281" s="46">
        <f t="shared" si="256"/>
        <v>39</v>
      </c>
      <c r="DN281" s="46">
        <f t="shared" si="256"/>
        <v>40</v>
      </c>
      <c r="DO281" s="46">
        <f t="shared" si="256"/>
        <v>40</v>
      </c>
      <c r="DP281" s="46">
        <f t="shared" si="256"/>
        <v>40</v>
      </c>
      <c r="DQ281" s="46">
        <f t="shared" si="256"/>
        <v>41</v>
      </c>
      <c r="DR281" s="46">
        <f t="shared" si="256"/>
        <v>41</v>
      </c>
      <c r="DS281" s="46">
        <f t="shared" si="256"/>
        <v>41</v>
      </c>
      <c r="DT281" s="46">
        <f t="shared" si="256"/>
        <v>42</v>
      </c>
      <c r="DU281" s="46">
        <f t="shared" si="256"/>
        <v>42</v>
      </c>
      <c r="DV281" s="46">
        <f t="shared" si="256"/>
        <v>42</v>
      </c>
      <c r="DW281" s="46">
        <f t="shared" si="256"/>
        <v>42</v>
      </c>
      <c r="DX281" s="46">
        <f t="shared" si="256"/>
        <v>43</v>
      </c>
      <c r="DY281" s="46">
        <f t="shared" si="256"/>
        <v>43</v>
      </c>
      <c r="DZ281" s="46">
        <f t="shared" si="256"/>
        <v>43</v>
      </c>
      <c r="EA281" s="46">
        <f t="shared" si="256"/>
        <v>44</v>
      </c>
      <c r="EB281" s="46">
        <f t="shared" si="256"/>
        <v>44</v>
      </c>
      <c r="EC281" s="46">
        <f t="shared" si="256"/>
        <v>44</v>
      </c>
      <c r="ED281" s="46">
        <f t="shared" si="256"/>
        <v>45</v>
      </c>
      <c r="EE281" s="46">
        <f t="shared" si="256"/>
        <v>45</v>
      </c>
      <c r="EF281" s="46">
        <f t="shared" si="256"/>
        <v>45</v>
      </c>
      <c r="EG281" s="46">
        <f t="shared" si="256"/>
        <v>45</v>
      </c>
      <c r="EH281" s="46">
        <f t="shared" si="256"/>
        <v>46</v>
      </c>
      <c r="EI281" s="46">
        <f t="shared" si="256"/>
        <v>46</v>
      </c>
      <c r="EJ281" s="46">
        <f t="shared" si="256"/>
        <v>46</v>
      </c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</row>
    <row r="282" spans="1:180" ht="15.75" customHeight="1">
      <c r="A282" s="54" t="s">
        <v>79</v>
      </c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2"/>
      <c r="AA282" s="52"/>
      <c r="AB282" s="51"/>
      <c r="AC282" s="51"/>
      <c r="AD282" s="51"/>
      <c r="AE282" s="51"/>
      <c r="AF282" s="51"/>
      <c r="AN282" s="53">
        <v>6</v>
      </c>
      <c r="AO282" s="53">
        <v>6</v>
      </c>
      <c r="AP282" s="53">
        <v>6</v>
      </c>
      <c r="AQ282" s="53">
        <v>6</v>
      </c>
      <c r="AR282" s="53">
        <v>7</v>
      </c>
      <c r="AS282" s="53">
        <v>7</v>
      </c>
      <c r="AT282" s="53">
        <v>7</v>
      </c>
      <c r="AU282" s="53">
        <v>7</v>
      </c>
      <c r="AV282" s="53">
        <v>7</v>
      </c>
      <c r="AW282" s="53">
        <v>7</v>
      </c>
      <c r="AX282" s="53">
        <v>7</v>
      </c>
      <c r="AY282" s="53">
        <v>8</v>
      </c>
      <c r="AZ282" s="53">
        <v>8</v>
      </c>
      <c r="BA282" s="53">
        <v>8</v>
      </c>
      <c r="BB282" s="53">
        <v>8</v>
      </c>
      <c r="BC282" s="53">
        <v>8</v>
      </c>
      <c r="BD282" s="53">
        <v>8</v>
      </c>
      <c r="BE282" s="53">
        <v>8</v>
      </c>
      <c r="BF282" s="53">
        <v>9</v>
      </c>
      <c r="BG282" s="53">
        <v>9</v>
      </c>
      <c r="BH282" s="53">
        <v>9</v>
      </c>
      <c r="BI282" s="53">
        <v>9</v>
      </c>
      <c r="BJ282" s="53">
        <v>9</v>
      </c>
      <c r="BK282" s="53">
        <v>9</v>
      </c>
      <c r="BL282" s="53">
        <v>10</v>
      </c>
      <c r="BM282" s="53">
        <v>10</v>
      </c>
      <c r="BN282" s="53">
        <v>10</v>
      </c>
      <c r="BO282" s="53">
        <v>10</v>
      </c>
      <c r="BP282" s="53">
        <v>10</v>
      </c>
      <c r="BQ282" s="53">
        <v>10</v>
      </c>
      <c r="BR282" s="53">
        <v>10</v>
      </c>
      <c r="BS282" s="53">
        <v>10</v>
      </c>
      <c r="BT282" s="53">
        <v>10</v>
      </c>
      <c r="BU282" s="53">
        <v>10</v>
      </c>
      <c r="BV282" s="53">
        <v>10</v>
      </c>
      <c r="BW282" s="53">
        <v>10</v>
      </c>
      <c r="BX282" s="53">
        <v>10</v>
      </c>
      <c r="BY282" s="53">
        <v>10</v>
      </c>
      <c r="BZ282" s="53">
        <v>11</v>
      </c>
      <c r="CA282" s="53">
        <v>11</v>
      </c>
      <c r="CB282" s="53">
        <v>11</v>
      </c>
      <c r="CC282" s="53">
        <v>11</v>
      </c>
      <c r="CD282" s="53">
        <v>11</v>
      </c>
      <c r="CE282" s="53">
        <v>11</v>
      </c>
      <c r="CF282" s="53">
        <v>11</v>
      </c>
      <c r="CG282" s="53">
        <v>11</v>
      </c>
      <c r="CH282" s="53">
        <v>11</v>
      </c>
      <c r="CI282" s="53">
        <v>11</v>
      </c>
      <c r="CJ282" s="53">
        <v>12</v>
      </c>
      <c r="CK282" s="53">
        <v>12</v>
      </c>
      <c r="CL282" s="53">
        <v>12</v>
      </c>
      <c r="CM282" s="53">
        <v>12</v>
      </c>
      <c r="CN282" s="53">
        <v>12</v>
      </c>
      <c r="CO282" s="53">
        <v>12</v>
      </c>
      <c r="CP282" s="53">
        <v>12</v>
      </c>
      <c r="CQ282" s="53">
        <v>12</v>
      </c>
      <c r="CR282" s="53">
        <v>12</v>
      </c>
      <c r="CS282" s="53">
        <v>12</v>
      </c>
      <c r="CT282" s="53">
        <v>12</v>
      </c>
      <c r="CU282" s="53">
        <v>12</v>
      </c>
      <c r="CV282" s="53">
        <v>12</v>
      </c>
      <c r="CW282" s="53">
        <v>12</v>
      </c>
      <c r="CX282" s="53">
        <v>12</v>
      </c>
      <c r="CY282" s="53">
        <v>12</v>
      </c>
      <c r="CZ282" s="53">
        <v>12</v>
      </c>
      <c r="DA282" s="53">
        <v>12</v>
      </c>
      <c r="DB282" s="53">
        <v>12</v>
      </c>
      <c r="DC282" s="53">
        <v>12</v>
      </c>
      <c r="DD282" s="53">
        <v>12</v>
      </c>
      <c r="DE282" s="53">
        <v>12</v>
      </c>
      <c r="DF282" s="53">
        <v>12</v>
      </c>
      <c r="DG282" s="53">
        <v>12</v>
      </c>
      <c r="DH282" s="53">
        <v>13</v>
      </c>
      <c r="DI282" s="53">
        <v>13</v>
      </c>
      <c r="DJ282" s="53">
        <v>14</v>
      </c>
      <c r="DK282" s="53">
        <v>14</v>
      </c>
      <c r="DL282" s="53">
        <v>14</v>
      </c>
      <c r="DM282" s="53">
        <v>14</v>
      </c>
      <c r="DN282" s="53">
        <v>14</v>
      </c>
      <c r="DO282" s="53">
        <v>14</v>
      </c>
      <c r="DP282" s="53">
        <v>14</v>
      </c>
      <c r="DQ282" s="53">
        <v>14</v>
      </c>
      <c r="DR282" s="53">
        <v>14</v>
      </c>
      <c r="DS282" s="53">
        <v>14</v>
      </c>
      <c r="DT282" s="53">
        <v>14</v>
      </c>
      <c r="DU282" s="53">
        <v>14</v>
      </c>
      <c r="DV282" s="53">
        <v>14</v>
      </c>
      <c r="DW282" s="53">
        <v>14</v>
      </c>
      <c r="DX282" s="51">
        <v>14</v>
      </c>
      <c r="DY282" s="51">
        <v>14</v>
      </c>
      <c r="DZ282" s="51">
        <v>14</v>
      </c>
      <c r="EA282" s="51">
        <v>14</v>
      </c>
      <c r="EB282" s="51">
        <v>14</v>
      </c>
      <c r="EC282" s="51">
        <v>14</v>
      </c>
      <c r="ED282" s="51">
        <v>15</v>
      </c>
      <c r="EE282" s="51">
        <v>15</v>
      </c>
      <c r="EF282" s="51">
        <v>15</v>
      </c>
      <c r="EG282" s="51">
        <v>15</v>
      </c>
      <c r="EH282" s="51">
        <v>15</v>
      </c>
      <c r="EI282" s="51">
        <v>15</v>
      </c>
      <c r="EJ282" s="51">
        <v>15</v>
      </c>
    </row>
    <row r="283" spans="1:180" ht="15.75" customHeight="1">
      <c r="A283" s="54" t="s">
        <v>80</v>
      </c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2"/>
      <c r="AA283" s="52"/>
      <c r="AB283" s="51"/>
      <c r="AC283" s="51"/>
      <c r="AD283" s="51"/>
      <c r="AE283" s="51"/>
      <c r="AF283" s="51"/>
      <c r="AN283" s="53">
        <v>4</v>
      </c>
      <c r="AO283" s="53">
        <v>5</v>
      </c>
      <c r="AP283" s="53">
        <v>5</v>
      </c>
      <c r="AQ283" s="53">
        <v>5</v>
      </c>
      <c r="AR283" s="53">
        <v>4</v>
      </c>
      <c r="AS283" s="53">
        <v>4</v>
      </c>
      <c r="AT283" s="53">
        <v>4</v>
      </c>
      <c r="AU283" s="53">
        <v>4</v>
      </c>
      <c r="AV283" s="53">
        <v>5</v>
      </c>
      <c r="AW283" s="53">
        <v>5</v>
      </c>
      <c r="AX283" s="53">
        <v>5</v>
      </c>
      <c r="AY283" s="53">
        <v>5</v>
      </c>
      <c r="AZ283" s="53">
        <v>5</v>
      </c>
      <c r="BA283" s="53">
        <v>5</v>
      </c>
      <c r="BB283" s="53">
        <v>6</v>
      </c>
      <c r="BC283" s="53">
        <v>6</v>
      </c>
      <c r="BD283" s="53">
        <v>6</v>
      </c>
      <c r="BE283" s="53">
        <v>6</v>
      </c>
      <c r="BF283" s="53">
        <v>6</v>
      </c>
      <c r="BG283" s="53">
        <v>6</v>
      </c>
      <c r="BH283" s="53">
        <v>6</v>
      </c>
      <c r="BI283" s="53">
        <v>7</v>
      </c>
      <c r="BJ283" s="53">
        <v>7</v>
      </c>
      <c r="BK283" s="53">
        <v>7</v>
      </c>
      <c r="BL283" s="53">
        <v>7</v>
      </c>
      <c r="BM283" s="53">
        <v>7</v>
      </c>
      <c r="BN283" s="53">
        <v>7</v>
      </c>
      <c r="BO283" s="53">
        <v>7</v>
      </c>
      <c r="BP283" s="53">
        <v>7</v>
      </c>
      <c r="BQ283" s="53">
        <v>7</v>
      </c>
      <c r="BR283" s="53">
        <v>7</v>
      </c>
      <c r="BS283" s="53">
        <v>7</v>
      </c>
      <c r="BT283" s="53">
        <v>7</v>
      </c>
      <c r="BU283" s="53">
        <v>7</v>
      </c>
      <c r="BV283" s="53">
        <v>8</v>
      </c>
      <c r="BW283" s="53">
        <v>8</v>
      </c>
      <c r="BX283" s="53">
        <v>8</v>
      </c>
      <c r="BY283" s="53">
        <v>8</v>
      </c>
      <c r="BZ283" s="53">
        <v>8</v>
      </c>
      <c r="CA283" s="53">
        <v>8</v>
      </c>
      <c r="CB283" s="53">
        <v>8</v>
      </c>
      <c r="CC283" s="53">
        <v>9</v>
      </c>
      <c r="CD283" s="53">
        <v>9</v>
      </c>
      <c r="CE283" s="53">
        <v>9</v>
      </c>
      <c r="CF283" s="53">
        <v>9</v>
      </c>
      <c r="CG283" s="53">
        <v>9</v>
      </c>
      <c r="CH283" s="53">
        <v>9</v>
      </c>
      <c r="CI283" s="53">
        <v>9</v>
      </c>
      <c r="CJ283" s="53">
        <v>9</v>
      </c>
      <c r="CK283" s="53">
        <v>9</v>
      </c>
      <c r="CL283" s="53">
        <v>9</v>
      </c>
      <c r="CM283" s="53">
        <v>9</v>
      </c>
      <c r="CN283" s="53">
        <v>9</v>
      </c>
      <c r="CO283" s="53">
        <v>9</v>
      </c>
      <c r="CP283" s="53">
        <v>9</v>
      </c>
      <c r="CQ283" s="53">
        <v>9</v>
      </c>
      <c r="CR283" s="53">
        <v>9</v>
      </c>
      <c r="CS283" s="53">
        <v>9</v>
      </c>
      <c r="CT283" s="53">
        <v>9</v>
      </c>
      <c r="CU283" s="53">
        <v>9</v>
      </c>
      <c r="CV283" s="53">
        <v>9</v>
      </c>
      <c r="CW283" s="53">
        <v>9</v>
      </c>
      <c r="CX283" s="53">
        <v>9</v>
      </c>
      <c r="CY283" s="53">
        <v>9</v>
      </c>
      <c r="CZ283" s="53">
        <v>9</v>
      </c>
      <c r="DA283" s="53">
        <v>9</v>
      </c>
      <c r="DB283" s="53">
        <v>9</v>
      </c>
      <c r="DC283" s="53">
        <v>9</v>
      </c>
      <c r="DD283" s="53">
        <v>10</v>
      </c>
      <c r="DE283" s="53">
        <v>10</v>
      </c>
      <c r="DF283" s="53">
        <v>10</v>
      </c>
      <c r="DG283" s="53">
        <v>10</v>
      </c>
      <c r="DH283" s="53">
        <v>10</v>
      </c>
      <c r="DI283" s="53">
        <v>10</v>
      </c>
      <c r="DJ283" s="53">
        <v>10</v>
      </c>
      <c r="DK283" s="53">
        <v>10</v>
      </c>
      <c r="DL283" s="53">
        <v>10</v>
      </c>
      <c r="DM283" s="53">
        <v>10</v>
      </c>
      <c r="DN283" s="53">
        <v>11</v>
      </c>
      <c r="DO283" s="53">
        <v>11</v>
      </c>
      <c r="DP283" s="53">
        <v>11</v>
      </c>
      <c r="DQ283" s="53">
        <v>11</v>
      </c>
      <c r="DR283" s="53">
        <v>11</v>
      </c>
      <c r="DS283" s="53">
        <v>11</v>
      </c>
      <c r="DT283" s="53">
        <v>11</v>
      </c>
      <c r="DU283" s="53">
        <v>11</v>
      </c>
      <c r="DV283" s="53">
        <v>11</v>
      </c>
      <c r="DW283" s="53">
        <v>11</v>
      </c>
      <c r="DX283" s="51">
        <v>11</v>
      </c>
      <c r="DY283" s="51">
        <v>11</v>
      </c>
      <c r="DZ283" s="51">
        <v>11</v>
      </c>
      <c r="EA283" s="51">
        <v>12</v>
      </c>
      <c r="EB283" s="51">
        <v>12</v>
      </c>
      <c r="EC283" s="51">
        <v>12</v>
      </c>
      <c r="ED283" s="51">
        <v>12</v>
      </c>
      <c r="EE283" s="51">
        <v>12</v>
      </c>
      <c r="EF283" s="51">
        <v>12</v>
      </c>
      <c r="EG283" s="51">
        <v>12</v>
      </c>
      <c r="EH283" s="51">
        <v>13</v>
      </c>
      <c r="EI283" s="51">
        <v>13</v>
      </c>
      <c r="EJ283" s="51">
        <v>13</v>
      </c>
    </row>
    <row r="284" spans="1:180" ht="15.75" customHeight="1">
      <c r="A284" s="54" t="s">
        <v>81</v>
      </c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2"/>
      <c r="AA284" s="52"/>
      <c r="AB284" s="51"/>
      <c r="AC284" s="51"/>
      <c r="AD284" s="51"/>
      <c r="AE284" s="51"/>
      <c r="AF284" s="51"/>
      <c r="AN284" s="53">
        <v>2</v>
      </c>
      <c r="AO284" s="53">
        <v>2</v>
      </c>
      <c r="AP284" s="53">
        <v>2</v>
      </c>
      <c r="AQ284" s="53">
        <v>2</v>
      </c>
      <c r="AR284" s="53">
        <v>3</v>
      </c>
      <c r="AS284" s="53">
        <v>3</v>
      </c>
      <c r="AT284" s="53">
        <v>3</v>
      </c>
      <c r="AU284" s="53">
        <v>3</v>
      </c>
      <c r="AV284" s="53">
        <v>3</v>
      </c>
      <c r="AW284" s="53">
        <v>3</v>
      </c>
      <c r="AX284" s="53">
        <v>3</v>
      </c>
      <c r="AY284" s="53">
        <v>3</v>
      </c>
      <c r="AZ284" s="53">
        <v>3</v>
      </c>
      <c r="BA284" s="53">
        <v>3</v>
      </c>
      <c r="BB284" s="53">
        <v>3</v>
      </c>
      <c r="BC284" s="53">
        <v>3</v>
      </c>
      <c r="BD284" s="53">
        <v>3</v>
      </c>
      <c r="BE284" s="53">
        <v>3</v>
      </c>
      <c r="BF284" s="53">
        <v>3</v>
      </c>
      <c r="BG284" s="53">
        <v>3</v>
      </c>
      <c r="BH284" s="53">
        <v>3</v>
      </c>
      <c r="BI284" s="53">
        <v>3</v>
      </c>
      <c r="BJ284" s="53">
        <v>3</v>
      </c>
      <c r="BK284" s="53">
        <v>3</v>
      </c>
      <c r="BL284" s="53">
        <v>3</v>
      </c>
      <c r="BM284" s="53">
        <v>3</v>
      </c>
      <c r="BN284" s="53">
        <v>3</v>
      </c>
      <c r="BO284" s="53">
        <v>3</v>
      </c>
      <c r="BP284" s="53">
        <v>4</v>
      </c>
      <c r="BQ284" s="53">
        <v>4</v>
      </c>
      <c r="BR284" s="53">
        <v>4</v>
      </c>
      <c r="BS284" s="53">
        <v>5</v>
      </c>
      <c r="BT284" s="53">
        <v>5</v>
      </c>
      <c r="BU284" s="53">
        <v>5</v>
      </c>
      <c r="BV284" s="53">
        <v>5</v>
      </c>
      <c r="BW284" s="53">
        <v>5</v>
      </c>
      <c r="BX284" s="53">
        <v>5</v>
      </c>
      <c r="BY284" s="53">
        <v>5</v>
      </c>
      <c r="BZ284" s="53">
        <v>5</v>
      </c>
      <c r="CA284" s="53">
        <v>5</v>
      </c>
      <c r="CB284" s="53">
        <v>5</v>
      </c>
      <c r="CC284" s="53">
        <v>5</v>
      </c>
      <c r="CD284" s="53">
        <v>5</v>
      </c>
      <c r="CE284" s="53">
        <v>5</v>
      </c>
      <c r="CF284" s="53">
        <v>6</v>
      </c>
      <c r="CG284" s="53">
        <v>6</v>
      </c>
      <c r="CH284" s="53">
        <v>6</v>
      </c>
      <c r="CI284" s="53">
        <v>6</v>
      </c>
      <c r="CJ284" s="53">
        <v>6</v>
      </c>
      <c r="CK284" s="53">
        <v>6</v>
      </c>
      <c r="CL284" s="53">
        <v>6</v>
      </c>
      <c r="CM284" s="53">
        <v>7</v>
      </c>
      <c r="CN284" s="53">
        <v>7</v>
      </c>
      <c r="CO284" s="53">
        <v>7</v>
      </c>
      <c r="CP284" s="53">
        <v>7</v>
      </c>
      <c r="CQ284" s="53">
        <v>7</v>
      </c>
      <c r="CR284" s="53">
        <v>7</v>
      </c>
      <c r="CS284" s="53">
        <v>7</v>
      </c>
      <c r="CT284" s="53">
        <v>7</v>
      </c>
      <c r="CU284" s="53">
        <v>7</v>
      </c>
      <c r="CV284" s="53">
        <v>7</v>
      </c>
      <c r="CW284" s="53">
        <v>7</v>
      </c>
      <c r="CX284" s="53">
        <v>7</v>
      </c>
      <c r="CY284" s="53">
        <v>7</v>
      </c>
      <c r="CZ284" s="53">
        <v>7</v>
      </c>
      <c r="DA284" s="53">
        <v>7</v>
      </c>
      <c r="DB284" s="53">
        <v>7</v>
      </c>
      <c r="DC284" s="53">
        <v>7</v>
      </c>
      <c r="DD284" s="53">
        <v>7</v>
      </c>
      <c r="DE284" s="53">
        <v>7</v>
      </c>
      <c r="DF284" s="53">
        <v>7</v>
      </c>
      <c r="DG284" s="53">
        <v>7</v>
      </c>
      <c r="DH284" s="53">
        <v>7</v>
      </c>
      <c r="DI284" s="53">
        <v>7</v>
      </c>
      <c r="DJ284" s="53">
        <v>7</v>
      </c>
      <c r="DK284" s="53">
        <v>7</v>
      </c>
      <c r="DL284" s="53">
        <v>7</v>
      </c>
      <c r="DM284" s="53">
        <v>7</v>
      </c>
      <c r="DN284" s="53">
        <v>7</v>
      </c>
      <c r="DO284" s="53">
        <v>7</v>
      </c>
      <c r="DP284" s="53">
        <v>7</v>
      </c>
      <c r="DQ284" s="53">
        <v>8</v>
      </c>
      <c r="DR284" s="53">
        <v>8</v>
      </c>
      <c r="DS284" s="53">
        <v>8</v>
      </c>
      <c r="DT284" s="53">
        <v>8</v>
      </c>
      <c r="DU284" s="53">
        <v>7</v>
      </c>
      <c r="DV284" s="53">
        <v>7</v>
      </c>
      <c r="DW284" s="53">
        <v>7</v>
      </c>
      <c r="DX284" s="51">
        <v>8</v>
      </c>
      <c r="DY284" s="51">
        <v>8</v>
      </c>
      <c r="DZ284" s="51">
        <v>8</v>
      </c>
      <c r="EA284" s="51">
        <v>8</v>
      </c>
      <c r="EB284" s="51">
        <v>8</v>
      </c>
      <c r="EC284" s="51">
        <v>8</v>
      </c>
      <c r="ED284" s="51">
        <v>8</v>
      </c>
      <c r="EE284" s="51">
        <v>8</v>
      </c>
      <c r="EF284" s="51">
        <v>8</v>
      </c>
      <c r="EG284" s="51">
        <v>8</v>
      </c>
      <c r="EH284" s="51">
        <v>8</v>
      </c>
      <c r="EI284" s="51">
        <v>8</v>
      </c>
      <c r="EJ284" s="51">
        <v>8</v>
      </c>
    </row>
    <row r="285" spans="1:180" ht="15.75" customHeight="1">
      <c r="A285" s="54" t="s">
        <v>82</v>
      </c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2"/>
      <c r="AA285" s="52"/>
      <c r="AB285" s="51"/>
      <c r="AC285" s="51"/>
      <c r="AD285" s="51"/>
      <c r="AE285" s="51"/>
      <c r="AF285" s="51"/>
      <c r="CP285" s="53">
        <v>3</v>
      </c>
      <c r="CQ285" s="53">
        <v>3</v>
      </c>
      <c r="CR285" s="53">
        <v>3</v>
      </c>
      <c r="CS285" s="53">
        <v>4</v>
      </c>
      <c r="CT285" s="53">
        <v>4</v>
      </c>
      <c r="CU285" s="53">
        <v>4</v>
      </c>
      <c r="CV285" s="53">
        <v>4</v>
      </c>
      <c r="CW285" s="53">
        <v>5</v>
      </c>
      <c r="CX285" s="53">
        <v>5</v>
      </c>
      <c r="CY285" s="53">
        <v>5</v>
      </c>
      <c r="CZ285" s="53">
        <v>5</v>
      </c>
      <c r="DA285" s="53">
        <v>5</v>
      </c>
      <c r="DB285" s="53">
        <v>5</v>
      </c>
      <c r="DC285" s="53">
        <v>5</v>
      </c>
      <c r="DD285" s="53">
        <v>5</v>
      </c>
      <c r="DE285" s="53">
        <v>5</v>
      </c>
      <c r="DF285" s="53">
        <v>5</v>
      </c>
      <c r="DG285" s="53">
        <v>5</v>
      </c>
      <c r="DH285" s="53">
        <v>5</v>
      </c>
      <c r="DI285" s="53">
        <v>5</v>
      </c>
      <c r="DJ285" s="53">
        <v>5</v>
      </c>
      <c r="DK285" s="53">
        <v>5</v>
      </c>
      <c r="DL285" s="53">
        <v>5</v>
      </c>
      <c r="DM285" s="53">
        <v>5</v>
      </c>
      <c r="DN285" s="53">
        <v>5</v>
      </c>
      <c r="DO285" s="53">
        <v>5</v>
      </c>
      <c r="DP285" s="53">
        <v>5</v>
      </c>
      <c r="DQ285" s="53">
        <v>5</v>
      </c>
      <c r="DR285" s="53">
        <v>5</v>
      </c>
      <c r="DS285" s="53">
        <v>5</v>
      </c>
      <c r="DT285" s="53">
        <v>5</v>
      </c>
      <c r="DU285" s="53">
        <v>5</v>
      </c>
      <c r="DV285" s="53">
        <v>5</v>
      </c>
      <c r="DW285" s="53">
        <v>5</v>
      </c>
      <c r="DX285" s="51">
        <v>6</v>
      </c>
      <c r="DY285" s="51">
        <v>6</v>
      </c>
      <c r="DZ285" s="51">
        <v>6</v>
      </c>
      <c r="EA285" s="51">
        <v>6</v>
      </c>
      <c r="EB285" s="51">
        <v>6</v>
      </c>
      <c r="EC285" s="51">
        <v>6</v>
      </c>
      <c r="ED285" s="51">
        <v>6</v>
      </c>
      <c r="EE285" s="51">
        <v>6</v>
      </c>
      <c r="EF285" s="51">
        <v>6</v>
      </c>
      <c r="EG285" s="51">
        <v>6</v>
      </c>
      <c r="EH285" s="51">
        <v>6</v>
      </c>
      <c r="EI285" s="51">
        <v>6</v>
      </c>
      <c r="EJ285" s="51">
        <v>6</v>
      </c>
    </row>
    <row r="286" spans="1:180" ht="15.75" customHeight="1">
      <c r="A286" s="54" t="s">
        <v>83</v>
      </c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2"/>
      <c r="AA286" s="52"/>
      <c r="AB286" s="51"/>
      <c r="AC286" s="51"/>
      <c r="AD286" s="51"/>
      <c r="AE286" s="51"/>
      <c r="AF286" s="51"/>
      <c r="AN286" s="53">
        <v>4</v>
      </c>
      <c r="AO286" s="53">
        <v>4</v>
      </c>
      <c r="AP286" s="53">
        <v>4</v>
      </c>
      <c r="AQ286" s="53">
        <v>4</v>
      </c>
      <c r="AR286" s="53">
        <v>4</v>
      </c>
      <c r="AS286" s="53">
        <v>4</v>
      </c>
      <c r="AT286" s="53">
        <v>4</v>
      </c>
      <c r="AU286" s="53">
        <v>4</v>
      </c>
      <c r="AV286" s="53">
        <v>4</v>
      </c>
      <c r="AW286" s="53">
        <v>4</v>
      </c>
      <c r="AX286" s="53">
        <v>4</v>
      </c>
      <c r="AY286" s="53">
        <v>4</v>
      </c>
      <c r="AZ286" s="53">
        <v>4</v>
      </c>
      <c r="BA286" s="53">
        <v>4</v>
      </c>
      <c r="BB286" s="53">
        <v>4</v>
      </c>
      <c r="BC286" s="53">
        <v>4</v>
      </c>
      <c r="BD286" s="53">
        <v>4</v>
      </c>
      <c r="BE286" s="53">
        <v>4</v>
      </c>
      <c r="BF286" s="53">
        <v>4</v>
      </c>
      <c r="BG286" s="53">
        <v>4</v>
      </c>
      <c r="BH286" s="53">
        <v>4</v>
      </c>
      <c r="BI286" s="53">
        <v>4</v>
      </c>
      <c r="BJ286" s="53">
        <v>4</v>
      </c>
      <c r="BK286" s="53">
        <v>4</v>
      </c>
      <c r="BL286" s="53">
        <v>4</v>
      </c>
      <c r="BM286" s="53">
        <v>4</v>
      </c>
      <c r="BN286" s="53">
        <v>4</v>
      </c>
      <c r="BO286" s="53">
        <v>4</v>
      </c>
      <c r="BP286" s="53">
        <v>4</v>
      </c>
      <c r="BQ286" s="53">
        <v>4</v>
      </c>
      <c r="BR286" s="53">
        <v>4</v>
      </c>
      <c r="BS286" s="53">
        <v>4</v>
      </c>
      <c r="BT286" s="53">
        <v>4</v>
      </c>
      <c r="BU286" s="53">
        <v>4</v>
      </c>
      <c r="BV286" s="53">
        <v>4</v>
      </c>
      <c r="BW286" s="53">
        <v>4</v>
      </c>
      <c r="BX286" s="53">
        <v>4</v>
      </c>
      <c r="BY286" s="53">
        <v>4</v>
      </c>
      <c r="BZ286" s="53">
        <v>4</v>
      </c>
      <c r="CA286" s="53">
        <v>4</v>
      </c>
      <c r="CB286" s="53">
        <v>4</v>
      </c>
      <c r="CC286" s="53">
        <v>4</v>
      </c>
      <c r="CD286" s="53">
        <v>4</v>
      </c>
      <c r="CE286" s="53">
        <v>4</v>
      </c>
      <c r="CF286" s="53">
        <v>4</v>
      </c>
      <c r="CG286" s="53">
        <v>4</v>
      </c>
      <c r="CH286" s="53">
        <v>4</v>
      </c>
      <c r="CI286" s="53">
        <v>4</v>
      </c>
      <c r="CJ286" s="53">
        <v>4</v>
      </c>
      <c r="CK286" s="53">
        <v>4</v>
      </c>
      <c r="CL286" s="53">
        <v>4</v>
      </c>
      <c r="CM286" s="53">
        <v>4</v>
      </c>
      <c r="CN286" s="53">
        <v>4</v>
      </c>
      <c r="CO286" s="53">
        <v>4</v>
      </c>
      <c r="CP286" s="53">
        <v>2</v>
      </c>
      <c r="CQ286" s="53">
        <v>2</v>
      </c>
      <c r="CR286" s="53">
        <v>2</v>
      </c>
      <c r="CS286" s="53">
        <v>2</v>
      </c>
      <c r="CT286" s="53">
        <v>2</v>
      </c>
      <c r="CU286" s="53">
        <v>2</v>
      </c>
      <c r="CV286" s="53">
        <v>2</v>
      </c>
      <c r="CW286" s="53">
        <v>2</v>
      </c>
      <c r="CX286" s="53">
        <v>2</v>
      </c>
      <c r="CY286" s="53">
        <v>2</v>
      </c>
      <c r="CZ286" s="53">
        <v>3</v>
      </c>
      <c r="DA286" s="53">
        <v>3</v>
      </c>
      <c r="DB286" s="53">
        <v>3</v>
      </c>
      <c r="DC286" s="53">
        <v>3</v>
      </c>
      <c r="DD286" s="53">
        <v>3</v>
      </c>
      <c r="DE286" s="53">
        <v>3</v>
      </c>
      <c r="DF286" s="53">
        <v>3</v>
      </c>
      <c r="DG286" s="53">
        <v>3</v>
      </c>
      <c r="DH286" s="53">
        <v>3</v>
      </c>
      <c r="DI286" s="53">
        <v>3</v>
      </c>
      <c r="DJ286" s="53">
        <v>3</v>
      </c>
      <c r="DK286" s="53">
        <v>3</v>
      </c>
      <c r="DL286" s="53">
        <v>3</v>
      </c>
      <c r="DM286" s="53">
        <v>3</v>
      </c>
      <c r="DN286" s="53">
        <v>3</v>
      </c>
      <c r="DO286" s="53">
        <v>3</v>
      </c>
      <c r="DP286" s="53">
        <v>3</v>
      </c>
      <c r="DQ286" s="53">
        <v>3</v>
      </c>
      <c r="DR286" s="53">
        <v>3</v>
      </c>
      <c r="DS286" s="53">
        <v>3</v>
      </c>
      <c r="DT286" s="53">
        <v>4</v>
      </c>
      <c r="DU286" s="53">
        <v>4</v>
      </c>
      <c r="DV286" s="53">
        <v>4</v>
      </c>
      <c r="DW286" s="53">
        <v>4</v>
      </c>
      <c r="DX286" s="51">
        <v>4</v>
      </c>
      <c r="DY286" s="51">
        <v>4</v>
      </c>
      <c r="DZ286" s="51">
        <v>4</v>
      </c>
      <c r="EA286" s="51">
        <v>4</v>
      </c>
      <c r="EB286" s="51">
        <v>4</v>
      </c>
      <c r="EC286" s="51">
        <v>4</v>
      </c>
      <c r="ED286" s="51">
        <v>4</v>
      </c>
      <c r="EE286" s="51">
        <v>4</v>
      </c>
      <c r="EF286" s="51">
        <v>4</v>
      </c>
      <c r="EG286" s="51">
        <v>4</v>
      </c>
      <c r="EH286" s="51">
        <v>4</v>
      </c>
      <c r="EI286" s="51">
        <v>4</v>
      </c>
      <c r="EJ286" s="51">
        <v>4</v>
      </c>
    </row>
    <row r="287" spans="1:180" s="58" customFormat="1" ht="15.75" customHeight="1">
      <c r="A287" s="58" t="s">
        <v>98</v>
      </c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51"/>
      <c r="AH287" s="51"/>
      <c r="AI287" s="53"/>
      <c r="AJ287" s="53"/>
      <c r="AK287" s="53"/>
      <c r="AL287" s="53"/>
      <c r="AM287" s="53"/>
      <c r="AN287" s="60">
        <f t="shared" ref="AN287:CO287" si="257">((2*3)+(2*AN286))</f>
        <v>14</v>
      </c>
      <c r="AO287" s="60">
        <f t="shared" si="257"/>
        <v>14</v>
      </c>
      <c r="AP287" s="60">
        <f t="shared" si="257"/>
        <v>14</v>
      </c>
      <c r="AQ287" s="60">
        <f t="shared" si="257"/>
        <v>14</v>
      </c>
      <c r="AR287" s="60">
        <f t="shared" si="257"/>
        <v>14</v>
      </c>
      <c r="AS287" s="60">
        <f t="shared" si="257"/>
        <v>14</v>
      </c>
      <c r="AT287" s="60">
        <f t="shared" si="257"/>
        <v>14</v>
      </c>
      <c r="AU287" s="60">
        <f t="shared" si="257"/>
        <v>14</v>
      </c>
      <c r="AV287" s="60">
        <f t="shared" si="257"/>
        <v>14</v>
      </c>
      <c r="AW287" s="60">
        <f t="shared" si="257"/>
        <v>14</v>
      </c>
      <c r="AX287" s="60">
        <f t="shared" si="257"/>
        <v>14</v>
      </c>
      <c r="AY287" s="60">
        <f t="shared" si="257"/>
        <v>14</v>
      </c>
      <c r="AZ287" s="60">
        <f t="shared" si="257"/>
        <v>14</v>
      </c>
      <c r="BA287" s="60">
        <f t="shared" si="257"/>
        <v>14</v>
      </c>
      <c r="BB287" s="60">
        <f t="shared" si="257"/>
        <v>14</v>
      </c>
      <c r="BC287" s="60">
        <f t="shared" si="257"/>
        <v>14</v>
      </c>
      <c r="BD287" s="60">
        <f t="shared" si="257"/>
        <v>14</v>
      </c>
      <c r="BE287" s="60">
        <f t="shared" si="257"/>
        <v>14</v>
      </c>
      <c r="BF287" s="60">
        <f t="shared" si="257"/>
        <v>14</v>
      </c>
      <c r="BG287" s="60">
        <f t="shared" si="257"/>
        <v>14</v>
      </c>
      <c r="BH287" s="60">
        <f t="shared" si="257"/>
        <v>14</v>
      </c>
      <c r="BI287" s="60">
        <f t="shared" si="257"/>
        <v>14</v>
      </c>
      <c r="BJ287" s="60">
        <f t="shared" si="257"/>
        <v>14</v>
      </c>
      <c r="BK287" s="60">
        <f t="shared" si="257"/>
        <v>14</v>
      </c>
      <c r="BL287" s="60">
        <f t="shared" si="257"/>
        <v>14</v>
      </c>
      <c r="BM287" s="60">
        <f t="shared" si="257"/>
        <v>14</v>
      </c>
      <c r="BN287" s="60">
        <f t="shared" si="257"/>
        <v>14</v>
      </c>
      <c r="BO287" s="60">
        <f t="shared" si="257"/>
        <v>14</v>
      </c>
      <c r="BP287" s="60">
        <f t="shared" si="257"/>
        <v>14</v>
      </c>
      <c r="BQ287" s="60">
        <f t="shared" si="257"/>
        <v>14</v>
      </c>
      <c r="BR287" s="60">
        <f t="shared" si="257"/>
        <v>14</v>
      </c>
      <c r="BS287" s="60">
        <f t="shared" si="257"/>
        <v>14</v>
      </c>
      <c r="BT287" s="60">
        <f t="shared" si="257"/>
        <v>14</v>
      </c>
      <c r="BU287" s="60">
        <f t="shared" si="257"/>
        <v>14</v>
      </c>
      <c r="BV287" s="60">
        <f t="shared" si="257"/>
        <v>14</v>
      </c>
      <c r="BW287" s="60">
        <f t="shared" si="257"/>
        <v>14</v>
      </c>
      <c r="BX287" s="60">
        <f t="shared" si="257"/>
        <v>14</v>
      </c>
      <c r="BY287" s="60">
        <f t="shared" si="257"/>
        <v>14</v>
      </c>
      <c r="BZ287" s="60">
        <f t="shared" si="257"/>
        <v>14</v>
      </c>
      <c r="CA287" s="60">
        <f t="shared" si="257"/>
        <v>14</v>
      </c>
      <c r="CB287" s="60">
        <f t="shared" si="257"/>
        <v>14</v>
      </c>
      <c r="CC287" s="60">
        <f t="shared" si="257"/>
        <v>14</v>
      </c>
      <c r="CD287" s="60">
        <f t="shared" si="257"/>
        <v>14</v>
      </c>
      <c r="CE287" s="60">
        <f t="shared" si="257"/>
        <v>14</v>
      </c>
      <c r="CF287" s="60">
        <f t="shared" si="257"/>
        <v>14</v>
      </c>
      <c r="CG287" s="60">
        <f t="shared" si="257"/>
        <v>14</v>
      </c>
      <c r="CH287" s="60">
        <f t="shared" si="257"/>
        <v>14</v>
      </c>
      <c r="CI287" s="60">
        <f t="shared" si="257"/>
        <v>14</v>
      </c>
      <c r="CJ287" s="60">
        <f t="shared" si="257"/>
        <v>14</v>
      </c>
      <c r="CK287" s="60">
        <f t="shared" si="257"/>
        <v>14</v>
      </c>
      <c r="CL287" s="60">
        <f t="shared" si="257"/>
        <v>14</v>
      </c>
      <c r="CM287" s="60">
        <f t="shared" si="257"/>
        <v>14</v>
      </c>
      <c r="CN287" s="60">
        <f t="shared" si="257"/>
        <v>14</v>
      </c>
      <c r="CO287" s="60">
        <f t="shared" si="257"/>
        <v>14</v>
      </c>
      <c r="CP287" s="60">
        <f t="shared" ref="CP287:EJ287" si="258">((2*4)+(2*CP286))</f>
        <v>12</v>
      </c>
      <c r="CQ287" s="60">
        <f t="shared" si="258"/>
        <v>12</v>
      </c>
      <c r="CR287" s="60">
        <f t="shared" si="258"/>
        <v>12</v>
      </c>
      <c r="CS287" s="60">
        <f t="shared" si="258"/>
        <v>12</v>
      </c>
      <c r="CT287" s="60">
        <f t="shared" si="258"/>
        <v>12</v>
      </c>
      <c r="CU287" s="60">
        <f t="shared" si="258"/>
        <v>12</v>
      </c>
      <c r="CV287" s="60">
        <f t="shared" si="258"/>
        <v>12</v>
      </c>
      <c r="CW287" s="60">
        <f t="shared" si="258"/>
        <v>12</v>
      </c>
      <c r="CX287" s="60">
        <f t="shared" si="258"/>
        <v>12</v>
      </c>
      <c r="CY287" s="60">
        <f t="shared" si="258"/>
        <v>12</v>
      </c>
      <c r="CZ287" s="60">
        <f t="shared" si="258"/>
        <v>14</v>
      </c>
      <c r="DA287" s="60">
        <f t="shared" si="258"/>
        <v>14</v>
      </c>
      <c r="DB287" s="60">
        <f t="shared" si="258"/>
        <v>14</v>
      </c>
      <c r="DC287" s="60">
        <f t="shared" si="258"/>
        <v>14</v>
      </c>
      <c r="DD287" s="60">
        <f t="shared" si="258"/>
        <v>14</v>
      </c>
      <c r="DE287" s="60">
        <f t="shared" si="258"/>
        <v>14</v>
      </c>
      <c r="DF287" s="60">
        <f t="shared" si="258"/>
        <v>14</v>
      </c>
      <c r="DG287" s="60">
        <f t="shared" si="258"/>
        <v>14</v>
      </c>
      <c r="DH287" s="60">
        <f t="shared" si="258"/>
        <v>14</v>
      </c>
      <c r="DI287" s="60">
        <f t="shared" si="258"/>
        <v>14</v>
      </c>
      <c r="DJ287" s="60">
        <f t="shared" si="258"/>
        <v>14</v>
      </c>
      <c r="DK287" s="60">
        <f t="shared" si="258"/>
        <v>14</v>
      </c>
      <c r="DL287" s="60">
        <f t="shared" si="258"/>
        <v>14</v>
      </c>
      <c r="DM287" s="60">
        <f t="shared" si="258"/>
        <v>14</v>
      </c>
      <c r="DN287" s="60">
        <f t="shared" si="258"/>
        <v>14</v>
      </c>
      <c r="DO287" s="60">
        <f t="shared" si="258"/>
        <v>14</v>
      </c>
      <c r="DP287" s="60">
        <f t="shared" si="258"/>
        <v>14</v>
      </c>
      <c r="DQ287" s="60">
        <f t="shared" si="258"/>
        <v>14</v>
      </c>
      <c r="DR287" s="60">
        <f t="shared" si="258"/>
        <v>14</v>
      </c>
      <c r="DS287" s="60">
        <f t="shared" si="258"/>
        <v>14</v>
      </c>
      <c r="DT287" s="60">
        <f t="shared" si="258"/>
        <v>16</v>
      </c>
      <c r="DU287" s="60">
        <f t="shared" si="258"/>
        <v>16</v>
      </c>
      <c r="DV287" s="60">
        <f t="shared" si="258"/>
        <v>16</v>
      </c>
      <c r="DW287" s="60">
        <f t="shared" si="258"/>
        <v>16</v>
      </c>
      <c r="DX287" s="60">
        <f t="shared" si="258"/>
        <v>16</v>
      </c>
      <c r="DY287" s="60">
        <f t="shared" si="258"/>
        <v>16</v>
      </c>
      <c r="DZ287" s="60">
        <f t="shared" si="258"/>
        <v>16</v>
      </c>
      <c r="EA287" s="60">
        <f t="shared" si="258"/>
        <v>16</v>
      </c>
      <c r="EB287" s="60">
        <f t="shared" si="258"/>
        <v>16</v>
      </c>
      <c r="EC287" s="60">
        <f t="shared" si="258"/>
        <v>16</v>
      </c>
      <c r="ED287" s="60">
        <f t="shared" si="258"/>
        <v>16</v>
      </c>
      <c r="EE287" s="60">
        <f t="shared" si="258"/>
        <v>16</v>
      </c>
      <c r="EF287" s="60">
        <f t="shared" si="258"/>
        <v>16</v>
      </c>
      <c r="EG287" s="60">
        <f t="shared" si="258"/>
        <v>16</v>
      </c>
      <c r="EH287" s="60">
        <f t="shared" si="258"/>
        <v>16</v>
      </c>
      <c r="EI287" s="60">
        <f t="shared" si="258"/>
        <v>16</v>
      </c>
      <c r="EJ287" s="60">
        <f t="shared" si="258"/>
        <v>16</v>
      </c>
      <c r="EK287" s="60"/>
    </row>
    <row r="288" spans="1:180" ht="15.75" customHeight="1">
      <c r="A288" s="61" t="s">
        <v>97</v>
      </c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N288" s="51">
        <f t="shared" ref="AN288:CY288" si="259">(AN287+AN291)</f>
        <v>39</v>
      </c>
      <c r="AO288" s="51">
        <f t="shared" si="259"/>
        <v>37</v>
      </c>
      <c r="AP288" s="51">
        <f t="shared" si="259"/>
        <v>39</v>
      </c>
      <c r="AQ288" s="51">
        <f t="shared" si="259"/>
        <v>39</v>
      </c>
      <c r="AR288" s="51">
        <f t="shared" si="259"/>
        <v>39</v>
      </c>
      <c r="AS288" s="51">
        <f t="shared" si="259"/>
        <v>39</v>
      </c>
      <c r="AT288" s="51">
        <f t="shared" si="259"/>
        <v>41</v>
      </c>
      <c r="AU288" s="51">
        <f t="shared" si="259"/>
        <v>41</v>
      </c>
      <c r="AV288" s="51">
        <f t="shared" si="259"/>
        <v>41</v>
      </c>
      <c r="AW288" s="51">
        <f t="shared" si="259"/>
        <v>41</v>
      </c>
      <c r="AX288" s="51">
        <f t="shared" si="259"/>
        <v>41</v>
      </c>
      <c r="AY288" s="51">
        <f t="shared" si="259"/>
        <v>41</v>
      </c>
      <c r="AZ288" s="51">
        <f t="shared" si="259"/>
        <v>37</v>
      </c>
      <c r="BA288" s="51">
        <f t="shared" si="259"/>
        <v>37</v>
      </c>
      <c r="BB288" s="51">
        <f t="shared" si="259"/>
        <v>37</v>
      </c>
      <c r="BC288" s="51">
        <f t="shared" si="259"/>
        <v>37</v>
      </c>
      <c r="BD288" s="51">
        <f t="shared" si="259"/>
        <v>37</v>
      </c>
      <c r="BE288" s="51">
        <f t="shared" si="259"/>
        <v>37</v>
      </c>
      <c r="BF288" s="51">
        <f t="shared" si="259"/>
        <v>37</v>
      </c>
      <c r="BG288" s="51">
        <f t="shared" si="259"/>
        <v>39</v>
      </c>
      <c r="BH288" s="51">
        <f t="shared" si="259"/>
        <v>39</v>
      </c>
      <c r="BI288" s="51">
        <f t="shared" si="259"/>
        <v>39</v>
      </c>
      <c r="BJ288" s="51">
        <f t="shared" si="259"/>
        <v>39</v>
      </c>
      <c r="BK288" s="51">
        <f t="shared" si="259"/>
        <v>39</v>
      </c>
      <c r="BL288" s="51">
        <f t="shared" si="259"/>
        <v>39</v>
      </c>
      <c r="BM288" s="51">
        <f t="shared" si="259"/>
        <v>39</v>
      </c>
      <c r="BN288" s="51">
        <f t="shared" si="259"/>
        <v>39</v>
      </c>
      <c r="BO288" s="51">
        <f t="shared" si="259"/>
        <v>39</v>
      </c>
      <c r="BP288" s="51">
        <f t="shared" si="259"/>
        <v>39</v>
      </c>
      <c r="BQ288" s="51">
        <f t="shared" si="259"/>
        <v>39</v>
      </c>
      <c r="BR288" s="51">
        <f t="shared" si="259"/>
        <v>39</v>
      </c>
      <c r="BS288" s="51">
        <f t="shared" si="259"/>
        <v>39</v>
      </c>
      <c r="BT288" s="51">
        <f t="shared" si="259"/>
        <v>39</v>
      </c>
      <c r="BU288" s="51">
        <f t="shared" si="259"/>
        <v>39</v>
      </c>
      <c r="BV288" s="51">
        <f t="shared" si="259"/>
        <v>39</v>
      </c>
      <c r="BW288" s="51">
        <f t="shared" si="259"/>
        <v>39</v>
      </c>
      <c r="BX288" s="51">
        <f t="shared" si="259"/>
        <v>39</v>
      </c>
      <c r="BY288" s="51">
        <f t="shared" si="259"/>
        <v>39</v>
      </c>
      <c r="BZ288" s="51">
        <f t="shared" si="259"/>
        <v>37</v>
      </c>
      <c r="CA288" s="51">
        <f t="shared" si="259"/>
        <v>39</v>
      </c>
      <c r="CB288" s="51">
        <f t="shared" si="259"/>
        <v>39</v>
      </c>
      <c r="CC288" s="51">
        <f t="shared" si="259"/>
        <v>39</v>
      </c>
      <c r="CD288" s="51">
        <f t="shared" si="259"/>
        <v>39</v>
      </c>
      <c r="CE288" s="51">
        <f t="shared" si="259"/>
        <v>41</v>
      </c>
      <c r="CF288" s="51">
        <f t="shared" si="259"/>
        <v>39</v>
      </c>
      <c r="CG288" s="51">
        <f t="shared" si="259"/>
        <v>41</v>
      </c>
      <c r="CH288" s="51">
        <f t="shared" si="259"/>
        <v>39</v>
      </c>
      <c r="CI288" s="51">
        <f t="shared" si="259"/>
        <v>39</v>
      </c>
      <c r="CJ288" s="51">
        <f t="shared" si="259"/>
        <v>41</v>
      </c>
      <c r="CK288" s="51">
        <f t="shared" si="259"/>
        <v>39</v>
      </c>
      <c r="CL288" s="51">
        <f t="shared" si="259"/>
        <v>41</v>
      </c>
      <c r="CM288" s="51">
        <f t="shared" si="259"/>
        <v>39</v>
      </c>
      <c r="CN288" s="51">
        <f t="shared" si="259"/>
        <v>41</v>
      </c>
      <c r="CO288" s="51">
        <f t="shared" si="259"/>
        <v>41</v>
      </c>
      <c r="CP288" s="51">
        <f t="shared" si="259"/>
        <v>37</v>
      </c>
      <c r="CQ288" s="51">
        <f t="shared" si="259"/>
        <v>37</v>
      </c>
      <c r="CR288" s="51">
        <f t="shared" si="259"/>
        <v>35</v>
      </c>
      <c r="CS288" s="51">
        <f t="shared" si="259"/>
        <v>33</v>
      </c>
      <c r="CT288" s="51">
        <f t="shared" si="259"/>
        <v>35</v>
      </c>
      <c r="CU288" s="51">
        <f t="shared" si="259"/>
        <v>35</v>
      </c>
      <c r="CV288" s="51">
        <f t="shared" si="259"/>
        <v>37</v>
      </c>
      <c r="CW288" s="51">
        <f t="shared" si="259"/>
        <v>37</v>
      </c>
      <c r="CX288" s="51">
        <f t="shared" si="259"/>
        <v>37</v>
      </c>
      <c r="CY288" s="51">
        <f t="shared" si="259"/>
        <v>37</v>
      </c>
      <c r="CZ288" s="51">
        <f t="shared" ref="CZ288:EJ288" si="260">(CZ287+CZ291)</f>
        <v>41</v>
      </c>
      <c r="DA288" s="51">
        <f t="shared" si="260"/>
        <v>41</v>
      </c>
      <c r="DB288" s="51">
        <f t="shared" si="260"/>
        <v>41</v>
      </c>
      <c r="DC288" s="51">
        <f t="shared" si="260"/>
        <v>41</v>
      </c>
      <c r="DD288" s="51">
        <f t="shared" si="260"/>
        <v>41</v>
      </c>
      <c r="DE288" s="51">
        <f t="shared" si="260"/>
        <v>41</v>
      </c>
      <c r="DF288" s="51">
        <f t="shared" si="260"/>
        <v>41</v>
      </c>
      <c r="DG288" s="51">
        <f t="shared" si="260"/>
        <v>41</v>
      </c>
      <c r="DH288" s="51">
        <f t="shared" si="260"/>
        <v>41</v>
      </c>
      <c r="DI288" s="51">
        <f t="shared" si="260"/>
        <v>41</v>
      </c>
      <c r="DJ288" s="51">
        <f t="shared" si="260"/>
        <v>41</v>
      </c>
      <c r="DK288" s="51">
        <f t="shared" si="260"/>
        <v>41</v>
      </c>
      <c r="DL288" s="51">
        <f t="shared" si="260"/>
        <v>41</v>
      </c>
      <c r="DM288" s="51">
        <f t="shared" si="260"/>
        <v>43</v>
      </c>
      <c r="DN288" s="51">
        <f t="shared" si="260"/>
        <v>43</v>
      </c>
      <c r="DO288" s="51">
        <f t="shared" si="260"/>
        <v>43</v>
      </c>
      <c r="DP288" s="51">
        <f t="shared" si="260"/>
        <v>43</v>
      </c>
      <c r="DQ288" s="51">
        <f t="shared" si="260"/>
        <v>43</v>
      </c>
      <c r="DR288" s="51">
        <f t="shared" si="260"/>
        <v>43</v>
      </c>
      <c r="DS288" s="51">
        <f t="shared" si="260"/>
        <v>45</v>
      </c>
      <c r="DT288" s="51">
        <f t="shared" si="260"/>
        <v>47</v>
      </c>
      <c r="DU288" s="51">
        <f t="shared" si="260"/>
        <v>47</v>
      </c>
      <c r="DV288" s="51">
        <f t="shared" si="260"/>
        <v>47</v>
      </c>
      <c r="DW288" s="51">
        <f t="shared" si="260"/>
        <v>47</v>
      </c>
      <c r="DX288" s="51">
        <f t="shared" si="260"/>
        <v>47</v>
      </c>
      <c r="DY288" s="51">
        <f t="shared" si="260"/>
        <v>47</v>
      </c>
      <c r="DZ288" s="51">
        <f t="shared" si="260"/>
        <v>47</v>
      </c>
      <c r="EA288" s="51">
        <f t="shared" si="260"/>
        <v>47</v>
      </c>
      <c r="EB288" s="51">
        <f t="shared" si="260"/>
        <v>47</v>
      </c>
      <c r="EC288" s="51">
        <f t="shared" si="260"/>
        <v>47</v>
      </c>
      <c r="ED288" s="51">
        <f t="shared" si="260"/>
        <v>47</v>
      </c>
      <c r="EE288" s="51">
        <f t="shared" si="260"/>
        <v>47</v>
      </c>
      <c r="EF288" s="51">
        <f t="shared" si="260"/>
        <v>49</v>
      </c>
      <c r="EG288" s="51">
        <f t="shared" si="260"/>
        <v>49</v>
      </c>
      <c r="EH288" s="51">
        <f t="shared" si="260"/>
        <v>49</v>
      </c>
      <c r="EI288" s="51">
        <f t="shared" si="260"/>
        <v>49</v>
      </c>
      <c r="EJ288" s="51">
        <f t="shared" si="260"/>
        <v>49</v>
      </c>
    </row>
    <row r="289" spans="1:180" s="63" customFormat="1" ht="15.75" customHeight="1">
      <c r="A289" s="62" t="s">
        <v>96</v>
      </c>
      <c r="C289" s="65"/>
      <c r="D289" s="65"/>
      <c r="E289" s="65"/>
      <c r="F289" s="65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51"/>
      <c r="Y289" s="51"/>
      <c r="Z289" s="64"/>
      <c r="AA289" s="64"/>
      <c r="AB289" s="64"/>
      <c r="AC289" s="64"/>
      <c r="AD289" s="64"/>
      <c r="AE289" s="64"/>
      <c r="AF289" s="64"/>
      <c r="AG289" s="53"/>
      <c r="AH289" s="53"/>
      <c r="AI289" s="53"/>
      <c r="AJ289" s="53"/>
      <c r="AK289" s="53"/>
      <c r="AL289" s="53"/>
      <c r="AM289" s="53"/>
      <c r="AN289" s="64">
        <f t="shared" ref="AN289:BS289" si="261">ROUNDUP(Stitches_at_Final_BO*AN279,0)</f>
        <v>12</v>
      </c>
      <c r="AO289" s="64">
        <f t="shared" si="261"/>
        <v>12</v>
      </c>
      <c r="AP289" s="64">
        <f t="shared" si="261"/>
        <v>12</v>
      </c>
      <c r="AQ289" s="64">
        <f t="shared" si="261"/>
        <v>12</v>
      </c>
      <c r="AR289" s="64">
        <f t="shared" si="261"/>
        <v>12</v>
      </c>
      <c r="AS289" s="64">
        <f t="shared" si="261"/>
        <v>13</v>
      </c>
      <c r="AT289" s="64">
        <f t="shared" si="261"/>
        <v>13</v>
      </c>
      <c r="AU289" s="64">
        <f t="shared" si="261"/>
        <v>13</v>
      </c>
      <c r="AV289" s="64">
        <f t="shared" si="261"/>
        <v>13</v>
      </c>
      <c r="AW289" s="64">
        <f t="shared" si="261"/>
        <v>13</v>
      </c>
      <c r="AX289" s="64">
        <f t="shared" si="261"/>
        <v>14</v>
      </c>
      <c r="AY289" s="64">
        <f t="shared" si="261"/>
        <v>14</v>
      </c>
      <c r="AZ289" s="64">
        <f t="shared" si="261"/>
        <v>14</v>
      </c>
      <c r="BA289" s="64">
        <f t="shared" si="261"/>
        <v>14</v>
      </c>
      <c r="BB289" s="64">
        <f t="shared" si="261"/>
        <v>14</v>
      </c>
      <c r="BC289" s="64">
        <f t="shared" si="261"/>
        <v>15</v>
      </c>
      <c r="BD289" s="64">
        <f t="shared" si="261"/>
        <v>15</v>
      </c>
      <c r="BE289" s="64">
        <f t="shared" si="261"/>
        <v>15</v>
      </c>
      <c r="BF289" s="64">
        <f t="shared" si="261"/>
        <v>15</v>
      </c>
      <c r="BG289" s="64">
        <f t="shared" si="261"/>
        <v>15</v>
      </c>
      <c r="BH289" s="64">
        <f t="shared" si="261"/>
        <v>16</v>
      </c>
      <c r="BI289" s="64">
        <f t="shared" si="261"/>
        <v>16</v>
      </c>
      <c r="BJ289" s="64">
        <f t="shared" si="261"/>
        <v>16</v>
      </c>
      <c r="BK289" s="64">
        <f t="shared" si="261"/>
        <v>16</v>
      </c>
      <c r="BL289" s="64">
        <f t="shared" si="261"/>
        <v>16</v>
      </c>
      <c r="BM289" s="64">
        <f t="shared" si="261"/>
        <v>17</v>
      </c>
      <c r="BN289" s="64">
        <f t="shared" si="261"/>
        <v>17</v>
      </c>
      <c r="BO289" s="64">
        <f t="shared" si="261"/>
        <v>17</v>
      </c>
      <c r="BP289" s="64">
        <f t="shared" si="261"/>
        <v>17</v>
      </c>
      <c r="BQ289" s="64">
        <f t="shared" si="261"/>
        <v>17</v>
      </c>
      <c r="BR289" s="64">
        <f t="shared" si="261"/>
        <v>18</v>
      </c>
      <c r="BS289" s="64">
        <f t="shared" si="261"/>
        <v>18</v>
      </c>
      <c r="BT289" s="64">
        <f t="shared" ref="BT289:CY289" si="262">ROUNDUP(Stitches_at_Final_BO*BT279,0)</f>
        <v>18</v>
      </c>
      <c r="BU289" s="64">
        <f t="shared" si="262"/>
        <v>18</v>
      </c>
      <c r="BV289" s="64">
        <f t="shared" si="262"/>
        <v>18</v>
      </c>
      <c r="BW289" s="64">
        <f t="shared" si="262"/>
        <v>19</v>
      </c>
      <c r="BX289" s="64">
        <f t="shared" si="262"/>
        <v>19</v>
      </c>
      <c r="BY289" s="64">
        <f t="shared" si="262"/>
        <v>19</v>
      </c>
      <c r="BZ289" s="64">
        <f t="shared" si="262"/>
        <v>19</v>
      </c>
      <c r="CA289" s="64">
        <f t="shared" si="262"/>
        <v>19</v>
      </c>
      <c r="CB289" s="64">
        <f t="shared" si="262"/>
        <v>20</v>
      </c>
      <c r="CC289" s="64">
        <f t="shared" si="262"/>
        <v>20</v>
      </c>
      <c r="CD289" s="64">
        <f t="shared" si="262"/>
        <v>20</v>
      </c>
      <c r="CE289" s="64">
        <f t="shared" si="262"/>
        <v>20</v>
      </c>
      <c r="CF289" s="64">
        <f t="shared" si="262"/>
        <v>20</v>
      </c>
      <c r="CG289" s="64">
        <f t="shared" si="262"/>
        <v>21</v>
      </c>
      <c r="CH289" s="64">
        <f t="shared" si="262"/>
        <v>21</v>
      </c>
      <c r="CI289" s="64">
        <f t="shared" si="262"/>
        <v>21</v>
      </c>
      <c r="CJ289" s="64">
        <f t="shared" si="262"/>
        <v>21</v>
      </c>
      <c r="CK289" s="64">
        <f t="shared" si="262"/>
        <v>21</v>
      </c>
      <c r="CL289" s="64">
        <f t="shared" si="262"/>
        <v>22</v>
      </c>
      <c r="CM289" s="64">
        <f t="shared" si="262"/>
        <v>22</v>
      </c>
      <c r="CN289" s="64">
        <f t="shared" si="262"/>
        <v>22</v>
      </c>
      <c r="CO289" s="64">
        <f t="shared" si="262"/>
        <v>22</v>
      </c>
      <c r="CP289" s="64">
        <f t="shared" si="262"/>
        <v>22</v>
      </c>
      <c r="CQ289" s="64">
        <f t="shared" si="262"/>
        <v>23</v>
      </c>
      <c r="CR289" s="64">
        <f t="shared" si="262"/>
        <v>23</v>
      </c>
      <c r="CS289" s="64">
        <f t="shared" si="262"/>
        <v>23</v>
      </c>
      <c r="CT289" s="64">
        <f t="shared" si="262"/>
        <v>23</v>
      </c>
      <c r="CU289" s="64">
        <f t="shared" si="262"/>
        <v>23</v>
      </c>
      <c r="CV289" s="64">
        <f t="shared" si="262"/>
        <v>24</v>
      </c>
      <c r="CW289" s="64">
        <f t="shared" si="262"/>
        <v>24</v>
      </c>
      <c r="CX289" s="64">
        <f t="shared" si="262"/>
        <v>24</v>
      </c>
      <c r="CY289" s="64">
        <f t="shared" si="262"/>
        <v>24</v>
      </c>
      <c r="CZ289" s="64">
        <f t="shared" ref="CZ289:EJ289" si="263">ROUNDUP(Stitches_at_Final_BO*CZ279,0)</f>
        <v>24</v>
      </c>
      <c r="DA289" s="64">
        <f t="shared" si="263"/>
        <v>25</v>
      </c>
      <c r="DB289" s="64">
        <f t="shared" si="263"/>
        <v>25</v>
      </c>
      <c r="DC289" s="64">
        <f t="shared" si="263"/>
        <v>25</v>
      </c>
      <c r="DD289" s="64">
        <f t="shared" si="263"/>
        <v>25</v>
      </c>
      <c r="DE289" s="64">
        <f t="shared" si="263"/>
        <v>25</v>
      </c>
      <c r="DF289" s="64">
        <f t="shared" si="263"/>
        <v>26</v>
      </c>
      <c r="DG289" s="64">
        <f t="shared" si="263"/>
        <v>26</v>
      </c>
      <c r="DH289" s="64">
        <f t="shared" si="263"/>
        <v>26</v>
      </c>
      <c r="DI289" s="64">
        <f t="shared" si="263"/>
        <v>26</v>
      </c>
      <c r="DJ289" s="64">
        <f t="shared" si="263"/>
        <v>26</v>
      </c>
      <c r="DK289" s="64">
        <f t="shared" si="263"/>
        <v>27</v>
      </c>
      <c r="DL289" s="64">
        <f t="shared" si="263"/>
        <v>27</v>
      </c>
      <c r="DM289" s="64">
        <f t="shared" si="263"/>
        <v>27</v>
      </c>
      <c r="DN289" s="64">
        <f t="shared" si="263"/>
        <v>27</v>
      </c>
      <c r="DO289" s="64">
        <f t="shared" si="263"/>
        <v>27</v>
      </c>
      <c r="DP289" s="64">
        <f t="shared" si="263"/>
        <v>28</v>
      </c>
      <c r="DQ289" s="64">
        <f t="shared" si="263"/>
        <v>28</v>
      </c>
      <c r="DR289" s="64">
        <f t="shared" si="263"/>
        <v>28</v>
      </c>
      <c r="DS289" s="64">
        <f t="shared" si="263"/>
        <v>28</v>
      </c>
      <c r="DT289" s="64">
        <f t="shared" si="263"/>
        <v>28</v>
      </c>
      <c r="DU289" s="64">
        <f t="shared" si="263"/>
        <v>29</v>
      </c>
      <c r="DV289" s="64">
        <f t="shared" si="263"/>
        <v>29</v>
      </c>
      <c r="DW289" s="64">
        <f t="shared" si="263"/>
        <v>29</v>
      </c>
      <c r="DX289" s="64">
        <f t="shared" si="263"/>
        <v>29</v>
      </c>
      <c r="DY289" s="64">
        <f t="shared" si="263"/>
        <v>29</v>
      </c>
      <c r="DZ289" s="64">
        <f t="shared" si="263"/>
        <v>30</v>
      </c>
      <c r="EA289" s="64">
        <f t="shared" si="263"/>
        <v>30</v>
      </c>
      <c r="EB289" s="64">
        <f t="shared" si="263"/>
        <v>30</v>
      </c>
      <c r="EC289" s="64">
        <f t="shared" si="263"/>
        <v>30</v>
      </c>
      <c r="ED289" s="64">
        <f t="shared" si="263"/>
        <v>30</v>
      </c>
      <c r="EE289" s="64">
        <f t="shared" si="263"/>
        <v>31</v>
      </c>
      <c r="EF289" s="64">
        <f t="shared" si="263"/>
        <v>31</v>
      </c>
      <c r="EG289" s="64">
        <f t="shared" si="263"/>
        <v>31</v>
      </c>
      <c r="EH289" s="64">
        <f t="shared" si="263"/>
        <v>31</v>
      </c>
      <c r="EI289" s="64">
        <f t="shared" si="263"/>
        <v>31</v>
      </c>
      <c r="EJ289" s="64">
        <f t="shared" si="263"/>
        <v>32</v>
      </c>
      <c r="EK289" s="64"/>
      <c r="EL289" s="64"/>
      <c r="EM289" s="64"/>
      <c r="EN289" s="64"/>
      <c r="EO289" s="64"/>
      <c r="EP289" s="64"/>
      <c r="EQ289" s="64"/>
      <c r="ER289" s="64"/>
      <c r="ES289" s="64"/>
      <c r="ET289" s="64"/>
      <c r="EU289" s="64"/>
      <c r="EV289" s="64"/>
      <c r="EW289" s="64"/>
      <c r="EX289" s="64"/>
      <c r="EY289" s="64"/>
      <c r="EZ289" s="64"/>
      <c r="FA289" s="64"/>
      <c r="FB289" s="64"/>
      <c r="FC289" s="64"/>
      <c r="FD289" s="64"/>
      <c r="FE289" s="64"/>
      <c r="FF289" s="64"/>
      <c r="FG289" s="64"/>
      <c r="FH289" s="64"/>
      <c r="FI289" s="64"/>
      <c r="FJ289" s="64"/>
      <c r="FK289" s="64"/>
      <c r="FL289" s="64"/>
      <c r="FM289" s="64"/>
      <c r="FN289" s="64"/>
      <c r="FO289" s="64"/>
      <c r="FP289" s="64"/>
      <c r="FQ289" s="64"/>
      <c r="FR289" s="64"/>
      <c r="FS289" s="64"/>
      <c r="FT289" s="64"/>
      <c r="FU289" s="64"/>
      <c r="FV289" s="64"/>
      <c r="FW289" s="64"/>
      <c r="FX289" s="64"/>
    </row>
    <row r="290" spans="1:180" s="63" customFormat="1" ht="15.75" customHeight="1">
      <c r="A290" s="62" t="s">
        <v>95</v>
      </c>
      <c r="C290" s="65"/>
      <c r="D290" s="65"/>
      <c r="E290" s="65"/>
      <c r="F290" s="65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51"/>
      <c r="Y290" s="51"/>
      <c r="Z290" s="64"/>
      <c r="AA290" s="64"/>
      <c r="AB290" s="64"/>
      <c r="AC290" s="64"/>
      <c r="AD290" s="64"/>
      <c r="AE290" s="64"/>
      <c r="AF290" s="64"/>
      <c r="AG290" s="53"/>
      <c r="AH290" s="53"/>
      <c r="AI290" s="53"/>
      <c r="AJ290" s="53"/>
      <c r="AK290" s="53"/>
      <c r="AL290" s="53"/>
      <c r="AM290" s="53"/>
      <c r="AN290" s="64">
        <f t="shared" ref="AN290:BS290" si="264">ROUNDUP(Rows_for_Final_BO*AN278,0)</f>
        <v>0</v>
      </c>
      <c r="AO290" s="64">
        <f t="shared" si="264"/>
        <v>0</v>
      </c>
      <c r="AP290" s="64">
        <f t="shared" si="264"/>
        <v>0</v>
      </c>
      <c r="AQ290" s="64">
        <f t="shared" si="264"/>
        <v>0</v>
      </c>
      <c r="AR290" s="64">
        <f t="shared" si="264"/>
        <v>0</v>
      </c>
      <c r="AS290" s="64">
        <f t="shared" si="264"/>
        <v>0</v>
      </c>
      <c r="AT290" s="64">
        <f t="shared" si="264"/>
        <v>0</v>
      </c>
      <c r="AU290" s="64">
        <f t="shared" si="264"/>
        <v>0</v>
      </c>
      <c r="AV290" s="64">
        <f t="shared" si="264"/>
        <v>0</v>
      </c>
      <c r="AW290" s="64">
        <f t="shared" si="264"/>
        <v>0</v>
      </c>
      <c r="AX290" s="64">
        <f t="shared" si="264"/>
        <v>0</v>
      </c>
      <c r="AY290" s="64">
        <f t="shared" si="264"/>
        <v>0</v>
      </c>
      <c r="AZ290" s="64">
        <f t="shared" si="264"/>
        <v>0</v>
      </c>
      <c r="BA290" s="64">
        <f t="shared" si="264"/>
        <v>0</v>
      </c>
      <c r="BB290" s="64">
        <f t="shared" si="264"/>
        <v>0</v>
      </c>
      <c r="BC290" s="64">
        <f t="shared" si="264"/>
        <v>0</v>
      </c>
      <c r="BD290" s="64">
        <f t="shared" si="264"/>
        <v>0</v>
      </c>
      <c r="BE290" s="64">
        <f t="shared" si="264"/>
        <v>0</v>
      </c>
      <c r="BF290" s="64">
        <f t="shared" si="264"/>
        <v>0</v>
      </c>
      <c r="BG290" s="64">
        <f t="shared" si="264"/>
        <v>0</v>
      </c>
      <c r="BH290" s="64">
        <f t="shared" si="264"/>
        <v>0</v>
      </c>
      <c r="BI290" s="64">
        <f t="shared" si="264"/>
        <v>0</v>
      </c>
      <c r="BJ290" s="64">
        <f t="shared" si="264"/>
        <v>0</v>
      </c>
      <c r="BK290" s="64">
        <f t="shared" si="264"/>
        <v>0</v>
      </c>
      <c r="BL290" s="64">
        <f t="shared" si="264"/>
        <v>0</v>
      </c>
      <c r="BM290" s="64">
        <f t="shared" si="264"/>
        <v>0</v>
      </c>
      <c r="BN290" s="64">
        <f t="shared" si="264"/>
        <v>0</v>
      </c>
      <c r="BO290" s="64">
        <f t="shared" si="264"/>
        <v>0</v>
      </c>
      <c r="BP290" s="64">
        <f t="shared" si="264"/>
        <v>0</v>
      </c>
      <c r="BQ290" s="64">
        <f t="shared" si="264"/>
        <v>0</v>
      </c>
      <c r="BR290" s="64">
        <f t="shared" si="264"/>
        <v>0</v>
      </c>
      <c r="BS290" s="64">
        <f t="shared" si="264"/>
        <v>0</v>
      </c>
      <c r="BT290" s="64">
        <f t="shared" ref="BT290:CY290" si="265">ROUNDUP(Rows_for_Final_BO*BT278,0)</f>
        <v>0</v>
      </c>
      <c r="BU290" s="64">
        <f t="shared" si="265"/>
        <v>0</v>
      </c>
      <c r="BV290" s="64">
        <f t="shared" si="265"/>
        <v>0</v>
      </c>
      <c r="BW290" s="64">
        <f t="shared" si="265"/>
        <v>0</v>
      </c>
      <c r="BX290" s="64">
        <f t="shared" si="265"/>
        <v>0</v>
      </c>
      <c r="BY290" s="64">
        <f t="shared" si="265"/>
        <v>0</v>
      </c>
      <c r="BZ290" s="64">
        <f t="shared" si="265"/>
        <v>0</v>
      </c>
      <c r="CA290" s="64">
        <f t="shared" si="265"/>
        <v>0</v>
      </c>
      <c r="CB290" s="64">
        <f t="shared" si="265"/>
        <v>0</v>
      </c>
      <c r="CC290" s="64">
        <f t="shared" si="265"/>
        <v>0</v>
      </c>
      <c r="CD290" s="64">
        <f t="shared" si="265"/>
        <v>0</v>
      </c>
      <c r="CE290" s="64">
        <f t="shared" si="265"/>
        <v>0</v>
      </c>
      <c r="CF290" s="64">
        <f t="shared" si="265"/>
        <v>0</v>
      </c>
      <c r="CG290" s="64">
        <f t="shared" si="265"/>
        <v>0</v>
      </c>
      <c r="CH290" s="64">
        <f t="shared" si="265"/>
        <v>0</v>
      </c>
      <c r="CI290" s="64">
        <f t="shared" si="265"/>
        <v>0</v>
      </c>
      <c r="CJ290" s="64">
        <f t="shared" si="265"/>
        <v>0</v>
      </c>
      <c r="CK290" s="64">
        <f t="shared" si="265"/>
        <v>0</v>
      </c>
      <c r="CL290" s="64">
        <f t="shared" si="265"/>
        <v>0</v>
      </c>
      <c r="CM290" s="64">
        <f t="shared" si="265"/>
        <v>0</v>
      </c>
      <c r="CN290" s="64">
        <f t="shared" si="265"/>
        <v>0</v>
      </c>
      <c r="CO290" s="64">
        <f t="shared" si="265"/>
        <v>0</v>
      </c>
      <c r="CP290" s="64">
        <f t="shared" si="265"/>
        <v>0</v>
      </c>
      <c r="CQ290" s="64">
        <f t="shared" si="265"/>
        <v>0</v>
      </c>
      <c r="CR290" s="64">
        <f t="shared" si="265"/>
        <v>0</v>
      </c>
      <c r="CS290" s="64">
        <f t="shared" si="265"/>
        <v>0</v>
      </c>
      <c r="CT290" s="64">
        <f t="shared" si="265"/>
        <v>0</v>
      </c>
      <c r="CU290" s="64">
        <f t="shared" si="265"/>
        <v>0</v>
      </c>
      <c r="CV290" s="64">
        <f t="shared" si="265"/>
        <v>0</v>
      </c>
      <c r="CW290" s="64">
        <f t="shared" si="265"/>
        <v>0</v>
      </c>
      <c r="CX290" s="64">
        <f t="shared" si="265"/>
        <v>0</v>
      </c>
      <c r="CY290" s="64">
        <f t="shared" si="265"/>
        <v>0</v>
      </c>
      <c r="CZ290" s="64">
        <f t="shared" ref="CZ290:EJ290" si="266">ROUNDUP(Rows_for_Final_BO*CZ278,0)</f>
        <v>0</v>
      </c>
      <c r="DA290" s="64">
        <f t="shared" si="266"/>
        <v>0</v>
      </c>
      <c r="DB290" s="64">
        <f t="shared" si="266"/>
        <v>0</v>
      </c>
      <c r="DC290" s="64">
        <f t="shared" si="266"/>
        <v>0</v>
      </c>
      <c r="DD290" s="64">
        <f t="shared" si="266"/>
        <v>0</v>
      </c>
      <c r="DE290" s="64">
        <f t="shared" si="266"/>
        <v>0</v>
      </c>
      <c r="DF290" s="64">
        <f t="shared" si="266"/>
        <v>0</v>
      </c>
      <c r="DG290" s="64">
        <f t="shared" si="266"/>
        <v>0</v>
      </c>
      <c r="DH290" s="64">
        <f t="shared" si="266"/>
        <v>0</v>
      </c>
      <c r="DI290" s="64">
        <f t="shared" si="266"/>
        <v>0</v>
      </c>
      <c r="DJ290" s="64">
        <f t="shared" si="266"/>
        <v>0</v>
      </c>
      <c r="DK290" s="64">
        <f t="shared" si="266"/>
        <v>0</v>
      </c>
      <c r="DL290" s="64">
        <f t="shared" si="266"/>
        <v>0</v>
      </c>
      <c r="DM290" s="64">
        <f t="shared" si="266"/>
        <v>0</v>
      </c>
      <c r="DN290" s="64">
        <f t="shared" si="266"/>
        <v>0</v>
      </c>
      <c r="DO290" s="64">
        <f t="shared" si="266"/>
        <v>0</v>
      </c>
      <c r="DP290" s="64">
        <f t="shared" si="266"/>
        <v>0</v>
      </c>
      <c r="DQ290" s="64">
        <f t="shared" si="266"/>
        <v>0</v>
      </c>
      <c r="DR290" s="64">
        <f t="shared" si="266"/>
        <v>0</v>
      </c>
      <c r="DS290" s="64">
        <f t="shared" si="266"/>
        <v>0</v>
      </c>
      <c r="DT290" s="64">
        <f t="shared" si="266"/>
        <v>0</v>
      </c>
      <c r="DU290" s="64">
        <f t="shared" si="266"/>
        <v>0</v>
      </c>
      <c r="DV290" s="64">
        <f t="shared" si="266"/>
        <v>0</v>
      </c>
      <c r="DW290" s="64">
        <f t="shared" si="266"/>
        <v>0</v>
      </c>
      <c r="DX290" s="64">
        <f t="shared" si="266"/>
        <v>0</v>
      </c>
      <c r="DY290" s="64">
        <f t="shared" si="266"/>
        <v>0</v>
      </c>
      <c r="DZ290" s="64">
        <f t="shared" si="266"/>
        <v>0</v>
      </c>
      <c r="EA290" s="64">
        <f t="shared" si="266"/>
        <v>0</v>
      </c>
      <c r="EB290" s="64">
        <f t="shared" si="266"/>
        <v>0</v>
      </c>
      <c r="EC290" s="64">
        <f t="shared" si="266"/>
        <v>0</v>
      </c>
      <c r="ED290" s="64">
        <f t="shared" si="266"/>
        <v>0</v>
      </c>
      <c r="EE290" s="64">
        <f t="shared" si="266"/>
        <v>0</v>
      </c>
      <c r="EF290" s="64">
        <f t="shared" si="266"/>
        <v>0</v>
      </c>
      <c r="EG290" s="64">
        <f t="shared" si="266"/>
        <v>0</v>
      </c>
      <c r="EH290" s="64">
        <f t="shared" si="266"/>
        <v>0</v>
      </c>
      <c r="EI290" s="64">
        <f t="shared" si="266"/>
        <v>0</v>
      </c>
      <c r="EJ290" s="64">
        <f t="shared" si="266"/>
        <v>0</v>
      </c>
      <c r="EK290" s="64"/>
      <c r="EL290" s="64"/>
      <c r="EM290" s="64"/>
      <c r="EN290" s="64"/>
      <c r="EO290" s="64"/>
      <c r="EP290" s="64"/>
      <c r="EQ290" s="64"/>
      <c r="ER290" s="64"/>
      <c r="ES290" s="64"/>
      <c r="ET290" s="64"/>
      <c r="EU290" s="64"/>
      <c r="EV290" s="64"/>
      <c r="EW290" s="64"/>
      <c r="EX290" s="64"/>
      <c r="EY290" s="64"/>
      <c r="EZ290" s="64"/>
      <c r="FA290" s="64"/>
      <c r="FB290" s="64"/>
      <c r="FC290" s="64"/>
      <c r="FD290" s="64"/>
      <c r="FE290" s="64"/>
      <c r="FF290" s="64"/>
      <c r="FG290" s="64"/>
      <c r="FH290" s="64"/>
      <c r="FI290" s="64"/>
      <c r="FJ290" s="64"/>
      <c r="FK290" s="64"/>
      <c r="FL290" s="64"/>
      <c r="FM290" s="64"/>
      <c r="FN290" s="64"/>
      <c r="FO290" s="64"/>
      <c r="FP290" s="64"/>
      <c r="FQ290" s="64"/>
      <c r="FR290" s="64"/>
      <c r="FS290" s="64"/>
      <c r="FT290" s="64"/>
      <c r="FU290" s="64"/>
      <c r="FV290" s="64"/>
      <c r="FW290" s="64"/>
      <c r="FX290" s="64"/>
    </row>
    <row r="291" spans="1:180" s="63" customFormat="1" ht="15.75" customHeight="1">
      <c r="A291" s="58" t="s">
        <v>94</v>
      </c>
      <c r="C291" s="65"/>
      <c r="D291" s="65"/>
      <c r="E291" s="65"/>
      <c r="F291" s="65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51"/>
      <c r="Y291" s="51"/>
      <c r="Z291" s="64"/>
      <c r="AA291" s="64"/>
      <c r="AB291" s="64"/>
      <c r="AC291" s="64"/>
      <c r="AD291" s="64"/>
      <c r="AE291" s="64"/>
      <c r="AF291" s="64"/>
      <c r="AG291" s="53"/>
      <c r="AH291" s="53"/>
      <c r="AI291" s="53"/>
      <c r="AJ291" s="53"/>
      <c r="AK291" s="53"/>
      <c r="AL291" s="53"/>
      <c r="AM291" s="53"/>
      <c r="AN291" s="64">
        <f t="shared" ref="AN291:CY291" si="267">(AN287+(2*SUM(AN292:AN294))+3)</f>
        <v>25</v>
      </c>
      <c r="AO291" s="64">
        <f t="shared" si="267"/>
        <v>23</v>
      </c>
      <c r="AP291" s="64">
        <f t="shared" si="267"/>
        <v>25</v>
      </c>
      <c r="AQ291" s="64">
        <f t="shared" si="267"/>
        <v>25</v>
      </c>
      <c r="AR291" s="64">
        <f t="shared" si="267"/>
        <v>25</v>
      </c>
      <c r="AS291" s="64">
        <f t="shared" si="267"/>
        <v>25</v>
      </c>
      <c r="AT291" s="64">
        <f t="shared" si="267"/>
        <v>27</v>
      </c>
      <c r="AU291" s="64">
        <f t="shared" si="267"/>
        <v>27</v>
      </c>
      <c r="AV291" s="64">
        <f t="shared" si="267"/>
        <v>27</v>
      </c>
      <c r="AW291" s="64">
        <f t="shared" si="267"/>
        <v>27</v>
      </c>
      <c r="AX291" s="64">
        <f t="shared" si="267"/>
        <v>27</v>
      </c>
      <c r="AY291" s="64">
        <f t="shared" si="267"/>
        <v>27</v>
      </c>
      <c r="AZ291" s="64">
        <f t="shared" si="267"/>
        <v>23</v>
      </c>
      <c r="BA291" s="64">
        <f t="shared" si="267"/>
        <v>23</v>
      </c>
      <c r="BB291" s="64">
        <f t="shared" si="267"/>
        <v>23</v>
      </c>
      <c r="BC291" s="64">
        <f t="shared" si="267"/>
        <v>23</v>
      </c>
      <c r="BD291" s="64">
        <f t="shared" si="267"/>
        <v>23</v>
      </c>
      <c r="BE291" s="64">
        <f t="shared" si="267"/>
        <v>23</v>
      </c>
      <c r="BF291" s="64">
        <f t="shared" si="267"/>
        <v>23</v>
      </c>
      <c r="BG291" s="64">
        <f t="shared" si="267"/>
        <v>25</v>
      </c>
      <c r="BH291" s="64">
        <f t="shared" si="267"/>
        <v>25</v>
      </c>
      <c r="BI291" s="64">
        <f t="shared" si="267"/>
        <v>25</v>
      </c>
      <c r="BJ291" s="64">
        <f t="shared" si="267"/>
        <v>25</v>
      </c>
      <c r="BK291" s="64">
        <f t="shared" si="267"/>
        <v>25</v>
      </c>
      <c r="BL291" s="64">
        <f t="shared" si="267"/>
        <v>25</v>
      </c>
      <c r="BM291" s="64">
        <f t="shared" si="267"/>
        <v>25</v>
      </c>
      <c r="BN291" s="64">
        <f t="shared" si="267"/>
        <v>25</v>
      </c>
      <c r="BO291" s="64">
        <f t="shared" si="267"/>
        <v>25</v>
      </c>
      <c r="BP291" s="64">
        <f t="shared" si="267"/>
        <v>25</v>
      </c>
      <c r="BQ291" s="64">
        <f t="shared" si="267"/>
        <v>25</v>
      </c>
      <c r="BR291" s="64">
        <f t="shared" si="267"/>
        <v>25</v>
      </c>
      <c r="BS291" s="64">
        <f t="shared" si="267"/>
        <v>25</v>
      </c>
      <c r="BT291" s="64">
        <f t="shared" si="267"/>
        <v>25</v>
      </c>
      <c r="BU291" s="64">
        <f t="shared" si="267"/>
        <v>25</v>
      </c>
      <c r="BV291" s="64">
        <f t="shared" si="267"/>
        <v>25</v>
      </c>
      <c r="BW291" s="64">
        <f t="shared" si="267"/>
        <v>25</v>
      </c>
      <c r="BX291" s="64">
        <f t="shared" si="267"/>
        <v>25</v>
      </c>
      <c r="BY291" s="64">
        <f t="shared" si="267"/>
        <v>25</v>
      </c>
      <c r="BZ291" s="64">
        <f t="shared" si="267"/>
        <v>23</v>
      </c>
      <c r="CA291" s="64">
        <f t="shared" si="267"/>
        <v>25</v>
      </c>
      <c r="CB291" s="64">
        <f t="shared" si="267"/>
        <v>25</v>
      </c>
      <c r="CC291" s="64">
        <f t="shared" si="267"/>
        <v>25</v>
      </c>
      <c r="CD291" s="64">
        <f t="shared" si="267"/>
        <v>25</v>
      </c>
      <c r="CE291" s="64">
        <f t="shared" si="267"/>
        <v>27</v>
      </c>
      <c r="CF291" s="64">
        <f t="shared" si="267"/>
        <v>25</v>
      </c>
      <c r="CG291" s="64">
        <f t="shared" si="267"/>
        <v>27</v>
      </c>
      <c r="CH291" s="64">
        <f t="shared" si="267"/>
        <v>25</v>
      </c>
      <c r="CI291" s="64">
        <f t="shared" si="267"/>
        <v>25</v>
      </c>
      <c r="CJ291" s="64">
        <f t="shared" si="267"/>
        <v>27</v>
      </c>
      <c r="CK291" s="64">
        <f t="shared" si="267"/>
        <v>25</v>
      </c>
      <c r="CL291" s="64">
        <f t="shared" si="267"/>
        <v>27</v>
      </c>
      <c r="CM291" s="64">
        <f t="shared" si="267"/>
        <v>25</v>
      </c>
      <c r="CN291" s="64">
        <f t="shared" si="267"/>
        <v>27</v>
      </c>
      <c r="CO291" s="64">
        <f t="shared" si="267"/>
        <v>27</v>
      </c>
      <c r="CP291" s="64">
        <f t="shared" si="267"/>
        <v>25</v>
      </c>
      <c r="CQ291" s="64">
        <f t="shared" si="267"/>
        <v>25</v>
      </c>
      <c r="CR291" s="64">
        <f t="shared" si="267"/>
        <v>23</v>
      </c>
      <c r="CS291" s="64">
        <f t="shared" si="267"/>
        <v>21</v>
      </c>
      <c r="CT291" s="64">
        <f t="shared" si="267"/>
        <v>23</v>
      </c>
      <c r="CU291" s="64">
        <f t="shared" si="267"/>
        <v>23</v>
      </c>
      <c r="CV291" s="64">
        <f t="shared" si="267"/>
        <v>25</v>
      </c>
      <c r="CW291" s="64">
        <f t="shared" si="267"/>
        <v>25</v>
      </c>
      <c r="CX291" s="64">
        <f t="shared" si="267"/>
        <v>25</v>
      </c>
      <c r="CY291" s="64">
        <f t="shared" si="267"/>
        <v>25</v>
      </c>
      <c r="CZ291" s="64">
        <f t="shared" ref="CZ291:EI291" si="268">(CZ287+(2*SUM(CZ292:CZ294))+3)</f>
        <v>27</v>
      </c>
      <c r="DA291" s="64">
        <f t="shared" si="268"/>
        <v>27</v>
      </c>
      <c r="DB291" s="64">
        <f t="shared" si="268"/>
        <v>27</v>
      </c>
      <c r="DC291" s="64">
        <f t="shared" si="268"/>
        <v>27</v>
      </c>
      <c r="DD291" s="64">
        <f t="shared" si="268"/>
        <v>27</v>
      </c>
      <c r="DE291" s="64">
        <f t="shared" si="268"/>
        <v>27</v>
      </c>
      <c r="DF291" s="64">
        <f t="shared" si="268"/>
        <v>27</v>
      </c>
      <c r="DG291" s="64">
        <f t="shared" si="268"/>
        <v>27</v>
      </c>
      <c r="DH291" s="64">
        <f t="shared" si="268"/>
        <v>27</v>
      </c>
      <c r="DI291" s="64">
        <f t="shared" si="268"/>
        <v>27</v>
      </c>
      <c r="DJ291" s="64">
        <f t="shared" si="268"/>
        <v>27</v>
      </c>
      <c r="DK291" s="64">
        <f t="shared" si="268"/>
        <v>27</v>
      </c>
      <c r="DL291" s="64">
        <f t="shared" si="268"/>
        <v>27</v>
      </c>
      <c r="DM291" s="64">
        <f t="shared" si="268"/>
        <v>29</v>
      </c>
      <c r="DN291" s="64">
        <f t="shared" si="268"/>
        <v>29</v>
      </c>
      <c r="DO291" s="64">
        <f t="shared" si="268"/>
        <v>29</v>
      </c>
      <c r="DP291" s="64">
        <f t="shared" si="268"/>
        <v>29</v>
      </c>
      <c r="DQ291" s="64">
        <f t="shared" si="268"/>
        <v>29</v>
      </c>
      <c r="DR291" s="64">
        <f t="shared" si="268"/>
        <v>29</v>
      </c>
      <c r="DS291" s="64">
        <f t="shared" si="268"/>
        <v>31</v>
      </c>
      <c r="DT291" s="64">
        <f t="shared" si="268"/>
        <v>31</v>
      </c>
      <c r="DU291" s="64">
        <f t="shared" si="268"/>
        <v>31</v>
      </c>
      <c r="DV291" s="64">
        <f t="shared" si="268"/>
        <v>31</v>
      </c>
      <c r="DW291" s="64">
        <f t="shared" si="268"/>
        <v>31</v>
      </c>
      <c r="DX291" s="64">
        <f t="shared" si="268"/>
        <v>31</v>
      </c>
      <c r="DY291" s="64">
        <f t="shared" si="268"/>
        <v>31</v>
      </c>
      <c r="DZ291" s="64">
        <f t="shared" si="268"/>
        <v>31</v>
      </c>
      <c r="EA291" s="64">
        <f t="shared" si="268"/>
        <v>31</v>
      </c>
      <c r="EB291" s="64">
        <f t="shared" si="268"/>
        <v>31</v>
      </c>
      <c r="EC291" s="64">
        <f t="shared" si="268"/>
        <v>31</v>
      </c>
      <c r="ED291" s="64">
        <f t="shared" si="268"/>
        <v>31</v>
      </c>
      <c r="EE291" s="64">
        <f t="shared" si="268"/>
        <v>31</v>
      </c>
      <c r="EF291" s="64">
        <f t="shared" si="268"/>
        <v>33</v>
      </c>
      <c r="EG291" s="64">
        <f t="shared" si="268"/>
        <v>33</v>
      </c>
      <c r="EH291" s="64">
        <f t="shared" si="268"/>
        <v>33</v>
      </c>
      <c r="EI291" s="64">
        <f t="shared" si="268"/>
        <v>33</v>
      </c>
      <c r="EJ291" s="64">
        <f>(EJ287+(2*SUM(EJ292:EJ294))+3)</f>
        <v>33</v>
      </c>
      <c r="EK291" s="64"/>
      <c r="EL291" s="64"/>
      <c r="EM291" s="64"/>
      <c r="EN291" s="64"/>
      <c r="EO291" s="64"/>
      <c r="EP291" s="64"/>
      <c r="EQ291" s="64"/>
      <c r="ER291" s="64"/>
      <c r="ES291" s="64"/>
      <c r="ET291" s="64"/>
      <c r="EU291" s="64"/>
      <c r="EV291" s="64"/>
      <c r="EW291" s="64"/>
      <c r="EX291" s="64"/>
      <c r="EY291" s="64"/>
      <c r="EZ291" s="64"/>
      <c r="FA291" s="64"/>
      <c r="FB291" s="64"/>
      <c r="FC291" s="64"/>
      <c r="FD291" s="64"/>
      <c r="FE291" s="64"/>
      <c r="FF291" s="64"/>
      <c r="FG291" s="64"/>
      <c r="FH291" s="64"/>
      <c r="FI291" s="64"/>
      <c r="FJ291" s="64"/>
      <c r="FK291" s="64"/>
      <c r="FL291" s="64"/>
      <c r="FM291" s="64"/>
      <c r="FN291" s="64"/>
      <c r="FO291" s="64"/>
      <c r="FP291" s="64"/>
      <c r="FQ291" s="64"/>
      <c r="FR291" s="64"/>
      <c r="FS291" s="64"/>
      <c r="FT291" s="64"/>
      <c r="FU291" s="64"/>
      <c r="FV291" s="64"/>
      <c r="FW291" s="64"/>
      <c r="FX291" s="64"/>
    </row>
    <row r="292" spans="1:180" ht="15.75" customHeight="1">
      <c r="A292" s="66" t="s">
        <v>84</v>
      </c>
      <c r="B292" s="6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2"/>
      <c r="AA292" s="52"/>
      <c r="AB292" s="51"/>
      <c r="AC292" s="51"/>
      <c r="AD292" s="51"/>
      <c r="AE292" s="51"/>
      <c r="AF292" s="51"/>
      <c r="AN292" s="53">
        <v>2</v>
      </c>
      <c r="AO292" s="53">
        <v>1</v>
      </c>
      <c r="AP292" s="53">
        <v>2</v>
      </c>
      <c r="AQ292" s="53">
        <v>2</v>
      </c>
      <c r="AR292" s="53">
        <v>2</v>
      </c>
      <c r="AS292" s="53">
        <v>2</v>
      </c>
      <c r="AT292" s="53">
        <v>3</v>
      </c>
      <c r="AU292" s="53">
        <v>3</v>
      </c>
      <c r="AV292" s="53">
        <v>3</v>
      </c>
      <c r="AW292" s="53">
        <v>3</v>
      </c>
      <c r="AX292" s="53">
        <v>3</v>
      </c>
      <c r="AY292" s="53">
        <v>3</v>
      </c>
      <c r="AZ292" s="53">
        <v>1</v>
      </c>
      <c r="BA292" s="53">
        <v>1</v>
      </c>
      <c r="BB292" s="53">
        <v>1</v>
      </c>
      <c r="BC292" s="53">
        <v>1</v>
      </c>
      <c r="BD292" s="53">
        <v>1</v>
      </c>
      <c r="BE292" s="53">
        <v>1</v>
      </c>
      <c r="BF292" s="53">
        <v>1</v>
      </c>
      <c r="BG292" s="53">
        <v>2</v>
      </c>
      <c r="BH292" s="53">
        <v>2</v>
      </c>
      <c r="BI292" s="53">
        <v>2</v>
      </c>
      <c r="BJ292" s="53">
        <v>2</v>
      </c>
      <c r="BK292" s="53">
        <v>2</v>
      </c>
      <c r="BL292" s="53">
        <v>2</v>
      </c>
      <c r="BM292" s="53">
        <v>2</v>
      </c>
      <c r="BN292" s="53">
        <v>2</v>
      </c>
      <c r="BO292" s="53">
        <v>2</v>
      </c>
      <c r="BP292" s="53">
        <v>2</v>
      </c>
      <c r="BQ292" s="53">
        <v>2</v>
      </c>
      <c r="BR292" s="53">
        <v>2</v>
      </c>
      <c r="BS292" s="53">
        <v>2</v>
      </c>
      <c r="BT292" s="53">
        <v>2</v>
      </c>
      <c r="BU292" s="53">
        <v>2</v>
      </c>
      <c r="BV292" s="53">
        <v>2</v>
      </c>
      <c r="BW292" s="53">
        <v>2</v>
      </c>
      <c r="BX292" s="53">
        <v>2</v>
      </c>
      <c r="BY292" s="53">
        <v>1</v>
      </c>
      <c r="CA292" s="53">
        <v>1</v>
      </c>
      <c r="CB292" s="53">
        <v>1</v>
      </c>
      <c r="CC292" s="53">
        <v>1</v>
      </c>
      <c r="CD292" s="53">
        <v>1</v>
      </c>
      <c r="CE292" s="53">
        <v>2</v>
      </c>
      <c r="CF292" s="53">
        <v>1</v>
      </c>
      <c r="CG292" s="53">
        <v>2</v>
      </c>
      <c r="CH292" s="53">
        <v>1</v>
      </c>
      <c r="CI292" s="53">
        <v>1</v>
      </c>
      <c r="CJ292" s="53">
        <v>2</v>
      </c>
      <c r="CK292" s="53">
        <v>1</v>
      </c>
      <c r="CL292" s="53">
        <v>2</v>
      </c>
      <c r="CM292" s="53">
        <v>1</v>
      </c>
      <c r="CN292" s="53">
        <v>2</v>
      </c>
      <c r="CO292" s="53">
        <v>2</v>
      </c>
      <c r="CP292" s="53">
        <v>2</v>
      </c>
      <c r="CQ292" s="53">
        <v>2</v>
      </c>
      <c r="CR292" s="53">
        <v>1</v>
      </c>
      <c r="CT292" s="53">
        <v>1</v>
      </c>
      <c r="CU292" s="53">
        <v>1</v>
      </c>
      <c r="CV292" s="53">
        <v>2</v>
      </c>
      <c r="CW292" s="53">
        <v>2</v>
      </c>
      <c r="CX292" s="53">
        <v>2</v>
      </c>
      <c r="CY292" s="53">
        <v>2</v>
      </c>
      <c r="CZ292" s="53">
        <v>2</v>
      </c>
      <c r="DA292" s="53">
        <v>2</v>
      </c>
      <c r="DB292" s="53">
        <v>2</v>
      </c>
      <c r="DC292" s="53">
        <v>2</v>
      </c>
      <c r="DD292" s="53">
        <v>1</v>
      </c>
      <c r="DE292" s="53">
        <v>1</v>
      </c>
      <c r="DF292" s="53">
        <v>1</v>
      </c>
      <c r="DG292" s="53">
        <v>1</v>
      </c>
      <c r="DH292" s="53">
        <v>1</v>
      </c>
      <c r="DI292" s="53">
        <v>1</v>
      </c>
      <c r="DJ292" s="53">
        <v>1</v>
      </c>
      <c r="DK292" s="53">
        <v>1</v>
      </c>
      <c r="DL292" s="53">
        <v>1</v>
      </c>
      <c r="DM292" s="53">
        <v>2</v>
      </c>
      <c r="DN292" s="53">
        <v>2</v>
      </c>
      <c r="DO292" s="53">
        <v>2</v>
      </c>
      <c r="DP292" s="53">
        <v>2</v>
      </c>
      <c r="DQ292" s="53">
        <v>2</v>
      </c>
      <c r="DR292" s="53">
        <v>2</v>
      </c>
      <c r="DS292" s="53">
        <v>3</v>
      </c>
      <c r="DT292" s="53">
        <v>2</v>
      </c>
      <c r="DU292" s="53">
        <v>1</v>
      </c>
      <c r="DV292" s="53">
        <v>1</v>
      </c>
      <c r="DW292" s="53">
        <v>1</v>
      </c>
      <c r="DX292" s="53">
        <v>2</v>
      </c>
      <c r="DY292" s="53">
        <v>2</v>
      </c>
      <c r="DZ292" s="53">
        <v>1</v>
      </c>
      <c r="EA292" s="53">
        <v>1</v>
      </c>
      <c r="EB292" s="53">
        <v>1</v>
      </c>
      <c r="EC292" s="53">
        <v>1</v>
      </c>
      <c r="ED292" s="53">
        <v>1</v>
      </c>
      <c r="EE292" s="53">
        <v>1</v>
      </c>
      <c r="EF292" s="53">
        <v>2</v>
      </c>
      <c r="EG292" s="53">
        <v>2</v>
      </c>
      <c r="EH292" s="53">
        <v>2</v>
      </c>
      <c r="EI292" s="53">
        <v>2</v>
      </c>
      <c r="EJ292" s="53">
        <v>2</v>
      </c>
    </row>
    <row r="293" spans="1:180" ht="15.75" customHeight="1">
      <c r="A293" s="68" t="s">
        <v>70</v>
      </c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2"/>
      <c r="AA293" s="52"/>
      <c r="AB293" s="51"/>
      <c r="AC293" s="51"/>
      <c r="AD293" s="51"/>
      <c r="AE293" s="51"/>
      <c r="AF293" s="51"/>
      <c r="AN293" s="53">
        <v>2</v>
      </c>
      <c r="AO293" s="53">
        <v>2</v>
      </c>
      <c r="AP293" s="53">
        <v>2</v>
      </c>
      <c r="AQ293" s="53">
        <v>2</v>
      </c>
      <c r="AR293" s="53">
        <v>2</v>
      </c>
      <c r="AS293" s="53">
        <v>2</v>
      </c>
      <c r="AT293" s="53">
        <v>2</v>
      </c>
      <c r="AU293" s="53">
        <v>2</v>
      </c>
      <c r="AV293" s="53">
        <v>2</v>
      </c>
      <c r="AW293" s="53">
        <v>2</v>
      </c>
      <c r="AX293" s="53">
        <v>2</v>
      </c>
      <c r="AY293" s="53">
        <v>2</v>
      </c>
      <c r="AZ293" s="53">
        <v>1</v>
      </c>
      <c r="BA293" s="53">
        <v>1</v>
      </c>
      <c r="BB293" s="53">
        <v>1</v>
      </c>
      <c r="BC293" s="53">
        <v>1</v>
      </c>
      <c r="BD293" s="53">
        <v>1</v>
      </c>
      <c r="BE293" s="53">
        <v>1</v>
      </c>
      <c r="BF293" s="53">
        <v>1</v>
      </c>
      <c r="BG293" s="53">
        <v>1</v>
      </c>
      <c r="BH293" s="53">
        <v>1</v>
      </c>
      <c r="BI293" s="53">
        <v>1</v>
      </c>
      <c r="BJ293" s="53">
        <v>1</v>
      </c>
      <c r="BK293" s="53">
        <v>1</v>
      </c>
      <c r="BL293" s="53">
        <v>1</v>
      </c>
      <c r="BM293" s="53">
        <v>1</v>
      </c>
      <c r="BN293" s="53">
        <v>1</v>
      </c>
      <c r="BO293" s="53">
        <v>1</v>
      </c>
      <c r="BP293" s="53">
        <v>1</v>
      </c>
      <c r="BQ293" s="53">
        <v>1</v>
      </c>
      <c r="BR293" s="53">
        <v>1</v>
      </c>
      <c r="BS293" s="53">
        <v>1</v>
      </c>
      <c r="BT293" s="53">
        <v>1</v>
      </c>
      <c r="BU293" s="53">
        <v>1</v>
      </c>
      <c r="BV293" s="53">
        <v>1</v>
      </c>
      <c r="BW293" s="53">
        <v>1</v>
      </c>
      <c r="BX293" s="53">
        <v>1</v>
      </c>
      <c r="BY293" s="53">
        <v>2</v>
      </c>
      <c r="BZ293" s="53">
        <v>2</v>
      </c>
      <c r="CA293" s="53">
        <v>2</v>
      </c>
      <c r="CB293" s="53">
        <v>2</v>
      </c>
      <c r="CC293" s="53">
        <v>2</v>
      </c>
      <c r="CD293" s="53">
        <v>2</v>
      </c>
      <c r="CE293" s="53">
        <v>2</v>
      </c>
      <c r="CF293" s="53">
        <v>2</v>
      </c>
      <c r="CG293" s="53">
        <v>2</v>
      </c>
      <c r="CH293" s="53">
        <v>2</v>
      </c>
      <c r="CI293" s="53">
        <v>2</v>
      </c>
      <c r="CJ293" s="53">
        <v>2</v>
      </c>
      <c r="CK293" s="53">
        <v>2</v>
      </c>
      <c r="CL293" s="53">
        <v>2</v>
      </c>
      <c r="CM293" s="53">
        <v>2</v>
      </c>
      <c r="CN293" s="53">
        <v>2</v>
      </c>
      <c r="CO293" s="53">
        <v>2</v>
      </c>
      <c r="CP293" s="53">
        <v>2</v>
      </c>
      <c r="CQ293" s="53">
        <v>2</v>
      </c>
      <c r="CR293" s="53">
        <v>1</v>
      </c>
      <c r="CS293" s="53">
        <v>1</v>
      </c>
      <c r="CT293" s="53">
        <v>1</v>
      </c>
      <c r="CU293" s="53">
        <v>1</v>
      </c>
      <c r="CV293" s="53">
        <v>1</v>
      </c>
      <c r="CW293" s="53">
        <v>1</v>
      </c>
      <c r="CX293" s="53">
        <v>1</v>
      </c>
      <c r="CY293" s="53">
        <v>1</v>
      </c>
      <c r="CZ293" s="53">
        <v>1</v>
      </c>
      <c r="DA293" s="53">
        <v>1</v>
      </c>
      <c r="DB293" s="53">
        <v>1</v>
      </c>
      <c r="DC293" s="53">
        <v>1</v>
      </c>
      <c r="DD293" s="53">
        <v>2</v>
      </c>
      <c r="DE293" s="53">
        <v>2</v>
      </c>
      <c r="DF293" s="53">
        <v>2</v>
      </c>
      <c r="DG293" s="53">
        <v>2</v>
      </c>
      <c r="DH293" s="53">
        <v>2</v>
      </c>
      <c r="DI293" s="53">
        <v>2</v>
      </c>
      <c r="DJ293" s="53">
        <v>2</v>
      </c>
      <c r="DK293" s="53">
        <v>2</v>
      </c>
      <c r="DL293" s="53">
        <v>2</v>
      </c>
      <c r="DM293" s="53">
        <v>2</v>
      </c>
      <c r="DN293" s="53">
        <v>2</v>
      </c>
      <c r="DO293" s="53">
        <v>2</v>
      </c>
      <c r="DP293" s="53">
        <v>2</v>
      </c>
      <c r="DQ293" s="53">
        <v>2</v>
      </c>
      <c r="DR293" s="53">
        <v>2</v>
      </c>
      <c r="DS293" s="53">
        <v>2</v>
      </c>
      <c r="DT293" s="53">
        <v>2</v>
      </c>
      <c r="DU293" s="53">
        <v>3</v>
      </c>
      <c r="DV293" s="53">
        <v>3</v>
      </c>
      <c r="DW293" s="53">
        <v>3</v>
      </c>
      <c r="DX293" s="53">
        <v>2</v>
      </c>
      <c r="DY293" s="53">
        <v>2</v>
      </c>
      <c r="DZ293" s="53">
        <v>3</v>
      </c>
      <c r="EA293" s="53">
        <v>3</v>
      </c>
      <c r="EB293" s="53">
        <v>3</v>
      </c>
      <c r="EC293" s="53">
        <v>3</v>
      </c>
      <c r="ED293" s="53">
        <v>3</v>
      </c>
      <c r="EE293" s="53">
        <v>3</v>
      </c>
      <c r="EF293" s="53">
        <v>3</v>
      </c>
      <c r="EG293" s="53">
        <v>3</v>
      </c>
      <c r="EH293" s="53">
        <v>3</v>
      </c>
      <c r="EI293" s="53">
        <v>3</v>
      </c>
      <c r="EJ293" s="53">
        <v>3</v>
      </c>
    </row>
    <row r="294" spans="1:180" ht="15.75" customHeight="1">
      <c r="A294" s="68" t="s">
        <v>71</v>
      </c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2"/>
      <c r="AA294" s="52"/>
      <c r="AB294" s="51"/>
      <c r="AC294" s="51"/>
      <c r="AD294" s="51"/>
      <c r="AE294" s="51"/>
      <c r="AF294" s="51"/>
      <c r="AZ294" s="53">
        <v>1</v>
      </c>
      <c r="BA294" s="53">
        <v>1</v>
      </c>
      <c r="BB294" s="53">
        <v>1</v>
      </c>
      <c r="BC294" s="53">
        <v>1</v>
      </c>
      <c r="BD294" s="53">
        <v>1</v>
      </c>
      <c r="BE294" s="53">
        <v>1</v>
      </c>
      <c r="BF294" s="53">
        <v>1</v>
      </c>
      <c r="BG294" s="53">
        <v>1</v>
      </c>
      <c r="BH294" s="53">
        <v>1</v>
      </c>
      <c r="BI294" s="53">
        <v>1</v>
      </c>
      <c r="BJ294" s="53">
        <v>1</v>
      </c>
      <c r="BK294" s="53">
        <v>1</v>
      </c>
      <c r="BL294" s="53">
        <v>1</v>
      </c>
      <c r="BM294" s="53">
        <v>1</v>
      </c>
      <c r="BN294" s="53">
        <v>1</v>
      </c>
      <c r="BO294" s="53">
        <v>1</v>
      </c>
      <c r="BP294" s="53">
        <v>1</v>
      </c>
      <c r="BQ294" s="53">
        <v>1</v>
      </c>
      <c r="BR294" s="53">
        <v>1</v>
      </c>
      <c r="BS294" s="53">
        <v>1</v>
      </c>
      <c r="BT294" s="53">
        <v>1</v>
      </c>
      <c r="BU294" s="53">
        <v>1</v>
      </c>
      <c r="BV294" s="53">
        <v>1</v>
      </c>
      <c r="BW294" s="53">
        <v>1</v>
      </c>
      <c r="BX294" s="53">
        <v>1</v>
      </c>
      <c r="BY294" s="53">
        <v>1</v>
      </c>
      <c r="BZ294" s="53">
        <v>1</v>
      </c>
      <c r="CA294" s="53">
        <v>1</v>
      </c>
      <c r="CB294" s="53">
        <v>1</v>
      </c>
      <c r="CC294" s="53">
        <v>1</v>
      </c>
      <c r="CD294" s="53">
        <v>1</v>
      </c>
      <c r="CE294" s="53">
        <v>1</v>
      </c>
      <c r="CF294" s="53">
        <v>1</v>
      </c>
      <c r="CG294" s="53">
        <v>1</v>
      </c>
      <c r="CH294" s="53">
        <v>1</v>
      </c>
      <c r="CI294" s="53">
        <v>1</v>
      </c>
      <c r="CJ294" s="53">
        <v>1</v>
      </c>
      <c r="CK294" s="53">
        <v>1</v>
      </c>
      <c r="CL294" s="53">
        <v>1</v>
      </c>
      <c r="CM294" s="53">
        <v>1</v>
      </c>
      <c r="CN294" s="53">
        <v>1</v>
      </c>
      <c r="CO294" s="53">
        <v>1</v>
      </c>
      <c r="CP294" s="53">
        <v>1</v>
      </c>
      <c r="CQ294" s="53">
        <v>1</v>
      </c>
      <c r="CR294" s="53">
        <v>2</v>
      </c>
      <c r="CS294" s="53">
        <v>2</v>
      </c>
      <c r="CT294" s="53">
        <v>2</v>
      </c>
      <c r="CU294" s="53">
        <v>2</v>
      </c>
      <c r="CV294" s="53">
        <v>2</v>
      </c>
      <c r="CW294" s="53">
        <v>2</v>
      </c>
      <c r="CX294" s="53">
        <v>2</v>
      </c>
      <c r="CY294" s="53">
        <v>2</v>
      </c>
      <c r="CZ294" s="53">
        <v>2</v>
      </c>
      <c r="DA294" s="53">
        <v>2</v>
      </c>
      <c r="DB294" s="53">
        <v>2</v>
      </c>
      <c r="DC294" s="53">
        <v>2</v>
      </c>
      <c r="DD294" s="53">
        <v>2</v>
      </c>
      <c r="DE294" s="53">
        <v>2</v>
      </c>
      <c r="DF294" s="53">
        <v>2</v>
      </c>
      <c r="DG294" s="53">
        <v>2</v>
      </c>
      <c r="DH294" s="53">
        <v>2</v>
      </c>
      <c r="DI294" s="53">
        <v>2</v>
      </c>
      <c r="DJ294" s="53">
        <v>2</v>
      </c>
      <c r="DK294" s="53">
        <v>2</v>
      </c>
      <c r="DL294" s="53">
        <v>2</v>
      </c>
      <c r="DM294" s="53">
        <v>2</v>
      </c>
      <c r="DN294" s="53">
        <v>2</v>
      </c>
      <c r="DO294" s="53">
        <v>2</v>
      </c>
      <c r="DP294" s="53">
        <v>2</v>
      </c>
      <c r="DQ294" s="53">
        <v>2</v>
      </c>
      <c r="DR294" s="53">
        <v>2</v>
      </c>
      <c r="DS294" s="53">
        <v>2</v>
      </c>
      <c r="DT294" s="53">
        <v>2</v>
      </c>
      <c r="DU294" s="53">
        <v>2</v>
      </c>
      <c r="DV294" s="53">
        <v>2</v>
      </c>
      <c r="DW294" s="53">
        <v>2</v>
      </c>
      <c r="DX294" s="53">
        <v>2</v>
      </c>
      <c r="DY294" s="53">
        <v>2</v>
      </c>
      <c r="DZ294" s="53">
        <v>2</v>
      </c>
      <c r="EA294" s="53">
        <v>2</v>
      </c>
      <c r="EB294" s="53">
        <v>2</v>
      </c>
      <c r="EC294" s="53">
        <v>2</v>
      </c>
      <c r="ED294" s="53">
        <v>2</v>
      </c>
      <c r="EE294" s="53">
        <v>2</v>
      </c>
      <c r="EF294" s="53">
        <v>2</v>
      </c>
      <c r="EG294" s="53">
        <v>2</v>
      </c>
      <c r="EH294" s="53">
        <v>2</v>
      </c>
      <c r="EI294" s="53">
        <v>2</v>
      </c>
      <c r="EJ294" s="53">
        <v>2</v>
      </c>
    </row>
    <row r="295" spans="1:180" ht="15.75" customHeight="1">
      <c r="A295" s="69" t="s">
        <v>93</v>
      </c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2"/>
      <c r="AA295" s="52"/>
      <c r="AB295" s="51"/>
      <c r="AC295" s="51"/>
      <c r="AD295" s="51"/>
      <c r="AE295" s="51"/>
      <c r="AF295" s="51"/>
      <c r="AN295" s="53">
        <v>4</v>
      </c>
      <c r="AO295" s="53">
        <v>4</v>
      </c>
      <c r="AP295" s="53">
        <v>4</v>
      </c>
      <c r="AQ295" s="53">
        <v>4</v>
      </c>
      <c r="AR295" s="53">
        <v>4</v>
      </c>
      <c r="AS295" s="53">
        <v>4</v>
      </c>
      <c r="AT295" s="53">
        <v>4</v>
      </c>
      <c r="AU295" s="53">
        <v>4</v>
      </c>
      <c r="AV295" s="53">
        <v>4</v>
      </c>
      <c r="AW295" s="53">
        <v>4</v>
      </c>
      <c r="AX295" s="53">
        <v>4</v>
      </c>
      <c r="AY295" s="53">
        <v>4</v>
      </c>
      <c r="AZ295" s="53">
        <v>4</v>
      </c>
      <c r="BA295" s="53">
        <v>5</v>
      </c>
      <c r="BB295" s="53">
        <v>4</v>
      </c>
      <c r="BC295" s="53">
        <v>5</v>
      </c>
      <c r="BD295" s="53">
        <v>5</v>
      </c>
      <c r="BE295" s="53">
        <v>5</v>
      </c>
      <c r="BF295" s="53">
        <v>5</v>
      </c>
      <c r="BG295" s="53">
        <v>5</v>
      </c>
      <c r="BH295" s="53">
        <v>5</v>
      </c>
      <c r="BI295" s="53">
        <v>5</v>
      </c>
      <c r="BJ295" s="53">
        <v>5</v>
      </c>
      <c r="BK295" s="53">
        <v>5</v>
      </c>
      <c r="BL295" s="53">
        <v>5</v>
      </c>
      <c r="BM295" s="53">
        <v>5</v>
      </c>
      <c r="BN295" s="53">
        <v>6</v>
      </c>
      <c r="BO295" s="53">
        <v>6</v>
      </c>
      <c r="BP295" s="53">
        <v>6</v>
      </c>
      <c r="BQ295" s="53">
        <v>6</v>
      </c>
      <c r="BR295" s="53">
        <v>6</v>
      </c>
      <c r="BS295" s="53">
        <v>6</v>
      </c>
      <c r="BT295" s="53">
        <v>6</v>
      </c>
      <c r="BU295" s="53">
        <v>7</v>
      </c>
      <c r="BV295" s="53">
        <v>6</v>
      </c>
      <c r="BW295" s="53">
        <v>7</v>
      </c>
      <c r="BX295" s="53">
        <v>7</v>
      </c>
      <c r="BY295" s="53">
        <v>7</v>
      </c>
      <c r="BZ295" s="53">
        <v>7</v>
      </c>
      <c r="CA295" s="53">
        <v>7</v>
      </c>
      <c r="CB295" s="53">
        <v>7</v>
      </c>
      <c r="CC295" s="53">
        <v>7</v>
      </c>
      <c r="CD295" s="53">
        <v>7</v>
      </c>
      <c r="CE295" s="53">
        <v>7</v>
      </c>
      <c r="CF295" s="53">
        <v>7</v>
      </c>
      <c r="CG295" s="53">
        <v>7</v>
      </c>
      <c r="CH295" s="53">
        <v>8</v>
      </c>
      <c r="CI295" s="53">
        <v>8</v>
      </c>
      <c r="CJ295" s="53">
        <v>8</v>
      </c>
      <c r="CK295" s="53">
        <v>8</v>
      </c>
      <c r="CL295" s="53">
        <v>8</v>
      </c>
      <c r="CM295" s="53">
        <v>8</v>
      </c>
      <c r="CN295" s="53">
        <v>8</v>
      </c>
      <c r="CO295" s="53">
        <v>8</v>
      </c>
      <c r="CP295" s="53">
        <v>8</v>
      </c>
      <c r="CQ295" s="53">
        <v>8</v>
      </c>
      <c r="CR295" s="53">
        <v>8</v>
      </c>
      <c r="CS295" s="53">
        <v>8</v>
      </c>
      <c r="CT295" s="53">
        <v>8</v>
      </c>
      <c r="CU295" s="53">
        <v>8</v>
      </c>
      <c r="CV295" s="53">
        <v>8</v>
      </c>
      <c r="CW295" s="53">
        <v>8</v>
      </c>
      <c r="CX295" s="53">
        <v>8</v>
      </c>
      <c r="CY295" s="53">
        <v>8</v>
      </c>
      <c r="CZ295" s="53">
        <v>8</v>
      </c>
      <c r="DA295" s="53">
        <v>8</v>
      </c>
      <c r="DB295" s="53">
        <v>8</v>
      </c>
      <c r="DC295" s="53">
        <v>9</v>
      </c>
      <c r="DD295" s="53">
        <v>8</v>
      </c>
      <c r="DE295" s="53">
        <v>8</v>
      </c>
      <c r="DF295" s="53">
        <v>8</v>
      </c>
      <c r="DG295" s="53">
        <v>9</v>
      </c>
      <c r="DH295" s="53">
        <v>8</v>
      </c>
      <c r="DI295" s="53">
        <v>9</v>
      </c>
      <c r="DJ295" s="53">
        <v>8</v>
      </c>
      <c r="DK295" s="53">
        <v>9</v>
      </c>
      <c r="DL295" s="53">
        <v>9</v>
      </c>
      <c r="DM295" s="53">
        <v>9</v>
      </c>
      <c r="DN295" s="53">
        <v>8</v>
      </c>
      <c r="DO295" s="53">
        <v>9</v>
      </c>
      <c r="DP295" s="53">
        <v>9</v>
      </c>
      <c r="DQ295" s="53">
        <v>9</v>
      </c>
      <c r="DR295" s="53">
        <v>9</v>
      </c>
      <c r="DS295" s="53">
        <v>9</v>
      </c>
      <c r="DT295" s="53">
        <v>9</v>
      </c>
      <c r="DU295" s="53">
        <v>9</v>
      </c>
      <c r="DV295" s="53">
        <v>10</v>
      </c>
      <c r="DW295" s="53">
        <v>10</v>
      </c>
      <c r="DX295" s="53">
        <v>10</v>
      </c>
      <c r="DY295" s="53">
        <v>10</v>
      </c>
      <c r="DZ295" s="53">
        <v>10</v>
      </c>
      <c r="EA295" s="53">
        <v>9</v>
      </c>
      <c r="EB295" s="53">
        <v>10</v>
      </c>
      <c r="EC295" s="53">
        <v>10</v>
      </c>
      <c r="ED295" s="53">
        <v>10</v>
      </c>
      <c r="EE295" s="53">
        <v>10</v>
      </c>
      <c r="EF295" s="53">
        <v>10</v>
      </c>
      <c r="EG295" s="53">
        <v>10</v>
      </c>
      <c r="EH295" s="53">
        <v>10</v>
      </c>
      <c r="EI295" s="53">
        <v>10</v>
      </c>
      <c r="EJ295" s="53">
        <v>10</v>
      </c>
    </row>
    <row r="296" spans="1:180" ht="15.75" customHeight="1">
      <c r="A296" s="69" t="s">
        <v>92</v>
      </c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2"/>
      <c r="AA296" s="52"/>
      <c r="AB296" s="51"/>
      <c r="AC296" s="51"/>
      <c r="AD296" s="51"/>
      <c r="AE296" s="51"/>
      <c r="AF296" s="51"/>
      <c r="AN296" s="53">
        <v>4</v>
      </c>
      <c r="AO296" s="53">
        <v>4</v>
      </c>
      <c r="AP296" s="53">
        <v>4</v>
      </c>
      <c r="AQ296" s="53">
        <v>4</v>
      </c>
      <c r="AR296" s="53">
        <v>4</v>
      </c>
      <c r="AS296" s="53">
        <v>4</v>
      </c>
      <c r="AT296" s="53">
        <v>4</v>
      </c>
      <c r="AU296" s="53">
        <v>4</v>
      </c>
      <c r="AV296" s="53">
        <v>4</v>
      </c>
      <c r="AW296" s="53">
        <v>4</v>
      </c>
      <c r="AX296" s="53">
        <v>4</v>
      </c>
      <c r="AY296" s="53">
        <v>4</v>
      </c>
      <c r="AZ296" s="53">
        <v>4</v>
      </c>
      <c r="BA296" s="53">
        <v>5</v>
      </c>
      <c r="BB296" s="53">
        <v>4</v>
      </c>
      <c r="BC296" s="53">
        <v>5</v>
      </c>
      <c r="BD296" s="53">
        <v>5</v>
      </c>
      <c r="BE296" s="53">
        <v>5</v>
      </c>
      <c r="BF296" s="53">
        <v>5</v>
      </c>
      <c r="BG296" s="53">
        <v>5</v>
      </c>
      <c r="BH296" s="53">
        <v>5</v>
      </c>
      <c r="BI296" s="53">
        <v>5</v>
      </c>
      <c r="BJ296" s="53">
        <v>5</v>
      </c>
      <c r="BK296" s="53">
        <v>5</v>
      </c>
      <c r="BL296" s="53">
        <v>5</v>
      </c>
      <c r="BM296" s="53">
        <v>5</v>
      </c>
      <c r="BN296" s="53">
        <v>6</v>
      </c>
      <c r="BO296" s="53">
        <v>6</v>
      </c>
      <c r="BP296" s="53">
        <v>6</v>
      </c>
      <c r="BQ296" s="53">
        <v>6</v>
      </c>
      <c r="BR296" s="53">
        <v>6</v>
      </c>
      <c r="BS296" s="53">
        <v>6</v>
      </c>
      <c r="BT296" s="53">
        <v>6</v>
      </c>
      <c r="BU296" s="53">
        <v>7</v>
      </c>
      <c r="BV296" s="53">
        <v>6</v>
      </c>
      <c r="BW296" s="53">
        <v>7</v>
      </c>
      <c r="BX296" s="53">
        <v>7</v>
      </c>
      <c r="BY296" s="53">
        <v>7</v>
      </c>
      <c r="BZ296" s="53">
        <v>7</v>
      </c>
      <c r="CA296" s="53">
        <v>7</v>
      </c>
      <c r="CB296" s="53">
        <v>7</v>
      </c>
      <c r="CC296" s="53">
        <v>7</v>
      </c>
      <c r="CD296" s="53">
        <v>7</v>
      </c>
      <c r="CE296" s="53">
        <v>7</v>
      </c>
      <c r="CF296" s="53">
        <v>7</v>
      </c>
      <c r="CG296" s="53">
        <v>7</v>
      </c>
      <c r="CH296" s="53">
        <v>8</v>
      </c>
      <c r="CI296" s="53">
        <v>8</v>
      </c>
      <c r="CJ296" s="53">
        <v>8</v>
      </c>
      <c r="CK296" s="53">
        <v>8</v>
      </c>
      <c r="CL296" s="53">
        <v>8</v>
      </c>
      <c r="CM296" s="53">
        <v>8</v>
      </c>
      <c r="CN296" s="53">
        <v>8</v>
      </c>
      <c r="CO296" s="53">
        <v>8</v>
      </c>
      <c r="CP296" s="53">
        <v>8</v>
      </c>
      <c r="CQ296" s="53">
        <v>8</v>
      </c>
      <c r="CR296" s="53">
        <v>8</v>
      </c>
      <c r="CS296" s="53">
        <v>8</v>
      </c>
      <c r="CT296" s="53">
        <v>8</v>
      </c>
      <c r="CU296" s="53">
        <v>8</v>
      </c>
      <c r="CV296" s="53">
        <v>8</v>
      </c>
      <c r="CW296" s="53">
        <v>8</v>
      </c>
      <c r="CX296" s="53">
        <v>8</v>
      </c>
      <c r="CY296" s="53">
        <v>8</v>
      </c>
      <c r="CZ296" s="53">
        <v>8</v>
      </c>
      <c r="DA296" s="53">
        <v>8</v>
      </c>
      <c r="DB296" s="53">
        <v>8</v>
      </c>
      <c r="DC296" s="53">
        <v>9</v>
      </c>
      <c r="DD296" s="53">
        <v>8</v>
      </c>
      <c r="DE296" s="53">
        <v>8</v>
      </c>
      <c r="DF296" s="53">
        <v>8</v>
      </c>
      <c r="DG296" s="53">
        <v>9</v>
      </c>
      <c r="DH296" s="53">
        <v>8</v>
      </c>
      <c r="DI296" s="53">
        <v>9</v>
      </c>
      <c r="DJ296" s="53">
        <v>8</v>
      </c>
      <c r="DK296" s="53">
        <v>9</v>
      </c>
      <c r="DL296" s="53">
        <v>9</v>
      </c>
      <c r="DM296" s="53">
        <v>9</v>
      </c>
      <c r="DN296" s="53">
        <v>8</v>
      </c>
      <c r="DO296" s="53">
        <v>9</v>
      </c>
      <c r="DP296" s="53">
        <v>9</v>
      </c>
      <c r="DQ296" s="53">
        <v>9</v>
      </c>
      <c r="DR296" s="53">
        <v>9</v>
      </c>
      <c r="DS296" s="53">
        <v>9</v>
      </c>
      <c r="DT296" s="53">
        <v>9</v>
      </c>
      <c r="DU296" s="53">
        <v>9</v>
      </c>
      <c r="DV296" s="53">
        <v>10</v>
      </c>
      <c r="DW296" s="53">
        <v>10</v>
      </c>
      <c r="DX296" s="53">
        <v>10</v>
      </c>
      <c r="DY296" s="53">
        <v>10</v>
      </c>
      <c r="DZ296" s="53">
        <v>10</v>
      </c>
      <c r="EA296" s="53">
        <v>9</v>
      </c>
      <c r="EB296" s="53">
        <v>10</v>
      </c>
      <c r="EC296" s="53">
        <v>10</v>
      </c>
      <c r="ED296" s="53">
        <v>10</v>
      </c>
      <c r="EE296" s="53">
        <v>10</v>
      </c>
      <c r="EF296" s="53">
        <v>10</v>
      </c>
      <c r="EG296" s="53">
        <v>10</v>
      </c>
      <c r="EH296" s="53">
        <v>10</v>
      </c>
      <c r="EI296" s="53">
        <v>10</v>
      </c>
      <c r="EJ296" s="53">
        <v>10</v>
      </c>
    </row>
    <row r="297" spans="1:180" ht="15.75" customHeight="1">
      <c r="A297" s="69" t="s">
        <v>91</v>
      </c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2"/>
      <c r="AA297" s="52"/>
      <c r="AB297" s="51"/>
      <c r="AC297" s="51"/>
      <c r="AD297" s="51"/>
      <c r="AE297" s="51"/>
      <c r="AF297" s="51"/>
      <c r="AN297" s="53">
        <v>4</v>
      </c>
      <c r="AO297" s="53">
        <v>5</v>
      </c>
      <c r="AP297" s="53">
        <v>4</v>
      </c>
      <c r="AQ297" s="53">
        <v>5</v>
      </c>
      <c r="AR297" s="53">
        <v>4</v>
      </c>
      <c r="AS297" s="53">
        <v>5</v>
      </c>
      <c r="AT297" s="53">
        <v>4</v>
      </c>
      <c r="AU297" s="53">
        <v>5</v>
      </c>
      <c r="AV297" s="53">
        <v>4</v>
      </c>
      <c r="AW297" s="53">
        <v>5</v>
      </c>
      <c r="AX297" s="53">
        <v>6</v>
      </c>
      <c r="AY297" s="53">
        <v>5</v>
      </c>
      <c r="AZ297" s="53">
        <v>6</v>
      </c>
      <c r="BA297" s="53">
        <v>5</v>
      </c>
      <c r="BB297" s="53">
        <v>6</v>
      </c>
      <c r="BC297" s="53">
        <v>5</v>
      </c>
      <c r="BD297" s="53">
        <v>6</v>
      </c>
      <c r="BE297" s="53">
        <v>6</v>
      </c>
      <c r="BF297" s="53">
        <v>6</v>
      </c>
      <c r="BG297" s="53">
        <v>5</v>
      </c>
      <c r="BH297" s="53">
        <v>6</v>
      </c>
      <c r="BI297" s="53">
        <v>5</v>
      </c>
      <c r="BJ297" s="53">
        <v>6</v>
      </c>
      <c r="BK297" s="53">
        <v>7</v>
      </c>
      <c r="BL297" s="53">
        <v>6</v>
      </c>
      <c r="BM297" s="53">
        <v>7</v>
      </c>
      <c r="BN297" s="53">
        <v>6</v>
      </c>
      <c r="BO297" s="53">
        <v>7</v>
      </c>
      <c r="BP297" s="53">
        <v>6</v>
      </c>
      <c r="BQ297" s="53">
        <v>7</v>
      </c>
      <c r="BR297" s="53">
        <v>8</v>
      </c>
      <c r="BS297" s="53">
        <v>7</v>
      </c>
      <c r="BT297" s="53">
        <v>8</v>
      </c>
      <c r="BU297" s="53">
        <v>7</v>
      </c>
      <c r="BV297" s="53">
        <v>8</v>
      </c>
      <c r="BW297" s="53">
        <v>7</v>
      </c>
      <c r="BX297" s="53">
        <v>8</v>
      </c>
      <c r="BY297" s="53">
        <v>7</v>
      </c>
      <c r="BZ297" s="53">
        <v>8</v>
      </c>
      <c r="CA297" s="53">
        <v>7</v>
      </c>
      <c r="CB297" s="53">
        <v>8</v>
      </c>
      <c r="CC297" s="53">
        <v>7</v>
      </c>
      <c r="CD297" s="53">
        <v>8</v>
      </c>
      <c r="CE297" s="53">
        <v>7</v>
      </c>
      <c r="CF297" s="53">
        <v>8</v>
      </c>
      <c r="CG297" s="53">
        <v>7</v>
      </c>
      <c r="CH297" s="53">
        <v>8</v>
      </c>
      <c r="CI297" s="53">
        <v>9</v>
      </c>
      <c r="CJ297" s="53">
        <v>8</v>
      </c>
      <c r="CK297" s="53">
        <v>9</v>
      </c>
      <c r="CL297" s="53">
        <v>8</v>
      </c>
      <c r="CM297" s="53">
        <v>9</v>
      </c>
      <c r="CN297" s="53">
        <v>8</v>
      </c>
      <c r="CO297" s="53">
        <v>9</v>
      </c>
      <c r="CP297" s="53">
        <v>8</v>
      </c>
      <c r="CQ297" s="53">
        <v>9</v>
      </c>
      <c r="CR297" s="53">
        <v>8</v>
      </c>
      <c r="CS297" s="53">
        <v>9</v>
      </c>
      <c r="CT297" s="53">
        <v>8</v>
      </c>
      <c r="CU297" s="53">
        <v>9</v>
      </c>
      <c r="CV297" s="53">
        <v>8</v>
      </c>
      <c r="CW297" s="53">
        <v>9</v>
      </c>
      <c r="CX297" s="53">
        <v>8</v>
      </c>
      <c r="CY297" s="53">
        <v>9</v>
      </c>
      <c r="CZ297" s="53">
        <v>8</v>
      </c>
      <c r="DA297" s="53">
        <v>9</v>
      </c>
      <c r="DB297" s="53">
        <v>10</v>
      </c>
      <c r="DC297" s="53">
        <v>9</v>
      </c>
      <c r="DD297" s="53">
        <v>8</v>
      </c>
      <c r="DE297" s="53">
        <v>9</v>
      </c>
      <c r="DF297" s="53">
        <v>10</v>
      </c>
      <c r="DG297" s="53">
        <v>9</v>
      </c>
      <c r="DH297" s="53">
        <v>10</v>
      </c>
      <c r="DI297" s="53">
        <v>9</v>
      </c>
      <c r="DJ297" s="53">
        <v>10</v>
      </c>
      <c r="DK297" s="53">
        <v>9</v>
      </c>
      <c r="DL297" s="53">
        <v>10</v>
      </c>
      <c r="DM297" s="53">
        <v>9</v>
      </c>
      <c r="DN297" s="53">
        <v>10</v>
      </c>
      <c r="DO297" s="53">
        <v>9</v>
      </c>
      <c r="DP297" s="53">
        <v>10</v>
      </c>
      <c r="DQ297" s="53">
        <v>9</v>
      </c>
      <c r="DR297" s="53">
        <v>10</v>
      </c>
      <c r="DS297" s="53">
        <v>9</v>
      </c>
      <c r="DT297" s="53">
        <v>10</v>
      </c>
      <c r="DU297" s="53">
        <v>11</v>
      </c>
      <c r="DV297" s="53">
        <v>10</v>
      </c>
      <c r="DW297" s="53">
        <v>11</v>
      </c>
      <c r="DX297" s="53">
        <v>10</v>
      </c>
      <c r="DY297" s="53">
        <v>11</v>
      </c>
      <c r="DZ297" s="53">
        <v>10</v>
      </c>
      <c r="EA297" s="53">
        <v>11</v>
      </c>
      <c r="EB297" s="53">
        <v>10</v>
      </c>
      <c r="EC297" s="53">
        <v>11</v>
      </c>
      <c r="ED297" s="53">
        <v>10</v>
      </c>
      <c r="EE297" s="53">
        <v>11</v>
      </c>
      <c r="EF297" s="53">
        <v>10</v>
      </c>
      <c r="EG297" s="53">
        <v>11</v>
      </c>
      <c r="EH297" s="53">
        <v>10</v>
      </c>
      <c r="EI297" s="53">
        <v>11</v>
      </c>
      <c r="EJ297" s="53">
        <v>12</v>
      </c>
    </row>
    <row r="298" spans="1:180" ht="15.75" customHeight="1">
      <c r="A298" s="69" t="s">
        <v>90</v>
      </c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2"/>
      <c r="AA298" s="52"/>
      <c r="AB298" s="51"/>
      <c r="AC298" s="51"/>
      <c r="AD298" s="51"/>
      <c r="AE298" s="51"/>
      <c r="AF298" s="51"/>
      <c r="AN298" s="51">
        <f t="shared" ref="AN298:CY298" si="269">(2*SUM(AN282:AN286))</f>
        <v>32</v>
      </c>
      <c r="AO298" s="51">
        <f t="shared" si="269"/>
        <v>34</v>
      </c>
      <c r="AP298" s="51">
        <f t="shared" si="269"/>
        <v>34</v>
      </c>
      <c r="AQ298" s="51">
        <f t="shared" si="269"/>
        <v>34</v>
      </c>
      <c r="AR298" s="51">
        <f t="shared" si="269"/>
        <v>36</v>
      </c>
      <c r="AS298" s="51">
        <f t="shared" si="269"/>
        <v>36</v>
      </c>
      <c r="AT298" s="51">
        <f t="shared" si="269"/>
        <v>36</v>
      </c>
      <c r="AU298" s="51">
        <f t="shared" si="269"/>
        <v>36</v>
      </c>
      <c r="AV298" s="51">
        <f t="shared" si="269"/>
        <v>38</v>
      </c>
      <c r="AW298" s="51">
        <f t="shared" si="269"/>
        <v>38</v>
      </c>
      <c r="AX298" s="51">
        <f t="shared" si="269"/>
        <v>38</v>
      </c>
      <c r="AY298" s="51">
        <f t="shared" si="269"/>
        <v>40</v>
      </c>
      <c r="AZ298" s="51">
        <f t="shared" si="269"/>
        <v>40</v>
      </c>
      <c r="BA298" s="51">
        <f t="shared" si="269"/>
        <v>40</v>
      </c>
      <c r="BB298" s="51">
        <f t="shared" si="269"/>
        <v>42</v>
      </c>
      <c r="BC298" s="51">
        <f t="shared" si="269"/>
        <v>42</v>
      </c>
      <c r="BD298" s="51">
        <f t="shared" si="269"/>
        <v>42</v>
      </c>
      <c r="BE298" s="51">
        <f t="shared" si="269"/>
        <v>42</v>
      </c>
      <c r="BF298" s="51">
        <f t="shared" si="269"/>
        <v>44</v>
      </c>
      <c r="BG298" s="51">
        <f t="shared" si="269"/>
        <v>44</v>
      </c>
      <c r="BH298" s="51">
        <f t="shared" si="269"/>
        <v>44</v>
      </c>
      <c r="BI298" s="51">
        <f t="shared" si="269"/>
        <v>46</v>
      </c>
      <c r="BJ298" s="51">
        <f t="shared" si="269"/>
        <v>46</v>
      </c>
      <c r="BK298" s="51">
        <f t="shared" si="269"/>
        <v>46</v>
      </c>
      <c r="BL298" s="51">
        <f t="shared" si="269"/>
        <v>48</v>
      </c>
      <c r="BM298" s="51">
        <f t="shared" si="269"/>
        <v>48</v>
      </c>
      <c r="BN298" s="51">
        <f t="shared" si="269"/>
        <v>48</v>
      </c>
      <c r="BO298" s="51">
        <f t="shared" si="269"/>
        <v>48</v>
      </c>
      <c r="BP298" s="51">
        <f t="shared" si="269"/>
        <v>50</v>
      </c>
      <c r="BQ298" s="51">
        <f t="shared" si="269"/>
        <v>50</v>
      </c>
      <c r="BR298" s="51">
        <f t="shared" si="269"/>
        <v>50</v>
      </c>
      <c r="BS298" s="51">
        <f t="shared" si="269"/>
        <v>52</v>
      </c>
      <c r="BT298" s="51">
        <f t="shared" si="269"/>
        <v>52</v>
      </c>
      <c r="BU298" s="51">
        <f t="shared" si="269"/>
        <v>52</v>
      </c>
      <c r="BV298" s="51">
        <f t="shared" si="269"/>
        <v>54</v>
      </c>
      <c r="BW298" s="51">
        <f t="shared" si="269"/>
        <v>54</v>
      </c>
      <c r="BX298" s="51">
        <f t="shared" si="269"/>
        <v>54</v>
      </c>
      <c r="BY298" s="51">
        <f t="shared" si="269"/>
        <v>54</v>
      </c>
      <c r="BZ298" s="51">
        <f t="shared" si="269"/>
        <v>56</v>
      </c>
      <c r="CA298" s="51">
        <f t="shared" si="269"/>
        <v>56</v>
      </c>
      <c r="CB298" s="51">
        <f t="shared" si="269"/>
        <v>56</v>
      </c>
      <c r="CC298" s="51">
        <f t="shared" si="269"/>
        <v>58</v>
      </c>
      <c r="CD298" s="51">
        <f t="shared" si="269"/>
        <v>58</v>
      </c>
      <c r="CE298" s="51">
        <f t="shared" si="269"/>
        <v>58</v>
      </c>
      <c r="CF298" s="51">
        <f t="shared" si="269"/>
        <v>60</v>
      </c>
      <c r="CG298" s="51">
        <f t="shared" si="269"/>
        <v>60</v>
      </c>
      <c r="CH298" s="51">
        <f t="shared" si="269"/>
        <v>60</v>
      </c>
      <c r="CI298" s="51">
        <f t="shared" si="269"/>
        <v>60</v>
      </c>
      <c r="CJ298" s="51">
        <f t="shared" si="269"/>
        <v>62</v>
      </c>
      <c r="CK298" s="51">
        <f t="shared" si="269"/>
        <v>62</v>
      </c>
      <c r="CL298" s="51">
        <f t="shared" si="269"/>
        <v>62</v>
      </c>
      <c r="CM298" s="51">
        <f t="shared" si="269"/>
        <v>64</v>
      </c>
      <c r="CN298" s="51">
        <f t="shared" si="269"/>
        <v>64</v>
      </c>
      <c r="CO298" s="51">
        <f t="shared" si="269"/>
        <v>64</v>
      </c>
      <c r="CP298" s="51">
        <f t="shared" si="269"/>
        <v>66</v>
      </c>
      <c r="CQ298" s="51">
        <f t="shared" si="269"/>
        <v>66</v>
      </c>
      <c r="CR298" s="51">
        <f t="shared" si="269"/>
        <v>66</v>
      </c>
      <c r="CS298" s="51">
        <f t="shared" si="269"/>
        <v>68</v>
      </c>
      <c r="CT298" s="51">
        <f t="shared" si="269"/>
        <v>68</v>
      </c>
      <c r="CU298" s="51">
        <f t="shared" si="269"/>
        <v>68</v>
      </c>
      <c r="CV298" s="51">
        <f t="shared" si="269"/>
        <v>68</v>
      </c>
      <c r="CW298" s="51">
        <f t="shared" si="269"/>
        <v>70</v>
      </c>
      <c r="CX298" s="51">
        <f t="shared" si="269"/>
        <v>70</v>
      </c>
      <c r="CY298" s="51">
        <f t="shared" si="269"/>
        <v>70</v>
      </c>
      <c r="CZ298" s="51">
        <f t="shared" ref="CZ298:EJ298" si="270">(2*SUM(CZ282:CZ286))</f>
        <v>72</v>
      </c>
      <c r="DA298" s="51">
        <f t="shared" si="270"/>
        <v>72</v>
      </c>
      <c r="DB298" s="51">
        <f t="shared" si="270"/>
        <v>72</v>
      </c>
      <c r="DC298" s="51">
        <f t="shared" si="270"/>
        <v>72</v>
      </c>
      <c r="DD298" s="51">
        <f t="shared" si="270"/>
        <v>74</v>
      </c>
      <c r="DE298" s="51">
        <f t="shared" si="270"/>
        <v>74</v>
      </c>
      <c r="DF298" s="51">
        <f t="shared" si="270"/>
        <v>74</v>
      </c>
      <c r="DG298" s="51">
        <f t="shared" si="270"/>
        <v>74</v>
      </c>
      <c r="DH298" s="51">
        <f t="shared" si="270"/>
        <v>76</v>
      </c>
      <c r="DI298" s="51">
        <f t="shared" si="270"/>
        <v>76</v>
      </c>
      <c r="DJ298" s="51">
        <f t="shared" si="270"/>
        <v>78</v>
      </c>
      <c r="DK298" s="51">
        <f t="shared" si="270"/>
        <v>78</v>
      </c>
      <c r="DL298" s="51">
        <f t="shared" si="270"/>
        <v>78</v>
      </c>
      <c r="DM298" s="51">
        <f t="shared" si="270"/>
        <v>78</v>
      </c>
      <c r="DN298" s="51">
        <f t="shared" si="270"/>
        <v>80</v>
      </c>
      <c r="DO298" s="51">
        <f t="shared" si="270"/>
        <v>80</v>
      </c>
      <c r="DP298" s="51">
        <f t="shared" si="270"/>
        <v>80</v>
      </c>
      <c r="DQ298" s="51">
        <f t="shared" si="270"/>
        <v>82</v>
      </c>
      <c r="DR298" s="51">
        <f t="shared" si="270"/>
        <v>82</v>
      </c>
      <c r="DS298" s="51">
        <f t="shared" si="270"/>
        <v>82</v>
      </c>
      <c r="DT298" s="51">
        <f t="shared" si="270"/>
        <v>84</v>
      </c>
      <c r="DU298" s="51">
        <f t="shared" si="270"/>
        <v>82</v>
      </c>
      <c r="DV298" s="51">
        <f t="shared" si="270"/>
        <v>82</v>
      </c>
      <c r="DW298" s="51">
        <f t="shared" si="270"/>
        <v>82</v>
      </c>
      <c r="DX298" s="51">
        <f t="shared" si="270"/>
        <v>86</v>
      </c>
      <c r="DY298" s="51">
        <f t="shared" si="270"/>
        <v>86</v>
      </c>
      <c r="DZ298" s="51">
        <f t="shared" si="270"/>
        <v>86</v>
      </c>
      <c r="EA298" s="51">
        <f t="shared" si="270"/>
        <v>88</v>
      </c>
      <c r="EB298" s="51">
        <f t="shared" si="270"/>
        <v>88</v>
      </c>
      <c r="EC298" s="51">
        <f t="shared" si="270"/>
        <v>88</v>
      </c>
      <c r="ED298" s="51">
        <f t="shared" si="270"/>
        <v>90</v>
      </c>
      <c r="EE298" s="51">
        <f t="shared" si="270"/>
        <v>90</v>
      </c>
      <c r="EF298" s="51">
        <f t="shared" si="270"/>
        <v>90</v>
      </c>
      <c r="EG298" s="51">
        <f t="shared" si="270"/>
        <v>90</v>
      </c>
      <c r="EH298" s="51">
        <f t="shared" si="270"/>
        <v>92</v>
      </c>
      <c r="EI298" s="51">
        <f t="shared" si="270"/>
        <v>92</v>
      </c>
      <c r="EJ298" s="51">
        <f t="shared" si="270"/>
        <v>92</v>
      </c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M298" s="51"/>
      <c r="FN298" s="51"/>
      <c r="FO298" s="51"/>
      <c r="FP298" s="51"/>
      <c r="FQ298" s="51"/>
      <c r="FR298" s="51"/>
      <c r="FS298" s="51"/>
      <c r="FT298" s="51"/>
      <c r="FU298" s="51"/>
      <c r="FV298" s="51"/>
      <c r="FW298" s="51"/>
      <c r="FX298" s="51"/>
    </row>
    <row r="299" spans="1:180" ht="15.75" customHeight="1">
      <c r="A299" s="69" t="s">
        <v>89</v>
      </c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2"/>
      <c r="AA299" s="52"/>
      <c r="AB299" s="51"/>
      <c r="AC299" s="51"/>
      <c r="AD299" s="51"/>
      <c r="AE299" s="51"/>
      <c r="AF299" s="51"/>
      <c r="AG299" s="51"/>
      <c r="AH299" s="51"/>
      <c r="AI299" s="51"/>
      <c r="AN299" s="51">
        <f t="shared" ref="AN299:CY299" si="271">((2*AN292)+(4*AN293)+(8*AN294))</f>
        <v>12</v>
      </c>
      <c r="AO299" s="51">
        <f t="shared" si="271"/>
        <v>10</v>
      </c>
      <c r="AP299" s="51">
        <f t="shared" si="271"/>
        <v>12</v>
      </c>
      <c r="AQ299" s="51">
        <f t="shared" si="271"/>
        <v>12</v>
      </c>
      <c r="AR299" s="51">
        <f t="shared" si="271"/>
        <v>12</v>
      </c>
      <c r="AS299" s="51">
        <f t="shared" si="271"/>
        <v>12</v>
      </c>
      <c r="AT299" s="51">
        <f t="shared" si="271"/>
        <v>14</v>
      </c>
      <c r="AU299" s="51">
        <f t="shared" si="271"/>
        <v>14</v>
      </c>
      <c r="AV299" s="51">
        <f t="shared" si="271"/>
        <v>14</v>
      </c>
      <c r="AW299" s="51">
        <f t="shared" si="271"/>
        <v>14</v>
      </c>
      <c r="AX299" s="51">
        <f t="shared" si="271"/>
        <v>14</v>
      </c>
      <c r="AY299" s="51">
        <f t="shared" si="271"/>
        <v>14</v>
      </c>
      <c r="AZ299" s="51">
        <f t="shared" si="271"/>
        <v>14</v>
      </c>
      <c r="BA299" s="51">
        <f t="shared" si="271"/>
        <v>14</v>
      </c>
      <c r="BB299" s="51">
        <f t="shared" si="271"/>
        <v>14</v>
      </c>
      <c r="BC299" s="51">
        <f t="shared" si="271"/>
        <v>14</v>
      </c>
      <c r="BD299" s="51">
        <f t="shared" si="271"/>
        <v>14</v>
      </c>
      <c r="BE299" s="51">
        <f t="shared" si="271"/>
        <v>14</v>
      </c>
      <c r="BF299" s="51">
        <f t="shared" si="271"/>
        <v>14</v>
      </c>
      <c r="BG299" s="51">
        <f t="shared" si="271"/>
        <v>16</v>
      </c>
      <c r="BH299" s="51">
        <f t="shared" si="271"/>
        <v>16</v>
      </c>
      <c r="BI299" s="51">
        <f t="shared" si="271"/>
        <v>16</v>
      </c>
      <c r="BJ299" s="51">
        <f t="shared" si="271"/>
        <v>16</v>
      </c>
      <c r="BK299" s="51">
        <f t="shared" si="271"/>
        <v>16</v>
      </c>
      <c r="BL299" s="51">
        <f t="shared" si="271"/>
        <v>16</v>
      </c>
      <c r="BM299" s="51">
        <f t="shared" si="271"/>
        <v>16</v>
      </c>
      <c r="BN299" s="51">
        <f t="shared" si="271"/>
        <v>16</v>
      </c>
      <c r="BO299" s="51">
        <f t="shared" si="271"/>
        <v>16</v>
      </c>
      <c r="BP299" s="51">
        <f t="shared" si="271"/>
        <v>16</v>
      </c>
      <c r="BQ299" s="51">
        <f t="shared" si="271"/>
        <v>16</v>
      </c>
      <c r="BR299" s="51">
        <f t="shared" si="271"/>
        <v>16</v>
      </c>
      <c r="BS299" s="51">
        <f t="shared" si="271"/>
        <v>16</v>
      </c>
      <c r="BT299" s="51">
        <f t="shared" si="271"/>
        <v>16</v>
      </c>
      <c r="BU299" s="51">
        <f t="shared" si="271"/>
        <v>16</v>
      </c>
      <c r="BV299" s="51">
        <f t="shared" si="271"/>
        <v>16</v>
      </c>
      <c r="BW299" s="51">
        <f t="shared" si="271"/>
        <v>16</v>
      </c>
      <c r="BX299" s="51">
        <f t="shared" si="271"/>
        <v>16</v>
      </c>
      <c r="BY299" s="51">
        <f t="shared" si="271"/>
        <v>18</v>
      </c>
      <c r="BZ299" s="51">
        <f t="shared" si="271"/>
        <v>16</v>
      </c>
      <c r="CA299" s="51">
        <f t="shared" si="271"/>
        <v>18</v>
      </c>
      <c r="CB299" s="51">
        <f t="shared" si="271"/>
        <v>18</v>
      </c>
      <c r="CC299" s="51">
        <f t="shared" si="271"/>
        <v>18</v>
      </c>
      <c r="CD299" s="51">
        <f t="shared" si="271"/>
        <v>18</v>
      </c>
      <c r="CE299" s="51">
        <f t="shared" si="271"/>
        <v>20</v>
      </c>
      <c r="CF299" s="51">
        <f t="shared" si="271"/>
        <v>18</v>
      </c>
      <c r="CG299" s="51">
        <f t="shared" si="271"/>
        <v>20</v>
      </c>
      <c r="CH299" s="51">
        <f t="shared" si="271"/>
        <v>18</v>
      </c>
      <c r="CI299" s="51">
        <f t="shared" si="271"/>
        <v>18</v>
      </c>
      <c r="CJ299" s="51">
        <f t="shared" si="271"/>
        <v>20</v>
      </c>
      <c r="CK299" s="51">
        <f t="shared" si="271"/>
        <v>18</v>
      </c>
      <c r="CL299" s="51">
        <f t="shared" si="271"/>
        <v>20</v>
      </c>
      <c r="CM299" s="51">
        <f t="shared" si="271"/>
        <v>18</v>
      </c>
      <c r="CN299" s="51">
        <f t="shared" si="271"/>
        <v>20</v>
      </c>
      <c r="CO299" s="51">
        <f t="shared" si="271"/>
        <v>20</v>
      </c>
      <c r="CP299" s="51">
        <f t="shared" si="271"/>
        <v>20</v>
      </c>
      <c r="CQ299" s="51">
        <f t="shared" si="271"/>
        <v>20</v>
      </c>
      <c r="CR299" s="51">
        <f t="shared" si="271"/>
        <v>22</v>
      </c>
      <c r="CS299" s="51">
        <f t="shared" si="271"/>
        <v>20</v>
      </c>
      <c r="CT299" s="51">
        <f t="shared" si="271"/>
        <v>22</v>
      </c>
      <c r="CU299" s="51">
        <f t="shared" si="271"/>
        <v>22</v>
      </c>
      <c r="CV299" s="51">
        <f t="shared" si="271"/>
        <v>24</v>
      </c>
      <c r="CW299" s="51">
        <f t="shared" si="271"/>
        <v>24</v>
      </c>
      <c r="CX299" s="51">
        <f t="shared" si="271"/>
        <v>24</v>
      </c>
      <c r="CY299" s="51">
        <f t="shared" si="271"/>
        <v>24</v>
      </c>
      <c r="CZ299" s="51">
        <f t="shared" ref="CZ299:EJ299" si="272">((2*CZ292)+(4*CZ293)+(8*CZ294))</f>
        <v>24</v>
      </c>
      <c r="DA299" s="51">
        <f t="shared" si="272"/>
        <v>24</v>
      </c>
      <c r="DB299" s="51">
        <f t="shared" si="272"/>
        <v>24</v>
      </c>
      <c r="DC299" s="51">
        <f t="shared" si="272"/>
        <v>24</v>
      </c>
      <c r="DD299" s="51">
        <f t="shared" si="272"/>
        <v>26</v>
      </c>
      <c r="DE299" s="51">
        <f t="shared" si="272"/>
        <v>26</v>
      </c>
      <c r="DF299" s="51">
        <f t="shared" si="272"/>
        <v>26</v>
      </c>
      <c r="DG299" s="51">
        <f t="shared" si="272"/>
        <v>26</v>
      </c>
      <c r="DH299" s="51">
        <f t="shared" si="272"/>
        <v>26</v>
      </c>
      <c r="DI299" s="51">
        <f t="shared" si="272"/>
        <v>26</v>
      </c>
      <c r="DJ299" s="51">
        <f t="shared" si="272"/>
        <v>26</v>
      </c>
      <c r="DK299" s="51">
        <f t="shared" si="272"/>
        <v>26</v>
      </c>
      <c r="DL299" s="51">
        <f t="shared" si="272"/>
        <v>26</v>
      </c>
      <c r="DM299" s="51">
        <f t="shared" si="272"/>
        <v>28</v>
      </c>
      <c r="DN299" s="51">
        <f t="shared" si="272"/>
        <v>28</v>
      </c>
      <c r="DO299" s="51">
        <f t="shared" si="272"/>
        <v>28</v>
      </c>
      <c r="DP299" s="51">
        <f t="shared" si="272"/>
        <v>28</v>
      </c>
      <c r="DQ299" s="51">
        <f t="shared" si="272"/>
        <v>28</v>
      </c>
      <c r="DR299" s="51">
        <f t="shared" si="272"/>
        <v>28</v>
      </c>
      <c r="DS299" s="51">
        <f t="shared" si="272"/>
        <v>30</v>
      </c>
      <c r="DT299" s="51">
        <f t="shared" si="272"/>
        <v>28</v>
      </c>
      <c r="DU299" s="51">
        <f t="shared" si="272"/>
        <v>30</v>
      </c>
      <c r="DV299" s="51">
        <f t="shared" si="272"/>
        <v>30</v>
      </c>
      <c r="DW299" s="51">
        <f t="shared" si="272"/>
        <v>30</v>
      </c>
      <c r="DX299" s="51">
        <f t="shared" si="272"/>
        <v>28</v>
      </c>
      <c r="DY299" s="51">
        <f t="shared" si="272"/>
        <v>28</v>
      </c>
      <c r="DZ299" s="51">
        <f t="shared" si="272"/>
        <v>30</v>
      </c>
      <c r="EA299" s="51">
        <f t="shared" si="272"/>
        <v>30</v>
      </c>
      <c r="EB299" s="51">
        <f t="shared" si="272"/>
        <v>30</v>
      </c>
      <c r="EC299" s="51">
        <f t="shared" si="272"/>
        <v>30</v>
      </c>
      <c r="ED299" s="51">
        <f t="shared" si="272"/>
        <v>30</v>
      </c>
      <c r="EE299" s="51">
        <f t="shared" si="272"/>
        <v>30</v>
      </c>
      <c r="EF299" s="51">
        <f t="shared" si="272"/>
        <v>32</v>
      </c>
      <c r="EG299" s="51">
        <f t="shared" si="272"/>
        <v>32</v>
      </c>
      <c r="EH299" s="51">
        <f t="shared" si="272"/>
        <v>32</v>
      </c>
      <c r="EI299" s="51">
        <f t="shared" si="272"/>
        <v>32</v>
      </c>
      <c r="EJ299" s="51">
        <f t="shared" si="272"/>
        <v>32</v>
      </c>
      <c r="EK299" s="51"/>
      <c r="EL299" s="51"/>
      <c r="EM299" s="51"/>
      <c r="EN299" s="51"/>
      <c r="EO299" s="51"/>
      <c r="EP299" s="51"/>
      <c r="EQ299" s="51"/>
      <c r="ER299" s="51"/>
      <c r="ES299" s="51"/>
      <c r="ET299" s="51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51"/>
      <c r="FH299" s="51"/>
      <c r="FI299" s="51"/>
      <c r="FJ299" s="51"/>
      <c r="FK299" s="51"/>
      <c r="FL299" s="51"/>
      <c r="FM299" s="51"/>
      <c r="FN299" s="51"/>
      <c r="FO299" s="51"/>
      <c r="FP299" s="51"/>
      <c r="FQ299" s="51"/>
      <c r="FR299" s="51"/>
      <c r="FS299" s="51"/>
      <c r="FT299" s="51"/>
      <c r="FU299" s="51"/>
      <c r="FV299" s="51"/>
      <c r="FW299" s="51"/>
      <c r="FX299" s="51"/>
    </row>
    <row r="300" spans="1:180" ht="15.75" customHeight="1">
      <c r="A300" s="69" t="s">
        <v>88</v>
      </c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2"/>
      <c r="AA300" s="52"/>
      <c r="AB300" s="51"/>
      <c r="AC300" s="51"/>
      <c r="AD300" s="51"/>
      <c r="AE300" s="51"/>
      <c r="AF300" s="51"/>
      <c r="AN300" s="51">
        <f t="shared" ref="AN300:CY300" si="273">(AN298+AN299)</f>
        <v>44</v>
      </c>
      <c r="AO300" s="51">
        <f t="shared" si="273"/>
        <v>44</v>
      </c>
      <c r="AP300" s="51">
        <f t="shared" si="273"/>
        <v>46</v>
      </c>
      <c r="AQ300" s="51">
        <f t="shared" si="273"/>
        <v>46</v>
      </c>
      <c r="AR300" s="51">
        <f t="shared" si="273"/>
        <v>48</v>
      </c>
      <c r="AS300" s="51">
        <f t="shared" si="273"/>
        <v>48</v>
      </c>
      <c r="AT300" s="51">
        <f t="shared" si="273"/>
        <v>50</v>
      </c>
      <c r="AU300" s="51">
        <f t="shared" si="273"/>
        <v>50</v>
      </c>
      <c r="AV300" s="51">
        <f t="shared" si="273"/>
        <v>52</v>
      </c>
      <c r="AW300" s="51">
        <f t="shared" si="273"/>
        <v>52</v>
      </c>
      <c r="AX300" s="51">
        <f t="shared" si="273"/>
        <v>52</v>
      </c>
      <c r="AY300" s="51">
        <f t="shared" si="273"/>
        <v>54</v>
      </c>
      <c r="AZ300" s="51">
        <f t="shared" si="273"/>
        <v>54</v>
      </c>
      <c r="BA300" s="51">
        <f t="shared" si="273"/>
        <v>54</v>
      </c>
      <c r="BB300" s="51">
        <f t="shared" si="273"/>
        <v>56</v>
      </c>
      <c r="BC300" s="51">
        <f t="shared" si="273"/>
        <v>56</v>
      </c>
      <c r="BD300" s="51">
        <f t="shared" si="273"/>
        <v>56</v>
      </c>
      <c r="BE300" s="51">
        <f t="shared" si="273"/>
        <v>56</v>
      </c>
      <c r="BF300" s="51">
        <f t="shared" si="273"/>
        <v>58</v>
      </c>
      <c r="BG300" s="51">
        <f t="shared" si="273"/>
        <v>60</v>
      </c>
      <c r="BH300" s="51">
        <f t="shared" si="273"/>
        <v>60</v>
      </c>
      <c r="BI300" s="51">
        <f t="shared" si="273"/>
        <v>62</v>
      </c>
      <c r="BJ300" s="51">
        <f t="shared" si="273"/>
        <v>62</v>
      </c>
      <c r="BK300" s="51">
        <f t="shared" si="273"/>
        <v>62</v>
      </c>
      <c r="BL300" s="51">
        <f t="shared" si="273"/>
        <v>64</v>
      </c>
      <c r="BM300" s="51">
        <f t="shared" si="273"/>
        <v>64</v>
      </c>
      <c r="BN300" s="51">
        <f t="shared" si="273"/>
        <v>64</v>
      </c>
      <c r="BO300" s="51">
        <f t="shared" si="273"/>
        <v>64</v>
      </c>
      <c r="BP300" s="51">
        <f t="shared" si="273"/>
        <v>66</v>
      </c>
      <c r="BQ300" s="51">
        <f t="shared" si="273"/>
        <v>66</v>
      </c>
      <c r="BR300" s="51">
        <f t="shared" si="273"/>
        <v>66</v>
      </c>
      <c r="BS300" s="51">
        <f t="shared" si="273"/>
        <v>68</v>
      </c>
      <c r="BT300" s="51">
        <f t="shared" si="273"/>
        <v>68</v>
      </c>
      <c r="BU300" s="51">
        <f t="shared" si="273"/>
        <v>68</v>
      </c>
      <c r="BV300" s="51">
        <f t="shared" si="273"/>
        <v>70</v>
      </c>
      <c r="BW300" s="51">
        <f t="shared" si="273"/>
        <v>70</v>
      </c>
      <c r="BX300" s="51">
        <f t="shared" si="273"/>
        <v>70</v>
      </c>
      <c r="BY300" s="51">
        <f t="shared" si="273"/>
        <v>72</v>
      </c>
      <c r="BZ300" s="51">
        <f t="shared" si="273"/>
        <v>72</v>
      </c>
      <c r="CA300" s="51">
        <f t="shared" si="273"/>
        <v>74</v>
      </c>
      <c r="CB300" s="51">
        <f t="shared" si="273"/>
        <v>74</v>
      </c>
      <c r="CC300" s="51">
        <f t="shared" si="273"/>
        <v>76</v>
      </c>
      <c r="CD300" s="51">
        <f t="shared" si="273"/>
        <v>76</v>
      </c>
      <c r="CE300" s="51">
        <f t="shared" si="273"/>
        <v>78</v>
      </c>
      <c r="CF300" s="51">
        <f t="shared" si="273"/>
        <v>78</v>
      </c>
      <c r="CG300" s="51">
        <f t="shared" si="273"/>
        <v>80</v>
      </c>
      <c r="CH300" s="51">
        <f t="shared" si="273"/>
        <v>78</v>
      </c>
      <c r="CI300" s="51">
        <f t="shared" si="273"/>
        <v>78</v>
      </c>
      <c r="CJ300" s="51">
        <f t="shared" si="273"/>
        <v>82</v>
      </c>
      <c r="CK300" s="51">
        <f t="shared" si="273"/>
        <v>80</v>
      </c>
      <c r="CL300" s="51">
        <f t="shared" si="273"/>
        <v>82</v>
      </c>
      <c r="CM300" s="51">
        <f t="shared" si="273"/>
        <v>82</v>
      </c>
      <c r="CN300" s="51">
        <f t="shared" si="273"/>
        <v>84</v>
      </c>
      <c r="CO300" s="51">
        <f t="shared" si="273"/>
        <v>84</v>
      </c>
      <c r="CP300" s="51">
        <f t="shared" si="273"/>
        <v>86</v>
      </c>
      <c r="CQ300" s="51">
        <f t="shared" si="273"/>
        <v>86</v>
      </c>
      <c r="CR300" s="51">
        <f t="shared" si="273"/>
        <v>88</v>
      </c>
      <c r="CS300" s="51">
        <f t="shared" si="273"/>
        <v>88</v>
      </c>
      <c r="CT300" s="51">
        <f t="shared" si="273"/>
        <v>90</v>
      </c>
      <c r="CU300" s="51">
        <f t="shared" si="273"/>
        <v>90</v>
      </c>
      <c r="CV300" s="51">
        <f t="shared" si="273"/>
        <v>92</v>
      </c>
      <c r="CW300" s="51">
        <f t="shared" si="273"/>
        <v>94</v>
      </c>
      <c r="CX300" s="51">
        <f t="shared" si="273"/>
        <v>94</v>
      </c>
      <c r="CY300" s="51">
        <f t="shared" si="273"/>
        <v>94</v>
      </c>
      <c r="CZ300" s="51">
        <f t="shared" ref="CZ300:EJ300" si="274">(CZ298+CZ299)</f>
        <v>96</v>
      </c>
      <c r="DA300" s="51">
        <f t="shared" si="274"/>
        <v>96</v>
      </c>
      <c r="DB300" s="51">
        <f t="shared" si="274"/>
        <v>96</v>
      </c>
      <c r="DC300" s="51">
        <f t="shared" si="274"/>
        <v>96</v>
      </c>
      <c r="DD300" s="51">
        <f t="shared" si="274"/>
        <v>100</v>
      </c>
      <c r="DE300" s="51">
        <f t="shared" si="274"/>
        <v>100</v>
      </c>
      <c r="DF300" s="51">
        <f t="shared" si="274"/>
        <v>100</v>
      </c>
      <c r="DG300" s="51">
        <f t="shared" si="274"/>
        <v>100</v>
      </c>
      <c r="DH300" s="51">
        <f t="shared" si="274"/>
        <v>102</v>
      </c>
      <c r="DI300" s="51">
        <f t="shared" si="274"/>
        <v>102</v>
      </c>
      <c r="DJ300" s="51">
        <f t="shared" si="274"/>
        <v>104</v>
      </c>
      <c r="DK300" s="51">
        <f t="shared" si="274"/>
        <v>104</v>
      </c>
      <c r="DL300" s="51">
        <f t="shared" si="274"/>
        <v>104</v>
      </c>
      <c r="DM300" s="51">
        <f t="shared" si="274"/>
        <v>106</v>
      </c>
      <c r="DN300" s="51">
        <f t="shared" si="274"/>
        <v>108</v>
      </c>
      <c r="DO300" s="51">
        <f t="shared" si="274"/>
        <v>108</v>
      </c>
      <c r="DP300" s="51">
        <f t="shared" si="274"/>
        <v>108</v>
      </c>
      <c r="DQ300" s="51">
        <f t="shared" si="274"/>
        <v>110</v>
      </c>
      <c r="DR300" s="51">
        <f t="shared" si="274"/>
        <v>110</v>
      </c>
      <c r="DS300" s="51">
        <f t="shared" si="274"/>
        <v>112</v>
      </c>
      <c r="DT300" s="51">
        <f t="shared" si="274"/>
        <v>112</v>
      </c>
      <c r="DU300" s="51">
        <f t="shared" si="274"/>
        <v>112</v>
      </c>
      <c r="DV300" s="51">
        <f t="shared" si="274"/>
        <v>112</v>
      </c>
      <c r="DW300" s="51">
        <f t="shared" si="274"/>
        <v>112</v>
      </c>
      <c r="DX300" s="51">
        <f t="shared" si="274"/>
        <v>114</v>
      </c>
      <c r="DY300" s="51">
        <f t="shared" si="274"/>
        <v>114</v>
      </c>
      <c r="DZ300" s="51">
        <f t="shared" si="274"/>
        <v>116</v>
      </c>
      <c r="EA300" s="51">
        <f t="shared" si="274"/>
        <v>118</v>
      </c>
      <c r="EB300" s="51">
        <f t="shared" si="274"/>
        <v>118</v>
      </c>
      <c r="EC300" s="51">
        <f t="shared" si="274"/>
        <v>118</v>
      </c>
      <c r="ED300" s="51">
        <f t="shared" si="274"/>
        <v>120</v>
      </c>
      <c r="EE300" s="51">
        <f t="shared" si="274"/>
        <v>120</v>
      </c>
      <c r="EF300" s="51">
        <f t="shared" si="274"/>
        <v>122</v>
      </c>
      <c r="EG300" s="51">
        <f t="shared" si="274"/>
        <v>122</v>
      </c>
      <c r="EH300" s="51">
        <f t="shared" si="274"/>
        <v>124</v>
      </c>
      <c r="EI300" s="51">
        <f t="shared" si="274"/>
        <v>124</v>
      </c>
      <c r="EJ300" s="51">
        <f t="shared" si="274"/>
        <v>124</v>
      </c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M300" s="51"/>
      <c r="FN300" s="51"/>
      <c r="FO300" s="51"/>
      <c r="FP300" s="51"/>
      <c r="FQ300" s="51"/>
      <c r="FR300" s="51"/>
      <c r="FS300" s="51"/>
      <c r="FT300" s="51"/>
      <c r="FU300" s="51"/>
      <c r="FV300" s="51"/>
      <c r="FW300" s="51"/>
      <c r="FX300" s="51"/>
    </row>
    <row r="301" spans="1:180" ht="15.75" customHeight="1">
      <c r="A301" s="69" t="s">
        <v>87</v>
      </c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2"/>
      <c r="AA301" s="52"/>
      <c r="AB301" s="51"/>
      <c r="AC301" s="51"/>
      <c r="AD301" s="51"/>
      <c r="AE301" s="51"/>
      <c r="AF301" s="51"/>
      <c r="AN301" s="51">
        <f t="shared" ref="AN301:BS301" si="275">(AN281-SUM(AN282:AN286))</f>
        <v>0</v>
      </c>
      <c r="AO301" s="51">
        <f t="shared" si="275"/>
        <v>0</v>
      </c>
      <c r="AP301" s="51">
        <f t="shared" si="275"/>
        <v>0</v>
      </c>
      <c r="AQ301" s="51">
        <f t="shared" si="275"/>
        <v>0</v>
      </c>
      <c r="AR301" s="51">
        <f t="shared" si="275"/>
        <v>0</v>
      </c>
      <c r="AS301" s="51">
        <f t="shared" si="275"/>
        <v>0</v>
      </c>
      <c r="AT301" s="51">
        <f t="shared" si="275"/>
        <v>0</v>
      </c>
      <c r="AU301" s="51">
        <f t="shared" si="275"/>
        <v>0</v>
      </c>
      <c r="AV301" s="51">
        <f t="shared" si="275"/>
        <v>0</v>
      </c>
      <c r="AW301" s="51">
        <f t="shared" si="275"/>
        <v>0</v>
      </c>
      <c r="AX301" s="51">
        <f t="shared" si="275"/>
        <v>0</v>
      </c>
      <c r="AY301" s="51">
        <f t="shared" si="275"/>
        <v>0</v>
      </c>
      <c r="AZ301" s="51">
        <f t="shared" si="275"/>
        <v>0</v>
      </c>
      <c r="BA301" s="51">
        <f t="shared" si="275"/>
        <v>0</v>
      </c>
      <c r="BB301" s="51">
        <f t="shared" si="275"/>
        <v>0</v>
      </c>
      <c r="BC301" s="51">
        <f t="shared" si="275"/>
        <v>0</v>
      </c>
      <c r="BD301" s="51">
        <f t="shared" si="275"/>
        <v>0</v>
      </c>
      <c r="BE301" s="51">
        <f t="shared" si="275"/>
        <v>0</v>
      </c>
      <c r="BF301" s="51">
        <f t="shared" si="275"/>
        <v>0</v>
      </c>
      <c r="BG301" s="51">
        <f t="shared" si="275"/>
        <v>0</v>
      </c>
      <c r="BH301" s="51">
        <f t="shared" si="275"/>
        <v>0</v>
      </c>
      <c r="BI301" s="51">
        <f t="shared" si="275"/>
        <v>0</v>
      </c>
      <c r="BJ301" s="51">
        <f t="shared" si="275"/>
        <v>0</v>
      </c>
      <c r="BK301" s="51">
        <f t="shared" si="275"/>
        <v>0</v>
      </c>
      <c r="BL301" s="51">
        <f t="shared" si="275"/>
        <v>0</v>
      </c>
      <c r="BM301" s="51">
        <f t="shared" si="275"/>
        <v>0</v>
      </c>
      <c r="BN301" s="51">
        <f t="shared" si="275"/>
        <v>0</v>
      </c>
      <c r="BO301" s="51">
        <f t="shared" si="275"/>
        <v>0</v>
      </c>
      <c r="BP301" s="51">
        <f t="shared" si="275"/>
        <v>0</v>
      </c>
      <c r="BQ301" s="51">
        <f t="shared" si="275"/>
        <v>0</v>
      </c>
      <c r="BR301" s="51">
        <f t="shared" si="275"/>
        <v>0</v>
      </c>
      <c r="BS301" s="51">
        <f t="shared" si="275"/>
        <v>0</v>
      </c>
      <c r="BT301" s="51">
        <f t="shared" ref="BT301:CY301" si="276">(BT281-SUM(BT282:BT286))</f>
        <v>0</v>
      </c>
      <c r="BU301" s="51">
        <f t="shared" si="276"/>
        <v>0</v>
      </c>
      <c r="BV301" s="51">
        <f t="shared" si="276"/>
        <v>0</v>
      </c>
      <c r="BW301" s="51">
        <f t="shared" si="276"/>
        <v>0</v>
      </c>
      <c r="BX301" s="51">
        <f t="shared" si="276"/>
        <v>0</v>
      </c>
      <c r="BY301" s="51">
        <f t="shared" si="276"/>
        <v>0</v>
      </c>
      <c r="BZ301" s="51">
        <f t="shared" si="276"/>
        <v>0</v>
      </c>
      <c r="CA301" s="51">
        <f t="shared" si="276"/>
        <v>0</v>
      </c>
      <c r="CB301" s="51">
        <f t="shared" si="276"/>
        <v>0</v>
      </c>
      <c r="CC301" s="51">
        <f t="shared" si="276"/>
        <v>0</v>
      </c>
      <c r="CD301" s="51">
        <f t="shared" si="276"/>
        <v>0</v>
      </c>
      <c r="CE301" s="51">
        <f t="shared" si="276"/>
        <v>0</v>
      </c>
      <c r="CF301" s="51">
        <f t="shared" si="276"/>
        <v>0</v>
      </c>
      <c r="CG301" s="51">
        <f t="shared" si="276"/>
        <v>0</v>
      </c>
      <c r="CH301" s="51">
        <f t="shared" si="276"/>
        <v>0</v>
      </c>
      <c r="CI301" s="51">
        <f t="shared" si="276"/>
        <v>0</v>
      </c>
      <c r="CJ301" s="51">
        <f t="shared" si="276"/>
        <v>0</v>
      </c>
      <c r="CK301" s="51">
        <f t="shared" si="276"/>
        <v>0</v>
      </c>
      <c r="CL301" s="51">
        <f t="shared" si="276"/>
        <v>0</v>
      </c>
      <c r="CM301" s="51">
        <f t="shared" si="276"/>
        <v>0</v>
      </c>
      <c r="CN301" s="51">
        <f t="shared" si="276"/>
        <v>0</v>
      </c>
      <c r="CO301" s="51">
        <f t="shared" si="276"/>
        <v>0</v>
      </c>
      <c r="CP301" s="51">
        <f t="shared" si="276"/>
        <v>0</v>
      </c>
      <c r="CQ301" s="51">
        <f t="shared" si="276"/>
        <v>0</v>
      </c>
      <c r="CR301" s="51">
        <f t="shared" si="276"/>
        <v>0</v>
      </c>
      <c r="CS301" s="51">
        <f t="shared" si="276"/>
        <v>-1</v>
      </c>
      <c r="CT301" s="51">
        <f t="shared" si="276"/>
        <v>0</v>
      </c>
      <c r="CU301" s="51">
        <f t="shared" si="276"/>
        <v>0</v>
      </c>
      <c r="CV301" s="51">
        <f t="shared" si="276"/>
        <v>0</v>
      </c>
      <c r="CW301" s="51">
        <f t="shared" si="276"/>
        <v>0</v>
      </c>
      <c r="CX301" s="51">
        <f t="shared" si="276"/>
        <v>0</v>
      </c>
      <c r="CY301" s="51">
        <f t="shared" si="276"/>
        <v>0</v>
      </c>
      <c r="CZ301" s="51">
        <f t="shared" ref="CZ301:EJ301" si="277">(CZ281-SUM(CZ282:CZ286))</f>
        <v>0</v>
      </c>
      <c r="DA301" s="51">
        <f t="shared" si="277"/>
        <v>0</v>
      </c>
      <c r="DB301" s="51">
        <f t="shared" si="277"/>
        <v>0</v>
      </c>
      <c r="DC301" s="51">
        <f t="shared" si="277"/>
        <v>0</v>
      </c>
      <c r="DD301" s="51">
        <f t="shared" si="277"/>
        <v>0</v>
      </c>
      <c r="DE301" s="51">
        <f t="shared" si="277"/>
        <v>0</v>
      </c>
      <c r="DF301" s="51">
        <f t="shared" si="277"/>
        <v>0</v>
      </c>
      <c r="DG301" s="51">
        <f t="shared" si="277"/>
        <v>1</v>
      </c>
      <c r="DH301" s="51">
        <f t="shared" si="277"/>
        <v>0</v>
      </c>
      <c r="DI301" s="51">
        <f t="shared" si="277"/>
        <v>0</v>
      </c>
      <c r="DJ301" s="51">
        <f t="shared" si="277"/>
        <v>0</v>
      </c>
      <c r="DK301" s="51">
        <f t="shared" si="277"/>
        <v>0</v>
      </c>
      <c r="DL301" s="51">
        <f t="shared" si="277"/>
        <v>0</v>
      </c>
      <c r="DM301" s="51">
        <f t="shared" si="277"/>
        <v>0</v>
      </c>
      <c r="DN301" s="51">
        <f t="shared" si="277"/>
        <v>0</v>
      </c>
      <c r="DO301" s="51">
        <f t="shared" si="277"/>
        <v>0</v>
      </c>
      <c r="DP301" s="51">
        <f t="shared" si="277"/>
        <v>0</v>
      </c>
      <c r="DQ301" s="51">
        <f t="shared" si="277"/>
        <v>0</v>
      </c>
      <c r="DR301" s="51">
        <f t="shared" si="277"/>
        <v>0</v>
      </c>
      <c r="DS301" s="51">
        <f t="shared" si="277"/>
        <v>0</v>
      </c>
      <c r="DT301" s="51">
        <f t="shared" si="277"/>
        <v>0</v>
      </c>
      <c r="DU301" s="51">
        <f t="shared" si="277"/>
        <v>1</v>
      </c>
      <c r="DV301" s="51">
        <f t="shared" si="277"/>
        <v>1</v>
      </c>
      <c r="DW301" s="51">
        <f t="shared" si="277"/>
        <v>1</v>
      </c>
      <c r="DX301" s="51">
        <f t="shared" si="277"/>
        <v>0</v>
      </c>
      <c r="DY301" s="51">
        <f t="shared" si="277"/>
        <v>0</v>
      </c>
      <c r="DZ301" s="51">
        <f t="shared" si="277"/>
        <v>0</v>
      </c>
      <c r="EA301" s="51">
        <f t="shared" si="277"/>
        <v>0</v>
      </c>
      <c r="EB301" s="51">
        <f t="shared" si="277"/>
        <v>0</v>
      </c>
      <c r="EC301" s="51">
        <f t="shared" si="277"/>
        <v>0</v>
      </c>
      <c r="ED301" s="51">
        <f t="shared" si="277"/>
        <v>0</v>
      </c>
      <c r="EE301" s="51">
        <f t="shared" si="277"/>
        <v>0</v>
      </c>
      <c r="EF301" s="51">
        <f t="shared" si="277"/>
        <v>0</v>
      </c>
      <c r="EG301" s="51">
        <f t="shared" si="277"/>
        <v>0</v>
      </c>
      <c r="EH301" s="51">
        <f t="shared" si="277"/>
        <v>0</v>
      </c>
      <c r="EI301" s="51">
        <f t="shared" si="277"/>
        <v>0</v>
      </c>
      <c r="EJ301" s="51">
        <f t="shared" si="277"/>
        <v>0</v>
      </c>
      <c r="EK301" s="51"/>
      <c r="EL301" s="51"/>
      <c r="EM301" s="51"/>
      <c r="EN301" s="51"/>
      <c r="EO301" s="51"/>
      <c r="EP301" s="51"/>
      <c r="EQ301" s="51"/>
      <c r="ER301" s="51"/>
      <c r="ES301" s="51"/>
      <c r="ET301" s="51"/>
      <c r="EU301" s="51"/>
      <c r="EV301" s="51"/>
      <c r="EW301" s="51"/>
      <c r="EX301" s="51"/>
      <c r="EY301" s="51"/>
      <c r="EZ301" s="51"/>
      <c r="FA301" s="51"/>
      <c r="FB301" s="51"/>
      <c r="FC301" s="51"/>
      <c r="FD301" s="51"/>
      <c r="FE301" s="51"/>
      <c r="FF301" s="51"/>
      <c r="FG301" s="51"/>
      <c r="FH301" s="51"/>
      <c r="FI301" s="51"/>
      <c r="FJ301" s="51"/>
      <c r="FK301" s="51"/>
      <c r="FL301" s="51"/>
      <c r="FM301" s="51"/>
      <c r="FN301" s="51"/>
      <c r="FO301" s="51"/>
      <c r="FP301" s="51"/>
      <c r="FQ301" s="51"/>
      <c r="FR301" s="51"/>
      <c r="FS301" s="51"/>
      <c r="FT301" s="51"/>
      <c r="FU301" s="51"/>
      <c r="FV301" s="51"/>
      <c r="FW301" s="51"/>
      <c r="FX301" s="51"/>
    </row>
    <row r="302" spans="1:180" s="71" customFormat="1" ht="15.75" customHeight="1">
      <c r="A302" s="70" t="s">
        <v>86</v>
      </c>
      <c r="C302" s="73"/>
      <c r="D302" s="73"/>
      <c r="E302" s="73"/>
      <c r="F302" s="73"/>
      <c r="G302" s="73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51"/>
      <c r="Y302" s="51"/>
      <c r="Z302" s="72"/>
      <c r="AA302" s="72"/>
      <c r="AB302" s="72"/>
      <c r="AC302" s="72"/>
      <c r="AD302" s="72"/>
      <c r="AE302" s="72"/>
      <c r="AF302" s="72"/>
      <c r="AG302" s="53"/>
      <c r="AH302" s="53"/>
      <c r="AI302" s="53"/>
      <c r="AJ302" s="53"/>
      <c r="AK302" s="53"/>
      <c r="AL302" s="53"/>
      <c r="AM302" s="53"/>
      <c r="AN302" s="72">
        <f t="shared" ref="AN302:BS302" si="278">(AN289-((SUM(AN295:AN297)/2)+(AN292+(2*AN293)+(4*AN294))))</f>
        <v>0</v>
      </c>
      <c r="AO302" s="72">
        <f t="shared" si="278"/>
        <v>0.5</v>
      </c>
      <c r="AP302" s="72">
        <f t="shared" si="278"/>
        <v>0</v>
      </c>
      <c r="AQ302" s="72">
        <f t="shared" si="278"/>
        <v>-0.5</v>
      </c>
      <c r="AR302" s="72">
        <f t="shared" si="278"/>
        <v>0</v>
      </c>
      <c r="AS302" s="72">
        <f t="shared" si="278"/>
        <v>0.5</v>
      </c>
      <c r="AT302" s="72">
        <f t="shared" si="278"/>
        <v>0</v>
      </c>
      <c r="AU302" s="72">
        <f t="shared" si="278"/>
        <v>-0.5</v>
      </c>
      <c r="AV302" s="72">
        <f t="shared" si="278"/>
        <v>0</v>
      </c>
      <c r="AW302" s="72">
        <f t="shared" si="278"/>
        <v>-0.5</v>
      </c>
      <c r="AX302" s="72">
        <f t="shared" si="278"/>
        <v>0</v>
      </c>
      <c r="AY302" s="72">
        <f t="shared" si="278"/>
        <v>0.5</v>
      </c>
      <c r="AZ302" s="72">
        <f t="shared" si="278"/>
        <v>0</v>
      </c>
      <c r="BA302" s="72">
        <f t="shared" si="278"/>
        <v>-0.5</v>
      </c>
      <c r="BB302" s="72">
        <f t="shared" si="278"/>
        <v>0</v>
      </c>
      <c r="BC302" s="72">
        <f t="shared" si="278"/>
        <v>0.5</v>
      </c>
      <c r="BD302" s="72">
        <f t="shared" si="278"/>
        <v>0</v>
      </c>
      <c r="BE302" s="72">
        <f t="shared" si="278"/>
        <v>0</v>
      </c>
      <c r="BF302" s="72">
        <f t="shared" si="278"/>
        <v>0</v>
      </c>
      <c r="BG302" s="72">
        <f t="shared" si="278"/>
        <v>-0.5</v>
      </c>
      <c r="BH302" s="72">
        <f t="shared" si="278"/>
        <v>0</v>
      </c>
      <c r="BI302" s="72">
        <f t="shared" si="278"/>
        <v>0.5</v>
      </c>
      <c r="BJ302" s="72">
        <f t="shared" si="278"/>
        <v>0</v>
      </c>
      <c r="BK302" s="72">
        <f t="shared" si="278"/>
        <v>-0.5</v>
      </c>
      <c r="BL302" s="72">
        <f t="shared" si="278"/>
        <v>0</v>
      </c>
      <c r="BM302" s="72">
        <f t="shared" si="278"/>
        <v>0.5</v>
      </c>
      <c r="BN302" s="72">
        <f t="shared" si="278"/>
        <v>0</v>
      </c>
      <c r="BO302" s="72">
        <f t="shared" si="278"/>
        <v>-0.5</v>
      </c>
      <c r="BP302" s="72">
        <f t="shared" si="278"/>
        <v>0</v>
      </c>
      <c r="BQ302" s="72">
        <f t="shared" si="278"/>
        <v>-0.5</v>
      </c>
      <c r="BR302" s="72">
        <f t="shared" si="278"/>
        <v>0</v>
      </c>
      <c r="BS302" s="72">
        <f t="shared" si="278"/>
        <v>0.5</v>
      </c>
      <c r="BT302" s="72">
        <f t="shared" ref="BT302:CY302" si="279">(BT289-((SUM(BT295:BT297)/2)+(BT292+(2*BT293)+(4*BT294))))</f>
        <v>0</v>
      </c>
      <c r="BU302" s="72">
        <f t="shared" si="279"/>
        <v>-0.5</v>
      </c>
      <c r="BV302" s="72">
        <f t="shared" si="279"/>
        <v>0</v>
      </c>
      <c r="BW302" s="72">
        <f t="shared" si="279"/>
        <v>0.5</v>
      </c>
      <c r="BX302" s="72">
        <f t="shared" si="279"/>
        <v>0</v>
      </c>
      <c r="BY302" s="72">
        <f t="shared" si="279"/>
        <v>-0.5</v>
      </c>
      <c r="BZ302" s="72">
        <f t="shared" si="279"/>
        <v>0</v>
      </c>
      <c r="CA302" s="72">
        <f t="shared" si="279"/>
        <v>-0.5</v>
      </c>
      <c r="CB302" s="72">
        <f t="shared" si="279"/>
        <v>0</v>
      </c>
      <c r="CC302" s="72">
        <f t="shared" si="279"/>
        <v>0.5</v>
      </c>
      <c r="CD302" s="72">
        <f t="shared" si="279"/>
        <v>0</v>
      </c>
      <c r="CE302" s="72">
        <f t="shared" si="279"/>
        <v>-0.5</v>
      </c>
      <c r="CF302" s="72">
        <f t="shared" si="279"/>
        <v>0</v>
      </c>
      <c r="CG302" s="72">
        <f t="shared" si="279"/>
        <v>0.5</v>
      </c>
      <c r="CH302" s="72">
        <f t="shared" si="279"/>
        <v>0</v>
      </c>
      <c r="CI302" s="72">
        <f t="shared" si="279"/>
        <v>-0.5</v>
      </c>
      <c r="CJ302" s="72">
        <f t="shared" si="279"/>
        <v>-1</v>
      </c>
      <c r="CK302" s="72">
        <f t="shared" si="279"/>
        <v>-0.5</v>
      </c>
      <c r="CL302" s="72">
        <f t="shared" si="279"/>
        <v>0</v>
      </c>
      <c r="CM302" s="72">
        <f t="shared" si="279"/>
        <v>0.5</v>
      </c>
      <c r="CN302" s="72">
        <f t="shared" si="279"/>
        <v>0</v>
      </c>
      <c r="CO302" s="72">
        <f t="shared" si="279"/>
        <v>-0.5</v>
      </c>
      <c r="CP302" s="72">
        <f t="shared" si="279"/>
        <v>0</v>
      </c>
      <c r="CQ302" s="72">
        <f t="shared" si="279"/>
        <v>0.5</v>
      </c>
      <c r="CR302" s="72">
        <f t="shared" si="279"/>
        <v>0</v>
      </c>
      <c r="CS302" s="72">
        <f t="shared" si="279"/>
        <v>0.5</v>
      </c>
      <c r="CT302" s="72">
        <f t="shared" si="279"/>
        <v>0</v>
      </c>
      <c r="CU302" s="72">
        <f t="shared" si="279"/>
        <v>-0.5</v>
      </c>
      <c r="CV302" s="72">
        <f t="shared" si="279"/>
        <v>0</v>
      </c>
      <c r="CW302" s="72">
        <f t="shared" si="279"/>
        <v>-0.5</v>
      </c>
      <c r="CX302" s="72">
        <f t="shared" si="279"/>
        <v>0</v>
      </c>
      <c r="CY302" s="72">
        <f t="shared" si="279"/>
        <v>-0.5</v>
      </c>
      <c r="CZ302" s="72">
        <f t="shared" ref="CZ302:EJ302" si="280">(CZ289-((SUM(CZ295:CZ297)/2)+(CZ292+(2*CZ293)+(4*CZ294))))</f>
        <v>0</v>
      </c>
      <c r="DA302" s="72">
        <f t="shared" si="280"/>
        <v>0.5</v>
      </c>
      <c r="DB302" s="72">
        <f t="shared" si="280"/>
        <v>0</v>
      </c>
      <c r="DC302" s="72">
        <f t="shared" si="280"/>
        <v>-0.5</v>
      </c>
      <c r="DD302" s="72">
        <f t="shared" si="280"/>
        <v>0</v>
      </c>
      <c r="DE302" s="72">
        <f t="shared" si="280"/>
        <v>-0.5</v>
      </c>
      <c r="DF302" s="72">
        <f t="shared" si="280"/>
        <v>0</v>
      </c>
      <c r="DG302" s="72">
        <f t="shared" si="280"/>
        <v>-0.5</v>
      </c>
      <c r="DH302" s="72">
        <f t="shared" si="280"/>
        <v>0</v>
      </c>
      <c r="DI302" s="72">
        <f t="shared" si="280"/>
        <v>-0.5</v>
      </c>
      <c r="DJ302" s="72">
        <f t="shared" si="280"/>
        <v>0</v>
      </c>
      <c r="DK302" s="72">
        <f t="shared" si="280"/>
        <v>0.5</v>
      </c>
      <c r="DL302" s="72">
        <f t="shared" si="280"/>
        <v>0</v>
      </c>
      <c r="DM302" s="72">
        <f t="shared" si="280"/>
        <v>-0.5</v>
      </c>
      <c r="DN302" s="72">
        <f t="shared" si="280"/>
        <v>0</v>
      </c>
      <c r="DO302" s="72">
        <f t="shared" si="280"/>
        <v>-0.5</v>
      </c>
      <c r="DP302" s="72">
        <f t="shared" si="280"/>
        <v>0</v>
      </c>
      <c r="DQ302" s="72">
        <f t="shared" si="280"/>
        <v>0.5</v>
      </c>
      <c r="DR302" s="72">
        <f t="shared" si="280"/>
        <v>0</v>
      </c>
      <c r="DS302" s="72">
        <f t="shared" si="280"/>
        <v>-0.5</v>
      </c>
      <c r="DT302" s="72">
        <f t="shared" si="280"/>
        <v>0</v>
      </c>
      <c r="DU302" s="72">
        <f t="shared" si="280"/>
        <v>-0.5</v>
      </c>
      <c r="DV302" s="72">
        <f t="shared" si="280"/>
        <v>-1</v>
      </c>
      <c r="DW302" s="72">
        <f t="shared" si="280"/>
        <v>-1.5</v>
      </c>
      <c r="DX302" s="72">
        <f t="shared" si="280"/>
        <v>0</v>
      </c>
      <c r="DY302" s="72">
        <f t="shared" si="280"/>
        <v>-0.5</v>
      </c>
      <c r="DZ302" s="72">
        <f t="shared" si="280"/>
        <v>0</v>
      </c>
      <c r="EA302" s="72">
        <f t="shared" si="280"/>
        <v>0.5</v>
      </c>
      <c r="EB302" s="72">
        <f t="shared" si="280"/>
        <v>0</v>
      </c>
      <c r="EC302" s="72">
        <f t="shared" si="280"/>
        <v>-0.5</v>
      </c>
      <c r="ED302" s="72">
        <f t="shared" si="280"/>
        <v>0</v>
      </c>
      <c r="EE302" s="72">
        <f t="shared" si="280"/>
        <v>0.5</v>
      </c>
      <c r="EF302" s="72">
        <f t="shared" si="280"/>
        <v>0</v>
      </c>
      <c r="EG302" s="72">
        <f t="shared" si="280"/>
        <v>-0.5</v>
      </c>
      <c r="EH302" s="72">
        <f t="shared" si="280"/>
        <v>0</v>
      </c>
      <c r="EI302" s="72">
        <f t="shared" si="280"/>
        <v>-0.5</v>
      </c>
      <c r="EJ302" s="72">
        <f t="shared" si="280"/>
        <v>0</v>
      </c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  <c r="FB302" s="72"/>
      <c r="FC302" s="72"/>
      <c r="FD302" s="72"/>
      <c r="FE302" s="72"/>
      <c r="FF302" s="72"/>
      <c r="FG302" s="72"/>
      <c r="FH302" s="72"/>
      <c r="FI302" s="72"/>
      <c r="FJ302" s="72"/>
      <c r="FK302" s="72"/>
      <c r="FL302" s="72"/>
      <c r="FM302" s="72"/>
      <c r="FN302" s="72"/>
      <c r="FO302" s="72"/>
      <c r="FP302" s="72"/>
      <c r="FQ302" s="72"/>
      <c r="FR302" s="72"/>
      <c r="FS302" s="72"/>
      <c r="FT302" s="72"/>
      <c r="FU302" s="72"/>
      <c r="FV302" s="72"/>
      <c r="FW302" s="72"/>
      <c r="FX302" s="72"/>
    </row>
    <row r="303" spans="1:180" ht="15.75" customHeight="1">
      <c r="A303" s="69" t="s">
        <v>85</v>
      </c>
      <c r="AN303" s="54">
        <f t="shared" ref="AN303:CY303" si="281">(AN279-AN300)</f>
        <v>12</v>
      </c>
      <c r="AO303" s="54">
        <f t="shared" si="281"/>
        <v>13</v>
      </c>
      <c r="AP303" s="54">
        <f t="shared" si="281"/>
        <v>12</v>
      </c>
      <c r="AQ303" s="54">
        <f t="shared" si="281"/>
        <v>13</v>
      </c>
      <c r="AR303" s="54">
        <f t="shared" si="281"/>
        <v>12</v>
      </c>
      <c r="AS303" s="54">
        <f t="shared" si="281"/>
        <v>13</v>
      </c>
      <c r="AT303" s="54">
        <f t="shared" si="281"/>
        <v>12</v>
      </c>
      <c r="AU303" s="54">
        <f t="shared" si="281"/>
        <v>13</v>
      </c>
      <c r="AV303" s="54">
        <f t="shared" si="281"/>
        <v>12</v>
      </c>
      <c r="AW303" s="54">
        <f t="shared" si="281"/>
        <v>13</v>
      </c>
      <c r="AX303" s="54">
        <f t="shared" si="281"/>
        <v>14</v>
      </c>
      <c r="AY303" s="54">
        <f t="shared" si="281"/>
        <v>13</v>
      </c>
      <c r="AZ303" s="54">
        <f t="shared" si="281"/>
        <v>14</v>
      </c>
      <c r="BA303" s="54">
        <f t="shared" si="281"/>
        <v>15</v>
      </c>
      <c r="BB303" s="54">
        <f t="shared" si="281"/>
        <v>14</v>
      </c>
      <c r="BC303" s="54">
        <f t="shared" si="281"/>
        <v>15</v>
      </c>
      <c r="BD303" s="54">
        <f t="shared" si="281"/>
        <v>16</v>
      </c>
      <c r="BE303" s="54">
        <f t="shared" si="281"/>
        <v>17</v>
      </c>
      <c r="BF303" s="54">
        <f t="shared" si="281"/>
        <v>16</v>
      </c>
      <c r="BG303" s="54">
        <f t="shared" si="281"/>
        <v>15</v>
      </c>
      <c r="BH303" s="54">
        <f t="shared" si="281"/>
        <v>16</v>
      </c>
      <c r="BI303" s="54">
        <f t="shared" si="281"/>
        <v>15</v>
      </c>
      <c r="BJ303" s="54">
        <f t="shared" si="281"/>
        <v>16</v>
      </c>
      <c r="BK303" s="54">
        <f t="shared" si="281"/>
        <v>17</v>
      </c>
      <c r="BL303" s="54">
        <f t="shared" si="281"/>
        <v>16</v>
      </c>
      <c r="BM303" s="54">
        <f t="shared" si="281"/>
        <v>17</v>
      </c>
      <c r="BN303" s="54">
        <f t="shared" si="281"/>
        <v>18</v>
      </c>
      <c r="BO303" s="54">
        <f t="shared" si="281"/>
        <v>19</v>
      </c>
      <c r="BP303" s="54">
        <f t="shared" si="281"/>
        <v>18</v>
      </c>
      <c r="BQ303" s="54">
        <f t="shared" si="281"/>
        <v>19</v>
      </c>
      <c r="BR303" s="54">
        <f t="shared" si="281"/>
        <v>20</v>
      </c>
      <c r="BS303" s="54">
        <f t="shared" si="281"/>
        <v>19</v>
      </c>
      <c r="BT303" s="54">
        <f t="shared" si="281"/>
        <v>20</v>
      </c>
      <c r="BU303" s="54">
        <f t="shared" si="281"/>
        <v>21</v>
      </c>
      <c r="BV303" s="54">
        <f t="shared" si="281"/>
        <v>20</v>
      </c>
      <c r="BW303" s="54">
        <f t="shared" si="281"/>
        <v>21</v>
      </c>
      <c r="BX303" s="54">
        <f t="shared" si="281"/>
        <v>22</v>
      </c>
      <c r="BY303" s="54">
        <f t="shared" si="281"/>
        <v>21</v>
      </c>
      <c r="BZ303" s="54">
        <f t="shared" si="281"/>
        <v>22</v>
      </c>
      <c r="CA303" s="54">
        <f t="shared" si="281"/>
        <v>21</v>
      </c>
      <c r="CB303" s="54">
        <f t="shared" si="281"/>
        <v>22</v>
      </c>
      <c r="CC303" s="54">
        <f t="shared" si="281"/>
        <v>21</v>
      </c>
      <c r="CD303" s="54">
        <f t="shared" si="281"/>
        <v>22</v>
      </c>
      <c r="CE303" s="54">
        <f t="shared" si="281"/>
        <v>21</v>
      </c>
      <c r="CF303" s="54">
        <f t="shared" si="281"/>
        <v>22</v>
      </c>
      <c r="CG303" s="54">
        <f t="shared" si="281"/>
        <v>21</v>
      </c>
      <c r="CH303" s="54">
        <f t="shared" si="281"/>
        <v>24</v>
      </c>
      <c r="CI303" s="54">
        <f t="shared" si="281"/>
        <v>25</v>
      </c>
      <c r="CJ303" s="54">
        <f t="shared" si="281"/>
        <v>22</v>
      </c>
      <c r="CK303" s="54">
        <f t="shared" si="281"/>
        <v>25</v>
      </c>
      <c r="CL303" s="54">
        <f t="shared" si="281"/>
        <v>24</v>
      </c>
      <c r="CM303" s="54">
        <f t="shared" si="281"/>
        <v>25</v>
      </c>
      <c r="CN303" s="54">
        <f t="shared" si="281"/>
        <v>24</v>
      </c>
      <c r="CO303" s="54">
        <f t="shared" si="281"/>
        <v>25</v>
      </c>
      <c r="CP303" s="54">
        <f t="shared" si="281"/>
        <v>24</v>
      </c>
      <c r="CQ303" s="54">
        <f t="shared" si="281"/>
        <v>25</v>
      </c>
      <c r="CR303" s="54">
        <f t="shared" si="281"/>
        <v>24</v>
      </c>
      <c r="CS303" s="54">
        <f t="shared" si="281"/>
        <v>25</v>
      </c>
      <c r="CT303" s="54">
        <f t="shared" si="281"/>
        <v>24</v>
      </c>
      <c r="CU303" s="54">
        <f t="shared" si="281"/>
        <v>25</v>
      </c>
      <c r="CV303" s="54">
        <f t="shared" si="281"/>
        <v>24</v>
      </c>
      <c r="CW303" s="54">
        <f t="shared" si="281"/>
        <v>23</v>
      </c>
      <c r="CX303" s="54">
        <f t="shared" si="281"/>
        <v>24</v>
      </c>
      <c r="CY303" s="54">
        <f t="shared" si="281"/>
        <v>25</v>
      </c>
      <c r="CZ303" s="54">
        <f t="shared" ref="CZ303:EJ303" si="282">(CZ279-CZ300)</f>
        <v>24</v>
      </c>
      <c r="DA303" s="54">
        <f t="shared" si="282"/>
        <v>25</v>
      </c>
      <c r="DB303" s="54">
        <f t="shared" si="282"/>
        <v>26</v>
      </c>
      <c r="DC303" s="54">
        <f t="shared" si="282"/>
        <v>27</v>
      </c>
      <c r="DD303" s="54">
        <f t="shared" si="282"/>
        <v>24</v>
      </c>
      <c r="DE303" s="54">
        <f t="shared" si="282"/>
        <v>25</v>
      </c>
      <c r="DF303" s="54">
        <f t="shared" si="282"/>
        <v>26</v>
      </c>
      <c r="DG303" s="54">
        <f t="shared" si="282"/>
        <v>27</v>
      </c>
      <c r="DH303" s="54">
        <f t="shared" si="282"/>
        <v>26</v>
      </c>
      <c r="DI303" s="54">
        <f t="shared" si="282"/>
        <v>27</v>
      </c>
      <c r="DJ303" s="54">
        <f t="shared" si="282"/>
        <v>26</v>
      </c>
      <c r="DK303" s="54">
        <f t="shared" si="282"/>
        <v>27</v>
      </c>
      <c r="DL303" s="54">
        <f t="shared" si="282"/>
        <v>28</v>
      </c>
      <c r="DM303" s="54">
        <f t="shared" si="282"/>
        <v>27</v>
      </c>
      <c r="DN303" s="54">
        <f t="shared" si="282"/>
        <v>26</v>
      </c>
      <c r="DO303" s="54">
        <f t="shared" si="282"/>
        <v>27</v>
      </c>
      <c r="DP303" s="54">
        <f t="shared" si="282"/>
        <v>28</v>
      </c>
      <c r="DQ303" s="54">
        <f t="shared" si="282"/>
        <v>27</v>
      </c>
      <c r="DR303" s="54">
        <f t="shared" si="282"/>
        <v>28</v>
      </c>
      <c r="DS303" s="54">
        <f t="shared" si="282"/>
        <v>27</v>
      </c>
      <c r="DT303" s="54">
        <f t="shared" si="282"/>
        <v>28</v>
      </c>
      <c r="DU303" s="54">
        <f t="shared" si="282"/>
        <v>29</v>
      </c>
      <c r="DV303" s="54">
        <f t="shared" si="282"/>
        <v>30</v>
      </c>
      <c r="DW303" s="54">
        <f t="shared" si="282"/>
        <v>31</v>
      </c>
      <c r="DX303" s="54">
        <f t="shared" si="282"/>
        <v>30</v>
      </c>
      <c r="DY303" s="54">
        <f t="shared" si="282"/>
        <v>31</v>
      </c>
      <c r="DZ303" s="54">
        <f t="shared" si="282"/>
        <v>30</v>
      </c>
      <c r="EA303" s="54">
        <f t="shared" si="282"/>
        <v>29</v>
      </c>
      <c r="EB303" s="54">
        <f t="shared" si="282"/>
        <v>30</v>
      </c>
      <c r="EC303" s="54">
        <f t="shared" si="282"/>
        <v>31</v>
      </c>
      <c r="ED303" s="54">
        <f t="shared" si="282"/>
        <v>30</v>
      </c>
      <c r="EE303" s="54">
        <f t="shared" si="282"/>
        <v>31</v>
      </c>
      <c r="EF303" s="54">
        <f t="shared" si="282"/>
        <v>30</v>
      </c>
      <c r="EG303" s="54">
        <f t="shared" si="282"/>
        <v>31</v>
      </c>
      <c r="EH303" s="54">
        <f t="shared" si="282"/>
        <v>30</v>
      </c>
      <c r="EI303" s="54">
        <f t="shared" si="282"/>
        <v>31</v>
      </c>
      <c r="EJ303" s="54">
        <f t="shared" si="282"/>
        <v>32</v>
      </c>
    </row>
    <row r="304" spans="1:180" s="75" customFormat="1" ht="15.75" customHeight="1">
      <c r="C304" s="76"/>
      <c r="D304" s="76"/>
      <c r="E304" s="76"/>
      <c r="F304" s="76"/>
      <c r="G304" s="76"/>
      <c r="H304" s="78"/>
      <c r="I304" s="78"/>
      <c r="J304" s="78"/>
      <c r="K304" s="78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8"/>
      <c r="W304" s="78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</row>
    <row r="305" spans="1:165" ht="15.75" customHeight="1">
      <c r="A305" s="54" t="s">
        <v>103</v>
      </c>
      <c r="H305" s="51"/>
      <c r="I305" s="51"/>
      <c r="J305" s="51"/>
      <c r="K305" s="51"/>
      <c r="V305" s="51"/>
      <c r="W305" s="51"/>
      <c r="AR305" s="53">
        <f t="shared" ref="AR305:DC305" si="283">ROUND(AR309/$B$306,2)</f>
        <v>2.14</v>
      </c>
      <c r="AS305" s="53">
        <f t="shared" si="283"/>
        <v>2.1800000000000002</v>
      </c>
      <c r="AT305" s="53">
        <f t="shared" si="283"/>
        <v>2.21</v>
      </c>
      <c r="AU305" s="53">
        <f t="shared" si="283"/>
        <v>2.25</v>
      </c>
      <c r="AV305" s="53">
        <f t="shared" si="283"/>
        <v>2.29</v>
      </c>
      <c r="AW305" s="53">
        <f t="shared" si="283"/>
        <v>2.3199999999999998</v>
      </c>
      <c r="AX305" s="53">
        <f t="shared" si="283"/>
        <v>2.36</v>
      </c>
      <c r="AY305" s="53">
        <f t="shared" si="283"/>
        <v>2.39</v>
      </c>
      <c r="AZ305" s="53">
        <f t="shared" si="283"/>
        <v>2.4300000000000002</v>
      </c>
      <c r="BA305" s="53">
        <f t="shared" si="283"/>
        <v>2.46</v>
      </c>
      <c r="BB305" s="53">
        <f t="shared" si="283"/>
        <v>2.5</v>
      </c>
      <c r="BC305" s="53">
        <f t="shared" si="283"/>
        <v>2.54</v>
      </c>
      <c r="BD305" s="53">
        <f t="shared" si="283"/>
        <v>2.57</v>
      </c>
      <c r="BE305" s="53">
        <f t="shared" si="283"/>
        <v>2.61</v>
      </c>
      <c r="BF305" s="53">
        <f t="shared" si="283"/>
        <v>2.64</v>
      </c>
      <c r="BG305" s="53">
        <f t="shared" si="283"/>
        <v>2.68</v>
      </c>
      <c r="BH305" s="53">
        <f t="shared" si="283"/>
        <v>2.71</v>
      </c>
      <c r="BI305" s="53">
        <f t="shared" si="283"/>
        <v>2.75</v>
      </c>
      <c r="BJ305" s="53">
        <f t="shared" si="283"/>
        <v>2.79</v>
      </c>
      <c r="BK305" s="53">
        <f t="shared" si="283"/>
        <v>2.82</v>
      </c>
      <c r="BL305" s="53">
        <f t="shared" si="283"/>
        <v>2.86</v>
      </c>
      <c r="BM305" s="53">
        <f t="shared" si="283"/>
        <v>2.89</v>
      </c>
      <c r="BN305" s="53">
        <f t="shared" si="283"/>
        <v>2.93</v>
      </c>
      <c r="BO305" s="53">
        <f t="shared" si="283"/>
        <v>2.96</v>
      </c>
      <c r="BP305" s="53">
        <f t="shared" si="283"/>
        <v>3</v>
      </c>
      <c r="BQ305" s="53">
        <f t="shared" si="283"/>
        <v>3.04</v>
      </c>
      <c r="BR305" s="53">
        <f t="shared" si="283"/>
        <v>3.07</v>
      </c>
      <c r="BS305" s="53">
        <f t="shared" si="283"/>
        <v>3.11</v>
      </c>
      <c r="BT305" s="53">
        <f t="shared" si="283"/>
        <v>3.14</v>
      </c>
      <c r="BU305" s="53">
        <f t="shared" si="283"/>
        <v>3.18</v>
      </c>
      <c r="BV305" s="53">
        <f t="shared" si="283"/>
        <v>3.21</v>
      </c>
      <c r="BW305" s="53">
        <f t="shared" si="283"/>
        <v>3.25</v>
      </c>
      <c r="BX305" s="53">
        <f t="shared" si="283"/>
        <v>3.29</v>
      </c>
      <c r="BY305" s="53">
        <f t="shared" si="283"/>
        <v>3.32</v>
      </c>
      <c r="BZ305" s="53">
        <f t="shared" si="283"/>
        <v>3.36</v>
      </c>
      <c r="CA305" s="53">
        <f t="shared" si="283"/>
        <v>3.39</v>
      </c>
      <c r="CB305" s="53">
        <f t="shared" si="283"/>
        <v>3.43</v>
      </c>
      <c r="CC305" s="53">
        <f t="shared" si="283"/>
        <v>3.46</v>
      </c>
      <c r="CD305" s="53">
        <f t="shared" si="283"/>
        <v>3.5</v>
      </c>
      <c r="CE305" s="53">
        <f t="shared" si="283"/>
        <v>3.54</v>
      </c>
      <c r="CF305" s="53">
        <f t="shared" si="283"/>
        <v>3.57</v>
      </c>
      <c r="CG305" s="53">
        <f t="shared" si="283"/>
        <v>3.61</v>
      </c>
      <c r="CH305" s="53">
        <f t="shared" si="283"/>
        <v>3.64</v>
      </c>
      <c r="CI305" s="53">
        <f t="shared" si="283"/>
        <v>3.68</v>
      </c>
      <c r="CJ305" s="53">
        <f t="shared" si="283"/>
        <v>3.71</v>
      </c>
      <c r="CK305" s="53">
        <f t="shared" si="283"/>
        <v>3.75</v>
      </c>
      <c r="CL305" s="53">
        <f t="shared" si="283"/>
        <v>3.79</v>
      </c>
      <c r="CM305" s="53">
        <f t="shared" si="283"/>
        <v>3.82</v>
      </c>
      <c r="CN305" s="53">
        <f t="shared" si="283"/>
        <v>3.86</v>
      </c>
      <c r="CO305" s="53">
        <f t="shared" si="283"/>
        <v>3.89</v>
      </c>
      <c r="CP305" s="53">
        <f t="shared" si="283"/>
        <v>3.93</v>
      </c>
      <c r="CQ305" s="53">
        <f t="shared" si="283"/>
        <v>3.96</v>
      </c>
      <c r="CR305" s="53">
        <f t="shared" si="283"/>
        <v>4</v>
      </c>
      <c r="CS305" s="53">
        <f t="shared" si="283"/>
        <v>4.04</v>
      </c>
      <c r="CT305" s="53">
        <f t="shared" si="283"/>
        <v>4.07</v>
      </c>
      <c r="CU305" s="53">
        <f t="shared" si="283"/>
        <v>4.1100000000000003</v>
      </c>
      <c r="CV305" s="53">
        <f t="shared" si="283"/>
        <v>4.1399999999999997</v>
      </c>
      <c r="CW305" s="53">
        <f t="shared" si="283"/>
        <v>4.18</v>
      </c>
      <c r="CX305" s="53">
        <f t="shared" si="283"/>
        <v>4.21</v>
      </c>
      <c r="CY305" s="53">
        <f t="shared" si="283"/>
        <v>4.25</v>
      </c>
      <c r="CZ305" s="53">
        <f t="shared" si="283"/>
        <v>4.29</v>
      </c>
      <c r="DA305" s="53">
        <f t="shared" si="283"/>
        <v>4.32</v>
      </c>
      <c r="DB305" s="53">
        <f t="shared" si="283"/>
        <v>4.3600000000000003</v>
      </c>
      <c r="DC305" s="53">
        <f t="shared" si="283"/>
        <v>4.3899999999999997</v>
      </c>
      <c r="DD305" s="53">
        <f t="shared" ref="DD305:EV305" si="284">ROUND(DD309/$B$306,2)</f>
        <v>4.43</v>
      </c>
      <c r="DE305" s="53">
        <f t="shared" si="284"/>
        <v>4.46</v>
      </c>
      <c r="DF305" s="53">
        <f t="shared" si="284"/>
        <v>4.5</v>
      </c>
      <c r="DG305" s="53">
        <f t="shared" si="284"/>
        <v>4.54</v>
      </c>
      <c r="DH305" s="53">
        <f t="shared" si="284"/>
        <v>4.57</v>
      </c>
      <c r="DI305" s="53">
        <f t="shared" si="284"/>
        <v>4.6100000000000003</v>
      </c>
      <c r="DJ305" s="53">
        <f t="shared" si="284"/>
        <v>4.6399999999999997</v>
      </c>
      <c r="DK305" s="53">
        <f t="shared" si="284"/>
        <v>4.68</v>
      </c>
      <c r="DL305" s="53">
        <f t="shared" si="284"/>
        <v>4.71</v>
      </c>
      <c r="DM305" s="53">
        <f t="shared" si="284"/>
        <v>4.75</v>
      </c>
      <c r="DN305" s="53">
        <f t="shared" si="284"/>
        <v>4.79</v>
      </c>
      <c r="DO305" s="53">
        <f t="shared" si="284"/>
        <v>4.82</v>
      </c>
      <c r="DP305" s="53">
        <f t="shared" si="284"/>
        <v>4.8600000000000003</v>
      </c>
      <c r="DQ305" s="53">
        <f t="shared" si="284"/>
        <v>4.8899999999999997</v>
      </c>
      <c r="DR305" s="53">
        <f t="shared" si="284"/>
        <v>4.93</v>
      </c>
      <c r="DS305" s="53">
        <f t="shared" si="284"/>
        <v>4.96</v>
      </c>
      <c r="DT305" s="53">
        <f t="shared" si="284"/>
        <v>5</v>
      </c>
      <c r="DU305" s="53">
        <f t="shared" si="284"/>
        <v>5.04</v>
      </c>
      <c r="DV305" s="53">
        <f t="shared" si="284"/>
        <v>5.07</v>
      </c>
      <c r="DW305" s="53">
        <f t="shared" si="284"/>
        <v>5.1100000000000003</v>
      </c>
      <c r="DX305" s="53">
        <f t="shared" si="284"/>
        <v>5.14</v>
      </c>
      <c r="DY305" s="53">
        <f t="shared" si="284"/>
        <v>5.18</v>
      </c>
      <c r="DZ305" s="53">
        <f t="shared" si="284"/>
        <v>5.21</v>
      </c>
      <c r="EA305" s="53">
        <f t="shared" si="284"/>
        <v>5.25</v>
      </c>
      <c r="EB305" s="53">
        <f t="shared" si="284"/>
        <v>5.29</v>
      </c>
      <c r="EC305" s="53">
        <f t="shared" si="284"/>
        <v>5.32</v>
      </c>
      <c r="ED305" s="53">
        <f t="shared" si="284"/>
        <v>5.36</v>
      </c>
      <c r="EE305" s="53">
        <f t="shared" si="284"/>
        <v>5.39</v>
      </c>
      <c r="EF305" s="53">
        <f t="shared" si="284"/>
        <v>5.43</v>
      </c>
      <c r="EG305" s="53">
        <f t="shared" si="284"/>
        <v>5.46</v>
      </c>
      <c r="EH305" s="53">
        <f t="shared" si="284"/>
        <v>5.5</v>
      </c>
      <c r="EI305" s="53">
        <f t="shared" si="284"/>
        <v>5.54</v>
      </c>
      <c r="EJ305" s="53">
        <f t="shared" si="284"/>
        <v>5.57</v>
      </c>
      <c r="EK305" s="53">
        <f t="shared" si="284"/>
        <v>5.61</v>
      </c>
      <c r="EL305" s="53">
        <f t="shared" si="284"/>
        <v>5.64</v>
      </c>
      <c r="EM305" s="53">
        <f t="shared" si="284"/>
        <v>5.68</v>
      </c>
      <c r="EN305" s="53">
        <f t="shared" si="284"/>
        <v>5.71</v>
      </c>
      <c r="EO305" s="53">
        <f t="shared" si="284"/>
        <v>5.75</v>
      </c>
      <c r="EP305" s="53">
        <f t="shared" si="284"/>
        <v>5.79</v>
      </c>
      <c r="EQ305" s="53">
        <f t="shared" si="284"/>
        <v>5.82</v>
      </c>
      <c r="ER305" s="53">
        <f t="shared" si="284"/>
        <v>5.86</v>
      </c>
      <c r="ES305" s="53">
        <f t="shared" si="284"/>
        <v>5.89</v>
      </c>
      <c r="ET305" s="53">
        <f t="shared" si="284"/>
        <v>5.93</v>
      </c>
      <c r="EU305" s="53">
        <f t="shared" si="284"/>
        <v>5.96</v>
      </c>
      <c r="EV305" s="53">
        <f t="shared" si="284"/>
        <v>6</v>
      </c>
    </row>
    <row r="306" spans="1:165" ht="15.75" customHeight="1">
      <c r="A306" s="49" t="s">
        <v>13</v>
      </c>
      <c r="B306" s="55">
        <v>28</v>
      </c>
      <c r="C306" s="51"/>
      <c r="D306" s="51"/>
      <c r="E306" s="51"/>
      <c r="F306" s="51"/>
      <c r="G306" s="51"/>
      <c r="H306" s="51"/>
      <c r="I306" s="51"/>
      <c r="J306" s="51"/>
      <c r="K306" s="51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  <c r="DS306" s="53"/>
      <c r="DT306" s="53"/>
      <c r="DU306" s="53"/>
      <c r="DV306" s="53"/>
      <c r="DW306" s="53"/>
      <c r="DX306" s="53"/>
      <c r="DY306" s="53"/>
      <c r="DZ306" s="53"/>
      <c r="EA306" s="53"/>
      <c r="EB306" s="53"/>
      <c r="EC306" s="53"/>
      <c r="ED306" s="53"/>
      <c r="EE306" s="53"/>
      <c r="EF306" s="53"/>
      <c r="EG306" s="53"/>
      <c r="EH306" s="53"/>
      <c r="EI306" s="53"/>
      <c r="EJ306" s="53"/>
      <c r="EK306" s="53"/>
      <c r="EL306" s="53"/>
      <c r="EM306" s="53"/>
      <c r="EN306" s="53"/>
      <c r="EO306" s="53"/>
      <c r="EP306" s="53"/>
      <c r="EQ306" s="53"/>
      <c r="ER306" s="53"/>
      <c r="ES306" s="53"/>
      <c r="ET306" s="53"/>
      <c r="EU306" s="53"/>
      <c r="EV306" s="53"/>
    </row>
    <row r="307" spans="1:165" ht="15.75" customHeight="1">
      <c r="A307" s="49" t="s">
        <v>14</v>
      </c>
      <c r="B307" s="55">
        <v>34</v>
      </c>
      <c r="C307" s="51"/>
      <c r="D307" s="51"/>
      <c r="E307" s="51"/>
      <c r="F307" s="51"/>
      <c r="G307" s="51"/>
      <c r="H307" s="51"/>
      <c r="I307" s="51"/>
      <c r="J307" s="51"/>
      <c r="K307" s="51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  <c r="DS307" s="53"/>
      <c r="DT307" s="53"/>
      <c r="DU307" s="53"/>
      <c r="DV307" s="53"/>
      <c r="DW307" s="53"/>
      <c r="DX307" s="53"/>
      <c r="DY307" s="53"/>
      <c r="DZ307" s="53"/>
      <c r="EA307" s="53"/>
      <c r="EB307" s="53"/>
      <c r="EC307" s="53"/>
      <c r="ED307" s="53"/>
      <c r="EE307" s="53"/>
      <c r="EF307" s="53"/>
      <c r="EG307" s="53"/>
      <c r="EH307" s="53"/>
      <c r="EI307" s="53"/>
      <c r="EJ307" s="53"/>
      <c r="EK307" s="53"/>
      <c r="EL307" s="53"/>
      <c r="EM307" s="53"/>
      <c r="EN307" s="53"/>
      <c r="EO307" s="53"/>
      <c r="EP307" s="53"/>
      <c r="EQ307" s="53"/>
      <c r="ER307" s="53"/>
      <c r="ES307" s="53"/>
      <c r="ET307" s="53"/>
      <c r="EU307" s="53"/>
      <c r="EV307" s="53"/>
    </row>
    <row r="308" spans="1:165" s="47" customFormat="1" ht="14.15" customHeight="1">
      <c r="A308" s="44" t="s">
        <v>102</v>
      </c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51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46">
        <f>ROUNDDOWN(0.75*($B$307*BP4),0)</f>
        <v>0</v>
      </c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FI308" s="46"/>
    </row>
    <row r="309" spans="1:165" s="47" customFormat="1" ht="14.15" customHeight="1">
      <c r="A309" s="44" t="s">
        <v>68</v>
      </c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7">
        <f t="shared" ref="AR309:BO309" si="285">(AS309-1)</f>
        <v>60</v>
      </c>
      <c r="AS309" s="57">
        <f t="shared" si="285"/>
        <v>61</v>
      </c>
      <c r="AT309" s="57">
        <f t="shared" si="285"/>
        <v>62</v>
      </c>
      <c r="AU309" s="57">
        <f t="shared" si="285"/>
        <v>63</v>
      </c>
      <c r="AV309" s="57">
        <f t="shared" si="285"/>
        <v>64</v>
      </c>
      <c r="AW309" s="57">
        <f t="shared" si="285"/>
        <v>65</v>
      </c>
      <c r="AX309" s="57">
        <f t="shared" si="285"/>
        <v>66</v>
      </c>
      <c r="AY309" s="57">
        <f t="shared" si="285"/>
        <v>67</v>
      </c>
      <c r="AZ309" s="57">
        <f t="shared" si="285"/>
        <v>68</v>
      </c>
      <c r="BA309" s="57">
        <f t="shared" si="285"/>
        <v>69</v>
      </c>
      <c r="BB309" s="57">
        <f t="shared" si="285"/>
        <v>70</v>
      </c>
      <c r="BC309" s="57">
        <f t="shared" si="285"/>
        <v>71</v>
      </c>
      <c r="BD309" s="57">
        <f t="shared" si="285"/>
        <v>72</v>
      </c>
      <c r="BE309" s="57">
        <f t="shared" si="285"/>
        <v>73</v>
      </c>
      <c r="BF309" s="57">
        <f t="shared" si="285"/>
        <v>74</v>
      </c>
      <c r="BG309" s="57">
        <f t="shared" si="285"/>
        <v>75</v>
      </c>
      <c r="BH309" s="57">
        <f t="shared" si="285"/>
        <v>76</v>
      </c>
      <c r="BI309" s="57">
        <f t="shared" si="285"/>
        <v>77</v>
      </c>
      <c r="BJ309" s="57">
        <f t="shared" si="285"/>
        <v>78</v>
      </c>
      <c r="BK309" s="57">
        <f t="shared" si="285"/>
        <v>79</v>
      </c>
      <c r="BL309" s="57">
        <f t="shared" si="285"/>
        <v>80</v>
      </c>
      <c r="BM309" s="57">
        <f t="shared" si="285"/>
        <v>81</v>
      </c>
      <c r="BN309" s="57">
        <f t="shared" si="285"/>
        <v>82</v>
      </c>
      <c r="BO309" s="57">
        <f t="shared" si="285"/>
        <v>83</v>
      </c>
      <c r="BP309" s="46">
        <v>84</v>
      </c>
      <c r="BQ309" s="57">
        <f t="shared" ref="BQ309:EB309" si="286">(BP309+1)</f>
        <v>85</v>
      </c>
      <c r="BR309" s="57">
        <f t="shared" si="286"/>
        <v>86</v>
      </c>
      <c r="BS309" s="57">
        <f t="shared" si="286"/>
        <v>87</v>
      </c>
      <c r="BT309" s="57">
        <f t="shared" si="286"/>
        <v>88</v>
      </c>
      <c r="BU309" s="57">
        <f t="shared" si="286"/>
        <v>89</v>
      </c>
      <c r="BV309" s="57">
        <f t="shared" si="286"/>
        <v>90</v>
      </c>
      <c r="BW309" s="57">
        <f t="shared" si="286"/>
        <v>91</v>
      </c>
      <c r="BX309" s="57">
        <f t="shared" si="286"/>
        <v>92</v>
      </c>
      <c r="BY309" s="57">
        <f t="shared" si="286"/>
        <v>93</v>
      </c>
      <c r="BZ309" s="57">
        <f t="shared" si="286"/>
        <v>94</v>
      </c>
      <c r="CA309" s="57">
        <f t="shared" si="286"/>
        <v>95</v>
      </c>
      <c r="CB309" s="57">
        <f t="shared" si="286"/>
        <v>96</v>
      </c>
      <c r="CC309" s="57">
        <f t="shared" si="286"/>
        <v>97</v>
      </c>
      <c r="CD309" s="57">
        <f t="shared" si="286"/>
        <v>98</v>
      </c>
      <c r="CE309" s="57">
        <f t="shared" si="286"/>
        <v>99</v>
      </c>
      <c r="CF309" s="57">
        <f t="shared" si="286"/>
        <v>100</v>
      </c>
      <c r="CG309" s="57">
        <f t="shared" si="286"/>
        <v>101</v>
      </c>
      <c r="CH309" s="57">
        <f t="shared" si="286"/>
        <v>102</v>
      </c>
      <c r="CI309" s="57">
        <f t="shared" si="286"/>
        <v>103</v>
      </c>
      <c r="CJ309" s="57">
        <f t="shared" si="286"/>
        <v>104</v>
      </c>
      <c r="CK309" s="57">
        <f t="shared" si="286"/>
        <v>105</v>
      </c>
      <c r="CL309" s="57">
        <f t="shared" si="286"/>
        <v>106</v>
      </c>
      <c r="CM309" s="57">
        <f t="shared" si="286"/>
        <v>107</v>
      </c>
      <c r="CN309" s="57">
        <f t="shared" si="286"/>
        <v>108</v>
      </c>
      <c r="CO309" s="57">
        <f t="shared" si="286"/>
        <v>109</v>
      </c>
      <c r="CP309" s="57">
        <f t="shared" si="286"/>
        <v>110</v>
      </c>
      <c r="CQ309" s="57">
        <f t="shared" si="286"/>
        <v>111</v>
      </c>
      <c r="CR309" s="57">
        <f t="shared" si="286"/>
        <v>112</v>
      </c>
      <c r="CS309" s="57">
        <f t="shared" si="286"/>
        <v>113</v>
      </c>
      <c r="CT309" s="57">
        <f t="shared" si="286"/>
        <v>114</v>
      </c>
      <c r="CU309" s="57">
        <f t="shared" si="286"/>
        <v>115</v>
      </c>
      <c r="CV309" s="57">
        <f t="shared" si="286"/>
        <v>116</v>
      </c>
      <c r="CW309" s="57">
        <f t="shared" si="286"/>
        <v>117</v>
      </c>
      <c r="CX309" s="57">
        <f t="shared" si="286"/>
        <v>118</v>
      </c>
      <c r="CY309" s="57">
        <f t="shared" si="286"/>
        <v>119</v>
      </c>
      <c r="CZ309" s="57">
        <f t="shared" si="286"/>
        <v>120</v>
      </c>
      <c r="DA309" s="57">
        <f t="shared" si="286"/>
        <v>121</v>
      </c>
      <c r="DB309" s="57">
        <f t="shared" si="286"/>
        <v>122</v>
      </c>
      <c r="DC309" s="57">
        <f t="shared" si="286"/>
        <v>123</v>
      </c>
      <c r="DD309" s="57">
        <f t="shared" si="286"/>
        <v>124</v>
      </c>
      <c r="DE309" s="57">
        <f t="shared" si="286"/>
        <v>125</v>
      </c>
      <c r="DF309" s="57">
        <f t="shared" si="286"/>
        <v>126</v>
      </c>
      <c r="DG309" s="57">
        <f t="shared" si="286"/>
        <v>127</v>
      </c>
      <c r="DH309" s="57">
        <f t="shared" si="286"/>
        <v>128</v>
      </c>
      <c r="DI309" s="57">
        <f t="shared" si="286"/>
        <v>129</v>
      </c>
      <c r="DJ309" s="57">
        <f t="shared" si="286"/>
        <v>130</v>
      </c>
      <c r="DK309" s="57">
        <f t="shared" si="286"/>
        <v>131</v>
      </c>
      <c r="DL309" s="57">
        <f t="shared" si="286"/>
        <v>132</v>
      </c>
      <c r="DM309" s="57">
        <f t="shared" si="286"/>
        <v>133</v>
      </c>
      <c r="DN309" s="57">
        <f t="shared" si="286"/>
        <v>134</v>
      </c>
      <c r="DO309" s="57">
        <f t="shared" si="286"/>
        <v>135</v>
      </c>
      <c r="DP309" s="57">
        <f t="shared" si="286"/>
        <v>136</v>
      </c>
      <c r="DQ309" s="57">
        <f t="shared" si="286"/>
        <v>137</v>
      </c>
      <c r="DR309" s="57">
        <f t="shared" si="286"/>
        <v>138</v>
      </c>
      <c r="DS309" s="57">
        <f t="shared" si="286"/>
        <v>139</v>
      </c>
      <c r="DT309" s="57">
        <f t="shared" si="286"/>
        <v>140</v>
      </c>
      <c r="DU309" s="57">
        <f t="shared" si="286"/>
        <v>141</v>
      </c>
      <c r="DV309" s="57">
        <f t="shared" si="286"/>
        <v>142</v>
      </c>
      <c r="DW309" s="57">
        <f t="shared" si="286"/>
        <v>143</v>
      </c>
      <c r="DX309" s="57">
        <f t="shared" si="286"/>
        <v>144</v>
      </c>
      <c r="DY309" s="57">
        <f t="shared" si="286"/>
        <v>145</v>
      </c>
      <c r="DZ309" s="57">
        <f t="shared" si="286"/>
        <v>146</v>
      </c>
      <c r="EA309" s="57">
        <f t="shared" si="286"/>
        <v>147</v>
      </c>
      <c r="EB309" s="57">
        <f t="shared" si="286"/>
        <v>148</v>
      </c>
      <c r="EC309" s="57">
        <f t="shared" ref="EC309:EV309" si="287">(EB309+1)</f>
        <v>149</v>
      </c>
      <c r="ED309" s="57">
        <f t="shared" si="287"/>
        <v>150</v>
      </c>
      <c r="EE309" s="57">
        <f t="shared" si="287"/>
        <v>151</v>
      </c>
      <c r="EF309" s="57">
        <f t="shared" si="287"/>
        <v>152</v>
      </c>
      <c r="EG309" s="57">
        <f t="shared" si="287"/>
        <v>153</v>
      </c>
      <c r="EH309" s="57">
        <f t="shared" si="287"/>
        <v>154</v>
      </c>
      <c r="EI309" s="57">
        <f t="shared" si="287"/>
        <v>155</v>
      </c>
      <c r="EJ309" s="57">
        <f t="shared" si="287"/>
        <v>156</v>
      </c>
      <c r="EK309" s="57">
        <f t="shared" si="287"/>
        <v>157</v>
      </c>
      <c r="EL309" s="57">
        <f t="shared" si="287"/>
        <v>158</v>
      </c>
      <c r="EM309" s="57">
        <f t="shared" si="287"/>
        <v>159</v>
      </c>
      <c r="EN309" s="57">
        <f t="shared" si="287"/>
        <v>160</v>
      </c>
      <c r="EO309" s="57">
        <f t="shared" si="287"/>
        <v>161</v>
      </c>
      <c r="EP309" s="57">
        <f t="shared" si="287"/>
        <v>162</v>
      </c>
      <c r="EQ309" s="57">
        <f t="shared" si="287"/>
        <v>163</v>
      </c>
      <c r="ER309" s="57">
        <f t="shared" si="287"/>
        <v>164</v>
      </c>
      <c r="ES309" s="57">
        <f t="shared" si="287"/>
        <v>165</v>
      </c>
      <c r="ET309" s="57">
        <f t="shared" si="287"/>
        <v>166</v>
      </c>
      <c r="EU309" s="57">
        <f t="shared" si="287"/>
        <v>167</v>
      </c>
      <c r="EV309" s="57">
        <f t="shared" si="287"/>
        <v>168</v>
      </c>
      <c r="FI309" s="46"/>
    </row>
    <row r="310" spans="1:165" s="47" customFormat="1" ht="14.15" customHeight="1">
      <c r="A310" s="44" t="s">
        <v>101</v>
      </c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51"/>
      <c r="Y310" s="51"/>
      <c r="Z310" s="46"/>
      <c r="AA310" s="46"/>
      <c r="AB310" s="46"/>
      <c r="AC310" s="46"/>
      <c r="AD310" s="46"/>
      <c r="AE310" s="46"/>
      <c r="AF310" s="46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46">
        <f t="shared" ref="AR310:BW310" si="288">ROUNDUP(Rows_for_Initial_Curve*AR308,0)</f>
        <v>0</v>
      </c>
      <c r="AS310" s="46">
        <f t="shared" si="288"/>
        <v>0</v>
      </c>
      <c r="AT310" s="46">
        <f t="shared" si="288"/>
        <v>0</v>
      </c>
      <c r="AU310" s="46">
        <f t="shared" si="288"/>
        <v>0</v>
      </c>
      <c r="AV310" s="46">
        <f t="shared" si="288"/>
        <v>0</v>
      </c>
      <c r="AW310" s="46">
        <f t="shared" si="288"/>
        <v>0</v>
      </c>
      <c r="AX310" s="46">
        <f t="shared" si="288"/>
        <v>0</v>
      </c>
      <c r="AY310" s="46">
        <f t="shared" si="288"/>
        <v>0</v>
      </c>
      <c r="AZ310" s="46">
        <f t="shared" si="288"/>
        <v>0</v>
      </c>
      <c r="BA310" s="46">
        <f t="shared" si="288"/>
        <v>0</v>
      </c>
      <c r="BB310" s="46">
        <f t="shared" si="288"/>
        <v>0</v>
      </c>
      <c r="BC310" s="46">
        <f t="shared" si="288"/>
        <v>0</v>
      </c>
      <c r="BD310" s="46">
        <f t="shared" si="288"/>
        <v>0</v>
      </c>
      <c r="BE310" s="46">
        <f t="shared" si="288"/>
        <v>0</v>
      </c>
      <c r="BF310" s="46">
        <f t="shared" si="288"/>
        <v>0</v>
      </c>
      <c r="BG310" s="46">
        <f t="shared" si="288"/>
        <v>0</v>
      </c>
      <c r="BH310" s="46">
        <f t="shared" si="288"/>
        <v>0</v>
      </c>
      <c r="BI310" s="46">
        <f t="shared" si="288"/>
        <v>0</v>
      </c>
      <c r="BJ310" s="46">
        <f t="shared" si="288"/>
        <v>0</v>
      </c>
      <c r="BK310" s="46">
        <f t="shared" si="288"/>
        <v>0</v>
      </c>
      <c r="BL310" s="46">
        <f t="shared" si="288"/>
        <v>0</v>
      </c>
      <c r="BM310" s="46">
        <f t="shared" si="288"/>
        <v>0</v>
      </c>
      <c r="BN310" s="46">
        <f t="shared" si="288"/>
        <v>0</v>
      </c>
      <c r="BO310" s="46">
        <f t="shared" si="288"/>
        <v>0</v>
      </c>
      <c r="BP310" s="46">
        <f t="shared" si="288"/>
        <v>0</v>
      </c>
      <c r="BQ310" s="46">
        <f t="shared" si="288"/>
        <v>0</v>
      </c>
      <c r="BR310" s="46">
        <f t="shared" si="288"/>
        <v>0</v>
      </c>
      <c r="BS310" s="46">
        <f t="shared" si="288"/>
        <v>0</v>
      </c>
      <c r="BT310" s="46">
        <f t="shared" si="288"/>
        <v>0</v>
      </c>
      <c r="BU310" s="46">
        <f t="shared" si="288"/>
        <v>0</v>
      </c>
      <c r="BV310" s="46">
        <f t="shared" si="288"/>
        <v>0</v>
      </c>
      <c r="BW310" s="46">
        <f t="shared" si="288"/>
        <v>0</v>
      </c>
      <c r="BX310" s="46">
        <f t="shared" ref="BX310:DC310" si="289">ROUNDUP(Rows_for_Initial_Curve*BX308,0)</f>
        <v>0</v>
      </c>
      <c r="BY310" s="46">
        <f t="shared" si="289"/>
        <v>0</v>
      </c>
      <c r="BZ310" s="46">
        <f t="shared" si="289"/>
        <v>0</v>
      </c>
      <c r="CA310" s="46">
        <f t="shared" si="289"/>
        <v>0</v>
      </c>
      <c r="CB310" s="46">
        <f t="shared" si="289"/>
        <v>0</v>
      </c>
      <c r="CC310" s="46">
        <f t="shared" si="289"/>
        <v>0</v>
      </c>
      <c r="CD310" s="46">
        <f t="shared" si="289"/>
        <v>0</v>
      </c>
      <c r="CE310" s="46">
        <f t="shared" si="289"/>
        <v>0</v>
      </c>
      <c r="CF310" s="46">
        <f t="shared" si="289"/>
        <v>0</v>
      </c>
      <c r="CG310" s="46">
        <f t="shared" si="289"/>
        <v>0</v>
      </c>
      <c r="CH310" s="46">
        <f t="shared" si="289"/>
        <v>0</v>
      </c>
      <c r="CI310" s="46">
        <f t="shared" si="289"/>
        <v>0</v>
      </c>
      <c r="CJ310" s="46">
        <f t="shared" si="289"/>
        <v>0</v>
      </c>
      <c r="CK310" s="46">
        <f t="shared" si="289"/>
        <v>0</v>
      </c>
      <c r="CL310" s="46">
        <f t="shared" si="289"/>
        <v>0</v>
      </c>
      <c r="CM310" s="46">
        <f t="shared" si="289"/>
        <v>0</v>
      </c>
      <c r="CN310" s="46">
        <f t="shared" si="289"/>
        <v>0</v>
      </c>
      <c r="CO310" s="46">
        <f t="shared" si="289"/>
        <v>0</v>
      </c>
      <c r="CP310" s="46">
        <f t="shared" si="289"/>
        <v>0</v>
      </c>
      <c r="CQ310" s="46">
        <f t="shared" si="289"/>
        <v>0</v>
      </c>
      <c r="CR310" s="46">
        <f t="shared" si="289"/>
        <v>0</v>
      </c>
      <c r="CS310" s="46">
        <f t="shared" si="289"/>
        <v>0</v>
      </c>
      <c r="CT310" s="46">
        <f t="shared" si="289"/>
        <v>0</v>
      </c>
      <c r="CU310" s="46">
        <f t="shared" si="289"/>
        <v>0</v>
      </c>
      <c r="CV310" s="46">
        <f t="shared" si="289"/>
        <v>0</v>
      </c>
      <c r="CW310" s="46">
        <f t="shared" si="289"/>
        <v>0</v>
      </c>
      <c r="CX310" s="46">
        <f t="shared" si="289"/>
        <v>0</v>
      </c>
      <c r="CY310" s="46">
        <f t="shared" si="289"/>
        <v>0</v>
      </c>
      <c r="CZ310" s="46">
        <f t="shared" si="289"/>
        <v>0</v>
      </c>
      <c r="DA310" s="46">
        <f t="shared" si="289"/>
        <v>0</v>
      </c>
      <c r="DB310" s="46">
        <f t="shared" si="289"/>
        <v>0</v>
      </c>
      <c r="DC310" s="46">
        <f t="shared" si="289"/>
        <v>0</v>
      </c>
      <c r="DD310" s="46">
        <f t="shared" ref="DD310:EI310" si="290">ROUNDUP(Rows_for_Initial_Curve*DD308,0)</f>
        <v>0</v>
      </c>
      <c r="DE310" s="46">
        <f t="shared" si="290"/>
        <v>0</v>
      </c>
      <c r="DF310" s="46">
        <f t="shared" si="290"/>
        <v>0</v>
      </c>
      <c r="DG310" s="46">
        <f t="shared" si="290"/>
        <v>0</v>
      </c>
      <c r="DH310" s="46">
        <f t="shared" si="290"/>
        <v>0</v>
      </c>
      <c r="DI310" s="46">
        <f t="shared" si="290"/>
        <v>0</v>
      </c>
      <c r="DJ310" s="46">
        <f t="shared" si="290"/>
        <v>0</v>
      </c>
      <c r="DK310" s="46">
        <f t="shared" si="290"/>
        <v>0</v>
      </c>
      <c r="DL310" s="46">
        <f t="shared" si="290"/>
        <v>0</v>
      </c>
      <c r="DM310" s="46">
        <f t="shared" si="290"/>
        <v>0</v>
      </c>
      <c r="DN310" s="46">
        <f t="shared" si="290"/>
        <v>0</v>
      </c>
      <c r="DO310" s="46">
        <f t="shared" si="290"/>
        <v>0</v>
      </c>
      <c r="DP310" s="46">
        <f t="shared" si="290"/>
        <v>0</v>
      </c>
      <c r="DQ310" s="46">
        <f t="shared" si="290"/>
        <v>0</v>
      </c>
      <c r="DR310" s="46">
        <f t="shared" si="290"/>
        <v>0</v>
      </c>
      <c r="DS310" s="46">
        <f t="shared" si="290"/>
        <v>0</v>
      </c>
      <c r="DT310" s="46">
        <f t="shared" si="290"/>
        <v>0</v>
      </c>
      <c r="DU310" s="46">
        <f t="shared" si="290"/>
        <v>0</v>
      </c>
      <c r="DV310" s="46">
        <f t="shared" si="290"/>
        <v>0</v>
      </c>
      <c r="DW310" s="46">
        <f t="shared" si="290"/>
        <v>0</v>
      </c>
      <c r="DX310" s="46">
        <f t="shared" si="290"/>
        <v>0</v>
      </c>
      <c r="DY310" s="46">
        <f t="shared" si="290"/>
        <v>0</v>
      </c>
      <c r="DZ310" s="46">
        <f t="shared" si="290"/>
        <v>0</v>
      </c>
      <c r="EA310" s="46">
        <f t="shared" si="290"/>
        <v>0</v>
      </c>
      <c r="EB310" s="46">
        <f t="shared" si="290"/>
        <v>0</v>
      </c>
      <c r="EC310" s="46">
        <f t="shared" si="290"/>
        <v>0</v>
      </c>
      <c r="ED310" s="46">
        <f t="shared" si="290"/>
        <v>0</v>
      </c>
      <c r="EE310" s="46">
        <f t="shared" si="290"/>
        <v>0</v>
      </c>
      <c r="EF310" s="46">
        <f t="shared" si="290"/>
        <v>0</v>
      </c>
      <c r="EG310" s="46">
        <f t="shared" si="290"/>
        <v>0</v>
      </c>
      <c r="EH310" s="46">
        <f t="shared" si="290"/>
        <v>0</v>
      </c>
      <c r="EI310" s="46">
        <f t="shared" si="290"/>
        <v>0</v>
      </c>
      <c r="EJ310" s="46">
        <f t="shared" ref="EJ310:EV310" si="291">ROUNDUP(Rows_for_Initial_Curve*EJ308,0)</f>
        <v>0</v>
      </c>
      <c r="EK310" s="46">
        <f t="shared" si="291"/>
        <v>0</v>
      </c>
      <c r="EL310" s="46">
        <f t="shared" si="291"/>
        <v>0</v>
      </c>
      <c r="EM310" s="46">
        <f t="shared" si="291"/>
        <v>0</v>
      </c>
      <c r="EN310" s="46">
        <f t="shared" si="291"/>
        <v>0</v>
      </c>
      <c r="EO310" s="46">
        <f t="shared" si="291"/>
        <v>0</v>
      </c>
      <c r="EP310" s="46">
        <f t="shared" si="291"/>
        <v>0</v>
      </c>
      <c r="EQ310" s="46">
        <f t="shared" si="291"/>
        <v>0</v>
      </c>
      <c r="ER310" s="46">
        <f t="shared" si="291"/>
        <v>0</v>
      </c>
      <c r="ES310" s="46">
        <f t="shared" si="291"/>
        <v>0</v>
      </c>
      <c r="ET310" s="46">
        <f t="shared" si="291"/>
        <v>0</v>
      </c>
      <c r="EU310" s="46">
        <f t="shared" si="291"/>
        <v>0</v>
      </c>
      <c r="EV310" s="46">
        <f t="shared" si="291"/>
        <v>0</v>
      </c>
      <c r="FI310" s="46"/>
    </row>
    <row r="311" spans="1:165" s="47" customFormat="1" ht="14.15" customHeight="1">
      <c r="A311" s="44" t="s">
        <v>100</v>
      </c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51"/>
      <c r="Y311" s="51"/>
      <c r="Z311" s="46"/>
      <c r="AA311" s="46"/>
      <c r="AB311" s="46"/>
      <c r="AC311" s="46"/>
      <c r="AD311" s="46"/>
      <c r="AE311" s="46"/>
      <c r="AF311" s="46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46">
        <f t="shared" ref="AR311:BW311" si="292">ROUNDDOWN(Percent_of_Stitches_Intial_BO*AR309,0)</f>
        <v>18</v>
      </c>
      <c r="AS311" s="46">
        <f t="shared" si="292"/>
        <v>18</v>
      </c>
      <c r="AT311" s="46">
        <f t="shared" si="292"/>
        <v>18</v>
      </c>
      <c r="AU311" s="46">
        <f t="shared" si="292"/>
        <v>18</v>
      </c>
      <c r="AV311" s="46">
        <f t="shared" si="292"/>
        <v>19</v>
      </c>
      <c r="AW311" s="46">
        <f t="shared" si="292"/>
        <v>19</v>
      </c>
      <c r="AX311" s="46">
        <f t="shared" si="292"/>
        <v>19</v>
      </c>
      <c r="AY311" s="46">
        <f t="shared" si="292"/>
        <v>20</v>
      </c>
      <c r="AZ311" s="46">
        <f t="shared" si="292"/>
        <v>20</v>
      </c>
      <c r="BA311" s="46">
        <f t="shared" si="292"/>
        <v>20</v>
      </c>
      <c r="BB311" s="46">
        <f t="shared" si="292"/>
        <v>21</v>
      </c>
      <c r="BC311" s="46">
        <f t="shared" si="292"/>
        <v>21</v>
      </c>
      <c r="BD311" s="46">
        <f t="shared" si="292"/>
        <v>21</v>
      </c>
      <c r="BE311" s="46">
        <f t="shared" si="292"/>
        <v>21</v>
      </c>
      <c r="BF311" s="46">
        <f t="shared" si="292"/>
        <v>22</v>
      </c>
      <c r="BG311" s="46">
        <f t="shared" si="292"/>
        <v>22</v>
      </c>
      <c r="BH311" s="46">
        <f t="shared" si="292"/>
        <v>22</v>
      </c>
      <c r="BI311" s="46">
        <f t="shared" si="292"/>
        <v>23</v>
      </c>
      <c r="BJ311" s="46">
        <f t="shared" si="292"/>
        <v>23</v>
      </c>
      <c r="BK311" s="46">
        <f t="shared" si="292"/>
        <v>23</v>
      </c>
      <c r="BL311" s="46">
        <f t="shared" si="292"/>
        <v>24</v>
      </c>
      <c r="BM311" s="46">
        <f t="shared" si="292"/>
        <v>24</v>
      </c>
      <c r="BN311" s="46">
        <f t="shared" si="292"/>
        <v>24</v>
      </c>
      <c r="BO311" s="46">
        <f t="shared" si="292"/>
        <v>24</v>
      </c>
      <c r="BP311" s="46">
        <f t="shared" si="292"/>
        <v>25</v>
      </c>
      <c r="BQ311" s="46">
        <f t="shared" si="292"/>
        <v>25</v>
      </c>
      <c r="BR311" s="46">
        <f t="shared" si="292"/>
        <v>25</v>
      </c>
      <c r="BS311" s="46">
        <f t="shared" si="292"/>
        <v>26</v>
      </c>
      <c r="BT311" s="46">
        <f t="shared" si="292"/>
        <v>26</v>
      </c>
      <c r="BU311" s="46">
        <f t="shared" si="292"/>
        <v>26</v>
      </c>
      <c r="BV311" s="46">
        <f t="shared" si="292"/>
        <v>27</v>
      </c>
      <c r="BW311" s="46">
        <f t="shared" si="292"/>
        <v>27</v>
      </c>
      <c r="BX311" s="46">
        <f t="shared" ref="BX311:DC311" si="293">ROUNDDOWN(Percent_of_Stitches_Intial_BO*BX309,0)</f>
        <v>27</v>
      </c>
      <c r="BY311" s="46">
        <f t="shared" si="293"/>
        <v>27</v>
      </c>
      <c r="BZ311" s="46">
        <f t="shared" si="293"/>
        <v>28</v>
      </c>
      <c r="CA311" s="46">
        <f t="shared" si="293"/>
        <v>28</v>
      </c>
      <c r="CB311" s="46">
        <f t="shared" si="293"/>
        <v>28</v>
      </c>
      <c r="CC311" s="46">
        <f t="shared" si="293"/>
        <v>29</v>
      </c>
      <c r="CD311" s="46">
        <f t="shared" si="293"/>
        <v>29</v>
      </c>
      <c r="CE311" s="46">
        <f t="shared" si="293"/>
        <v>29</v>
      </c>
      <c r="CF311" s="46">
        <f t="shared" si="293"/>
        <v>30</v>
      </c>
      <c r="CG311" s="46">
        <f t="shared" si="293"/>
        <v>30</v>
      </c>
      <c r="CH311" s="46">
        <f t="shared" si="293"/>
        <v>30</v>
      </c>
      <c r="CI311" s="46">
        <f t="shared" si="293"/>
        <v>30</v>
      </c>
      <c r="CJ311" s="46">
        <f t="shared" si="293"/>
        <v>31</v>
      </c>
      <c r="CK311" s="46">
        <f t="shared" si="293"/>
        <v>31</v>
      </c>
      <c r="CL311" s="46">
        <f t="shared" si="293"/>
        <v>31</v>
      </c>
      <c r="CM311" s="46">
        <f t="shared" si="293"/>
        <v>32</v>
      </c>
      <c r="CN311" s="46">
        <f t="shared" si="293"/>
        <v>32</v>
      </c>
      <c r="CO311" s="46">
        <f t="shared" si="293"/>
        <v>32</v>
      </c>
      <c r="CP311" s="46">
        <f t="shared" si="293"/>
        <v>33</v>
      </c>
      <c r="CQ311" s="46">
        <f t="shared" si="293"/>
        <v>33</v>
      </c>
      <c r="CR311" s="46">
        <f t="shared" si="293"/>
        <v>33</v>
      </c>
      <c r="CS311" s="46">
        <f t="shared" si="293"/>
        <v>33</v>
      </c>
      <c r="CT311" s="46">
        <f t="shared" si="293"/>
        <v>34</v>
      </c>
      <c r="CU311" s="46">
        <f t="shared" si="293"/>
        <v>34</v>
      </c>
      <c r="CV311" s="46">
        <f t="shared" si="293"/>
        <v>34</v>
      </c>
      <c r="CW311" s="46">
        <f t="shared" si="293"/>
        <v>35</v>
      </c>
      <c r="CX311" s="46">
        <f t="shared" si="293"/>
        <v>35</v>
      </c>
      <c r="CY311" s="46">
        <f t="shared" si="293"/>
        <v>35</v>
      </c>
      <c r="CZ311" s="46">
        <f t="shared" si="293"/>
        <v>36</v>
      </c>
      <c r="DA311" s="46">
        <f t="shared" si="293"/>
        <v>36</v>
      </c>
      <c r="DB311" s="46">
        <f t="shared" si="293"/>
        <v>36</v>
      </c>
      <c r="DC311" s="46">
        <f t="shared" si="293"/>
        <v>36</v>
      </c>
      <c r="DD311" s="46">
        <f t="shared" ref="DD311:EI311" si="294">ROUNDDOWN(Percent_of_Stitches_Intial_BO*DD309,0)</f>
        <v>37</v>
      </c>
      <c r="DE311" s="46">
        <f t="shared" si="294"/>
        <v>37</v>
      </c>
      <c r="DF311" s="46">
        <f t="shared" si="294"/>
        <v>37</v>
      </c>
      <c r="DG311" s="46">
        <f t="shared" si="294"/>
        <v>38</v>
      </c>
      <c r="DH311" s="46">
        <f t="shared" si="294"/>
        <v>38</v>
      </c>
      <c r="DI311" s="46">
        <f t="shared" si="294"/>
        <v>38</v>
      </c>
      <c r="DJ311" s="46">
        <f t="shared" si="294"/>
        <v>39</v>
      </c>
      <c r="DK311" s="46">
        <f t="shared" si="294"/>
        <v>39</v>
      </c>
      <c r="DL311" s="46">
        <f t="shared" si="294"/>
        <v>39</v>
      </c>
      <c r="DM311" s="46">
        <f t="shared" si="294"/>
        <v>39</v>
      </c>
      <c r="DN311" s="46">
        <f t="shared" si="294"/>
        <v>40</v>
      </c>
      <c r="DO311" s="46">
        <f t="shared" si="294"/>
        <v>40</v>
      </c>
      <c r="DP311" s="46">
        <f t="shared" si="294"/>
        <v>40</v>
      </c>
      <c r="DQ311" s="46">
        <f t="shared" si="294"/>
        <v>41</v>
      </c>
      <c r="DR311" s="46">
        <f t="shared" si="294"/>
        <v>41</v>
      </c>
      <c r="DS311" s="46">
        <f t="shared" si="294"/>
        <v>41</v>
      </c>
      <c r="DT311" s="46">
        <f t="shared" si="294"/>
        <v>42</v>
      </c>
      <c r="DU311" s="46">
        <f t="shared" si="294"/>
        <v>42</v>
      </c>
      <c r="DV311" s="46">
        <f t="shared" si="294"/>
        <v>42</v>
      </c>
      <c r="DW311" s="46">
        <f t="shared" si="294"/>
        <v>42</v>
      </c>
      <c r="DX311" s="46">
        <f t="shared" si="294"/>
        <v>43</v>
      </c>
      <c r="DY311" s="46">
        <f t="shared" si="294"/>
        <v>43</v>
      </c>
      <c r="DZ311" s="46">
        <f t="shared" si="294"/>
        <v>43</v>
      </c>
      <c r="EA311" s="46">
        <f t="shared" si="294"/>
        <v>44</v>
      </c>
      <c r="EB311" s="46">
        <f t="shared" si="294"/>
        <v>44</v>
      </c>
      <c r="EC311" s="46">
        <f t="shared" si="294"/>
        <v>44</v>
      </c>
      <c r="ED311" s="46">
        <f t="shared" si="294"/>
        <v>45</v>
      </c>
      <c r="EE311" s="46">
        <f t="shared" si="294"/>
        <v>45</v>
      </c>
      <c r="EF311" s="46">
        <f t="shared" si="294"/>
        <v>45</v>
      </c>
      <c r="EG311" s="46">
        <f t="shared" si="294"/>
        <v>45</v>
      </c>
      <c r="EH311" s="46">
        <f t="shared" si="294"/>
        <v>46</v>
      </c>
      <c r="EI311" s="46">
        <f t="shared" si="294"/>
        <v>46</v>
      </c>
      <c r="EJ311" s="46">
        <f t="shared" ref="EJ311:EV311" si="295">ROUNDDOWN(Percent_of_Stitches_Intial_BO*EJ309,0)</f>
        <v>46</v>
      </c>
      <c r="EK311" s="46">
        <f t="shared" si="295"/>
        <v>47</v>
      </c>
      <c r="EL311" s="46">
        <f t="shared" si="295"/>
        <v>47</v>
      </c>
      <c r="EM311" s="46">
        <f t="shared" si="295"/>
        <v>47</v>
      </c>
      <c r="EN311" s="46">
        <f t="shared" si="295"/>
        <v>48</v>
      </c>
      <c r="EO311" s="46">
        <f t="shared" si="295"/>
        <v>48</v>
      </c>
      <c r="EP311" s="46">
        <f t="shared" si="295"/>
        <v>48</v>
      </c>
      <c r="EQ311" s="46">
        <f t="shared" si="295"/>
        <v>48</v>
      </c>
      <c r="ER311" s="46">
        <f t="shared" si="295"/>
        <v>49</v>
      </c>
      <c r="ES311" s="46">
        <f t="shared" si="295"/>
        <v>49</v>
      </c>
      <c r="ET311" s="46">
        <f t="shared" si="295"/>
        <v>49</v>
      </c>
      <c r="EU311" s="46">
        <f t="shared" si="295"/>
        <v>50</v>
      </c>
      <c r="EV311" s="46">
        <f t="shared" si="295"/>
        <v>50</v>
      </c>
      <c r="FI311" s="46"/>
    </row>
    <row r="312" spans="1:165" ht="15.75" customHeight="1">
      <c r="A312" s="54" t="s">
        <v>79</v>
      </c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2"/>
      <c r="AA312" s="52"/>
      <c r="AB312" s="51"/>
      <c r="AC312" s="51"/>
      <c r="AD312" s="51"/>
      <c r="AE312" s="51"/>
      <c r="AF312" s="51"/>
      <c r="AR312" s="53">
        <v>8</v>
      </c>
      <c r="AS312" s="53">
        <v>8</v>
      </c>
      <c r="AT312" s="53">
        <v>8</v>
      </c>
      <c r="AU312" s="53">
        <v>8</v>
      </c>
      <c r="AV312" s="53">
        <v>9</v>
      </c>
      <c r="AW312" s="53">
        <v>9</v>
      </c>
      <c r="AX312" s="53">
        <v>9</v>
      </c>
      <c r="AY312" s="53">
        <v>9</v>
      </c>
      <c r="AZ312" s="53">
        <v>9</v>
      </c>
      <c r="BA312" s="53">
        <v>9</v>
      </c>
      <c r="BB312" s="53">
        <v>10</v>
      </c>
      <c r="BC312" s="53">
        <v>10</v>
      </c>
      <c r="BD312" s="53">
        <v>10</v>
      </c>
      <c r="BE312" s="53">
        <v>10</v>
      </c>
      <c r="BF312" s="53">
        <v>10</v>
      </c>
      <c r="BG312" s="53">
        <v>10</v>
      </c>
      <c r="BH312" s="53">
        <v>10</v>
      </c>
      <c r="BI312" s="53">
        <v>11</v>
      </c>
      <c r="BJ312" s="53">
        <v>11</v>
      </c>
      <c r="BK312" s="53">
        <v>11</v>
      </c>
      <c r="BL312" s="53">
        <v>11</v>
      </c>
      <c r="BM312" s="53">
        <v>11</v>
      </c>
      <c r="BN312" s="53">
        <v>11</v>
      </c>
      <c r="BO312" s="53">
        <v>11</v>
      </c>
      <c r="BP312" s="53">
        <v>11</v>
      </c>
      <c r="BQ312" s="53">
        <v>11</v>
      </c>
      <c r="BR312" s="53">
        <v>11</v>
      </c>
      <c r="BS312" s="53">
        <v>11</v>
      </c>
      <c r="BT312" s="53">
        <v>11</v>
      </c>
      <c r="BU312" s="53">
        <v>11</v>
      </c>
      <c r="BV312" s="53">
        <v>11</v>
      </c>
      <c r="BW312" s="53">
        <v>11</v>
      </c>
      <c r="BX312" s="53">
        <v>11</v>
      </c>
      <c r="BY312" s="53">
        <v>11</v>
      </c>
      <c r="BZ312" s="53">
        <v>12</v>
      </c>
      <c r="CA312" s="53">
        <v>12</v>
      </c>
      <c r="CB312" s="53">
        <v>12</v>
      </c>
      <c r="CC312" s="53">
        <v>12</v>
      </c>
      <c r="CD312" s="53">
        <v>12</v>
      </c>
      <c r="CE312" s="53">
        <v>12</v>
      </c>
      <c r="CF312" s="53">
        <v>12</v>
      </c>
      <c r="CG312" s="53">
        <v>12</v>
      </c>
      <c r="CH312" s="53">
        <v>12</v>
      </c>
      <c r="CI312" s="53">
        <v>12</v>
      </c>
      <c r="CJ312" s="53">
        <v>12</v>
      </c>
      <c r="CK312" s="53">
        <v>12</v>
      </c>
      <c r="CL312" s="53">
        <v>12</v>
      </c>
      <c r="CM312" s="53">
        <v>12</v>
      </c>
      <c r="CN312" s="53">
        <v>12</v>
      </c>
      <c r="CO312" s="53">
        <v>12</v>
      </c>
      <c r="CP312" s="53">
        <v>12</v>
      </c>
      <c r="CQ312" s="53">
        <v>12</v>
      </c>
      <c r="CR312" s="53">
        <v>12</v>
      </c>
      <c r="CS312" s="53">
        <v>12</v>
      </c>
      <c r="CT312" s="53">
        <v>12</v>
      </c>
      <c r="CU312" s="53">
        <v>12</v>
      </c>
      <c r="CV312" s="53">
        <v>12</v>
      </c>
      <c r="CW312" s="53">
        <v>12</v>
      </c>
      <c r="CX312" s="53">
        <v>12</v>
      </c>
      <c r="CY312" s="53">
        <v>12</v>
      </c>
      <c r="CZ312" s="53">
        <v>12</v>
      </c>
      <c r="DA312" s="53">
        <v>12</v>
      </c>
      <c r="DB312" s="53">
        <v>12</v>
      </c>
      <c r="DC312" s="53">
        <v>12</v>
      </c>
      <c r="DD312" s="53">
        <v>12</v>
      </c>
      <c r="DE312" s="53">
        <v>12</v>
      </c>
      <c r="DF312" s="53">
        <v>12</v>
      </c>
      <c r="DG312" s="53">
        <v>12</v>
      </c>
      <c r="DH312" s="53">
        <v>12</v>
      </c>
      <c r="DI312" s="53">
        <v>12</v>
      </c>
      <c r="DJ312" s="53">
        <v>13</v>
      </c>
      <c r="DK312" s="53">
        <v>13</v>
      </c>
      <c r="DL312" s="53">
        <v>13</v>
      </c>
      <c r="DM312" s="53">
        <v>13</v>
      </c>
      <c r="DN312" s="53">
        <v>14</v>
      </c>
      <c r="DO312" s="53">
        <v>14</v>
      </c>
      <c r="DP312" s="53">
        <v>14</v>
      </c>
      <c r="DQ312" s="53">
        <v>14</v>
      </c>
      <c r="DR312" s="53">
        <v>14</v>
      </c>
      <c r="DS312" s="53">
        <v>14</v>
      </c>
      <c r="DT312" s="53">
        <v>14</v>
      </c>
      <c r="DU312" s="53">
        <v>14</v>
      </c>
      <c r="DV312" s="53">
        <v>14</v>
      </c>
      <c r="DW312" s="53">
        <v>14</v>
      </c>
      <c r="DX312" s="53">
        <v>14</v>
      </c>
      <c r="DY312" s="53">
        <v>14</v>
      </c>
      <c r="DZ312" s="53">
        <v>14</v>
      </c>
      <c r="EA312" s="53">
        <v>15</v>
      </c>
      <c r="EB312" s="53">
        <v>15</v>
      </c>
      <c r="EC312" s="53">
        <v>15</v>
      </c>
      <c r="ED312" s="53">
        <v>15</v>
      </c>
      <c r="EE312" s="53">
        <v>15</v>
      </c>
      <c r="EF312" s="53">
        <v>15</v>
      </c>
      <c r="EG312" s="53">
        <v>15</v>
      </c>
      <c r="EH312" s="53">
        <v>15</v>
      </c>
      <c r="EI312" s="53">
        <v>15</v>
      </c>
      <c r="EJ312" s="53">
        <v>15</v>
      </c>
      <c r="EK312" s="53">
        <v>15</v>
      </c>
      <c r="EL312" s="53">
        <v>15</v>
      </c>
      <c r="EM312" s="53">
        <v>15</v>
      </c>
      <c r="EN312" s="53">
        <v>15</v>
      </c>
      <c r="EO312" s="53">
        <v>15</v>
      </c>
      <c r="EP312" s="53">
        <v>15</v>
      </c>
      <c r="EQ312" s="53">
        <v>15</v>
      </c>
      <c r="ER312" s="53">
        <v>16</v>
      </c>
      <c r="ES312" s="53">
        <v>16</v>
      </c>
      <c r="ET312" s="53">
        <v>16</v>
      </c>
      <c r="EU312" s="53">
        <v>16</v>
      </c>
      <c r="EV312" s="53">
        <v>16</v>
      </c>
      <c r="FI312" s="51"/>
    </row>
    <row r="313" spans="1:165" ht="15.75" customHeight="1">
      <c r="A313" s="54" t="s">
        <v>80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2"/>
      <c r="AA313" s="52"/>
      <c r="AB313" s="51"/>
      <c r="AC313" s="51"/>
      <c r="AD313" s="51"/>
      <c r="AE313" s="51"/>
      <c r="AF313" s="51"/>
      <c r="AR313" s="53">
        <v>6</v>
      </c>
      <c r="AS313" s="53">
        <v>6</v>
      </c>
      <c r="AT313" s="53">
        <v>6</v>
      </c>
      <c r="AU313" s="53">
        <v>6</v>
      </c>
      <c r="AV313" s="53">
        <v>6</v>
      </c>
      <c r="AW313" s="53">
        <v>6</v>
      </c>
      <c r="AX313" s="53">
        <v>6</v>
      </c>
      <c r="AY313" s="53">
        <v>7</v>
      </c>
      <c r="AZ313" s="53">
        <v>7</v>
      </c>
      <c r="BA313" s="53">
        <v>7</v>
      </c>
      <c r="BB313" s="53">
        <v>7</v>
      </c>
      <c r="BC313" s="53">
        <v>7</v>
      </c>
      <c r="BD313" s="53">
        <v>7</v>
      </c>
      <c r="BE313" s="53">
        <v>7</v>
      </c>
      <c r="BF313" s="53">
        <v>8</v>
      </c>
      <c r="BG313" s="53">
        <v>8</v>
      </c>
      <c r="BH313" s="53">
        <v>8</v>
      </c>
      <c r="BI313" s="53">
        <v>8</v>
      </c>
      <c r="BJ313" s="53">
        <v>8</v>
      </c>
      <c r="BK313" s="53">
        <v>8</v>
      </c>
      <c r="BL313" s="53">
        <v>8</v>
      </c>
      <c r="BM313" s="53">
        <v>8</v>
      </c>
      <c r="BN313" s="53">
        <v>8</v>
      </c>
      <c r="BO313" s="53">
        <v>8</v>
      </c>
      <c r="BP313" s="53">
        <v>8</v>
      </c>
      <c r="BQ313" s="53">
        <v>8</v>
      </c>
      <c r="BR313" s="53">
        <v>8</v>
      </c>
      <c r="BS313" s="53">
        <v>8</v>
      </c>
      <c r="BT313" s="53">
        <v>8</v>
      </c>
      <c r="BU313" s="53">
        <v>8</v>
      </c>
      <c r="BV313" s="53">
        <v>8</v>
      </c>
      <c r="BW313" s="53">
        <v>8</v>
      </c>
      <c r="BX313" s="53">
        <v>8</v>
      </c>
      <c r="BY313" s="53">
        <v>8</v>
      </c>
      <c r="BZ313" s="53">
        <v>8</v>
      </c>
      <c r="CA313" s="53">
        <v>8</v>
      </c>
      <c r="CB313" s="53">
        <v>8</v>
      </c>
      <c r="CC313" s="53">
        <v>8</v>
      </c>
      <c r="CD313" s="53">
        <v>8</v>
      </c>
      <c r="CE313" s="53">
        <v>8</v>
      </c>
      <c r="CF313" s="53">
        <v>8</v>
      </c>
      <c r="CG313" s="53">
        <v>8</v>
      </c>
      <c r="CH313" s="53">
        <v>8</v>
      </c>
      <c r="CI313" s="53">
        <v>8</v>
      </c>
      <c r="CJ313" s="53">
        <v>9</v>
      </c>
      <c r="CK313" s="53">
        <v>9</v>
      </c>
      <c r="CL313" s="53">
        <v>9</v>
      </c>
      <c r="CM313" s="53">
        <v>10</v>
      </c>
      <c r="CN313" s="53">
        <v>10</v>
      </c>
      <c r="CO313" s="53">
        <v>10</v>
      </c>
      <c r="CP313" s="53">
        <v>10</v>
      </c>
      <c r="CQ313" s="53">
        <v>10</v>
      </c>
      <c r="CR313" s="53">
        <v>10</v>
      </c>
      <c r="CS313" s="53">
        <v>10</v>
      </c>
      <c r="CT313" s="53">
        <v>10</v>
      </c>
      <c r="CU313" s="53">
        <v>10</v>
      </c>
      <c r="CV313" s="53">
        <v>10</v>
      </c>
      <c r="CW313" s="53">
        <v>10</v>
      </c>
      <c r="CX313" s="53">
        <v>10</v>
      </c>
      <c r="CY313" s="53">
        <v>10</v>
      </c>
      <c r="CZ313" s="53">
        <v>10</v>
      </c>
      <c r="DA313" s="53">
        <v>10</v>
      </c>
      <c r="DB313" s="53">
        <v>10</v>
      </c>
      <c r="DC313" s="53">
        <v>10</v>
      </c>
      <c r="DD313" s="53">
        <v>10</v>
      </c>
      <c r="DE313" s="53">
        <v>10</v>
      </c>
      <c r="DF313" s="53">
        <v>10</v>
      </c>
      <c r="DG313" s="53">
        <v>10</v>
      </c>
      <c r="DH313" s="53">
        <v>10</v>
      </c>
      <c r="DI313" s="53">
        <v>10</v>
      </c>
      <c r="DJ313" s="53">
        <v>10</v>
      </c>
      <c r="DK313" s="53">
        <v>10</v>
      </c>
      <c r="DL313" s="53">
        <v>10</v>
      </c>
      <c r="DM313" s="53">
        <v>10</v>
      </c>
      <c r="DN313" s="53">
        <v>10</v>
      </c>
      <c r="DO313" s="53">
        <v>10</v>
      </c>
      <c r="DP313" s="53">
        <v>10</v>
      </c>
      <c r="DQ313" s="53">
        <v>11</v>
      </c>
      <c r="DR313" s="53">
        <v>11</v>
      </c>
      <c r="DS313" s="53">
        <v>11</v>
      </c>
      <c r="DT313" s="53">
        <v>12</v>
      </c>
      <c r="DU313" s="53">
        <v>12</v>
      </c>
      <c r="DV313" s="53">
        <v>12</v>
      </c>
      <c r="DW313" s="53">
        <v>12</v>
      </c>
      <c r="DX313" s="53">
        <v>12</v>
      </c>
      <c r="DY313" s="53">
        <v>12</v>
      </c>
      <c r="DZ313" s="53">
        <v>12</v>
      </c>
      <c r="EA313" s="53">
        <v>12</v>
      </c>
      <c r="EB313" s="53">
        <v>12</v>
      </c>
      <c r="EC313" s="53">
        <v>12</v>
      </c>
      <c r="ED313" s="53">
        <v>12</v>
      </c>
      <c r="EE313" s="53">
        <v>12</v>
      </c>
      <c r="EF313" s="53">
        <v>12</v>
      </c>
      <c r="EG313" s="53">
        <v>12</v>
      </c>
      <c r="EH313" s="53">
        <v>13</v>
      </c>
      <c r="EI313" s="53">
        <v>13</v>
      </c>
      <c r="EJ313" s="53">
        <v>13</v>
      </c>
      <c r="EK313" s="53">
        <v>13</v>
      </c>
      <c r="EL313" s="53">
        <v>13</v>
      </c>
      <c r="EM313" s="53">
        <v>13</v>
      </c>
      <c r="EN313" s="53">
        <v>13</v>
      </c>
      <c r="EO313" s="53">
        <v>13</v>
      </c>
      <c r="EP313" s="53">
        <v>13</v>
      </c>
      <c r="EQ313" s="53">
        <v>13</v>
      </c>
      <c r="ER313" s="53">
        <v>14</v>
      </c>
      <c r="ES313" s="53">
        <v>14</v>
      </c>
      <c r="ET313" s="53">
        <v>14</v>
      </c>
      <c r="EU313" s="53">
        <v>14</v>
      </c>
      <c r="EV313" s="53">
        <v>14</v>
      </c>
      <c r="FI313" s="51"/>
    </row>
    <row r="314" spans="1:165" ht="15.75" customHeight="1">
      <c r="A314" s="54" t="s">
        <v>81</v>
      </c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2"/>
      <c r="AA314" s="52"/>
      <c r="AB314" s="51"/>
      <c r="AC314" s="51"/>
      <c r="AD314" s="51"/>
      <c r="AE314" s="51"/>
      <c r="AF314" s="51"/>
      <c r="BL314" s="53">
        <v>3</v>
      </c>
      <c r="BM314" s="53">
        <v>3</v>
      </c>
      <c r="BN314" s="53">
        <v>3</v>
      </c>
      <c r="BO314" s="53">
        <v>3</v>
      </c>
      <c r="BP314" s="53">
        <v>4</v>
      </c>
      <c r="BQ314" s="53">
        <v>4</v>
      </c>
      <c r="BR314" s="53">
        <v>4</v>
      </c>
      <c r="BS314" s="53">
        <v>4</v>
      </c>
      <c r="BT314" s="53">
        <v>4</v>
      </c>
      <c r="BU314" s="53">
        <v>4</v>
      </c>
      <c r="BV314" s="53">
        <v>5</v>
      </c>
      <c r="BW314" s="53">
        <v>5</v>
      </c>
      <c r="BX314" s="53">
        <v>5</v>
      </c>
      <c r="BY314" s="53">
        <v>5</v>
      </c>
      <c r="BZ314" s="53">
        <v>5</v>
      </c>
      <c r="CA314" s="53">
        <v>5</v>
      </c>
      <c r="CB314" s="53">
        <v>5</v>
      </c>
      <c r="CC314" s="53">
        <v>5</v>
      </c>
      <c r="CD314" s="53">
        <v>5</v>
      </c>
      <c r="CE314" s="53">
        <v>5</v>
      </c>
      <c r="CF314" s="53">
        <v>6</v>
      </c>
      <c r="CG314" s="53">
        <v>6</v>
      </c>
      <c r="CH314" s="53">
        <v>6</v>
      </c>
      <c r="CI314" s="53">
        <v>6</v>
      </c>
      <c r="CJ314" s="53">
        <v>6</v>
      </c>
      <c r="CK314" s="53">
        <v>6</v>
      </c>
      <c r="CL314" s="53">
        <v>6</v>
      </c>
      <c r="CM314" s="53">
        <v>6</v>
      </c>
      <c r="CN314" s="53">
        <v>6</v>
      </c>
      <c r="CO314" s="53">
        <v>6</v>
      </c>
      <c r="CP314" s="53">
        <v>7</v>
      </c>
      <c r="CQ314" s="53">
        <v>7</v>
      </c>
      <c r="CR314" s="53">
        <v>7</v>
      </c>
      <c r="CS314" s="53">
        <v>6</v>
      </c>
      <c r="CT314" s="53">
        <v>6</v>
      </c>
      <c r="CU314" s="53">
        <v>6</v>
      </c>
      <c r="CV314" s="53">
        <v>6</v>
      </c>
      <c r="CW314" s="53">
        <v>6</v>
      </c>
      <c r="CX314" s="53">
        <v>6</v>
      </c>
      <c r="CY314" s="53">
        <v>6</v>
      </c>
      <c r="CZ314" s="53">
        <v>7</v>
      </c>
      <c r="DA314" s="53">
        <v>7</v>
      </c>
      <c r="DB314" s="53">
        <v>7</v>
      </c>
      <c r="DC314" s="53">
        <v>7</v>
      </c>
      <c r="DD314" s="53">
        <v>7</v>
      </c>
      <c r="DE314" s="53">
        <v>7</v>
      </c>
      <c r="DF314" s="53">
        <v>7</v>
      </c>
      <c r="DG314" s="53">
        <v>7</v>
      </c>
      <c r="DH314" s="53">
        <v>7</v>
      </c>
      <c r="DI314" s="53">
        <v>7</v>
      </c>
      <c r="DJ314" s="53">
        <v>7</v>
      </c>
      <c r="DK314" s="53">
        <v>7</v>
      </c>
      <c r="DL314" s="53">
        <v>7</v>
      </c>
      <c r="DM314" s="53">
        <v>7</v>
      </c>
      <c r="DN314" s="53">
        <v>7</v>
      </c>
      <c r="DO314" s="53">
        <v>7</v>
      </c>
      <c r="DP314" s="53">
        <v>7</v>
      </c>
      <c r="DQ314" s="53">
        <v>7</v>
      </c>
      <c r="DR314" s="53">
        <v>7</v>
      </c>
      <c r="DS314" s="53">
        <v>7</v>
      </c>
      <c r="DT314" s="53">
        <v>7</v>
      </c>
      <c r="DU314" s="53">
        <v>7</v>
      </c>
      <c r="DV314" s="53">
        <v>7</v>
      </c>
      <c r="DW314" s="53">
        <v>7</v>
      </c>
      <c r="DX314" s="53">
        <v>8</v>
      </c>
      <c r="DY314" s="53">
        <v>8</v>
      </c>
      <c r="DZ314" s="53">
        <v>8</v>
      </c>
      <c r="EA314" s="53">
        <v>8</v>
      </c>
      <c r="EB314" s="53">
        <v>8</v>
      </c>
      <c r="EC314" s="53">
        <v>8</v>
      </c>
      <c r="ED314" s="53">
        <v>9</v>
      </c>
      <c r="EE314" s="53">
        <v>9</v>
      </c>
      <c r="EF314" s="53">
        <v>9</v>
      </c>
      <c r="EG314" s="53">
        <v>9</v>
      </c>
      <c r="EH314" s="53">
        <v>9</v>
      </c>
      <c r="EI314" s="53">
        <v>9</v>
      </c>
      <c r="EJ314" s="53">
        <v>9</v>
      </c>
      <c r="EK314" s="53">
        <v>9</v>
      </c>
      <c r="EL314" s="53">
        <v>9</v>
      </c>
      <c r="EM314" s="53">
        <v>9</v>
      </c>
      <c r="EN314" s="53">
        <v>9</v>
      </c>
      <c r="EO314" s="53">
        <v>9</v>
      </c>
      <c r="EP314" s="53">
        <v>9</v>
      </c>
      <c r="EQ314" s="53">
        <v>9</v>
      </c>
      <c r="ER314" s="53">
        <v>9</v>
      </c>
      <c r="ES314" s="53">
        <v>9</v>
      </c>
      <c r="ET314" s="53">
        <v>9</v>
      </c>
      <c r="EU314" s="53">
        <v>9</v>
      </c>
      <c r="EV314" s="53">
        <v>9</v>
      </c>
      <c r="FI314" s="51"/>
    </row>
    <row r="315" spans="1:165" ht="15.75" customHeight="1">
      <c r="A315" s="54" t="s">
        <v>99</v>
      </c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2"/>
      <c r="AA315" s="52"/>
      <c r="AB315" s="51"/>
      <c r="AC315" s="51"/>
      <c r="AD315" s="51"/>
      <c r="AE315" s="51"/>
      <c r="AF315" s="51"/>
      <c r="CS315" s="53">
        <v>2</v>
      </c>
      <c r="CT315" s="53">
        <v>2</v>
      </c>
      <c r="CU315" s="53">
        <v>2</v>
      </c>
      <c r="CV315" s="53">
        <v>2</v>
      </c>
      <c r="CW315" s="53">
        <v>3</v>
      </c>
      <c r="CX315" s="53">
        <v>3</v>
      </c>
      <c r="CY315" s="53">
        <v>3</v>
      </c>
      <c r="CZ315" s="53">
        <v>3</v>
      </c>
      <c r="DA315" s="53">
        <v>3</v>
      </c>
      <c r="DB315" s="53">
        <v>3</v>
      </c>
      <c r="DC315" s="53">
        <v>3</v>
      </c>
      <c r="DD315" s="53">
        <v>4</v>
      </c>
      <c r="DE315" s="53">
        <v>4</v>
      </c>
      <c r="DF315" s="53">
        <v>4</v>
      </c>
      <c r="DG315" s="53">
        <v>5</v>
      </c>
      <c r="DH315" s="53">
        <v>5</v>
      </c>
      <c r="DI315" s="53">
        <v>5</v>
      </c>
      <c r="DJ315" s="53">
        <v>5</v>
      </c>
      <c r="DK315" s="53">
        <v>5</v>
      </c>
      <c r="DL315" s="53">
        <v>5</v>
      </c>
      <c r="DM315" s="53">
        <v>5</v>
      </c>
      <c r="DN315" s="53">
        <v>5</v>
      </c>
      <c r="DO315" s="53">
        <v>5</v>
      </c>
      <c r="DP315" s="53">
        <v>5</v>
      </c>
      <c r="DQ315" s="53">
        <v>5</v>
      </c>
      <c r="DR315" s="53">
        <v>5</v>
      </c>
      <c r="DS315" s="53">
        <v>5</v>
      </c>
      <c r="DT315" s="53">
        <v>5</v>
      </c>
      <c r="DU315" s="53">
        <v>5</v>
      </c>
      <c r="DV315" s="53">
        <v>5</v>
      </c>
      <c r="DW315" s="53">
        <v>5</v>
      </c>
      <c r="DX315" s="53">
        <v>5</v>
      </c>
      <c r="DY315" s="53">
        <v>5</v>
      </c>
      <c r="DZ315" s="53">
        <v>5</v>
      </c>
      <c r="EA315" s="53">
        <v>5</v>
      </c>
      <c r="EB315" s="53">
        <v>5</v>
      </c>
      <c r="EC315" s="53">
        <v>5</v>
      </c>
      <c r="ED315" s="53">
        <v>5</v>
      </c>
      <c r="EE315" s="53">
        <v>5</v>
      </c>
      <c r="EF315" s="53">
        <v>5</v>
      </c>
      <c r="EG315" s="53">
        <v>5</v>
      </c>
      <c r="EH315" s="53">
        <v>5</v>
      </c>
      <c r="EI315" s="53">
        <v>5</v>
      </c>
      <c r="EJ315" s="53">
        <v>5</v>
      </c>
      <c r="EK315" s="53">
        <v>6</v>
      </c>
      <c r="EL315" s="53">
        <v>6</v>
      </c>
      <c r="EM315" s="53">
        <v>6</v>
      </c>
      <c r="EN315" s="53">
        <v>7</v>
      </c>
      <c r="EO315" s="53">
        <v>7</v>
      </c>
      <c r="EP315" s="53">
        <v>7</v>
      </c>
      <c r="EQ315" s="53">
        <v>7</v>
      </c>
      <c r="ER315" s="53">
        <v>6</v>
      </c>
      <c r="ES315" s="53">
        <v>6</v>
      </c>
      <c r="ET315" s="53">
        <v>6</v>
      </c>
      <c r="EU315" s="53">
        <v>7</v>
      </c>
      <c r="EV315" s="53">
        <v>7</v>
      </c>
      <c r="FI315" s="51"/>
    </row>
    <row r="316" spans="1:165" ht="15.75" customHeight="1">
      <c r="A316" s="54" t="s">
        <v>83</v>
      </c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2"/>
      <c r="AA316" s="52"/>
      <c r="AB316" s="51"/>
      <c r="AC316" s="51"/>
      <c r="AD316" s="51"/>
      <c r="AE316" s="51"/>
      <c r="AF316" s="51"/>
      <c r="AR316" s="53">
        <v>4</v>
      </c>
      <c r="AS316" s="53">
        <v>4</v>
      </c>
      <c r="AT316" s="53">
        <v>4</v>
      </c>
      <c r="AU316" s="53">
        <v>4</v>
      </c>
      <c r="AV316" s="53">
        <v>4</v>
      </c>
      <c r="AW316" s="53">
        <v>4</v>
      </c>
      <c r="AX316" s="53">
        <v>4</v>
      </c>
      <c r="AY316" s="53">
        <v>4</v>
      </c>
      <c r="AZ316" s="53">
        <v>4</v>
      </c>
      <c r="BA316" s="53">
        <v>4</v>
      </c>
      <c r="BB316" s="53">
        <v>4</v>
      </c>
      <c r="BC316" s="53">
        <v>4</v>
      </c>
      <c r="BD316" s="53">
        <v>4</v>
      </c>
      <c r="BE316" s="53">
        <v>4</v>
      </c>
      <c r="BF316" s="53">
        <v>4</v>
      </c>
      <c r="BG316" s="53">
        <v>4</v>
      </c>
      <c r="BH316" s="53">
        <v>4</v>
      </c>
      <c r="BI316" s="53">
        <v>4</v>
      </c>
      <c r="BJ316" s="53">
        <v>4</v>
      </c>
      <c r="BK316" s="53">
        <v>4</v>
      </c>
      <c r="BL316" s="53">
        <v>2</v>
      </c>
      <c r="BM316" s="53">
        <v>2</v>
      </c>
      <c r="BN316" s="53">
        <v>2</v>
      </c>
      <c r="BO316" s="53">
        <v>2</v>
      </c>
      <c r="BP316" s="53">
        <v>2</v>
      </c>
      <c r="BQ316" s="53">
        <v>2</v>
      </c>
      <c r="BR316" s="53">
        <v>2</v>
      </c>
      <c r="BS316" s="53">
        <v>3</v>
      </c>
      <c r="BT316" s="53">
        <v>3</v>
      </c>
      <c r="BU316" s="53">
        <v>3</v>
      </c>
      <c r="BV316" s="53">
        <v>3</v>
      </c>
      <c r="BW316" s="53">
        <v>3</v>
      </c>
      <c r="BX316" s="53">
        <v>3</v>
      </c>
      <c r="BY316" s="53">
        <v>3</v>
      </c>
      <c r="BZ316" s="53">
        <v>3</v>
      </c>
      <c r="CA316" s="53">
        <v>3</v>
      </c>
      <c r="CB316" s="53">
        <v>3</v>
      </c>
      <c r="CC316" s="53">
        <v>4</v>
      </c>
      <c r="CD316" s="53">
        <v>4</v>
      </c>
      <c r="CE316" s="53">
        <v>4</v>
      </c>
      <c r="CF316" s="53">
        <v>4</v>
      </c>
      <c r="CG316" s="53">
        <v>4</v>
      </c>
      <c r="CH316" s="53">
        <v>4</v>
      </c>
      <c r="CI316" s="53">
        <v>4</v>
      </c>
      <c r="CJ316" s="53">
        <v>4</v>
      </c>
      <c r="CK316" s="53">
        <v>4</v>
      </c>
      <c r="CL316" s="53">
        <v>4</v>
      </c>
      <c r="CM316" s="53">
        <v>4</v>
      </c>
      <c r="CN316" s="53">
        <v>4</v>
      </c>
      <c r="CO316" s="53">
        <v>4</v>
      </c>
      <c r="CP316" s="53">
        <v>4</v>
      </c>
      <c r="CQ316" s="53">
        <v>4</v>
      </c>
      <c r="CR316" s="53">
        <v>4</v>
      </c>
      <c r="CS316" s="53">
        <v>4</v>
      </c>
      <c r="CT316" s="53">
        <v>4</v>
      </c>
      <c r="CU316" s="53">
        <v>4</v>
      </c>
      <c r="CV316" s="53">
        <v>4</v>
      </c>
      <c r="CW316" s="53">
        <v>4</v>
      </c>
      <c r="CX316" s="53">
        <v>4</v>
      </c>
      <c r="CY316" s="53">
        <v>4</v>
      </c>
      <c r="CZ316" s="53">
        <v>4</v>
      </c>
      <c r="DA316" s="53">
        <v>4</v>
      </c>
      <c r="DB316" s="53">
        <v>4</v>
      </c>
      <c r="DC316" s="53">
        <v>4</v>
      </c>
      <c r="DD316" s="53">
        <v>4</v>
      </c>
      <c r="DE316" s="53">
        <v>4</v>
      </c>
      <c r="DF316" s="53">
        <v>4</v>
      </c>
      <c r="DG316" s="53">
        <v>4</v>
      </c>
      <c r="DH316" s="53">
        <v>4</v>
      </c>
      <c r="DI316" s="53">
        <v>4</v>
      </c>
      <c r="DJ316" s="53">
        <v>4</v>
      </c>
      <c r="DK316" s="53">
        <v>4</v>
      </c>
      <c r="DL316" s="53">
        <v>4</v>
      </c>
      <c r="DM316" s="53">
        <v>4</v>
      </c>
      <c r="DN316" s="53">
        <v>4</v>
      </c>
      <c r="DO316" s="53">
        <v>4</v>
      </c>
      <c r="DP316" s="53">
        <v>4</v>
      </c>
      <c r="DQ316" s="53">
        <v>4</v>
      </c>
      <c r="DR316" s="53">
        <v>4</v>
      </c>
      <c r="DS316" s="53">
        <v>4</v>
      </c>
      <c r="DT316" s="53">
        <v>4</v>
      </c>
      <c r="DU316" s="53">
        <v>4</v>
      </c>
      <c r="DV316" s="53">
        <v>4</v>
      </c>
      <c r="DW316" s="53">
        <v>4</v>
      </c>
      <c r="DX316" s="53">
        <v>4</v>
      </c>
      <c r="DY316" s="53">
        <v>4</v>
      </c>
      <c r="DZ316" s="53">
        <v>4</v>
      </c>
      <c r="EA316" s="53">
        <v>4</v>
      </c>
      <c r="EB316" s="53">
        <v>4</v>
      </c>
      <c r="EC316" s="53">
        <v>4</v>
      </c>
      <c r="ED316" s="53">
        <v>4</v>
      </c>
      <c r="EE316" s="53">
        <v>4</v>
      </c>
      <c r="EF316" s="53">
        <v>4</v>
      </c>
      <c r="EG316" s="53">
        <v>4</v>
      </c>
      <c r="EH316" s="53">
        <v>4</v>
      </c>
      <c r="EI316" s="53">
        <v>4</v>
      </c>
      <c r="EJ316" s="53">
        <v>4</v>
      </c>
      <c r="EK316" s="53">
        <v>4</v>
      </c>
      <c r="EL316" s="53">
        <v>4</v>
      </c>
      <c r="EM316" s="53">
        <v>4</v>
      </c>
      <c r="EN316" s="53">
        <v>4</v>
      </c>
      <c r="EO316" s="53">
        <v>4</v>
      </c>
      <c r="EP316" s="53">
        <v>4</v>
      </c>
      <c r="EQ316" s="53">
        <v>4</v>
      </c>
      <c r="ER316" s="53">
        <v>4</v>
      </c>
      <c r="ES316" s="53">
        <v>4</v>
      </c>
      <c r="ET316" s="53">
        <v>4</v>
      </c>
      <c r="EU316" s="53">
        <v>4</v>
      </c>
      <c r="EV316" s="53">
        <v>4</v>
      </c>
      <c r="FI316" s="51"/>
    </row>
    <row r="317" spans="1:165" s="58" customFormat="1" ht="15.75" customHeight="1">
      <c r="A317" s="58" t="s">
        <v>98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51"/>
      <c r="AH317" s="51"/>
      <c r="AI317" s="53"/>
      <c r="AJ317" s="53"/>
      <c r="AK317" s="53"/>
      <c r="AL317" s="53"/>
      <c r="AM317" s="53"/>
      <c r="AN317" s="53"/>
      <c r="AO317" s="53"/>
      <c r="AP317" s="53"/>
      <c r="AQ317" s="53"/>
      <c r="AR317" s="60">
        <f t="shared" ref="AR317:BK317" si="296">((2*2)+(2*AR316))</f>
        <v>12</v>
      </c>
      <c r="AS317" s="60">
        <f t="shared" si="296"/>
        <v>12</v>
      </c>
      <c r="AT317" s="60">
        <f t="shared" si="296"/>
        <v>12</v>
      </c>
      <c r="AU317" s="60">
        <f t="shared" si="296"/>
        <v>12</v>
      </c>
      <c r="AV317" s="60">
        <f t="shared" si="296"/>
        <v>12</v>
      </c>
      <c r="AW317" s="60">
        <f t="shared" si="296"/>
        <v>12</v>
      </c>
      <c r="AX317" s="60">
        <f t="shared" si="296"/>
        <v>12</v>
      </c>
      <c r="AY317" s="60">
        <f t="shared" si="296"/>
        <v>12</v>
      </c>
      <c r="AZ317" s="60">
        <f t="shared" si="296"/>
        <v>12</v>
      </c>
      <c r="BA317" s="60">
        <f t="shared" si="296"/>
        <v>12</v>
      </c>
      <c r="BB317" s="60">
        <f t="shared" si="296"/>
        <v>12</v>
      </c>
      <c r="BC317" s="60">
        <f t="shared" si="296"/>
        <v>12</v>
      </c>
      <c r="BD317" s="60">
        <f t="shared" si="296"/>
        <v>12</v>
      </c>
      <c r="BE317" s="60">
        <f t="shared" si="296"/>
        <v>12</v>
      </c>
      <c r="BF317" s="60">
        <f t="shared" si="296"/>
        <v>12</v>
      </c>
      <c r="BG317" s="60">
        <f t="shared" si="296"/>
        <v>12</v>
      </c>
      <c r="BH317" s="60">
        <f t="shared" si="296"/>
        <v>12</v>
      </c>
      <c r="BI317" s="60">
        <f t="shared" si="296"/>
        <v>12</v>
      </c>
      <c r="BJ317" s="60">
        <f t="shared" si="296"/>
        <v>12</v>
      </c>
      <c r="BK317" s="60">
        <f t="shared" si="296"/>
        <v>12</v>
      </c>
      <c r="BL317" s="60">
        <f t="shared" ref="BL317:CR317" si="297">((2*3)+(2*BL316))</f>
        <v>10</v>
      </c>
      <c r="BM317" s="60">
        <f t="shared" si="297"/>
        <v>10</v>
      </c>
      <c r="BN317" s="60">
        <f t="shared" si="297"/>
        <v>10</v>
      </c>
      <c r="BO317" s="60">
        <f t="shared" si="297"/>
        <v>10</v>
      </c>
      <c r="BP317" s="60">
        <f t="shared" si="297"/>
        <v>10</v>
      </c>
      <c r="BQ317" s="60">
        <f t="shared" si="297"/>
        <v>10</v>
      </c>
      <c r="BR317" s="60">
        <f t="shared" si="297"/>
        <v>10</v>
      </c>
      <c r="BS317" s="60">
        <f t="shared" si="297"/>
        <v>12</v>
      </c>
      <c r="BT317" s="60">
        <f t="shared" si="297"/>
        <v>12</v>
      </c>
      <c r="BU317" s="60">
        <f t="shared" si="297"/>
        <v>12</v>
      </c>
      <c r="BV317" s="60">
        <f t="shared" si="297"/>
        <v>12</v>
      </c>
      <c r="BW317" s="60">
        <f t="shared" si="297"/>
        <v>12</v>
      </c>
      <c r="BX317" s="60">
        <f t="shared" si="297"/>
        <v>12</v>
      </c>
      <c r="BY317" s="60">
        <f t="shared" si="297"/>
        <v>12</v>
      </c>
      <c r="BZ317" s="60">
        <f t="shared" si="297"/>
        <v>12</v>
      </c>
      <c r="CA317" s="60">
        <f t="shared" si="297"/>
        <v>12</v>
      </c>
      <c r="CB317" s="60">
        <f t="shared" si="297"/>
        <v>12</v>
      </c>
      <c r="CC317" s="60">
        <f t="shared" si="297"/>
        <v>14</v>
      </c>
      <c r="CD317" s="60">
        <f t="shared" si="297"/>
        <v>14</v>
      </c>
      <c r="CE317" s="60">
        <f t="shared" si="297"/>
        <v>14</v>
      </c>
      <c r="CF317" s="60">
        <f t="shared" si="297"/>
        <v>14</v>
      </c>
      <c r="CG317" s="60">
        <f t="shared" si="297"/>
        <v>14</v>
      </c>
      <c r="CH317" s="60">
        <f t="shared" si="297"/>
        <v>14</v>
      </c>
      <c r="CI317" s="60">
        <f t="shared" si="297"/>
        <v>14</v>
      </c>
      <c r="CJ317" s="60">
        <f t="shared" si="297"/>
        <v>14</v>
      </c>
      <c r="CK317" s="60">
        <f t="shared" si="297"/>
        <v>14</v>
      </c>
      <c r="CL317" s="60">
        <f t="shared" si="297"/>
        <v>14</v>
      </c>
      <c r="CM317" s="60">
        <f t="shared" si="297"/>
        <v>14</v>
      </c>
      <c r="CN317" s="60">
        <f t="shared" si="297"/>
        <v>14</v>
      </c>
      <c r="CO317" s="60">
        <f t="shared" si="297"/>
        <v>14</v>
      </c>
      <c r="CP317" s="60">
        <f t="shared" si="297"/>
        <v>14</v>
      </c>
      <c r="CQ317" s="60">
        <f t="shared" si="297"/>
        <v>14</v>
      </c>
      <c r="CR317" s="60">
        <f t="shared" si="297"/>
        <v>14</v>
      </c>
      <c r="CS317" s="60">
        <f t="shared" ref="CS317:EV317" si="298">((2*4)+(2*CS316))</f>
        <v>16</v>
      </c>
      <c r="CT317" s="60">
        <f t="shared" si="298"/>
        <v>16</v>
      </c>
      <c r="CU317" s="60">
        <f t="shared" si="298"/>
        <v>16</v>
      </c>
      <c r="CV317" s="60">
        <f t="shared" si="298"/>
        <v>16</v>
      </c>
      <c r="CW317" s="60">
        <f t="shared" si="298"/>
        <v>16</v>
      </c>
      <c r="CX317" s="60">
        <f t="shared" si="298"/>
        <v>16</v>
      </c>
      <c r="CY317" s="60">
        <f t="shared" si="298"/>
        <v>16</v>
      </c>
      <c r="CZ317" s="60">
        <f t="shared" si="298"/>
        <v>16</v>
      </c>
      <c r="DA317" s="60">
        <f t="shared" si="298"/>
        <v>16</v>
      </c>
      <c r="DB317" s="60">
        <f t="shared" si="298"/>
        <v>16</v>
      </c>
      <c r="DC317" s="60">
        <f t="shared" si="298"/>
        <v>16</v>
      </c>
      <c r="DD317" s="60">
        <f t="shared" si="298"/>
        <v>16</v>
      </c>
      <c r="DE317" s="60">
        <f t="shared" si="298"/>
        <v>16</v>
      </c>
      <c r="DF317" s="60">
        <f t="shared" si="298"/>
        <v>16</v>
      </c>
      <c r="DG317" s="60">
        <f t="shared" si="298"/>
        <v>16</v>
      </c>
      <c r="DH317" s="60">
        <f t="shared" si="298"/>
        <v>16</v>
      </c>
      <c r="DI317" s="60">
        <f t="shared" si="298"/>
        <v>16</v>
      </c>
      <c r="DJ317" s="60">
        <f t="shared" si="298"/>
        <v>16</v>
      </c>
      <c r="DK317" s="60">
        <f t="shared" si="298"/>
        <v>16</v>
      </c>
      <c r="DL317" s="60">
        <f t="shared" si="298"/>
        <v>16</v>
      </c>
      <c r="DM317" s="60">
        <f t="shared" si="298"/>
        <v>16</v>
      </c>
      <c r="DN317" s="60">
        <f t="shared" si="298"/>
        <v>16</v>
      </c>
      <c r="DO317" s="60">
        <f t="shared" si="298"/>
        <v>16</v>
      </c>
      <c r="DP317" s="60">
        <f t="shared" si="298"/>
        <v>16</v>
      </c>
      <c r="DQ317" s="60">
        <f t="shared" si="298"/>
        <v>16</v>
      </c>
      <c r="DR317" s="60">
        <f t="shared" si="298"/>
        <v>16</v>
      </c>
      <c r="DS317" s="60">
        <f t="shared" si="298"/>
        <v>16</v>
      </c>
      <c r="DT317" s="60">
        <f t="shared" si="298"/>
        <v>16</v>
      </c>
      <c r="DU317" s="60">
        <f t="shared" si="298"/>
        <v>16</v>
      </c>
      <c r="DV317" s="60">
        <f t="shared" si="298"/>
        <v>16</v>
      </c>
      <c r="DW317" s="60">
        <f t="shared" si="298"/>
        <v>16</v>
      </c>
      <c r="DX317" s="60">
        <f t="shared" si="298"/>
        <v>16</v>
      </c>
      <c r="DY317" s="60">
        <f t="shared" si="298"/>
        <v>16</v>
      </c>
      <c r="DZ317" s="60">
        <f t="shared" si="298"/>
        <v>16</v>
      </c>
      <c r="EA317" s="60">
        <f t="shared" si="298"/>
        <v>16</v>
      </c>
      <c r="EB317" s="60">
        <f t="shared" si="298"/>
        <v>16</v>
      </c>
      <c r="EC317" s="60">
        <f t="shared" si="298"/>
        <v>16</v>
      </c>
      <c r="ED317" s="60">
        <f t="shared" si="298"/>
        <v>16</v>
      </c>
      <c r="EE317" s="60">
        <f t="shared" si="298"/>
        <v>16</v>
      </c>
      <c r="EF317" s="60">
        <f t="shared" si="298"/>
        <v>16</v>
      </c>
      <c r="EG317" s="60">
        <f t="shared" si="298"/>
        <v>16</v>
      </c>
      <c r="EH317" s="60">
        <f t="shared" si="298"/>
        <v>16</v>
      </c>
      <c r="EI317" s="60">
        <f t="shared" si="298"/>
        <v>16</v>
      </c>
      <c r="EJ317" s="60">
        <f t="shared" si="298"/>
        <v>16</v>
      </c>
      <c r="EK317" s="60">
        <f t="shared" si="298"/>
        <v>16</v>
      </c>
      <c r="EL317" s="60">
        <f t="shared" si="298"/>
        <v>16</v>
      </c>
      <c r="EM317" s="60">
        <f t="shared" si="298"/>
        <v>16</v>
      </c>
      <c r="EN317" s="60">
        <f t="shared" si="298"/>
        <v>16</v>
      </c>
      <c r="EO317" s="60">
        <f t="shared" si="298"/>
        <v>16</v>
      </c>
      <c r="EP317" s="60">
        <f t="shared" si="298"/>
        <v>16</v>
      </c>
      <c r="EQ317" s="60">
        <f t="shared" si="298"/>
        <v>16</v>
      </c>
      <c r="ER317" s="60">
        <f t="shared" si="298"/>
        <v>16</v>
      </c>
      <c r="ES317" s="60">
        <f t="shared" si="298"/>
        <v>16</v>
      </c>
      <c r="ET317" s="60">
        <f t="shared" si="298"/>
        <v>16</v>
      </c>
      <c r="EU317" s="60">
        <f t="shared" si="298"/>
        <v>16</v>
      </c>
      <c r="EV317" s="60">
        <f t="shared" si="298"/>
        <v>16</v>
      </c>
      <c r="FI317" s="60"/>
    </row>
    <row r="318" spans="1:165" ht="15.75" customHeight="1">
      <c r="A318" s="61" t="s">
        <v>97</v>
      </c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R318" s="51">
        <f t="shared" ref="AR318:DC318" si="299">(AR317+AR321)</f>
        <v>35</v>
      </c>
      <c r="AS318" s="51">
        <f t="shared" si="299"/>
        <v>33</v>
      </c>
      <c r="AT318" s="51">
        <f t="shared" si="299"/>
        <v>33</v>
      </c>
      <c r="AU318" s="51">
        <f t="shared" si="299"/>
        <v>35</v>
      </c>
      <c r="AV318" s="51">
        <f t="shared" si="299"/>
        <v>33</v>
      </c>
      <c r="AW318" s="51">
        <f t="shared" si="299"/>
        <v>35</v>
      </c>
      <c r="AX318" s="51">
        <f t="shared" si="299"/>
        <v>35</v>
      </c>
      <c r="AY318" s="51">
        <f t="shared" si="299"/>
        <v>35</v>
      </c>
      <c r="AZ318" s="51">
        <f t="shared" si="299"/>
        <v>35</v>
      </c>
      <c r="BA318" s="51">
        <f t="shared" si="299"/>
        <v>35</v>
      </c>
      <c r="BB318" s="51">
        <f t="shared" si="299"/>
        <v>35</v>
      </c>
      <c r="BC318" s="51">
        <f t="shared" si="299"/>
        <v>35</v>
      </c>
      <c r="BD318" s="51">
        <f t="shared" si="299"/>
        <v>35</v>
      </c>
      <c r="BE318" s="51">
        <f t="shared" si="299"/>
        <v>33</v>
      </c>
      <c r="BF318" s="51">
        <f t="shared" si="299"/>
        <v>35</v>
      </c>
      <c r="BG318" s="51">
        <f t="shared" si="299"/>
        <v>33</v>
      </c>
      <c r="BH318" s="51">
        <f t="shared" si="299"/>
        <v>33</v>
      </c>
      <c r="BI318" s="51">
        <f t="shared" si="299"/>
        <v>33</v>
      </c>
      <c r="BJ318" s="51">
        <f t="shared" si="299"/>
        <v>33</v>
      </c>
      <c r="BK318" s="51">
        <f t="shared" si="299"/>
        <v>33</v>
      </c>
      <c r="BL318" s="51">
        <f t="shared" si="299"/>
        <v>29</v>
      </c>
      <c r="BM318" s="51">
        <f t="shared" si="299"/>
        <v>29</v>
      </c>
      <c r="BN318" s="51">
        <f t="shared" si="299"/>
        <v>31</v>
      </c>
      <c r="BO318" s="51">
        <f t="shared" si="299"/>
        <v>31</v>
      </c>
      <c r="BP318" s="51">
        <f t="shared" si="299"/>
        <v>31</v>
      </c>
      <c r="BQ318" s="51">
        <f t="shared" si="299"/>
        <v>31</v>
      </c>
      <c r="BR318" s="51">
        <f t="shared" si="299"/>
        <v>31</v>
      </c>
      <c r="BS318" s="51">
        <f t="shared" si="299"/>
        <v>35</v>
      </c>
      <c r="BT318" s="51">
        <f t="shared" si="299"/>
        <v>35</v>
      </c>
      <c r="BU318" s="51">
        <f t="shared" si="299"/>
        <v>35</v>
      </c>
      <c r="BV318" s="51">
        <f t="shared" si="299"/>
        <v>35</v>
      </c>
      <c r="BW318" s="51">
        <f t="shared" si="299"/>
        <v>35</v>
      </c>
      <c r="BX318" s="51">
        <f t="shared" si="299"/>
        <v>35</v>
      </c>
      <c r="BY318" s="51">
        <f t="shared" si="299"/>
        <v>35</v>
      </c>
      <c r="BZ318" s="51">
        <f t="shared" si="299"/>
        <v>35</v>
      </c>
      <c r="CA318" s="51">
        <f t="shared" si="299"/>
        <v>35</v>
      </c>
      <c r="CB318" s="51">
        <f t="shared" si="299"/>
        <v>35</v>
      </c>
      <c r="CC318" s="51">
        <f t="shared" si="299"/>
        <v>39</v>
      </c>
      <c r="CD318" s="51">
        <f t="shared" si="299"/>
        <v>39</v>
      </c>
      <c r="CE318" s="51">
        <f t="shared" si="299"/>
        <v>39</v>
      </c>
      <c r="CF318" s="51">
        <f t="shared" si="299"/>
        <v>39</v>
      </c>
      <c r="CG318" s="51">
        <f t="shared" si="299"/>
        <v>39</v>
      </c>
      <c r="CH318" s="51">
        <f t="shared" si="299"/>
        <v>39</v>
      </c>
      <c r="CI318" s="51">
        <f t="shared" si="299"/>
        <v>39</v>
      </c>
      <c r="CJ318" s="51">
        <f t="shared" si="299"/>
        <v>39</v>
      </c>
      <c r="CK318" s="51">
        <f t="shared" si="299"/>
        <v>39</v>
      </c>
      <c r="CL318" s="51">
        <f t="shared" si="299"/>
        <v>41</v>
      </c>
      <c r="CM318" s="51">
        <f t="shared" si="299"/>
        <v>39</v>
      </c>
      <c r="CN318" s="51">
        <f t="shared" si="299"/>
        <v>41</v>
      </c>
      <c r="CO318" s="51">
        <f t="shared" si="299"/>
        <v>41</v>
      </c>
      <c r="CP318" s="51">
        <f t="shared" si="299"/>
        <v>41</v>
      </c>
      <c r="CQ318" s="51">
        <f t="shared" si="299"/>
        <v>41</v>
      </c>
      <c r="CR318" s="51">
        <f t="shared" si="299"/>
        <v>41</v>
      </c>
      <c r="CS318" s="51">
        <f t="shared" si="299"/>
        <v>45</v>
      </c>
      <c r="CT318" s="51">
        <f t="shared" si="299"/>
        <v>45</v>
      </c>
      <c r="CU318" s="51">
        <f t="shared" si="299"/>
        <v>45</v>
      </c>
      <c r="CV318" s="51">
        <f t="shared" si="299"/>
        <v>45</v>
      </c>
      <c r="CW318" s="51">
        <f t="shared" si="299"/>
        <v>45</v>
      </c>
      <c r="CX318" s="51">
        <f t="shared" si="299"/>
        <v>45</v>
      </c>
      <c r="CY318" s="51">
        <f t="shared" si="299"/>
        <v>45</v>
      </c>
      <c r="CZ318" s="51">
        <f t="shared" si="299"/>
        <v>45</v>
      </c>
      <c r="DA318" s="51">
        <f t="shared" si="299"/>
        <v>45</v>
      </c>
      <c r="DB318" s="51">
        <f t="shared" si="299"/>
        <v>45</v>
      </c>
      <c r="DC318" s="51">
        <f t="shared" si="299"/>
        <v>47</v>
      </c>
      <c r="DD318" s="51">
        <f t="shared" ref="DD318:EV318" si="300">(DD317+DD321)</f>
        <v>45</v>
      </c>
      <c r="DE318" s="51">
        <f t="shared" si="300"/>
        <v>47</v>
      </c>
      <c r="DF318" s="51">
        <f t="shared" si="300"/>
        <v>47</v>
      </c>
      <c r="DG318" s="51">
        <f t="shared" si="300"/>
        <v>47</v>
      </c>
      <c r="DH318" s="51">
        <f t="shared" si="300"/>
        <v>47</v>
      </c>
      <c r="DI318" s="51">
        <f t="shared" si="300"/>
        <v>45</v>
      </c>
      <c r="DJ318" s="51">
        <f t="shared" si="300"/>
        <v>43</v>
      </c>
      <c r="DK318" s="51">
        <f t="shared" si="300"/>
        <v>45</v>
      </c>
      <c r="DL318" s="51">
        <f t="shared" si="300"/>
        <v>45</v>
      </c>
      <c r="DM318" s="51">
        <f t="shared" si="300"/>
        <v>47</v>
      </c>
      <c r="DN318" s="51">
        <f t="shared" si="300"/>
        <v>45</v>
      </c>
      <c r="DO318" s="51">
        <f t="shared" si="300"/>
        <v>47</v>
      </c>
      <c r="DP318" s="51">
        <f t="shared" si="300"/>
        <v>45</v>
      </c>
      <c r="DQ318" s="51">
        <f t="shared" si="300"/>
        <v>43</v>
      </c>
      <c r="DR318" s="51">
        <f t="shared" si="300"/>
        <v>45</v>
      </c>
      <c r="DS318" s="51">
        <f t="shared" si="300"/>
        <v>45</v>
      </c>
      <c r="DT318" s="51">
        <f t="shared" si="300"/>
        <v>45</v>
      </c>
      <c r="DU318" s="51">
        <f t="shared" si="300"/>
        <v>45</v>
      </c>
      <c r="DV318" s="51">
        <f t="shared" si="300"/>
        <v>47</v>
      </c>
      <c r="DW318" s="51">
        <f t="shared" si="300"/>
        <v>47</v>
      </c>
      <c r="DX318" s="51">
        <f t="shared" si="300"/>
        <v>47</v>
      </c>
      <c r="DY318" s="51">
        <f t="shared" si="300"/>
        <v>47</v>
      </c>
      <c r="DZ318" s="51">
        <f t="shared" si="300"/>
        <v>47</v>
      </c>
      <c r="EA318" s="51">
        <f t="shared" si="300"/>
        <v>47</v>
      </c>
      <c r="EB318" s="51">
        <f t="shared" si="300"/>
        <v>47</v>
      </c>
      <c r="EC318" s="51">
        <f t="shared" si="300"/>
        <v>47</v>
      </c>
      <c r="ED318" s="51">
        <f t="shared" si="300"/>
        <v>47</v>
      </c>
      <c r="EE318" s="51">
        <f t="shared" si="300"/>
        <v>49</v>
      </c>
      <c r="EF318" s="51">
        <f t="shared" si="300"/>
        <v>47</v>
      </c>
      <c r="EG318" s="51">
        <f t="shared" si="300"/>
        <v>47</v>
      </c>
      <c r="EH318" s="51">
        <f t="shared" si="300"/>
        <v>47</v>
      </c>
      <c r="EI318" s="51">
        <f t="shared" si="300"/>
        <v>47</v>
      </c>
      <c r="EJ318" s="51">
        <f t="shared" si="300"/>
        <v>47</v>
      </c>
      <c r="EK318" s="51">
        <f t="shared" si="300"/>
        <v>47</v>
      </c>
      <c r="EL318" s="51">
        <f t="shared" si="300"/>
        <v>47</v>
      </c>
      <c r="EM318" s="51">
        <f t="shared" si="300"/>
        <v>49</v>
      </c>
      <c r="EN318" s="51">
        <f t="shared" si="300"/>
        <v>47</v>
      </c>
      <c r="EO318" s="51">
        <f t="shared" si="300"/>
        <v>49</v>
      </c>
      <c r="EP318" s="51">
        <f t="shared" si="300"/>
        <v>49</v>
      </c>
      <c r="EQ318" s="51">
        <f t="shared" si="300"/>
        <v>49</v>
      </c>
      <c r="ER318" s="51">
        <f t="shared" si="300"/>
        <v>49</v>
      </c>
      <c r="ES318" s="51">
        <f t="shared" si="300"/>
        <v>49</v>
      </c>
      <c r="ET318" s="51">
        <f t="shared" si="300"/>
        <v>49</v>
      </c>
      <c r="EU318" s="51">
        <f t="shared" si="300"/>
        <v>49</v>
      </c>
      <c r="EV318" s="51">
        <f t="shared" si="300"/>
        <v>49</v>
      </c>
      <c r="FI318" s="51"/>
    </row>
    <row r="319" spans="1:165" s="63" customFormat="1" ht="15.75" customHeight="1">
      <c r="A319" s="62" t="s">
        <v>96</v>
      </c>
      <c r="C319" s="65"/>
      <c r="D319" s="65"/>
      <c r="E319" s="65"/>
      <c r="F319" s="65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51"/>
      <c r="Y319" s="51"/>
      <c r="Z319" s="64"/>
      <c r="AA319" s="64"/>
      <c r="AB319" s="64"/>
      <c r="AC319" s="64"/>
      <c r="AD319" s="64"/>
      <c r="AE319" s="64"/>
      <c r="AF319" s="64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64">
        <f t="shared" ref="AR319:BW319" si="301">ROUNDUP(Stitches_at_Final_BO*AR309,0)</f>
        <v>12</v>
      </c>
      <c r="AS319" s="64">
        <f t="shared" si="301"/>
        <v>13</v>
      </c>
      <c r="AT319" s="64">
        <f t="shared" si="301"/>
        <v>13</v>
      </c>
      <c r="AU319" s="64">
        <f t="shared" si="301"/>
        <v>13</v>
      </c>
      <c r="AV319" s="64">
        <f t="shared" si="301"/>
        <v>13</v>
      </c>
      <c r="AW319" s="64">
        <f t="shared" si="301"/>
        <v>13</v>
      </c>
      <c r="AX319" s="64">
        <f t="shared" si="301"/>
        <v>14</v>
      </c>
      <c r="AY319" s="64">
        <f t="shared" si="301"/>
        <v>14</v>
      </c>
      <c r="AZ319" s="64">
        <f t="shared" si="301"/>
        <v>14</v>
      </c>
      <c r="BA319" s="64">
        <f t="shared" si="301"/>
        <v>14</v>
      </c>
      <c r="BB319" s="64">
        <f t="shared" si="301"/>
        <v>14</v>
      </c>
      <c r="BC319" s="64">
        <f t="shared" si="301"/>
        <v>15</v>
      </c>
      <c r="BD319" s="64">
        <f t="shared" si="301"/>
        <v>15</v>
      </c>
      <c r="BE319" s="64">
        <f t="shared" si="301"/>
        <v>15</v>
      </c>
      <c r="BF319" s="64">
        <f t="shared" si="301"/>
        <v>15</v>
      </c>
      <c r="BG319" s="64">
        <f t="shared" si="301"/>
        <v>15</v>
      </c>
      <c r="BH319" s="64">
        <f t="shared" si="301"/>
        <v>16</v>
      </c>
      <c r="BI319" s="64">
        <f t="shared" si="301"/>
        <v>16</v>
      </c>
      <c r="BJ319" s="64">
        <f t="shared" si="301"/>
        <v>16</v>
      </c>
      <c r="BK319" s="64">
        <f t="shared" si="301"/>
        <v>16</v>
      </c>
      <c r="BL319" s="64">
        <f t="shared" si="301"/>
        <v>16</v>
      </c>
      <c r="BM319" s="64">
        <f t="shared" si="301"/>
        <v>17</v>
      </c>
      <c r="BN319" s="64">
        <f t="shared" si="301"/>
        <v>17</v>
      </c>
      <c r="BO319" s="64">
        <f t="shared" si="301"/>
        <v>17</v>
      </c>
      <c r="BP319" s="64">
        <f t="shared" si="301"/>
        <v>17</v>
      </c>
      <c r="BQ319" s="64">
        <f t="shared" si="301"/>
        <v>17</v>
      </c>
      <c r="BR319" s="64">
        <f t="shared" si="301"/>
        <v>18</v>
      </c>
      <c r="BS319" s="64">
        <f t="shared" si="301"/>
        <v>18</v>
      </c>
      <c r="BT319" s="64">
        <f t="shared" si="301"/>
        <v>18</v>
      </c>
      <c r="BU319" s="64">
        <f t="shared" si="301"/>
        <v>18</v>
      </c>
      <c r="BV319" s="64">
        <f t="shared" si="301"/>
        <v>18</v>
      </c>
      <c r="BW319" s="64">
        <f t="shared" si="301"/>
        <v>19</v>
      </c>
      <c r="BX319" s="64">
        <f t="shared" ref="BX319:DC319" si="302">ROUNDUP(Stitches_at_Final_BO*BX309,0)</f>
        <v>19</v>
      </c>
      <c r="BY319" s="64">
        <f t="shared" si="302"/>
        <v>19</v>
      </c>
      <c r="BZ319" s="64">
        <f t="shared" si="302"/>
        <v>19</v>
      </c>
      <c r="CA319" s="64">
        <f t="shared" si="302"/>
        <v>19</v>
      </c>
      <c r="CB319" s="64">
        <f t="shared" si="302"/>
        <v>20</v>
      </c>
      <c r="CC319" s="64">
        <f t="shared" si="302"/>
        <v>20</v>
      </c>
      <c r="CD319" s="64">
        <f t="shared" si="302"/>
        <v>20</v>
      </c>
      <c r="CE319" s="64">
        <f t="shared" si="302"/>
        <v>20</v>
      </c>
      <c r="CF319" s="64">
        <f t="shared" si="302"/>
        <v>20</v>
      </c>
      <c r="CG319" s="64">
        <f t="shared" si="302"/>
        <v>21</v>
      </c>
      <c r="CH319" s="64">
        <f t="shared" si="302"/>
        <v>21</v>
      </c>
      <c r="CI319" s="64">
        <f t="shared" si="302"/>
        <v>21</v>
      </c>
      <c r="CJ319" s="64">
        <f t="shared" si="302"/>
        <v>21</v>
      </c>
      <c r="CK319" s="64">
        <f t="shared" si="302"/>
        <v>21</v>
      </c>
      <c r="CL319" s="64">
        <f t="shared" si="302"/>
        <v>22</v>
      </c>
      <c r="CM319" s="64">
        <f t="shared" si="302"/>
        <v>22</v>
      </c>
      <c r="CN319" s="64">
        <f t="shared" si="302"/>
        <v>22</v>
      </c>
      <c r="CO319" s="64">
        <f t="shared" si="302"/>
        <v>22</v>
      </c>
      <c r="CP319" s="64">
        <f t="shared" si="302"/>
        <v>22</v>
      </c>
      <c r="CQ319" s="64">
        <f t="shared" si="302"/>
        <v>23</v>
      </c>
      <c r="CR319" s="64">
        <f t="shared" si="302"/>
        <v>23</v>
      </c>
      <c r="CS319" s="64">
        <f t="shared" si="302"/>
        <v>23</v>
      </c>
      <c r="CT319" s="64">
        <f t="shared" si="302"/>
        <v>23</v>
      </c>
      <c r="CU319" s="64">
        <f t="shared" si="302"/>
        <v>23</v>
      </c>
      <c r="CV319" s="64">
        <f t="shared" si="302"/>
        <v>24</v>
      </c>
      <c r="CW319" s="64">
        <f t="shared" si="302"/>
        <v>24</v>
      </c>
      <c r="CX319" s="64">
        <f t="shared" si="302"/>
        <v>24</v>
      </c>
      <c r="CY319" s="64">
        <f t="shared" si="302"/>
        <v>24</v>
      </c>
      <c r="CZ319" s="64">
        <f t="shared" si="302"/>
        <v>24</v>
      </c>
      <c r="DA319" s="64">
        <f t="shared" si="302"/>
        <v>25</v>
      </c>
      <c r="DB319" s="64">
        <f t="shared" si="302"/>
        <v>25</v>
      </c>
      <c r="DC319" s="64">
        <f t="shared" si="302"/>
        <v>25</v>
      </c>
      <c r="DD319" s="64">
        <f t="shared" ref="DD319:EI319" si="303">ROUNDUP(Stitches_at_Final_BO*DD309,0)</f>
        <v>25</v>
      </c>
      <c r="DE319" s="64">
        <f t="shared" si="303"/>
        <v>25</v>
      </c>
      <c r="DF319" s="64">
        <f t="shared" si="303"/>
        <v>26</v>
      </c>
      <c r="DG319" s="64">
        <f t="shared" si="303"/>
        <v>26</v>
      </c>
      <c r="DH319" s="64">
        <f t="shared" si="303"/>
        <v>26</v>
      </c>
      <c r="DI319" s="64">
        <f t="shared" si="303"/>
        <v>26</v>
      </c>
      <c r="DJ319" s="64">
        <f t="shared" si="303"/>
        <v>26</v>
      </c>
      <c r="DK319" s="64">
        <f t="shared" si="303"/>
        <v>27</v>
      </c>
      <c r="DL319" s="64">
        <f t="shared" si="303"/>
        <v>27</v>
      </c>
      <c r="DM319" s="64">
        <f t="shared" si="303"/>
        <v>27</v>
      </c>
      <c r="DN319" s="64">
        <f t="shared" si="303"/>
        <v>27</v>
      </c>
      <c r="DO319" s="64">
        <f t="shared" si="303"/>
        <v>27</v>
      </c>
      <c r="DP319" s="64">
        <f t="shared" si="303"/>
        <v>28</v>
      </c>
      <c r="DQ319" s="64">
        <f t="shared" si="303"/>
        <v>28</v>
      </c>
      <c r="DR319" s="64">
        <f t="shared" si="303"/>
        <v>28</v>
      </c>
      <c r="DS319" s="64">
        <f t="shared" si="303"/>
        <v>28</v>
      </c>
      <c r="DT319" s="64">
        <f t="shared" si="303"/>
        <v>28</v>
      </c>
      <c r="DU319" s="64">
        <f t="shared" si="303"/>
        <v>29</v>
      </c>
      <c r="DV319" s="64">
        <f t="shared" si="303"/>
        <v>29</v>
      </c>
      <c r="DW319" s="64">
        <f t="shared" si="303"/>
        <v>29</v>
      </c>
      <c r="DX319" s="64">
        <f t="shared" si="303"/>
        <v>29</v>
      </c>
      <c r="DY319" s="64">
        <f t="shared" si="303"/>
        <v>29</v>
      </c>
      <c r="DZ319" s="64">
        <f t="shared" si="303"/>
        <v>30</v>
      </c>
      <c r="EA319" s="64">
        <f t="shared" si="303"/>
        <v>30</v>
      </c>
      <c r="EB319" s="64">
        <f t="shared" si="303"/>
        <v>30</v>
      </c>
      <c r="EC319" s="64">
        <f t="shared" si="303"/>
        <v>30</v>
      </c>
      <c r="ED319" s="64">
        <f t="shared" si="303"/>
        <v>30</v>
      </c>
      <c r="EE319" s="64">
        <f t="shared" si="303"/>
        <v>31</v>
      </c>
      <c r="EF319" s="64">
        <f t="shared" si="303"/>
        <v>31</v>
      </c>
      <c r="EG319" s="64">
        <f t="shared" si="303"/>
        <v>31</v>
      </c>
      <c r="EH319" s="64">
        <f t="shared" si="303"/>
        <v>31</v>
      </c>
      <c r="EI319" s="64">
        <f t="shared" si="303"/>
        <v>31</v>
      </c>
      <c r="EJ319" s="64">
        <f t="shared" ref="EJ319:EV319" si="304">ROUNDUP(Stitches_at_Final_BO*EJ309,0)</f>
        <v>32</v>
      </c>
      <c r="EK319" s="64">
        <f t="shared" si="304"/>
        <v>32</v>
      </c>
      <c r="EL319" s="64">
        <f t="shared" si="304"/>
        <v>32</v>
      </c>
      <c r="EM319" s="64">
        <f t="shared" si="304"/>
        <v>32</v>
      </c>
      <c r="EN319" s="64">
        <f t="shared" si="304"/>
        <v>32</v>
      </c>
      <c r="EO319" s="64">
        <f t="shared" si="304"/>
        <v>33</v>
      </c>
      <c r="EP319" s="64">
        <f t="shared" si="304"/>
        <v>33</v>
      </c>
      <c r="EQ319" s="64">
        <f t="shared" si="304"/>
        <v>33</v>
      </c>
      <c r="ER319" s="64">
        <f t="shared" si="304"/>
        <v>33</v>
      </c>
      <c r="ES319" s="64">
        <f t="shared" si="304"/>
        <v>33</v>
      </c>
      <c r="ET319" s="64">
        <f t="shared" si="304"/>
        <v>34</v>
      </c>
      <c r="EU319" s="64">
        <f t="shared" si="304"/>
        <v>34</v>
      </c>
      <c r="EV319" s="64">
        <f t="shared" si="304"/>
        <v>34</v>
      </c>
      <c r="FI319" s="64"/>
    </row>
    <row r="320" spans="1:165" s="63" customFormat="1" ht="15.75" customHeight="1">
      <c r="A320" s="62" t="s">
        <v>95</v>
      </c>
      <c r="C320" s="65"/>
      <c r="D320" s="65"/>
      <c r="E320" s="65"/>
      <c r="F320" s="65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51"/>
      <c r="Y320" s="51"/>
      <c r="Z320" s="64"/>
      <c r="AA320" s="64"/>
      <c r="AB320" s="64"/>
      <c r="AC320" s="64"/>
      <c r="AD320" s="64"/>
      <c r="AE320" s="64"/>
      <c r="AF320" s="64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64">
        <f t="shared" ref="AR320:BW320" si="305">ROUNDUP(Rows_for_Final_BO*AR308,0)</f>
        <v>0</v>
      </c>
      <c r="AS320" s="64">
        <f t="shared" si="305"/>
        <v>0</v>
      </c>
      <c r="AT320" s="64">
        <f t="shared" si="305"/>
        <v>0</v>
      </c>
      <c r="AU320" s="64">
        <f t="shared" si="305"/>
        <v>0</v>
      </c>
      <c r="AV320" s="64">
        <f t="shared" si="305"/>
        <v>0</v>
      </c>
      <c r="AW320" s="64">
        <f t="shared" si="305"/>
        <v>0</v>
      </c>
      <c r="AX320" s="64">
        <f t="shared" si="305"/>
        <v>0</v>
      </c>
      <c r="AY320" s="64">
        <f t="shared" si="305"/>
        <v>0</v>
      </c>
      <c r="AZ320" s="64">
        <f t="shared" si="305"/>
        <v>0</v>
      </c>
      <c r="BA320" s="64">
        <f t="shared" si="305"/>
        <v>0</v>
      </c>
      <c r="BB320" s="64">
        <f t="shared" si="305"/>
        <v>0</v>
      </c>
      <c r="BC320" s="64">
        <f t="shared" si="305"/>
        <v>0</v>
      </c>
      <c r="BD320" s="64">
        <f t="shared" si="305"/>
        <v>0</v>
      </c>
      <c r="BE320" s="64">
        <f t="shared" si="305"/>
        <v>0</v>
      </c>
      <c r="BF320" s="64">
        <f t="shared" si="305"/>
        <v>0</v>
      </c>
      <c r="BG320" s="64">
        <f t="shared" si="305"/>
        <v>0</v>
      </c>
      <c r="BH320" s="64">
        <f t="shared" si="305"/>
        <v>0</v>
      </c>
      <c r="BI320" s="64">
        <f t="shared" si="305"/>
        <v>0</v>
      </c>
      <c r="BJ320" s="64">
        <f t="shared" si="305"/>
        <v>0</v>
      </c>
      <c r="BK320" s="64">
        <f t="shared" si="305"/>
        <v>0</v>
      </c>
      <c r="BL320" s="64">
        <f t="shared" si="305"/>
        <v>0</v>
      </c>
      <c r="BM320" s="64">
        <f t="shared" si="305"/>
        <v>0</v>
      </c>
      <c r="BN320" s="64">
        <f t="shared" si="305"/>
        <v>0</v>
      </c>
      <c r="BO320" s="64">
        <f t="shared" si="305"/>
        <v>0</v>
      </c>
      <c r="BP320" s="64">
        <f t="shared" si="305"/>
        <v>0</v>
      </c>
      <c r="BQ320" s="64">
        <f t="shared" si="305"/>
        <v>0</v>
      </c>
      <c r="BR320" s="64">
        <f t="shared" si="305"/>
        <v>0</v>
      </c>
      <c r="BS320" s="64">
        <f t="shared" si="305"/>
        <v>0</v>
      </c>
      <c r="BT320" s="64">
        <f t="shared" si="305"/>
        <v>0</v>
      </c>
      <c r="BU320" s="64">
        <f t="shared" si="305"/>
        <v>0</v>
      </c>
      <c r="BV320" s="64">
        <f t="shared" si="305"/>
        <v>0</v>
      </c>
      <c r="BW320" s="64">
        <f t="shared" si="305"/>
        <v>0</v>
      </c>
      <c r="BX320" s="64">
        <f t="shared" ref="BX320:DC320" si="306">ROUNDUP(Rows_for_Final_BO*BX308,0)</f>
        <v>0</v>
      </c>
      <c r="BY320" s="64">
        <f t="shared" si="306"/>
        <v>0</v>
      </c>
      <c r="BZ320" s="64">
        <f t="shared" si="306"/>
        <v>0</v>
      </c>
      <c r="CA320" s="64">
        <f t="shared" si="306"/>
        <v>0</v>
      </c>
      <c r="CB320" s="64">
        <f t="shared" si="306"/>
        <v>0</v>
      </c>
      <c r="CC320" s="64">
        <f t="shared" si="306"/>
        <v>0</v>
      </c>
      <c r="CD320" s="64">
        <f t="shared" si="306"/>
        <v>0</v>
      </c>
      <c r="CE320" s="64">
        <f t="shared" si="306"/>
        <v>0</v>
      </c>
      <c r="CF320" s="64">
        <f t="shared" si="306"/>
        <v>0</v>
      </c>
      <c r="CG320" s="64">
        <f t="shared" si="306"/>
        <v>0</v>
      </c>
      <c r="CH320" s="64">
        <f t="shared" si="306"/>
        <v>0</v>
      </c>
      <c r="CI320" s="64">
        <f t="shared" si="306"/>
        <v>0</v>
      </c>
      <c r="CJ320" s="64">
        <f t="shared" si="306"/>
        <v>0</v>
      </c>
      <c r="CK320" s="64">
        <f t="shared" si="306"/>
        <v>0</v>
      </c>
      <c r="CL320" s="64">
        <f t="shared" si="306"/>
        <v>0</v>
      </c>
      <c r="CM320" s="64">
        <f t="shared" si="306"/>
        <v>0</v>
      </c>
      <c r="CN320" s="64">
        <f t="shared" si="306"/>
        <v>0</v>
      </c>
      <c r="CO320" s="64">
        <f t="shared" si="306"/>
        <v>0</v>
      </c>
      <c r="CP320" s="64">
        <f t="shared" si="306"/>
        <v>0</v>
      </c>
      <c r="CQ320" s="64">
        <f t="shared" si="306"/>
        <v>0</v>
      </c>
      <c r="CR320" s="64">
        <f t="shared" si="306"/>
        <v>0</v>
      </c>
      <c r="CS320" s="64">
        <f t="shared" si="306"/>
        <v>0</v>
      </c>
      <c r="CT320" s="64">
        <f t="shared" si="306"/>
        <v>0</v>
      </c>
      <c r="CU320" s="64">
        <f t="shared" si="306"/>
        <v>0</v>
      </c>
      <c r="CV320" s="64">
        <f t="shared" si="306"/>
        <v>0</v>
      </c>
      <c r="CW320" s="64">
        <f t="shared" si="306"/>
        <v>0</v>
      </c>
      <c r="CX320" s="64">
        <f t="shared" si="306"/>
        <v>0</v>
      </c>
      <c r="CY320" s="64">
        <f t="shared" si="306"/>
        <v>0</v>
      </c>
      <c r="CZ320" s="64">
        <f t="shared" si="306"/>
        <v>0</v>
      </c>
      <c r="DA320" s="64">
        <f t="shared" si="306"/>
        <v>0</v>
      </c>
      <c r="DB320" s="64">
        <f t="shared" si="306"/>
        <v>0</v>
      </c>
      <c r="DC320" s="64">
        <f t="shared" si="306"/>
        <v>0</v>
      </c>
      <c r="DD320" s="64">
        <f t="shared" ref="DD320:EI320" si="307">ROUNDUP(Rows_for_Final_BO*DD308,0)</f>
        <v>0</v>
      </c>
      <c r="DE320" s="64">
        <f t="shared" si="307"/>
        <v>0</v>
      </c>
      <c r="DF320" s="64">
        <f t="shared" si="307"/>
        <v>0</v>
      </c>
      <c r="DG320" s="64">
        <f t="shared" si="307"/>
        <v>0</v>
      </c>
      <c r="DH320" s="64">
        <f t="shared" si="307"/>
        <v>0</v>
      </c>
      <c r="DI320" s="64">
        <f t="shared" si="307"/>
        <v>0</v>
      </c>
      <c r="DJ320" s="64">
        <f t="shared" si="307"/>
        <v>0</v>
      </c>
      <c r="DK320" s="64">
        <f t="shared" si="307"/>
        <v>0</v>
      </c>
      <c r="DL320" s="64">
        <f t="shared" si="307"/>
        <v>0</v>
      </c>
      <c r="DM320" s="64">
        <f t="shared" si="307"/>
        <v>0</v>
      </c>
      <c r="DN320" s="64">
        <f t="shared" si="307"/>
        <v>0</v>
      </c>
      <c r="DO320" s="64">
        <f t="shared" si="307"/>
        <v>0</v>
      </c>
      <c r="DP320" s="64">
        <f t="shared" si="307"/>
        <v>0</v>
      </c>
      <c r="DQ320" s="64">
        <f t="shared" si="307"/>
        <v>0</v>
      </c>
      <c r="DR320" s="64">
        <f t="shared" si="307"/>
        <v>0</v>
      </c>
      <c r="DS320" s="64">
        <f t="shared" si="307"/>
        <v>0</v>
      </c>
      <c r="DT320" s="64">
        <f t="shared" si="307"/>
        <v>0</v>
      </c>
      <c r="DU320" s="64">
        <f t="shared" si="307"/>
        <v>0</v>
      </c>
      <c r="DV320" s="64">
        <f t="shared" si="307"/>
        <v>0</v>
      </c>
      <c r="DW320" s="64">
        <f t="shared" si="307"/>
        <v>0</v>
      </c>
      <c r="DX320" s="64">
        <f t="shared" si="307"/>
        <v>0</v>
      </c>
      <c r="DY320" s="64">
        <f t="shared" si="307"/>
        <v>0</v>
      </c>
      <c r="DZ320" s="64">
        <f t="shared" si="307"/>
        <v>0</v>
      </c>
      <c r="EA320" s="64">
        <f t="shared" si="307"/>
        <v>0</v>
      </c>
      <c r="EB320" s="64">
        <f t="shared" si="307"/>
        <v>0</v>
      </c>
      <c r="EC320" s="64">
        <f t="shared" si="307"/>
        <v>0</v>
      </c>
      <c r="ED320" s="64">
        <f t="shared" si="307"/>
        <v>0</v>
      </c>
      <c r="EE320" s="64">
        <f t="shared" si="307"/>
        <v>0</v>
      </c>
      <c r="EF320" s="64">
        <f t="shared" si="307"/>
        <v>0</v>
      </c>
      <c r="EG320" s="64">
        <f t="shared" si="307"/>
        <v>0</v>
      </c>
      <c r="EH320" s="64">
        <f t="shared" si="307"/>
        <v>0</v>
      </c>
      <c r="EI320" s="64">
        <f t="shared" si="307"/>
        <v>0</v>
      </c>
      <c r="EJ320" s="64">
        <f t="shared" ref="EJ320:EV320" si="308">ROUNDUP(Rows_for_Final_BO*EJ308,0)</f>
        <v>0</v>
      </c>
      <c r="EK320" s="64">
        <f t="shared" si="308"/>
        <v>0</v>
      </c>
      <c r="EL320" s="64">
        <f t="shared" si="308"/>
        <v>0</v>
      </c>
      <c r="EM320" s="64">
        <f t="shared" si="308"/>
        <v>0</v>
      </c>
      <c r="EN320" s="64">
        <f t="shared" si="308"/>
        <v>0</v>
      </c>
      <c r="EO320" s="64">
        <f t="shared" si="308"/>
        <v>0</v>
      </c>
      <c r="EP320" s="64">
        <f t="shared" si="308"/>
        <v>0</v>
      </c>
      <c r="EQ320" s="64">
        <f t="shared" si="308"/>
        <v>0</v>
      </c>
      <c r="ER320" s="64">
        <f t="shared" si="308"/>
        <v>0</v>
      </c>
      <c r="ES320" s="64">
        <f t="shared" si="308"/>
        <v>0</v>
      </c>
      <c r="ET320" s="64">
        <f t="shared" si="308"/>
        <v>0</v>
      </c>
      <c r="EU320" s="64">
        <f t="shared" si="308"/>
        <v>0</v>
      </c>
      <c r="EV320" s="64">
        <f t="shared" si="308"/>
        <v>0</v>
      </c>
      <c r="FI320" s="64"/>
    </row>
    <row r="321" spans="1:165" s="63" customFormat="1" ht="15.75" customHeight="1">
      <c r="A321" s="58" t="s">
        <v>94</v>
      </c>
      <c r="C321" s="65"/>
      <c r="D321" s="65"/>
      <c r="E321" s="65"/>
      <c r="F321" s="65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51"/>
      <c r="Y321" s="51"/>
      <c r="Z321" s="64"/>
      <c r="AA321" s="64"/>
      <c r="AB321" s="64"/>
      <c r="AC321" s="64"/>
      <c r="AD321" s="64"/>
      <c r="AE321" s="64"/>
      <c r="AF321" s="64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64">
        <f t="shared" ref="AR321:DC321" si="309">(AR317+(2*SUM(AR322:AR324))+3)</f>
        <v>23</v>
      </c>
      <c r="AS321" s="64">
        <f t="shared" si="309"/>
        <v>21</v>
      </c>
      <c r="AT321" s="64">
        <f t="shared" si="309"/>
        <v>21</v>
      </c>
      <c r="AU321" s="64">
        <f t="shared" si="309"/>
        <v>23</v>
      </c>
      <c r="AV321" s="64">
        <f t="shared" si="309"/>
        <v>21</v>
      </c>
      <c r="AW321" s="64">
        <f t="shared" si="309"/>
        <v>23</v>
      </c>
      <c r="AX321" s="64">
        <f t="shared" si="309"/>
        <v>23</v>
      </c>
      <c r="AY321" s="64">
        <f t="shared" si="309"/>
        <v>23</v>
      </c>
      <c r="AZ321" s="64">
        <f t="shared" si="309"/>
        <v>23</v>
      </c>
      <c r="BA321" s="64">
        <f t="shared" si="309"/>
        <v>23</v>
      </c>
      <c r="BB321" s="64">
        <f t="shared" si="309"/>
        <v>23</v>
      </c>
      <c r="BC321" s="64">
        <f t="shared" si="309"/>
        <v>23</v>
      </c>
      <c r="BD321" s="64">
        <f t="shared" si="309"/>
        <v>23</v>
      </c>
      <c r="BE321" s="64">
        <f t="shared" si="309"/>
        <v>21</v>
      </c>
      <c r="BF321" s="64">
        <f t="shared" si="309"/>
        <v>23</v>
      </c>
      <c r="BG321" s="64">
        <f t="shared" si="309"/>
        <v>21</v>
      </c>
      <c r="BH321" s="64">
        <f t="shared" si="309"/>
        <v>21</v>
      </c>
      <c r="BI321" s="64">
        <f t="shared" si="309"/>
        <v>21</v>
      </c>
      <c r="BJ321" s="64">
        <f t="shared" si="309"/>
        <v>21</v>
      </c>
      <c r="BK321" s="64">
        <f t="shared" si="309"/>
        <v>21</v>
      </c>
      <c r="BL321" s="64">
        <f t="shared" si="309"/>
        <v>19</v>
      </c>
      <c r="BM321" s="64">
        <f t="shared" si="309"/>
        <v>19</v>
      </c>
      <c r="BN321" s="64">
        <f t="shared" si="309"/>
        <v>21</v>
      </c>
      <c r="BO321" s="64">
        <f t="shared" si="309"/>
        <v>21</v>
      </c>
      <c r="BP321" s="64">
        <f t="shared" si="309"/>
        <v>21</v>
      </c>
      <c r="BQ321" s="64">
        <f t="shared" si="309"/>
        <v>21</v>
      </c>
      <c r="BR321" s="64">
        <f t="shared" si="309"/>
        <v>21</v>
      </c>
      <c r="BS321" s="64">
        <f t="shared" si="309"/>
        <v>23</v>
      </c>
      <c r="BT321" s="64">
        <f t="shared" si="309"/>
        <v>23</v>
      </c>
      <c r="BU321" s="64">
        <f t="shared" si="309"/>
        <v>23</v>
      </c>
      <c r="BV321" s="64">
        <f t="shared" si="309"/>
        <v>23</v>
      </c>
      <c r="BW321" s="64">
        <f t="shared" si="309"/>
        <v>23</v>
      </c>
      <c r="BX321" s="64">
        <f t="shared" si="309"/>
        <v>23</v>
      </c>
      <c r="BY321" s="64">
        <f t="shared" si="309"/>
        <v>23</v>
      </c>
      <c r="BZ321" s="64">
        <f t="shared" si="309"/>
        <v>23</v>
      </c>
      <c r="CA321" s="64">
        <f t="shared" si="309"/>
        <v>23</v>
      </c>
      <c r="CB321" s="64">
        <f t="shared" si="309"/>
        <v>23</v>
      </c>
      <c r="CC321" s="64">
        <f t="shared" si="309"/>
        <v>25</v>
      </c>
      <c r="CD321" s="64">
        <f t="shared" si="309"/>
        <v>25</v>
      </c>
      <c r="CE321" s="64">
        <f t="shared" si="309"/>
        <v>25</v>
      </c>
      <c r="CF321" s="64">
        <f t="shared" si="309"/>
        <v>25</v>
      </c>
      <c r="CG321" s="64">
        <f t="shared" si="309"/>
        <v>25</v>
      </c>
      <c r="CH321" s="64">
        <f t="shared" si="309"/>
        <v>25</v>
      </c>
      <c r="CI321" s="64">
        <f t="shared" si="309"/>
        <v>25</v>
      </c>
      <c r="CJ321" s="64">
        <f t="shared" si="309"/>
        <v>25</v>
      </c>
      <c r="CK321" s="64">
        <f t="shared" si="309"/>
        <v>25</v>
      </c>
      <c r="CL321" s="64">
        <f t="shared" si="309"/>
        <v>27</v>
      </c>
      <c r="CM321" s="64">
        <f t="shared" si="309"/>
        <v>25</v>
      </c>
      <c r="CN321" s="64">
        <f t="shared" si="309"/>
        <v>27</v>
      </c>
      <c r="CO321" s="64">
        <f t="shared" si="309"/>
        <v>27</v>
      </c>
      <c r="CP321" s="64">
        <f t="shared" si="309"/>
        <v>27</v>
      </c>
      <c r="CQ321" s="64">
        <f t="shared" si="309"/>
        <v>27</v>
      </c>
      <c r="CR321" s="64">
        <f t="shared" si="309"/>
        <v>27</v>
      </c>
      <c r="CS321" s="64">
        <f t="shared" si="309"/>
        <v>29</v>
      </c>
      <c r="CT321" s="64">
        <f t="shared" si="309"/>
        <v>29</v>
      </c>
      <c r="CU321" s="64">
        <f t="shared" si="309"/>
        <v>29</v>
      </c>
      <c r="CV321" s="64">
        <f t="shared" si="309"/>
        <v>29</v>
      </c>
      <c r="CW321" s="64">
        <f t="shared" si="309"/>
        <v>29</v>
      </c>
      <c r="CX321" s="64">
        <f t="shared" si="309"/>
        <v>29</v>
      </c>
      <c r="CY321" s="64">
        <f t="shared" si="309"/>
        <v>29</v>
      </c>
      <c r="CZ321" s="64">
        <f t="shared" si="309"/>
        <v>29</v>
      </c>
      <c r="DA321" s="64">
        <f t="shared" si="309"/>
        <v>29</v>
      </c>
      <c r="DB321" s="64">
        <f t="shared" si="309"/>
        <v>29</v>
      </c>
      <c r="DC321" s="64">
        <f t="shared" si="309"/>
        <v>31</v>
      </c>
      <c r="DD321" s="64">
        <f t="shared" ref="DD321:EU321" si="310">(DD317+(2*SUM(DD322:DD324))+3)</f>
        <v>29</v>
      </c>
      <c r="DE321" s="64">
        <f t="shared" si="310"/>
        <v>31</v>
      </c>
      <c r="DF321" s="64">
        <f t="shared" si="310"/>
        <v>31</v>
      </c>
      <c r="DG321" s="64">
        <f t="shared" si="310"/>
        <v>31</v>
      </c>
      <c r="DH321" s="64">
        <f t="shared" si="310"/>
        <v>31</v>
      </c>
      <c r="DI321" s="64">
        <f t="shared" si="310"/>
        <v>29</v>
      </c>
      <c r="DJ321" s="64">
        <f t="shared" si="310"/>
        <v>27</v>
      </c>
      <c r="DK321" s="64">
        <f t="shared" si="310"/>
        <v>29</v>
      </c>
      <c r="DL321" s="64">
        <f t="shared" si="310"/>
        <v>29</v>
      </c>
      <c r="DM321" s="64">
        <f t="shared" si="310"/>
        <v>31</v>
      </c>
      <c r="DN321" s="64">
        <f t="shared" si="310"/>
        <v>29</v>
      </c>
      <c r="DO321" s="64">
        <f t="shared" si="310"/>
        <v>31</v>
      </c>
      <c r="DP321" s="64">
        <f t="shared" si="310"/>
        <v>29</v>
      </c>
      <c r="DQ321" s="64">
        <f t="shared" si="310"/>
        <v>27</v>
      </c>
      <c r="DR321" s="64">
        <f t="shared" si="310"/>
        <v>29</v>
      </c>
      <c r="DS321" s="64">
        <f t="shared" si="310"/>
        <v>29</v>
      </c>
      <c r="DT321" s="64">
        <f t="shared" si="310"/>
        <v>29</v>
      </c>
      <c r="DU321" s="64">
        <f t="shared" si="310"/>
        <v>29</v>
      </c>
      <c r="DV321" s="64">
        <f t="shared" si="310"/>
        <v>31</v>
      </c>
      <c r="DW321" s="64">
        <f t="shared" si="310"/>
        <v>31</v>
      </c>
      <c r="DX321" s="64">
        <f t="shared" si="310"/>
        <v>31</v>
      </c>
      <c r="DY321" s="64">
        <f t="shared" si="310"/>
        <v>31</v>
      </c>
      <c r="DZ321" s="64">
        <f t="shared" si="310"/>
        <v>31</v>
      </c>
      <c r="EA321" s="64">
        <f t="shared" si="310"/>
        <v>31</v>
      </c>
      <c r="EB321" s="64">
        <f t="shared" si="310"/>
        <v>31</v>
      </c>
      <c r="EC321" s="64">
        <f t="shared" si="310"/>
        <v>31</v>
      </c>
      <c r="ED321" s="64">
        <f t="shared" si="310"/>
        <v>31</v>
      </c>
      <c r="EE321" s="64">
        <f t="shared" si="310"/>
        <v>33</v>
      </c>
      <c r="EF321" s="64">
        <f t="shared" si="310"/>
        <v>31</v>
      </c>
      <c r="EG321" s="64">
        <f t="shared" si="310"/>
        <v>31</v>
      </c>
      <c r="EH321" s="64">
        <f t="shared" si="310"/>
        <v>31</v>
      </c>
      <c r="EI321" s="64">
        <f t="shared" si="310"/>
        <v>31</v>
      </c>
      <c r="EJ321" s="64">
        <f t="shared" si="310"/>
        <v>31</v>
      </c>
      <c r="EK321" s="64">
        <f t="shared" si="310"/>
        <v>31</v>
      </c>
      <c r="EL321" s="64">
        <f t="shared" si="310"/>
        <v>31</v>
      </c>
      <c r="EM321" s="64">
        <f t="shared" si="310"/>
        <v>33</v>
      </c>
      <c r="EN321" s="64">
        <f t="shared" si="310"/>
        <v>31</v>
      </c>
      <c r="EO321" s="64">
        <f t="shared" si="310"/>
        <v>33</v>
      </c>
      <c r="EP321" s="64">
        <f t="shared" si="310"/>
        <v>33</v>
      </c>
      <c r="EQ321" s="64">
        <f t="shared" si="310"/>
        <v>33</v>
      </c>
      <c r="ER321" s="64">
        <f t="shared" si="310"/>
        <v>33</v>
      </c>
      <c r="ES321" s="64">
        <f t="shared" si="310"/>
        <v>33</v>
      </c>
      <c r="ET321" s="64">
        <f t="shared" si="310"/>
        <v>33</v>
      </c>
      <c r="EU321" s="64">
        <f t="shared" si="310"/>
        <v>33</v>
      </c>
      <c r="EV321" s="64">
        <f>(EV317+(2*SUM(EV322:EV324))+3)</f>
        <v>33</v>
      </c>
      <c r="FI321" s="64"/>
    </row>
    <row r="322" spans="1:165" ht="15.75" customHeight="1">
      <c r="A322" s="66" t="s">
        <v>84</v>
      </c>
      <c r="B322" s="67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2"/>
      <c r="AA322" s="52"/>
      <c r="AB322" s="51"/>
      <c r="AC322" s="51"/>
      <c r="AD322" s="51"/>
      <c r="AE322" s="51"/>
      <c r="AF322" s="51"/>
      <c r="AR322" s="53">
        <v>3</v>
      </c>
      <c r="AS322" s="53">
        <v>1</v>
      </c>
      <c r="AT322" s="53">
        <v>1</v>
      </c>
      <c r="AU322" s="53">
        <v>2</v>
      </c>
      <c r="AV322" s="53">
        <v>1</v>
      </c>
      <c r="AW322" s="53">
        <v>2</v>
      </c>
      <c r="AX322" s="53">
        <v>2</v>
      </c>
      <c r="AY322" s="53">
        <v>2</v>
      </c>
      <c r="AZ322" s="53">
        <v>2</v>
      </c>
      <c r="BA322" s="53">
        <v>2</v>
      </c>
      <c r="BB322" s="53">
        <v>2</v>
      </c>
      <c r="BC322" s="53">
        <v>2</v>
      </c>
      <c r="BD322" s="53">
        <v>2</v>
      </c>
      <c r="BE322" s="53">
        <v>1</v>
      </c>
      <c r="BF322" s="53">
        <v>2</v>
      </c>
      <c r="BG322" s="53">
        <v>1</v>
      </c>
      <c r="BH322" s="53">
        <v>1</v>
      </c>
      <c r="BI322" s="53">
        <v>1</v>
      </c>
      <c r="BJ322" s="53">
        <v>1</v>
      </c>
      <c r="BK322" s="53">
        <v>1</v>
      </c>
      <c r="BL322" s="53">
        <v>1</v>
      </c>
      <c r="BM322" s="53">
        <v>1</v>
      </c>
      <c r="BN322" s="53">
        <v>2</v>
      </c>
      <c r="BO322" s="53">
        <v>2</v>
      </c>
      <c r="BP322" s="53">
        <v>2</v>
      </c>
      <c r="BQ322" s="53">
        <v>2</v>
      </c>
      <c r="BR322" s="53">
        <v>2</v>
      </c>
      <c r="BS322" s="53">
        <v>2</v>
      </c>
      <c r="BT322" s="53">
        <v>2</v>
      </c>
      <c r="BU322" s="53">
        <v>2</v>
      </c>
      <c r="BV322" s="53">
        <v>2</v>
      </c>
      <c r="BW322" s="53">
        <v>2</v>
      </c>
      <c r="BX322" s="53">
        <v>2</v>
      </c>
      <c r="BY322" s="53">
        <v>2</v>
      </c>
      <c r="BZ322" s="53">
        <v>2</v>
      </c>
      <c r="CA322" s="53">
        <v>2</v>
      </c>
      <c r="CB322" s="53">
        <v>2</v>
      </c>
      <c r="CC322" s="53">
        <v>2</v>
      </c>
      <c r="CD322" s="53">
        <v>2</v>
      </c>
      <c r="CE322" s="53">
        <v>2</v>
      </c>
      <c r="CF322" s="53">
        <v>2</v>
      </c>
      <c r="CG322" s="53">
        <v>2</v>
      </c>
      <c r="CH322" s="53">
        <v>1</v>
      </c>
      <c r="CI322" s="53">
        <v>1</v>
      </c>
      <c r="CJ322" s="53">
        <v>1</v>
      </c>
      <c r="CK322" s="51">
        <v>1</v>
      </c>
      <c r="CL322" s="51">
        <v>2</v>
      </c>
      <c r="CM322" s="51">
        <v>1</v>
      </c>
      <c r="CN322" s="51">
        <v>2</v>
      </c>
      <c r="CO322" s="51">
        <v>2</v>
      </c>
      <c r="CP322" s="51">
        <v>2</v>
      </c>
      <c r="CQ322" s="51">
        <v>2</v>
      </c>
      <c r="CR322" s="51">
        <v>2</v>
      </c>
      <c r="CS322" s="51">
        <v>2</v>
      </c>
      <c r="CT322" s="51">
        <v>2</v>
      </c>
      <c r="CU322" s="51">
        <v>2</v>
      </c>
      <c r="CV322" s="51">
        <v>2</v>
      </c>
      <c r="CW322" s="51">
        <v>2</v>
      </c>
      <c r="CX322" s="51">
        <v>2</v>
      </c>
      <c r="CY322" s="51">
        <v>2</v>
      </c>
      <c r="CZ322" s="51">
        <v>2</v>
      </c>
      <c r="DA322" s="51">
        <v>1</v>
      </c>
      <c r="DB322" s="51">
        <v>1</v>
      </c>
      <c r="DC322" s="51">
        <v>2</v>
      </c>
      <c r="DD322" s="51">
        <v>1</v>
      </c>
      <c r="DE322" s="51">
        <v>2</v>
      </c>
      <c r="DF322" s="51">
        <v>2</v>
      </c>
      <c r="DG322" s="51">
        <v>2</v>
      </c>
      <c r="DH322" s="51">
        <v>2</v>
      </c>
      <c r="DI322" s="51">
        <v>1</v>
      </c>
      <c r="DJ322" s="51"/>
      <c r="DK322" s="51">
        <v>1</v>
      </c>
      <c r="DL322" s="51">
        <v>1</v>
      </c>
      <c r="DM322" s="51">
        <v>2</v>
      </c>
      <c r="DN322" s="51">
        <v>1</v>
      </c>
      <c r="DO322" s="51">
        <v>2</v>
      </c>
      <c r="DP322" s="51">
        <v>1</v>
      </c>
      <c r="DQ322" s="51"/>
      <c r="DR322" s="51">
        <v>1</v>
      </c>
      <c r="DS322" s="51">
        <v>1</v>
      </c>
      <c r="DT322" s="51">
        <v>1</v>
      </c>
      <c r="DU322" s="51">
        <v>1</v>
      </c>
      <c r="DV322" s="51">
        <v>2</v>
      </c>
      <c r="DW322" s="51">
        <v>2</v>
      </c>
      <c r="DX322" s="51">
        <v>2</v>
      </c>
      <c r="DY322" s="51">
        <v>2</v>
      </c>
      <c r="DZ322" s="51">
        <v>1</v>
      </c>
      <c r="EA322" s="52">
        <v>2</v>
      </c>
      <c r="EB322" s="52">
        <v>1</v>
      </c>
      <c r="EC322" s="52">
        <v>1</v>
      </c>
      <c r="ED322" s="52">
        <v>1</v>
      </c>
      <c r="EE322" s="52">
        <v>3</v>
      </c>
      <c r="EF322" s="52">
        <v>1</v>
      </c>
      <c r="EG322" s="52">
        <v>1</v>
      </c>
      <c r="EH322" s="51">
        <v>1</v>
      </c>
      <c r="EI322" s="51">
        <v>1</v>
      </c>
      <c r="EJ322" s="51">
        <v>1</v>
      </c>
      <c r="EK322" s="51">
        <v>1</v>
      </c>
      <c r="EL322" s="51">
        <v>1</v>
      </c>
      <c r="EM322" s="51">
        <v>2</v>
      </c>
      <c r="EN322" s="51">
        <v>1</v>
      </c>
      <c r="EO322" s="51">
        <v>2</v>
      </c>
      <c r="EP322" s="51">
        <v>2</v>
      </c>
      <c r="EQ322" s="51">
        <v>2</v>
      </c>
      <c r="ER322" s="51">
        <v>2</v>
      </c>
      <c r="ES322" s="51">
        <v>2</v>
      </c>
      <c r="ET322" s="51">
        <v>2</v>
      </c>
      <c r="EU322" s="51">
        <v>2</v>
      </c>
      <c r="EV322" s="51">
        <v>2</v>
      </c>
      <c r="FI322" s="51"/>
    </row>
    <row r="323" spans="1:165" ht="15.75" customHeight="1">
      <c r="A323" s="68" t="s">
        <v>70</v>
      </c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2"/>
      <c r="AA323" s="52"/>
      <c r="AB323" s="51"/>
      <c r="AC323" s="51"/>
      <c r="AD323" s="51"/>
      <c r="AE323" s="51"/>
      <c r="AF323" s="51"/>
      <c r="AR323" s="53">
        <v>1</v>
      </c>
      <c r="AS323" s="53">
        <v>2</v>
      </c>
      <c r="AT323" s="53">
        <v>2</v>
      </c>
      <c r="AU323" s="53">
        <v>2</v>
      </c>
      <c r="AV323" s="53">
        <v>2</v>
      </c>
      <c r="AW323" s="53">
        <v>2</v>
      </c>
      <c r="AX323" s="53">
        <v>2</v>
      </c>
      <c r="AY323" s="53">
        <v>2</v>
      </c>
      <c r="AZ323" s="53">
        <v>2</v>
      </c>
      <c r="BA323" s="53">
        <v>2</v>
      </c>
      <c r="BB323" s="53">
        <v>2</v>
      </c>
      <c r="BC323" s="53">
        <v>2</v>
      </c>
      <c r="BD323" s="53">
        <v>2</v>
      </c>
      <c r="BE323" s="53">
        <v>1</v>
      </c>
      <c r="BF323" s="53">
        <v>2</v>
      </c>
      <c r="BG323" s="53">
        <v>1</v>
      </c>
      <c r="BH323" s="53">
        <v>1</v>
      </c>
      <c r="BI323" s="53">
        <v>1</v>
      </c>
      <c r="BJ323" s="53">
        <v>1</v>
      </c>
      <c r="BK323" s="53">
        <v>1</v>
      </c>
      <c r="BL323" s="53">
        <v>1</v>
      </c>
      <c r="BM323" s="53">
        <v>1</v>
      </c>
      <c r="BN323" s="53">
        <v>1</v>
      </c>
      <c r="BO323" s="53">
        <v>1</v>
      </c>
      <c r="BP323" s="53">
        <v>1</v>
      </c>
      <c r="BQ323" s="53">
        <v>1</v>
      </c>
      <c r="BR323" s="53">
        <v>1</v>
      </c>
      <c r="BS323" s="53">
        <v>1</v>
      </c>
      <c r="BT323" s="53">
        <v>1</v>
      </c>
      <c r="BU323" s="53">
        <v>1</v>
      </c>
      <c r="BV323" s="53">
        <v>1</v>
      </c>
      <c r="BW323" s="53">
        <v>1</v>
      </c>
      <c r="BX323" s="53">
        <v>1</v>
      </c>
      <c r="BY323" s="53">
        <v>1</v>
      </c>
      <c r="BZ323" s="53">
        <v>1</v>
      </c>
      <c r="CA323" s="53">
        <v>1</v>
      </c>
      <c r="CB323" s="53">
        <v>1</v>
      </c>
      <c r="CC323" s="53">
        <v>1</v>
      </c>
      <c r="CD323" s="53">
        <v>1</v>
      </c>
      <c r="CE323" s="53">
        <v>1</v>
      </c>
      <c r="CF323" s="53">
        <v>1</v>
      </c>
      <c r="CG323" s="53">
        <v>1</v>
      </c>
      <c r="CH323" s="53">
        <v>2</v>
      </c>
      <c r="CI323" s="53">
        <v>2</v>
      </c>
      <c r="CJ323" s="53">
        <v>2</v>
      </c>
      <c r="CK323" s="51">
        <v>2</v>
      </c>
      <c r="CL323" s="51">
        <v>2</v>
      </c>
      <c r="CM323" s="51">
        <v>2</v>
      </c>
      <c r="CN323" s="51">
        <v>2</v>
      </c>
      <c r="CO323" s="51">
        <v>2</v>
      </c>
      <c r="CP323" s="51">
        <v>2</v>
      </c>
      <c r="CQ323" s="51">
        <v>2</v>
      </c>
      <c r="CR323" s="51">
        <v>2</v>
      </c>
      <c r="CS323" s="51">
        <v>2</v>
      </c>
      <c r="CT323" s="51">
        <v>2</v>
      </c>
      <c r="CU323" s="51">
        <v>2</v>
      </c>
      <c r="CV323" s="51">
        <v>2</v>
      </c>
      <c r="CW323" s="51">
        <v>2</v>
      </c>
      <c r="CX323" s="51">
        <v>2</v>
      </c>
      <c r="CY323" s="51">
        <v>2</v>
      </c>
      <c r="CZ323" s="51">
        <v>2</v>
      </c>
      <c r="DA323" s="51">
        <v>3</v>
      </c>
      <c r="DB323" s="51">
        <v>3</v>
      </c>
      <c r="DC323" s="51">
        <v>3</v>
      </c>
      <c r="DD323" s="51">
        <v>3</v>
      </c>
      <c r="DE323" s="51">
        <v>3</v>
      </c>
      <c r="DF323" s="51">
        <v>3</v>
      </c>
      <c r="DG323" s="51">
        <v>3</v>
      </c>
      <c r="DH323" s="51">
        <v>3</v>
      </c>
      <c r="DI323" s="51">
        <v>2</v>
      </c>
      <c r="DJ323" s="51">
        <v>2</v>
      </c>
      <c r="DK323" s="51">
        <v>2</v>
      </c>
      <c r="DL323" s="51">
        <v>2</v>
      </c>
      <c r="DM323" s="51">
        <v>2</v>
      </c>
      <c r="DN323" s="51">
        <v>2</v>
      </c>
      <c r="DO323" s="51">
        <v>2</v>
      </c>
      <c r="DP323" s="51">
        <v>2</v>
      </c>
      <c r="DQ323" s="51">
        <v>2</v>
      </c>
      <c r="DR323" s="51">
        <v>2</v>
      </c>
      <c r="DS323" s="51">
        <v>2</v>
      </c>
      <c r="DT323" s="51">
        <v>2</v>
      </c>
      <c r="DU323" s="51">
        <v>2</v>
      </c>
      <c r="DV323" s="51">
        <v>2</v>
      </c>
      <c r="DW323" s="51">
        <v>2</v>
      </c>
      <c r="DX323" s="51">
        <v>2</v>
      </c>
      <c r="DY323" s="51">
        <v>2</v>
      </c>
      <c r="DZ323" s="51">
        <v>3</v>
      </c>
      <c r="EA323" s="52">
        <v>2</v>
      </c>
      <c r="EB323" s="52">
        <v>3</v>
      </c>
      <c r="EC323" s="52">
        <v>3</v>
      </c>
      <c r="ED323" s="52">
        <v>3</v>
      </c>
      <c r="EE323" s="52">
        <v>2</v>
      </c>
      <c r="EF323" s="52">
        <v>3</v>
      </c>
      <c r="EG323" s="52">
        <v>3</v>
      </c>
      <c r="EH323" s="51">
        <v>3</v>
      </c>
      <c r="EI323" s="51">
        <v>3</v>
      </c>
      <c r="EJ323" s="51">
        <v>3</v>
      </c>
      <c r="EK323" s="51">
        <v>3</v>
      </c>
      <c r="EL323" s="51">
        <v>3</v>
      </c>
      <c r="EM323" s="51">
        <v>3</v>
      </c>
      <c r="EN323" s="51">
        <v>3</v>
      </c>
      <c r="EO323" s="51">
        <v>3</v>
      </c>
      <c r="EP323" s="51">
        <v>3</v>
      </c>
      <c r="EQ323" s="51">
        <v>3</v>
      </c>
      <c r="ER323" s="51">
        <v>3</v>
      </c>
      <c r="ES323" s="51">
        <v>3</v>
      </c>
      <c r="ET323" s="51">
        <v>3</v>
      </c>
      <c r="EU323" s="51">
        <v>3</v>
      </c>
      <c r="EV323" s="51">
        <v>3</v>
      </c>
      <c r="FI323" s="51"/>
    </row>
    <row r="324" spans="1:165" ht="15.75" customHeight="1">
      <c r="A324" s="68" t="s">
        <v>71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2"/>
      <c r="AA324" s="52"/>
      <c r="AB324" s="51"/>
      <c r="AC324" s="51"/>
      <c r="AD324" s="51"/>
      <c r="AE324" s="51"/>
      <c r="AF324" s="51"/>
      <c r="BE324" s="53">
        <v>1</v>
      </c>
      <c r="BG324" s="53">
        <v>1</v>
      </c>
      <c r="BH324" s="53">
        <v>1</v>
      </c>
      <c r="BI324" s="53">
        <v>1</v>
      </c>
      <c r="BJ324" s="53">
        <v>1</v>
      </c>
      <c r="BK324" s="53">
        <v>1</v>
      </c>
      <c r="BL324" s="53">
        <v>1</v>
      </c>
      <c r="BM324" s="53">
        <v>1</v>
      </c>
      <c r="BN324" s="53">
        <v>1</v>
      </c>
      <c r="BO324" s="53">
        <v>1</v>
      </c>
      <c r="BP324" s="53">
        <v>1</v>
      </c>
      <c r="BQ324" s="53">
        <v>1</v>
      </c>
      <c r="BR324" s="53">
        <v>1</v>
      </c>
      <c r="BS324" s="53">
        <v>1</v>
      </c>
      <c r="BT324" s="53">
        <v>1</v>
      </c>
      <c r="BU324" s="53">
        <v>1</v>
      </c>
      <c r="BV324" s="53">
        <v>1</v>
      </c>
      <c r="BW324" s="53">
        <v>1</v>
      </c>
      <c r="BX324" s="53">
        <v>1</v>
      </c>
      <c r="BY324" s="53">
        <v>1</v>
      </c>
      <c r="BZ324" s="53">
        <v>1</v>
      </c>
      <c r="CA324" s="53">
        <v>1</v>
      </c>
      <c r="CB324" s="53">
        <v>1</v>
      </c>
      <c r="CC324" s="53">
        <v>1</v>
      </c>
      <c r="CD324" s="53">
        <v>1</v>
      </c>
      <c r="CE324" s="53">
        <v>1</v>
      </c>
      <c r="CF324" s="53">
        <v>1</v>
      </c>
      <c r="CG324" s="53">
        <v>1</v>
      </c>
      <c r="CH324" s="53">
        <v>1</v>
      </c>
      <c r="CI324" s="53">
        <v>1</v>
      </c>
      <c r="CJ324" s="53">
        <v>1</v>
      </c>
      <c r="CK324" s="51">
        <v>1</v>
      </c>
      <c r="CL324" s="51">
        <v>1</v>
      </c>
      <c r="CM324" s="51">
        <v>1</v>
      </c>
      <c r="CN324" s="51">
        <v>1</v>
      </c>
      <c r="CO324" s="51">
        <v>1</v>
      </c>
      <c r="CP324" s="51">
        <v>1</v>
      </c>
      <c r="CQ324" s="51">
        <v>1</v>
      </c>
      <c r="CR324" s="51">
        <v>1</v>
      </c>
      <c r="CS324" s="51">
        <v>1</v>
      </c>
      <c r="CT324" s="51">
        <v>1</v>
      </c>
      <c r="CU324" s="51">
        <v>1</v>
      </c>
      <c r="CV324" s="51">
        <v>1</v>
      </c>
      <c r="CW324" s="51">
        <v>1</v>
      </c>
      <c r="CX324" s="51">
        <v>1</v>
      </c>
      <c r="CY324" s="51">
        <v>1</v>
      </c>
      <c r="CZ324" s="51">
        <v>1</v>
      </c>
      <c r="DA324" s="51">
        <v>1</v>
      </c>
      <c r="DB324" s="51">
        <v>1</v>
      </c>
      <c r="DC324" s="51">
        <v>1</v>
      </c>
      <c r="DD324" s="51">
        <v>1</v>
      </c>
      <c r="DE324" s="51">
        <v>1</v>
      </c>
      <c r="DF324" s="51">
        <v>1</v>
      </c>
      <c r="DG324" s="51">
        <v>1</v>
      </c>
      <c r="DH324" s="51">
        <v>1</v>
      </c>
      <c r="DI324" s="51">
        <v>2</v>
      </c>
      <c r="DJ324" s="51">
        <v>2</v>
      </c>
      <c r="DK324" s="51">
        <v>2</v>
      </c>
      <c r="DL324" s="51">
        <v>2</v>
      </c>
      <c r="DM324" s="51">
        <v>2</v>
      </c>
      <c r="DN324" s="51">
        <v>2</v>
      </c>
      <c r="DO324" s="51">
        <v>2</v>
      </c>
      <c r="DP324" s="51">
        <v>2</v>
      </c>
      <c r="DQ324" s="51">
        <v>2</v>
      </c>
      <c r="DR324" s="51">
        <v>2</v>
      </c>
      <c r="DS324" s="51">
        <v>2</v>
      </c>
      <c r="DT324" s="51">
        <v>2</v>
      </c>
      <c r="DU324" s="51">
        <v>2</v>
      </c>
      <c r="DV324" s="51">
        <v>2</v>
      </c>
      <c r="DW324" s="51">
        <v>2</v>
      </c>
      <c r="DX324" s="51">
        <v>2</v>
      </c>
      <c r="DY324" s="51">
        <v>2</v>
      </c>
      <c r="DZ324" s="51">
        <v>2</v>
      </c>
      <c r="EA324" s="52">
        <v>2</v>
      </c>
      <c r="EB324" s="52">
        <v>2</v>
      </c>
      <c r="EC324" s="52">
        <v>2</v>
      </c>
      <c r="ED324" s="52">
        <v>2</v>
      </c>
      <c r="EE324" s="52">
        <v>2</v>
      </c>
      <c r="EF324" s="52">
        <v>2</v>
      </c>
      <c r="EG324" s="52">
        <v>2</v>
      </c>
      <c r="EH324" s="51">
        <v>2</v>
      </c>
      <c r="EI324" s="51">
        <v>2</v>
      </c>
      <c r="EJ324" s="51">
        <v>2</v>
      </c>
      <c r="EK324" s="51">
        <v>2</v>
      </c>
      <c r="EL324" s="51">
        <v>2</v>
      </c>
      <c r="EM324" s="51">
        <v>2</v>
      </c>
      <c r="EN324" s="51">
        <v>2</v>
      </c>
      <c r="EO324" s="51">
        <v>2</v>
      </c>
      <c r="EP324" s="51">
        <v>2</v>
      </c>
      <c r="EQ324" s="51">
        <v>2</v>
      </c>
      <c r="ER324" s="51">
        <v>2</v>
      </c>
      <c r="ES324" s="51">
        <v>2</v>
      </c>
      <c r="ET324" s="51">
        <v>2</v>
      </c>
      <c r="EU324" s="51">
        <v>2</v>
      </c>
      <c r="EV324" s="51">
        <v>2</v>
      </c>
      <c r="FI324" s="51"/>
    </row>
    <row r="325" spans="1:165" ht="15.75" customHeight="1">
      <c r="A325" s="69" t="s">
        <v>93</v>
      </c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2"/>
      <c r="AA325" s="52"/>
      <c r="AB325" s="51"/>
      <c r="AC325" s="51"/>
      <c r="AD325" s="51"/>
      <c r="AE325" s="51"/>
      <c r="AF325" s="51"/>
      <c r="AR325" s="53">
        <v>4</v>
      </c>
      <c r="AS325" s="53">
        <v>5</v>
      </c>
      <c r="AT325" s="53">
        <v>5</v>
      </c>
      <c r="AU325" s="53">
        <v>5</v>
      </c>
      <c r="AV325" s="53">
        <v>5</v>
      </c>
      <c r="AW325" s="53">
        <v>5</v>
      </c>
      <c r="AX325" s="53">
        <v>5</v>
      </c>
      <c r="AY325" s="53">
        <v>5</v>
      </c>
      <c r="AZ325" s="53">
        <v>5</v>
      </c>
      <c r="BA325" s="53">
        <v>5</v>
      </c>
      <c r="BB325" s="53">
        <v>5</v>
      </c>
      <c r="BC325" s="53">
        <v>5</v>
      </c>
      <c r="BD325" s="53">
        <v>6</v>
      </c>
      <c r="BE325" s="53">
        <v>5</v>
      </c>
      <c r="BF325" s="53">
        <v>6</v>
      </c>
      <c r="BG325" s="53">
        <v>5</v>
      </c>
      <c r="BH325" s="53">
        <v>6</v>
      </c>
      <c r="BI325" s="53">
        <v>6</v>
      </c>
      <c r="BJ325" s="53">
        <v>6</v>
      </c>
      <c r="BK325" s="53">
        <v>6</v>
      </c>
      <c r="BL325" s="53">
        <v>6</v>
      </c>
      <c r="BM325" s="53">
        <v>6</v>
      </c>
      <c r="BN325" s="53">
        <v>6</v>
      </c>
      <c r="BO325" s="53">
        <v>6</v>
      </c>
      <c r="BP325" s="53">
        <v>6</v>
      </c>
      <c r="BQ325" s="53">
        <v>6</v>
      </c>
      <c r="BR325" s="53">
        <v>6</v>
      </c>
      <c r="BS325" s="53">
        <v>6</v>
      </c>
      <c r="BT325" s="53">
        <v>6</v>
      </c>
      <c r="BU325" s="53">
        <v>7</v>
      </c>
      <c r="BV325" s="53">
        <v>6</v>
      </c>
      <c r="BW325" s="53">
        <v>7</v>
      </c>
      <c r="BX325" s="53">
        <v>7</v>
      </c>
      <c r="BY325" s="53">
        <v>7</v>
      </c>
      <c r="BZ325" s="53">
        <v>7</v>
      </c>
      <c r="CA325" s="53">
        <v>7</v>
      </c>
      <c r="CB325" s="53">
        <v>8</v>
      </c>
      <c r="CC325" s="53">
        <v>7</v>
      </c>
      <c r="CD325" s="53">
        <v>8</v>
      </c>
      <c r="CE325" s="53">
        <v>8</v>
      </c>
      <c r="CF325" s="53">
        <v>8</v>
      </c>
      <c r="CG325" s="53">
        <v>8</v>
      </c>
      <c r="CH325" s="53">
        <v>8</v>
      </c>
      <c r="CI325" s="53">
        <v>8</v>
      </c>
      <c r="CJ325" s="53">
        <v>8</v>
      </c>
      <c r="CK325" s="51">
        <v>8</v>
      </c>
      <c r="CL325" s="51">
        <v>8</v>
      </c>
      <c r="CM325" s="51">
        <v>8</v>
      </c>
      <c r="CN325" s="51">
        <v>8</v>
      </c>
      <c r="CO325" s="51">
        <v>8</v>
      </c>
      <c r="CP325" s="51">
        <v>8</v>
      </c>
      <c r="CQ325" s="51">
        <v>8</v>
      </c>
      <c r="CR325" s="51">
        <v>8</v>
      </c>
      <c r="CS325" s="51">
        <v>8</v>
      </c>
      <c r="CT325" s="51">
        <v>8</v>
      </c>
      <c r="CU325" s="51">
        <v>9</v>
      </c>
      <c r="CV325" s="51">
        <v>9</v>
      </c>
      <c r="CW325" s="51">
        <v>9</v>
      </c>
      <c r="CX325" s="51">
        <v>9</v>
      </c>
      <c r="CY325" s="51">
        <v>9</v>
      </c>
      <c r="CZ325" s="51">
        <v>9</v>
      </c>
      <c r="DA325" s="51">
        <v>9</v>
      </c>
      <c r="DB325" s="51">
        <v>9</v>
      </c>
      <c r="DC325" s="51">
        <v>9</v>
      </c>
      <c r="DD325" s="51">
        <v>9</v>
      </c>
      <c r="DE325" s="51">
        <v>9</v>
      </c>
      <c r="DF325" s="51">
        <v>9</v>
      </c>
      <c r="DG325" s="51">
        <v>9</v>
      </c>
      <c r="DH325" s="51">
        <v>9</v>
      </c>
      <c r="DI325" s="51">
        <v>9</v>
      </c>
      <c r="DJ325" s="51">
        <v>9</v>
      </c>
      <c r="DK325" s="51">
        <v>9</v>
      </c>
      <c r="DL325" s="51">
        <v>9</v>
      </c>
      <c r="DM325" s="51">
        <v>9</v>
      </c>
      <c r="DN325" s="51">
        <v>9</v>
      </c>
      <c r="DO325" s="51">
        <v>9</v>
      </c>
      <c r="DP325" s="51">
        <v>10</v>
      </c>
      <c r="DQ325" s="51">
        <v>10</v>
      </c>
      <c r="DR325" s="51">
        <v>10</v>
      </c>
      <c r="DS325" s="51">
        <v>10</v>
      </c>
      <c r="DT325" s="51">
        <v>10</v>
      </c>
      <c r="DU325" s="51">
        <v>10</v>
      </c>
      <c r="DV325" s="51">
        <v>10</v>
      </c>
      <c r="DW325" s="51">
        <v>10</v>
      </c>
      <c r="DX325" s="51">
        <v>10</v>
      </c>
      <c r="DY325" s="51">
        <v>10</v>
      </c>
      <c r="DZ325" s="51">
        <v>10</v>
      </c>
      <c r="EA325" s="52">
        <v>10</v>
      </c>
      <c r="EB325" s="52">
        <v>10</v>
      </c>
      <c r="EC325" s="52">
        <v>10</v>
      </c>
      <c r="ED325" s="52">
        <v>10</v>
      </c>
      <c r="EE325" s="52">
        <v>10</v>
      </c>
      <c r="EF325" s="52">
        <v>10</v>
      </c>
      <c r="EG325" s="52">
        <v>11</v>
      </c>
      <c r="EH325" s="51">
        <v>11</v>
      </c>
      <c r="EI325" s="51">
        <v>11</v>
      </c>
      <c r="EJ325" s="51">
        <v>11</v>
      </c>
      <c r="EK325" s="51">
        <v>11</v>
      </c>
      <c r="EL325" s="51">
        <v>11</v>
      </c>
      <c r="EM325" s="51">
        <v>11</v>
      </c>
      <c r="EN325" s="51">
        <v>11</v>
      </c>
      <c r="EO325" s="51">
        <v>11</v>
      </c>
      <c r="EP325" s="51">
        <v>11</v>
      </c>
      <c r="EQ325" s="51">
        <v>11</v>
      </c>
      <c r="ER325" s="51">
        <v>11</v>
      </c>
      <c r="ES325" s="51">
        <v>11</v>
      </c>
      <c r="ET325" s="51">
        <v>12</v>
      </c>
      <c r="EU325" s="51">
        <v>11</v>
      </c>
      <c r="EV325" s="51">
        <v>12</v>
      </c>
      <c r="FI325" s="51"/>
    </row>
    <row r="326" spans="1:165" ht="15.75" customHeight="1">
      <c r="A326" s="69" t="s">
        <v>92</v>
      </c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2"/>
      <c r="AA326" s="52"/>
      <c r="AB326" s="51"/>
      <c r="AC326" s="51"/>
      <c r="AD326" s="51"/>
      <c r="AE326" s="51"/>
      <c r="AF326" s="51"/>
      <c r="AR326" s="53">
        <v>4</v>
      </c>
      <c r="AS326" s="53">
        <v>5</v>
      </c>
      <c r="AT326" s="53">
        <v>5</v>
      </c>
      <c r="AU326" s="53">
        <v>5</v>
      </c>
      <c r="AV326" s="53">
        <v>5</v>
      </c>
      <c r="AW326" s="53">
        <v>5</v>
      </c>
      <c r="AX326" s="53">
        <v>5</v>
      </c>
      <c r="AY326" s="53">
        <v>5</v>
      </c>
      <c r="AZ326" s="53">
        <v>5</v>
      </c>
      <c r="BA326" s="53">
        <v>5</v>
      </c>
      <c r="BB326" s="53">
        <v>5</v>
      </c>
      <c r="BC326" s="53">
        <v>5</v>
      </c>
      <c r="BD326" s="53">
        <v>6</v>
      </c>
      <c r="BE326" s="53">
        <v>5</v>
      </c>
      <c r="BF326" s="53">
        <v>6</v>
      </c>
      <c r="BG326" s="53">
        <v>5</v>
      </c>
      <c r="BH326" s="53">
        <v>6</v>
      </c>
      <c r="BI326" s="53">
        <v>6</v>
      </c>
      <c r="BJ326" s="53">
        <v>6</v>
      </c>
      <c r="BK326" s="53">
        <v>6</v>
      </c>
      <c r="BL326" s="53">
        <v>6</v>
      </c>
      <c r="BM326" s="53">
        <v>6</v>
      </c>
      <c r="BN326" s="53">
        <v>6</v>
      </c>
      <c r="BO326" s="53">
        <v>6</v>
      </c>
      <c r="BP326" s="53">
        <v>6</v>
      </c>
      <c r="BQ326" s="53">
        <v>6</v>
      </c>
      <c r="BR326" s="53">
        <v>6</v>
      </c>
      <c r="BS326" s="53">
        <v>6</v>
      </c>
      <c r="BT326" s="53">
        <v>6</v>
      </c>
      <c r="BU326" s="53">
        <v>7</v>
      </c>
      <c r="BV326" s="53">
        <v>6</v>
      </c>
      <c r="BW326" s="53">
        <v>7</v>
      </c>
      <c r="BX326" s="53">
        <v>7</v>
      </c>
      <c r="BY326" s="53">
        <v>7</v>
      </c>
      <c r="BZ326" s="53">
        <v>7</v>
      </c>
      <c r="CA326" s="53">
        <v>7</v>
      </c>
      <c r="CB326" s="53">
        <v>8</v>
      </c>
      <c r="CC326" s="53">
        <v>7</v>
      </c>
      <c r="CD326" s="53">
        <v>8</v>
      </c>
      <c r="CE326" s="53">
        <v>8</v>
      </c>
      <c r="CF326" s="53">
        <v>8</v>
      </c>
      <c r="CG326" s="53">
        <v>8</v>
      </c>
      <c r="CH326" s="53">
        <v>8</v>
      </c>
      <c r="CI326" s="53">
        <v>8</v>
      </c>
      <c r="CJ326" s="53">
        <v>8</v>
      </c>
      <c r="CK326" s="51">
        <v>8</v>
      </c>
      <c r="CL326" s="51">
        <v>8</v>
      </c>
      <c r="CM326" s="51">
        <v>8</v>
      </c>
      <c r="CN326" s="51">
        <v>8</v>
      </c>
      <c r="CO326" s="51">
        <v>8</v>
      </c>
      <c r="CP326" s="51">
        <v>8</v>
      </c>
      <c r="CQ326" s="51">
        <v>8</v>
      </c>
      <c r="CR326" s="51">
        <v>8</v>
      </c>
      <c r="CS326" s="51">
        <v>8</v>
      </c>
      <c r="CT326" s="51">
        <v>8</v>
      </c>
      <c r="CU326" s="51">
        <v>9</v>
      </c>
      <c r="CV326" s="51">
        <v>9</v>
      </c>
      <c r="CW326" s="51">
        <v>9</v>
      </c>
      <c r="CX326" s="51">
        <v>9</v>
      </c>
      <c r="CY326" s="51">
        <v>9</v>
      </c>
      <c r="CZ326" s="51">
        <v>9</v>
      </c>
      <c r="DA326" s="51">
        <v>9</v>
      </c>
      <c r="DB326" s="51">
        <v>9</v>
      </c>
      <c r="DC326" s="51">
        <v>9</v>
      </c>
      <c r="DD326" s="51">
        <v>9</v>
      </c>
      <c r="DE326" s="51">
        <v>9</v>
      </c>
      <c r="DF326" s="51">
        <v>9</v>
      </c>
      <c r="DG326" s="51">
        <v>9</v>
      </c>
      <c r="DH326" s="51">
        <v>9</v>
      </c>
      <c r="DI326" s="51">
        <v>9</v>
      </c>
      <c r="DJ326" s="51">
        <v>9</v>
      </c>
      <c r="DK326" s="51">
        <v>9</v>
      </c>
      <c r="DL326" s="51">
        <v>9</v>
      </c>
      <c r="DM326" s="51">
        <v>9</v>
      </c>
      <c r="DN326" s="51">
        <v>9</v>
      </c>
      <c r="DO326" s="51">
        <v>9</v>
      </c>
      <c r="DP326" s="51">
        <v>10</v>
      </c>
      <c r="DQ326" s="51">
        <v>10</v>
      </c>
      <c r="DR326" s="51">
        <v>10</v>
      </c>
      <c r="DS326" s="51">
        <v>10</v>
      </c>
      <c r="DT326" s="51">
        <v>10</v>
      </c>
      <c r="DU326" s="51">
        <v>10</v>
      </c>
      <c r="DV326" s="51">
        <v>10</v>
      </c>
      <c r="DW326" s="51">
        <v>10</v>
      </c>
      <c r="DX326" s="51">
        <v>10</v>
      </c>
      <c r="DY326" s="51">
        <v>10</v>
      </c>
      <c r="DZ326" s="51">
        <v>10</v>
      </c>
      <c r="EA326" s="52">
        <v>10</v>
      </c>
      <c r="EB326" s="52">
        <v>10</v>
      </c>
      <c r="EC326" s="52">
        <v>10</v>
      </c>
      <c r="ED326" s="52">
        <v>10</v>
      </c>
      <c r="EE326" s="52">
        <v>10</v>
      </c>
      <c r="EF326" s="52">
        <v>10</v>
      </c>
      <c r="EG326" s="52">
        <v>11</v>
      </c>
      <c r="EH326" s="51">
        <v>11</v>
      </c>
      <c r="EI326" s="51">
        <v>11</v>
      </c>
      <c r="EJ326" s="51">
        <v>11</v>
      </c>
      <c r="EK326" s="51">
        <v>11</v>
      </c>
      <c r="EL326" s="51">
        <v>11</v>
      </c>
      <c r="EM326" s="51">
        <v>11</v>
      </c>
      <c r="EN326" s="51">
        <v>11</v>
      </c>
      <c r="EO326" s="51">
        <v>11</v>
      </c>
      <c r="EP326" s="51">
        <v>11</v>
      </c>
      <c r="EQ326" s="51">
        <v>11</v>
      </c>
      <c r="ER326" s="51">
        <v>11</v>
      </c>
      <c r="ES326" s="51">
        <v>11</v>
      </c>
      <c r="ET326" s="51">
        <v>12</v>
      </c>
      <c r="EU326" s="51">
        <v>11</v>
      </c>
      <c r="EV326" s="51">
        <v>12</v>
      </c>
      <c r="FI326" s="51"/>
    </row>
    <row r="327" spans="1:165" ht="15.75" customHeight="1">
      <c r="A327" s="69" t="s">
        <v>91</v>
      </c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2"/>
      <c r="AA327" s="52"/>
      <c r="AB327" s="51"/>
      <c r="AC327" s="51"/>
      <c r="AD327" s="51"/>
      <c r="AE327" s="51"/>
      <c r="AF327" s="51"/>
      <c r="AR327" s="53">
        <v>6</v>
      </c>
      <c r="AS327" s="53">
        <v>5</v>
      </c>
      <c r="AT327" s="53">
        <v>6</v>
      </c>
      <c r="AU327" s="53">
        <v>5</v>
      </c>
      <c r="AV327" s="53">
        <v>6</v>
      </c>
      <c r="AW327" s="53">
        <v>5</v>
      </c>
      <c r="AX327" s="53">
        <v>6</v>
      </c>
      <c r="AY327" s="53">
        <v>5</v>
      </c>
      <c r="AZ327" s="53">
        <v>6</v>
      </c>
      <c r="BA327" s="53">
        <v>7</v>
      </c>
      <c r="BB327" s="53">
        <v>6</v>
      </c>
      <c r="BC327" s="53">
        <v>7</v>
      </c>
      <c r="BD327" s="53">
        <v>6</v>
      </c>
      <c r="BE327" s="53">
        <v>7</v>
      </c>
      <c r="BF327" s="53">
        <v>6</v>
      </c>
      <c r="BG327" s="53">
        <v>7</v>
      </c>
      <c r="BH327" s="53">
        <v>6</v>
      </c>
      <c r="BI327" s="53">
        <v>6</v>
      </c>
      <c r="BJ327" s="53">
        <v>6</v>
      </c>
      <c r="BK327" s="53">
        <v>6</v>
      </c>
      <c r="BL327" s="53">
        <v>6</v>
      </c>
      <c r="BM327" s="53">
        <v>7</v>
      </c>
      <c r="BN327" s="53">
        <v>6</v>
      </c>
      <c r="BO327" s="53">
        <v>7</v>
      </c>
      <c r="BP327" s="53">
        <v>6</v>
      </c>
      <c r="BQ327" s="53">
        <v>7</v>
      </c>
      <c r="BR327" s="53">
        <v>8</v>
      </c>
      <c r="BS327" s="53">
        <v>7</v>
      </c>
      <c r="BT327" s="53">
        <v>8</v>
      </c>
      <c r="BU327" s="53">
        <v>7</v>
      </c>
      <c r="BV327" s="53">
        <v>8</v>
      </c>
      <c r="BW327" s="53">
        <v>7</v>
      </c>
      <c r="BX327" s="53">
        <v>8</v>
      </c>
      <c r="BY327" s="53">
        <v>9</v>
      </c>
      <c r="BZ327" s="53">
        <v>8</v>
      </c>
      <c r="CA327" s="53">
        <v>9</v>
      </c>
      <c r="CB327" s="53">
        <v>8</v>
      </c>
      <c r="CC327" s="53">
        <v>9</v>
      </c>
      <c r="CD327" s="53">
        <v>8</v>
      </c>
      <c r="CE327" s="53">
        <v>9</v>
      </c>
      <c r="CF327" s="53">
        <v>8</v>
      </c>
      <c r="CG327" s="53">
        <v>9</v>
      </c>
      <c r="CH327" s="53">
        <v>8</v>
      </c>
      <c r="CI327" s="53">
        <v>9</v>
      </c>
      <c r="CJ327" s="53">
        <v>8</v>
      </c>
      <c r="CK327" s="51">
        <v>9</v>
      </c>
      <c r="CL327" s="51">
        <v>8</v>
      </c>
      <c r="CM327" s="51">
        <v>9</v>
      </c>
      <c r="CN327" s="51">
        <v>8</v>
      </c>
      <c r="CO327" s="51">
        <v>9</v>
      </c>
      <c r="CP327" s="51">
        <v>8</v>
      </c>
      <c r="CQ327" s="51">
        <v>9</v>
      </c>
      <c r="CR327" s="51">
        <v>10</v>
      </c>
      <c r="CS327" s="51">
        <v>9</v>
      </c>
      <c r="CT327" s="51">
        <v>10</v>
      </c>
      <c r="CU327" s="51">
        <v>9</v>
      </c>
      <c r="CV327" s="51">
        <v>10</v>
      </c>
      <c r="CW327" s="51">
        <v>9</v>
      </c>
      <c r="CX327" s="51">
        <v>10</v>
      </c>
      <c r="CY327" s="51">
        <v>11</v>
      </c>
      <c r="CZ327" s="51">
        <v>10</v>
      </c>
      <c r="DA327" s="51">
        <v>9</v>
      </c>
      <c r="DB327" s="51">
        <v>10</v>
      </c>
      <c r="DC327" s="51">
        <v>9</v>
      </c>
      <c r="DD327" s="51">
        <v>10</v>
      </c>
      <c r="DE327" s="51">
        <v>9</v>
      </c>
      <c r="DF327" s="51">
        <v>10</v>
      </c>
      <c r="DG327" s="51">
        <v>9</v>
      </c>
      <c r="DH327" s="51">
        <v>10</v>
      </c>
      <c r="DI327" s="51">
        <v>9</v>
      </c>
      <c r="DJ327" s="51">
        <v>10</v>
      </c>
      <c r="DK327" s="51">
        <v>9</v>
      </c>
      <c r="DL327" s="51">
        <v>10</v>
      </c>
      <c r="DM327" s="51">
        <v>9</v>
      </c>
      <c r="DN327" s="51">
        <v>10</v>
      </c>
      <c r="DO327" s="51">
        <v>9</v>
      </c>
      <c r="DP327" s="51">
        <v>10</v>
      </c>
      <c r="DQ327" s="51">
        <v>11</v>
      </c>
      <c r="DR327" s="51">
        <v>10</v>
      </c>
      <c r="DS327" s="51">
        <v>11</v>
      </c>
      <c r="DT327" s="51">
        <v>10</v>
      </c>
      <c r="DU327" s="51">
        <v>11</v>
      </c>
      <c r="DV327" s="51">
        <v>10</v>
      </c>
      <c r="DW327" s="51">
        <v>11</v>
      </c>
      <c r="DX327" s="51">
        <v>10</v>
      </c>
      <c r="DY327" s="51">
        <v>11</v>
      </c>
      <c r="DZ327" s="51">
        <v>10</v>
      </c>
      <c r="EA327" s="52">
        <v>11</v>
      </c>
      <c r="EB327" s="52">
        <v>10</v>
      </c>
      <c r="EC327" s="52">
        <v>11</v>
      </c>
      <c r="ED327" s="52">
        <v>10</v>
      </c>
      <c r="EE327" s="52">
        <v>11</v>
      </c>
      <c r="EF327" s="52">
        <v>12</v>
      </c>
      <c r="EG327" s="52">
        <v>11</v>
      </c>
      <c r="EH327" s="51">
        <v>12</v>
      </c>
      <c r="EI327" s="51">
        <v>11</v>
      </c>
      <c r="EJ327" s="51">
        <v>12</v>
      </c>
      <c r="EK327" s="51">
        <v>11</v>
      </c>
      <c r="EL327" s="51">
        <v>12</v>
      </c>
      <c r="EM327" s="51">
        <v>11</v>
      </c>
      <c r="EN327" s="51">
        <v>12</v>
      </c>
      <c r="EO327" s="51">
        <v>11</v>
      </c>
      <c r="EP327" s="51">
        <v>12</v>
      </c>
      <c r="EQ327" s="51">
        <v>13</v>
      </c>
      <c r="ER327" s="51">
        <v>12</v>
      </c>
      <c r="ES327" s="51">
        <v>13</v>
      </c>
      <c r="ET327" s="51">
        <v>12</v>
      </c>
      <c r="EU327" s="51">
        <v>13</v>
      </c>
      <c r="EV327" s="51">
        <v>12</v>
      </c>
      <c r="FI327" s="51"/>
    </row>
    <row r="328" spans="1:165" ht="15.75" customHeight="1">
      <c r="A328" s="69" t="s">
        <v>90</v>
      </c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2"/>
      <c r="AA328" s="52"/>
      <c r="AB328" s="51"/>
      <c r="AC328" s="51"/>
      <c r="AD328" s="51"/>
      <c r="AE328" s="51"/>
      <c r="AF328" s="51"/>
      <c r="AR328" s="51">
        <f t="shared" ref="AR328:DC328" si="311">(2*SUM(AR312:AR316))</f>
        <v>36</v>
      </c>
      <c r="AS328" s="51">
        <f t="shared" si="311"/>
        <v>36</v>
      </c>
      <c r="AT328" s="51">
        <f t="shared" si="311"/>
        <v>36</v>
      </c>
      <c r="AU328" s="51">
        <f t="shared" si="311"/>
        <v>36</v>
      </c>
      <c r="AV328" s="51">
        <f t="shared" si="311"/>
        <v>38</v>
      </c>
      <c r="AW328" s="51">
        <f t="shared" si="311"/>
        <v>38</v>
      </c>
      <c r="AX328" s="51">
        <f t="shared" si="311"/>
        <v>38</v>
      </c>
      <c r="AY328" s="51">
        <f t="shared" si="311"/>
        <v>40</v>
      </c>
      <c r="AZ328" s="51">
        <f t="shared" si="311"/>
        <v>40</v>
      </c>
      <c r="BA328" s="51">
        <f t="shared" si="311"/>
        <v>40</v>
      </c>
      <c r="BB328" s="51">
        <f t="shared" si="311"/>
        <v>42</v>
      </c>
      <c r="BC328" s="51">
        <f t="shared" si="311"/>
        <v>42</v>
      </c>
      <c r="BD328" s="51">
        <f t="shared" si="311"/>
        <v>42</v>
      </c>
      <c r="BE328" s="51">
        <f t="shared" si="311"/>
        <v>42</v>
      </c>
      <c r="BF328" s="51">
        <f t="shared" si="311"/>
        <v>44</v>
      </c>
      <c r="BG328" s="51">
        <f t="shared" si="311"/>
        <v>44</v>
      </c>
      <c r="BH328" s="51">
        <f t="shared" si="311"/>
        <v>44</v>
      </c>
      <c r="BI328" s="51">
        <f t="shared" si="311"/>
        <v>46</v>
      </c>
      <c r="BJ328" s="51">
        <f t="shared" si="311"/>
        <v>46</v>
      </c>
      <c r="BK328" s="51">
        <f t="shared" si="311"/>
        <v>46</v>
      </c>
      <c r="BL328" s="51">
        <f t="shared" si="311"/>
        <v>48</v>
      </c>
      <c r="BM328" s="51">
        <f t="shared" si="311"/>
        <v>48</v>
      </c>
      <c r="BN328" s="51">
        <f t="shared" si="311"/>
        <v>48</v>
      </c>
      <c r="BO328" s="51">
        <f t="shared" si="311"/>
        <v>48</v>
      </c>
      <c r="BP328" s="51">
        <f t="shared" si="311"/>
        <v>50</v>
      </c>
      <c r="BQ328" s="51">
        <f t="shared" si="311"/>
        <v>50</v>
      </c>
      <c r="BR328" s="51">
        <f t="shared" si="311"/>
        <v>50</v>
      </c>
      <c r="BS328" s="51">
        <f t="shared" si="311"/>
        <v>52</v>
      </c>
      <c r="BT328" s="51">
        <f t="shared" si="311"/>
        <v>52</v>
      </c>
      <c r="BU328" s="51">
        <f t="shared" si="311"/>
        <v>52</v>
      </c>
      <c r="BV328" s="51">
        <f t="shared" si="311"/>
        <v>54</v>
      </c>
      <c r="BW328" s="51">
        <f t="shared" si="311"/>
        <v>54</v>
      </c>
      <c r="BX328" s="51">
        <f t="shared" si="311"/>
        <v>54</v>
      </c>
      <c r="BY328" s="51">
        <f t="shared" si="311"/>
        <v>54</v>
      </c>
      <c r="BZ328" s="51">
        <f t="shared" si="311"/>
        <v>56</v>
      </c>
      <c r="CA328" s="51">
        <f t="shared" si="311"/>
        <v>56</v>
      </c>
      <c r="CB328" s="51">
        <f t="shared" si="311"/>
        <v>56</v>
      </c>
      <c r="CC328" s="51">
        <f t="shared" si="311"/>
        <v>58</v>
      </c>
      <c r="CD328" s="51">
        <f t="shared" si="311"/>
        <v>58</v>
      </c>
      <c r="CE328" s="51">
        <f t="shared" si="311"/>
        <v>58</v>
      </c>
      <c r="CF328" s="51">
        <f t="shared" si="311"/>
        <v>60</v>
      </c>
      <c r="CG328" s="51">
        <f t="shared" si="311"/>
        <v>60</v>
      </c>
      <c r="CH328" s="51">
        <f t="shared" si="311"/>
        <v>60</v>
      </c>
      <c r="CI328" s="51">
        <f t="shared" si="311"/>
        <v>60</v>
      </c>
      <c r="CJ328" s="51">
        <f t="shared" si="311"/>
        <v>62</v>
      </c>
      <c r="CK328" s="51">
        <f t="shared" si="311"/>
        <v>62</v>
      </c>
      <c r="CL328" s="51">
        <f t="shared" si="311"/>
        <v>62</v>
      </c>
      <c r="CM328" s="51">
        <f t="shared" si="311"/>
        <v>64</v>
      </c>
      <c r="CN328" s="51">
        <f t="shared" si="311"/>
        <v>64</v>
      </c>
      <c r="CO328" s="51">
        <f t="shared" si="311"/>
        <v>64</v>
      </c>
      <c r="CP328" s="51">
        <f t="shared" si="311"/>
        <v>66</v>
      </c>
      <c r="CQ328" s="51">
        <f t="shared" si="311"/>
        <v>66</v>
      </c>
      <c r="CR328" s="51">
        <f t="shared" si="311"/>
        <v>66</v>
      </c>
      <c r="CS328" s="51">
        <f t="shared" si="311"/>
        <v>68</v>
      </c>
      <c r="CT328" s="51">
        <f t="shared" si="311"/>
        <v>68</v>
      </c>
      <c r="CU328" s="51">
        <f t="shared" si="311"/>
        <v>68</v>
      </c>
      <c r="CV328" s="51">
        <f t="shared" si="311"/>
        <v>68</v>
      </c>
      <c r="CW328" s="51">
        <f t="shared" si="311"/>
        <v>70</v>
      </c>
      <c r="CX328" s="51">
        <f t="shared" si="311"/>
        <v>70</v>
      </c>
      <c r="CY328" s="51">
        <f t="shared" si="311"/>
        <v>70</v>
      </c>
      <c r="CZ328" s="51">
        <f t="shared" si="311"/>
        <v>72</v>
      </c>
      <c r="DA328" s="51">
        <f t="shared" si="311"/>
        <v>72</v>
      </c>
      <c r="DB328" s="51">
        <f t="shared" si="311"/>
        <v>72</v>
      </c>
      <c r="DC328" s="51">
        <f t="shared" si="311"/>
        <v>72</v>
      </c>
      <c r="DD328" s="51">
        <f t="shared" ref="DD328:EV328" si="312">(2*SUM(DD312:DD316))</f>
        <v>74</v>
      </c>
      <c r="DE328" s="51">
        <f t="shared" si="312"/>
        <v>74</v>
      </c>
      <c r="DF328" s="51">
        <f t="shared" si="312"/>
        <v>74</v>
      </c>
      <c r="DG328" s="51">
        <f t="shared" si="312"/>
        <v>76</v>
      </c>
      <c r="DH328" s="51">
        <f t="shared" si="312"/>
        <v>76</v>
      </c>
      <c r="DI328" s="51">
        <f t="shared" si="312"/>
        <v>76</v>
      </c>
      <c r="DJ328" s="51">
        <f t="shared" si="312"/>
        <v>78</v>
      </c>
      <c r="DK328" s="51">
        <f t="shared" si="312"/>
        <v>78</v>
      </c>
      <c r="DL328" s="51">
        <f t="shared" si="312"/>
        <v>78</v>
      </c>
      <c r="DM328" s="51">
        <f t="shared" si="312"/>
        <v>78</v>
      </c>
      <c r="DN328" s="51">
        <f t="shared" si="312"/>
        <v>80</v>
      </c>
      <c r="DO328" s="51">
        <f t="shared" si="312"/>
        <v>80</v>
      </c>
      <c r="DP328" s="51">
        <f t="shared" si="312"/>
        <v>80</v>
      </c>
      <c r="DQ328" s="51">
        <f t="shared" si="312"/>
        <v>82</v>
      </c>
      <c r="DR328" s="51">
        <f t="shared" si="312"/>
        <v>82</v>
      </c>
      <c r="DS328" s="51">
        <f t="shared" si="312"/>
        <v>82</v>
      </c>
      <c r="DT328" s="51">
        <f t="shared" si="312"/>
        <v>84</v>
      </c>
      <c r="DU328" s="51">
        <f t="shared" si="312"/>
        <v>84</v>
      </c>
      <c r="DV328" s="51">
        <f t="shared" si="312"/>
        <v>84</v>
      </c>
      <c r="DW328" s="51">
        <f t="shared" si="312"/>
        <v>84</v>
      </c>
      <c r="DX328" s="51">
        <f t="shared" si="312"/>
        <v>86</v>
      </c>
      <c r="DY328" s="51">
        <f t="shared" si="312"/>
        <v>86</v>
      </c>
      <c r="DZ328" s="51">
        <f t="shared" si="312"/>
        <v>86</v>
      </c>
      <c r="EA328" s="51">
        <f t="shared" si="312"/>
        <v>88</v>
      </c>
      <c r="EB328" s="51">
        <f t="shared" si="312"/>
        <v>88</v>
      </c>
      <c r="EC328" s="51">
        <f t="shared" si="312"/>
        <v>88</v>
      </c>
      <c r="ED328" s="51">
        <f t="shared" si="312"/>
        <v>90</v>
      </c>
      <c r="EE328" s="51">
        <f t="shared" si="312"/>
        <v>90</v>
      </c>
      <c r="EF328" s="51">
        <f t="shared" si="312"/>
        <v>90</v>
      </c>
      <c r="EG328" s="51">
        <f t="shared" si="312"/>
        <v>90</v>
      </c>
      <c r="EH328" s="51">
        <f t="shared" si="312"/>
        <v>92</v>
      </c>
      <c r="EI328" s="51">
        <f t="shared" si="312"/>
        <v>92</v>
      </c>
      <c r="EJ328" s="51">
        <f t="shared" si="312"/>
        <v>92</v>
      </c>
      <c r="EK328" s="51">
        <f t="shared" si="312"/>
        <v>94</v>
      </c>
      <c r="EL328" s="51">
        <f t="shared" si="312"/>
        <v>94</v>
      </c>
      <c r="EM328" s="51">
        <f t="shared" si="312"/>
        <v>94</v>
      </c>
      <c r="EN328" s="51">
        <f t="shared" si="312"/>
        <v>96</v>
      </c>
      <c r="EO328" s="51">
        <f t="shared" si="312"/>
        <v>96</v>
      </c>
      <c r="EP328" s="51">
        <f t="shared" si="312"/>
        <v>96</v>
      </c>
      <c r="EQ328" s="51">
        <f t="shared" si="312"/>
        <v>96</v>
      </c>
      <c r="ER328" s="51">
        <f t="shared" si="312"/>
        <v>98</v>
      </c>
      <c r="ES328" s="51">
        <f t="shared" si="312"/>
        <v>98</v>
      </c>
      <c r="ET328" s="51">
        <f t="shared" si="312"/>
        <v>98</v>
      </c>
      <c r="EU328" s="51">
        <f t="shared" si="312"/>
        <v>100</v>
      </c>
      <c r="EV328" s="51">
        <f t="shared" si="312"/>
        <v>100</v>
      </c>
      <c r="FI328" s="51"/>
    </row>
    <row r="329" spans="1:165" ht="15.75" customHeight="1">
      <c r="A329" s="69" t="s">
        <v>89</v>
      </c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2"/>
      <c r="AA329" s="52"/>
      <c r="AB329" s="51"/>
      <c r="AC329" s="51"/>
      <c r="AD329" s="51"/>
      <c r="AE329" s="51"/>
      <c r="AF329" s="51"/>
      <c r="AG329" s="51"/>
      <c r="AH329" s="51"/>
      <c r="AI329" s="51"/>
      <c r="AR329" s="51">
        <f t="shared" ref="AR329:DC329" si="313">((2*AR322)+(4*AR323)+(8*AR324))</f>
        <v>10</v>
      </c>
      <c r="AS329" s="51">
        <f t="shared" si="313"/>
        <v>10</v>
      </c>
      <c r="AT329" s="51">
        <f t="shared" si="313"/>
        <v>10</v>
      </c>
      <c r="AU329" s="51">
        <f t="shared" si="313"/>
        <v>12</v>
      </c>
      <c r="AV329" s="51">
        <f t="shared" si="313"/>
        <v>10</v>
      </c>
      <c r="AW329" s="51">
        <f t="shared" si="313"/>
        <v>12</v>
      </c>
      <c r="AX329" s="51">
        <f t="shared" si="313"/>
        <v>12</v>
      </c>
      <c r="AY329" s="51">
        <f t="shared" si="313"/>
        <v>12</v>
      </c>
      <c r="AZ329" s="51">
        <f t="shared" si="313"/>
        <v>12</v>
      </c>
      <c r="BA329" s="51">
        <f t="shared" si="313"/>
        <v>12</v>
      </c>
      <c r="BB329" s="51">
        <f t="shared" si="313"/>
        <v>12</v>
      </c>
      <c r="BC329" s="51">
        <f t="shared" si="313"/>
        <v>12</v>
      </c>
      <c r="BD329" s="51">
        <f t="shared" si="313"/>
        <v>12</v>
      </c>
      <c r="BE329" s="51">
        <f t="shared" si="313"/>
        <v>14</v>
      </c>
      <c r="BF329" s="51">
        <f t="shared" si="313"/>
        <v>12</v>
      </c>
      <c r="BG329" s="51">
        <f t="shared" si="313"/>
        <v>14</v>
      </c>
      <c r="BH329" s="51">
        <f t="shared" si="313"/>
        <v>14</v>
      </c>
      <c r="BI329" s="51">
        <f t="shared" si="313"/>
        <v>14</v>
      </c>
      <c r="BJ329" s="51">
        <f t="shared" si="313"/>
        <v>14</v>
      </c>
      <c r="BK329" s="51">
        <f t="shared" si="313"/>
        <v>14</v>
      </c>
      <c r="BL329" s="51">
        <f t="shared" si="313"/>
        <v>14</v>
      </c>
      <c r="BM329" s="51">
        <f t="shared" si="313"/>
        <v>14</v>
      </c>
      <c r="BN329" s="51">
        <f t="shared" si="313"/>
        <v>16</v>
      </c>
      <c r="BO329" s="51">
        <f t="shared" si="313"/>
        <v>16</v>
      </c>
      <c r="BP329" s="51">
        <f t="shared" si="313"/>
        <v>16</v>
      </c>
      <c r="BQ329" s="51">
        <f t="shared" si="313"/>
        <v>16</v>
      </c>
      <c r="BR329" s="51">
        <f t="shared" si="313"/>
        <v>16</v>
      </c>
      <c r="BS329" s="51">
        <f t="shared" si="313"/>
        <v>16</v>
      </c>
      <c r="BT329" s="51">
        <f t="shared" si="313"/>
        <v>16</v>
      </c>
      <c r="BU329" s="51">
        <f t="shared" si="313"/>
        <v>16</v>
      </c>
      <c r="BV329" s="51">
        <f t="shared" si="313"/>
        <v>16</v>
      </c>
      <c r="BW329" s="51">
        <f t="shared" si="313"/>
        <v>16</v>
      </c>
      <c r="BX329" s="51">
        <f t="shared" si="313"/>
        <v>16</v>
      </c>
      <c r="BY329" s="51">
        <f t="shared" si="313"/>
        <v>16</v>
      </c>
      <c r="BZ329" s="51">
        <f t="shared" si="313"/>
        <v>16</v>
      </c>
      <c r="CA329" s="51">
        <f t="shared" si="313"/>
        <v>16</v>
      </c>
      <c r="CB329" s="51">
        <f t="shared" si="313"/>
        <v>16</v>
      </c>
      <c r="CC329" s="51">
        <f t="shared" si="313"/>
        <v>16</v>
      </c>
      <c r="CD329" s="51">
        <f t="shared" si="313"/>
        <v>16</v>
      </c>
      <c r="CE329" s="51">
        <f t="shared" si="313"/>
        <v>16</v>
      </c>
      <c r="CF329" s="51">
        <f t="shared" si="313"/>
        <v>16</v>
      </c>
      <c r="CG329" s="51">
        <f t="shared" si="313"/>
        <v>16</v>
      </c>
      <c r="CH329" s="51">
        <f t="shared" si="313"/>
        <v>18</v>
      </c>
      <c r="CI329" s="51">
        <f t="shared" si="313"/>
        <v>18</v>
      </c>
      <c r="CJ329" s="51">
        <f t="shared" si="313"/>
        <v>18</v>
      </c>
      <c r="CK329" s="51">
        <f t="shared" si="313"/>
        <v>18</v>
      </c>
      <c r="CL329" s="51">
        <f t="shared" si="313"/>
        <v>20</v>
      </c>
      <c r="CM329" s="51">
        <f t="shared" si="313"/>
        <v>18</v>
      </c>
      <c r="CN329" s="51">
        <f t="shared" si="313"/>
        <v>20</v>
      </c>
      <c r="CO329" s="51">
        <f t="shared" si="313"/>
        <v>20</v>
      </c>
      <c r="CP329" s="51">
        <f t="shared" si="313"/>
        <v>20</v>
      </c>
      <c r="CQ329" s="51">
        <f t="shared" si="313"/>
        <v>20</v>
      </c>
      <c r="CR329" s="51">
        <f t="shared" si="313"/>
        <v>20</v>
      </c>
      <c r="CS329" s="51">
        <f t="shared" si="313"/>
        <v>20</v>
      </c>
      <c r="CT329" s="51">
        <f t="shared" si="313"/>
        <v>20</v>
      </c>
      <c r="CU329" s="51">
        <f t="shared" si="313"/>
        <v>20</v>
      </c>
      <c r="CV329" s="51">
        <f t="shared" si="313"/>
        <v>20</v>
      </c>
      <c r="CW329" s="51">
        <f t="shared" si="313"/>
        <v>20</v>
      </c>
      <c r="CX329" s="51">
        <f t="shared" si="313"/>
        <v>20</v>
      </c>
      <c r="CY329" s="51">
        <f t="shared" si="313"/>
        <v>20</v>
      </c>
      <c r="CZ329" s="51">
        <f t="shared" si="313"/>
        <v>20</v>
      </c>
      <c r="DA329" s="51">
        <f t="shared" si="313"/>
        <v>22</v>
      </c>
      <c r="DB329" s="51">
        <f t="shared" si="313"/>
        <v>22</v>
      </c>
      <c r="DC329" s="51">
        <f t="shared" si="313"/>
        <v>24</v>
      </c>
      <c r="DD329" s="51">
        <f t="shared" ref="DD329:EV329" si="314">((2*DD322)+(4*DD323)+(8*DD324))</f>
        <v>22</v>
      </c>
      <c r="DE329" s="51">
        <f t="shared" si="314"/>
        <v>24</v>
      </c>
      <c r="DF329" s="51">
        <f t="shared" si="314"/>
        <v>24</v>
      </c>
      <c r="DG329" s="51">
        <f t="shared" si="314"/>
        <v>24</v>
      </c>
      <c r="DH329" s="51">
        <f t="shared" si="314"/>
        <v>24</v>
      </c>
      <c r="DI329" s="51">
        <f t="shared" si="314"/>
        <v>26</v>
      </c>
      <c r="DJ329" s="51">
        <f t="shared" si="314"/>
        <v>24</v>
      </c>
      <c r="DK329" s="51">
        <f t="shared" si="314"/>
        <v>26</v>
      </c>
      <c r="DL329" s="51">
        <f t="shared" si="314"/>
        <v>26</v>
      </c>
      <c r="DM329" s="51">
        <f t="shared" si="314"/>
        <v>28</v>
      </c>
      <c r="DN329" s="51">
        <f t="shared" si="314"/>
        <v>26</v>
      </c>
      <c r="DO329" s="51">
        <f t="shared" si="314"/>
        <v>28</v>
      </c>
      <c r="DP329" s="51">
        <f t="shared" si="314"/>
        <v>26</v>
      </c>
      <c r="DQ329" s="51">
        <f t="shared" si="314"/>
        <v>24</v>
      </c>
      <c r="DR329" s="51">
        <f t="shared" si="314"/>
        <v>26</v>
      </c>
      <c r="DS329" s="51">
        <f t="shared" si="314"/>
        <v>26</v>
      </c>
      <c r="DT329" s="51">
        <f t="shared" si="314"/>
        <v>26</v>
      </c>
      <c r="DU329" s="51">
        <f t="shared" si="314"/>
        <v>26</v>
      </c>
      <c r="DV329" s="51">
        <f t="shared" si="314"/>
        <v>28</v>
      </c>
      <c r="DW329" s="51">
        <f t="shared" si="314"/>
        <v>28</v>
      </c>
      <c r="DX329" s="51">
        <f t="shared" si="314"/>
        <v>28</v>
      </c>
      <c r="DY329" s="51">
        <f t="shared" si="314"/>
        <v>28</v>
      </c>
      <c r="DZ329" s="51">
        <f t="shared" si="314"/>
        <v>30</v>
      </c>
      <c r="EA329" s="51">
        <f t="shared" si="314"/>
        <v>28</v>
      </c>
      <c r="EB329" s="51">
        <f t="shared" si="314"/>
        <v>30</v>
      </c>
      <c r="EC329" s="51">
        <f t="shared" si="314"/>
        <v>30</v>
      </c>
      <c r="ED329" s="51">
        <f t="shared" si="314"/>
        <v>30</v>
      </c>
      <c r="EE329" s="51">
        <f t="shared" si="314"/>
        <v>30</v>
      </c>
      <c r="EF329" s="51">
        <f t="shared" si="314"/>
        <v>30</v>
      </c>
      <c r="EG329" s="51">
        <f t="shared" si="314"/>
        <v>30</v>
      </c>
      <c r="EH329" s="51">
        <f t="shared" si="314"/>
        <v>30</v>
      </c>
      <c r="EI329" s="51">
        <f t="shared" si="314"/>
        <v>30</v>
      </c>
      <c r="EJ329" s="51">
        <f t="shared" si="314"/>
        <v>30</v>
      </c>
      <c r="EK329" s="51">
        <f t="shared" si="314"/>
        <v>30</v>
      </c>
      <c r="EL329" s="51">
        <f t="shared" si="314"/>
        <v>30</v>
      </c>
      <c r="EM329" s="51">
        <f t="shared" si="314"/>
        <v>32</v>
      </c>
      <c r="EN329" s="51">
        <f t="shared" si="314"/>
        <v>30</v>
      </c>
      <c r="EO329" s="51">
        <f t="shared" si="314"/>
        <v>32</v>
      </c>
      <c r="EP329" s="51">
        <f t="shared" si="314"/>
        <v>32</v>
      </c>
      <c r="EQ329" s="51">
        <f t="shared" si="314"/>
        <v>32</v>
      </c>
      <c r="ER329" s="51">
        <f t="shared" si="314"/>
        <v>32</v>
      </c>
      <c r="ES329" s="51">
        <f t="shared" si="314"/>
        <v>32</v>
      </c>
      <c r="ET329" s="51">
        <f t="shared" si="314"/>
        <v>32</v>
      </c>
      <c r="EU329" s="51">
        <f t="shared" si="314"/>
        <v>32</v>
      </c>
      <c r="EV329" s="51">
        <f t="shared" si="314"/>
        <v>32</v>
      </c>
    </row>
    <row r="330" spans="1:165" ht="15.75" customHeight="1">
      <c r="A330" s="69" t="s">
        <v>88</v>
      </c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2"/>
      <c r="AA330" s="52"/>
      <c r="AB330" s="51"/>
      <c r="AC330" s="51"/>
      <c r="AD330" s="51"/>
      <c r="AE330" s="51"/>
      <c r="AF330" s="51"/>
      <c r="AR330" s="51">
        <f t="shared" ref="AR330:DC330" si="315">(AR328+AR329)</f>
        <v>46</v>
      </c>
      <c r="AS330" s="51">
        <f t="shared" si="315"/>
        <v>46</v>
      </c>
      <c r="AT330" s="51">
        <f t="shared" si="315"/>
        <v>46</v>
      </c>
      <c r="AU330" s="51">
        <f t="shared" si="315"/>
        <v>48</v>
      </c>
      <c r="AV330" s="51">
        <f t="shared" si="315"/>
        <v>48</v>
      </c>
      <c r="AW330" s="51">
        <f t="shared" si="315"/>
        <v>50</v>
      </c>
      <c r="AX330" s="51">
        <f t="shared" si="315"/>
        <v>50</v>
      </c>
      <c r="AY330" s="51">
        <f t="shared" si="315"/>
        <v>52</v>
      </c>
      <c r="AZ330" s="51">
        <f t="shared" si="315"/>
        <v>52</v>
      </c>
      <c r="BA330" s="51">
        <f t="shared" si="315"/>
        <v>52</v>
      </c>
      <c r="BB330" s="51">
        <f t="shared" si="315"/>
        <v>54</v>
      </c>
      <c r="BC330" s="51">
        <f t="shared" si="315"/>
        <v>54</v>
      </c>
      <c r="BD330" s="51">
        <f t="shared" si="315"/>
        <v>54</v>
      </c>
      <c r="BE330" s="51">
        <f t="shared" si="315"/>
        <v>56</v>
      </c>
      <c r="BF330" s="51">
        <f t="shared" si="315"/>
        <v>56</v>
      </c>
      <c r="BG330" s="51">
        <f t="shared" si="315"/>
        <v>58</v>
      </c>
      <c r="BH330" s="51">
        <f t="shared" si="315"/>
        <v>58</v>
      </c>
      <c r="BI330" s="51">
        <f t="shared" si="315"/>
        <v>60</v>
      </c>
      <c r="BJ330" s="51">
        <f t="shared" si="315"/>
        <v>60</v>
      </c>
      <c r="BK330" s="51">
        <f t="shared" si="315"/>
        <v>60</v>
      </c>
      <c r="BL330" s="51">
        <f t="shared" si="315"/>
        <v>62</v>
      </c>
      <c r="BM330" s="51">
        <f t="shared" si="315"/>
        <v>62</v>
      </c>
      <c r="BN330" s="51">
        <f t="shared" si="315"/>
        <v>64</v>
      </c>
      <c r="BO330" s="51">
        <f t="shared" si="315"/>
        <v>64</v>
      </c>
      <c r="BP330" s="51">
        <f t="shared" si="315"/>
        <v>66</v>
      </c>
      <c r="BQ330" s="51">
        <f t="shared" si="315"/>
        <v>66</v>
      </c>
      <c r="BR330" s="51">
        <f t="shared" si="315"/>
        <v>66</v>
      </c>
      <c r="BS330" s="51">
        <f t="shared" si="315"/>
        <v>68</v>
      </c>
      <c r="BT330" s="51">
        <f t="shared" si="315"/>
        <v>68</v>
      </c>
      <c r="BU330" s="51">
        <f t="shared" si="315"/>
        <v>68</v>
      </c>
      <c r="BV330" s="51">
        <f t="shared" si="315"/>
        <v>70</v>
      </c>
      <c r="BW330" s="51">
        <f t="shared" si="315"/>
        <v>70</v>
      </c>
      <c r="BX330" s="51">
        <f t="shared" si="315"/>
        <v>70</v>
      </c>
      <c r="BY330" s="51">
        <f t="shared" si="315"/>
        <v>70</v>
      </c>
      <c r="BZ330" s="51">
        <f t="shared" si="315"/>
        <v>72</v>
      </c>
      <c r="CA330" s="51">
        <f t="shared" si="315"/>
        <v>72</v>
      </c>
      <c r="CB330" s="51">
        <f t="shared" si="315"/>
        <v>72</v>
      </c>
      <c r="CC330" s="51">
        <f t="shared" si="315"/>
        <v>74</v>
      </c>
      <c r="CD330" s="51">
        <f t="shared" si="315"/>
        <v>74</v>
      </c>
      <c r="CE330" s="51">
        <f t="shared" si="315"/>
        <v>74</v>
      </c>
      <c r="CF330" s="51">
        <f t="shared" si="315"/>
        <v>76</v>
      </c>
      <c r="CG330" s="51">
        <f t="shared" si="315"/>
        <v>76</v>
      </c>
      <c r="CH330" s="51">
        <f t="shared" si="315"/>
        <v>78</v>
      </c>
      <c r="CI330" s="51">
        <f t="shared" si="315"/>
        <v>78</v>
      </c>
      <c r="CJ330" s="51">
        <f t="shared" si="315"/>
        <v>80</v>
      </c>
      <c r="CK330" s="51">
        <f t="shared" si="315"/>
        <v>80</v>
      </c>
      <c r="CL330" s="51">
        <f t="shared" si="315"/>
        <v>82</v>
      </c>
      <c r="CM330" s="51">
        <f t="shared" si="315"/>
        <v>82</v>
      </c>
      <c r="CN330" s="51">
        <f t="shared" si="315"/>
        <v>84</v>
      </c>
      <c r="CO330" s="51">
        <f t="shared" si="315"/>
        <v>84</v>
      </c>
      <c r="CP330" s="51">
        <f t="shared" si="315"/>
        <v>86</v>
      </c>
      <c r="CQ330" s="51">
        <f t="shared" si="315"/>
        <v>86</v>
      </c>
      <c r="CR330" s="51">
        <f t="shared" si="315"/>
        <v>86</v>
      </c>
      <c r="CS330" s="51">
        <f t="shared" si="315"/>
        <v>88</v>
      </c>
      <c r="CT330" s="51">
        <f t="shared" si="315"/>
        <v>88</v>
      </c>
      <c r="CU330" s="51">
        <f t="shared" si="315"/>
        <v>88</v>
      </c>
      <c r="CV330" s="51">
        <f t="shared" si="315"/>
        <v>88</v>
      </c>
      <c r="CW330" s="51">
        <f t="shared" si="315"/>
        <v>90</v>
      </c>
      <c r="CX330" s="51">
        <f t="shared" si="315"/>
        <v>90</v>
      </c>
      <c r="CY330" s="51">
        <f t="shared" si="315"/>
        <v>90</v>
      </c>
      <c r="CZ330" s="51">
        <f t="shared" si="315"/>
        <v>92</v>
      </c>
      <c r="DA330" s="51">
        <f t="shared" si="315"/>
        <v>94</v>
      </c>
      <c r="DB330" s="51">
        <f t="shared" si="315"/>
        <v>94</v>
      </c>
      <c r="DC330" s="51">
        <f t="shared" si="315"/>
        <v>96</v>
      </c>
      <c r="DD330" s="51">
        <f t="shared" ref="DD330:EV330" si="316">(DD328+DD329)</f>
        <v>96</v>
      </c>
      <c r="DE330" s="51">
        <f t="shared" si="316"/>
        <v>98</v>
      </c>
      <c r="DF330" s="51">
        <f t="shared" si="316"/>
        <v>98</v>
      </c>
      <c r="DG330" s="51">
        <f t="shared" si="316"/>
        <v>100</v>
      </c>
      <c r="DH330" s="51">
        <f t="shared" si="316"/>
        <v>100</v>
      </c>
      <c r="DI330" s="51">
        <f t="shared" si="316"/>
        <v>102</v>
      </c>
      <c r="DJ330" s="51">
        <f t="shared" si="316"/>
        <v>102</v>
      </c>
      <c r="DK330" s="51">
        <f t="shared" si="316"/>
        <v>104</v>
      </c>
      <c r="DL330" s="51">
        <f t="shared" si="316"/>
        <v>104</v>
      </c>
      <c r="DM330" s="51">
        <f t="shared" si="316"/>
        <v>106</v>
      </c>
      <c r="DN330" s="51">
        <f t="shared" si="316"/>
        <v>106</v>
      </c>
      <c r="DO330" s="51">
        <f t="shared" si="316"/>
        <v>108</v>
      </c>
      <c r="DP330" s="51">
        <f t="shared" si="316"/>
        <v>106</v>
      </c>
      <c r="DQ330" s="51">
        <f t="shared" si="316"/>
        <v>106</v>
      </c>
      <c r="DR330" s="51">
        <f t="shared" si="316"/>
        <v>108</v>
      </c>
      <c r="DS330" s="51">
        <f t="shared" si="316"/>
        <v>108</v>
      </c>
      <c r="DT330" s="51">
        <f t="shared" si="316"/>
        <v>110</v>
      </c>
      <c r="DU330" s="51">
        <f t="shared" si="316"/>
        <v>110</v>
      </c>
      <c r="DV330" s="51">
        <f t="shared" si="316"/>
        <v>112</v>
      </c>
      <c r="DW330" s="51">
        <f t="shared" si="316"/>
        <v>112</v>
      </c>
      <c r="DX330" s="51">
        <f t="shared" si="316"/>
        <v>114</v>
      </c>
      <c r="DY330" s="51">
        <f t="shared" si="316"/>
        <v>114</v>
      </c>
      <c r="DZ330" s="51">
        <f t="shared" si="316"/>
        <v>116</v>
      </c>
      <c r="EA330" s="51">
        <f t="shared" si="316"/>
        <v>116</v>
      </c>
      <c r="EB330" s="51">
        <f t="shared" si="316"/>
        <v>118</v>
      </c>
      <c r="EC330" s="51">
        <f t="shared" si="316"/>
        <v>118</v>
      </c>
      <c r="ED330" s="51">
        <f t="shared" si="316"/>
        <v>120</v>
      </c>
      <c r="EE330" s="51">
        <f t="shared" si="316"/>
        <v>120</v>
      </c>
      <c r="EF330" s="51">
        <f t="shared" si="316"/>
        <v>120</v>
      </c>
      <c r="EG330" s="51">
        <f t="shared" si="316"/>
        <v>120</v>
      </c>
      <c r="EH330" s="51">
        <f t="shared" si="316"/>
        <v>122</v>
      </c>
      <c r="EI330" s="51">
        <f t="shared" si="316"/>
        <v>122</v>
      </c>
      <c r="EJ330" s="51">
        <f t="shared" si="316"/>
        <v>122</v>
      </c>
      <c r="EK330" s="51">
        <f t="shared" si="316"/>
        <v>124</v>
      </c>
      <c r="EL330" s="51">
        <f t="shared" si="316"/>
        <v>124</v>
      </c>
      <c r="EM330" s="51">
        <f t="shared" si="316"/>
        <v>126</v>
      </c>
      <c r="EN330" s="51">
        <f t="shared" si="316"/>
        <v>126</v>
      </c>
      <c r="EO330" s="51">
        <f t="shared" si="316"/>
        <v>128</v>
      </c>
      <c r="EP330" s="51">
        <f t="shared" si="316"/>
        <v>128</v>
      </c>
      <c r="EQ330" s="51">
        <f t="shared" si="316"/>
        <v>128</v>
      </c>
      <c r="ER330" s="51">
        <f t="shared" si="316"/>
        <v>130</v>
      </c>
      <c r="ES330" s="51">
        <f t="shared" si="316"/>
        <v>130</v>
      </c>
      <c r="ET330" s="51">
        <f t="shared" si="316"/>
        <v>130</v>
      </c>
      <c r="EU330" s="51">
        <f t="shared" si="316"/>
        <v>132</v>
      </c>
      <c r="EV330" s="51">
        <f t="shared" si="316"/>
        <v>132</v>
      </c>
    </row>
    <row r="331" spans="1:165" ht="15.75" customHeight="1">
      <c r="A331" s="69" t="s">
        <v>87</v>
      </c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2"/>
      <c r="AA331" s="52"/>
      <c r="AB331" s="51"/>
      <c r="AC331" s="51"/>
      <c r="AD331" s="51"/>
      <c r="AE331" s="51"/>
      <c r="AF331" s="51"/>
      <c r="AR331" s="51">
        <f t="shared" ref="AR331:BW331" si="317">(AR311-SUM(AR312:AR316))</f>
        <v>0</v>
      </c>
      <c r="AS331" s="51">
        <f t="shared" si="317"/>
        <v>0</v>
      </c>
      <c r="AT331" s="51">
        <f t="shared" si="317"/>
        <v>0</v>
      </c>
      <c r="AU331" s="51">
        <f t="shared" si="317"/>
        <v>0</v>
      </c>
      <c r="AV331" s="51">
        <f t="shared" si="317"/>
        <v>0</v>
      </c>
      <c r="AW331" s="51">
        <f t="shared" si="317"/>
        <v>0</v>
      </c>
      <c r="AX331" s="51">
        <f t="shared" si="317"/>
        <v>0</v>
      </c>
      <c r="AY331" s="51">
        <f t="shared" si="317"/>
        <v>0</v>
      </c>
      <c r="AZ331" s="51">
        <f t="shared" si="317"/>
        <v>0</v>
      </c>
      <c r="BA331" s="51">
        <f t="shared" si="317"/>
        <v>0</v>
      </c>
      <c r="BB331" s="51">
        <f t="shared" si="317"/>
        <v>0</v>
      </c>
      <c r="BC331" s="51">
        <f t="shared" si="317"/>
        <v>0</v>
      </c>
      <c r="BD331" s="51">
        <f t="shared" si="317"/>
        <v>0</v>
      </c>
      <c r="BE331" s="51">
        <f t="shared" si="317"/>
        <v>0</v>
      </c>
      <c r="BF331" s="51">
        <f t="shared" si="317"/>
        <v>0</v>
      </c>
      <c r="BG331" s="51">
        <f t="shared" si="317"/>
        <v>0</v>
      </c>
      <c r="BH331" s="51">
        <f t="shared" si="317"/>
        <v>0</v>
      </c>
      <c r="BI331" s="51">
        <f t="shared" si="317"/>
        <v>0</v>
      </c>
      <c r="BJ331" s="51">
        <f t="shared" si="317"/>
        <v>0</v>
      </c>
      <c r="BK331" s="51">
        <f t="shared" si="317"/>
        <v>0</v>
      </c>
      <c r="BL331" s="51">
        <f t="shared" si="317"/>
        <v>0</v>
      </c>
      <c r="BM331" s="51">
        <f t="shared" si="317"/>
        <v>0</v>
      </c>
      <c r="BN331" s="51">
        <f t="shared" si="317"/>
        <v>0</v>
      </c>
      <c r="BO331" s="51">
        <f t="shared" si="317"/>
        <v>0</v>
      </c>
      <c r="BP331" s="51">
        <f t="shared" si="317"/>
        <v>0</v>
      </c>
      <c r="BQ331" s="51">
        <f t="shared" si="317"/>
        <v>0</v>
      </c>
      <c r="BR331" s="51">
        <f t="shared" si="317"/>
        <v>0</v>
      </c>
      <c r="BS331" s="51">
        <f t="shared" si="317"/>
        <v>0</v>
      </c>
      <c r="BT331" s="51">
        <f t="shared" si="317"/>
        <v>0</v>
      </c>
      <c r="BU331" s="51">
        <f t="shared" si="317"/>
        <v>0</v>
      </c>
      <c r="BV331" s="51">
        <f t="shared" si="317"/>
        <v>0</v>
      </c>
      <c r="BW331" s="51">
        <f t="shared" si="317"/>
        <v>0</v>
      </c>
      <c r="BX331" s="51">
        <f t="shared" ref="BX331:DC331" si="318">(BX311-SUM(BX312:BX316))</f>
        <v>0</v>
      </c>
      <c r="BY331" s="51">
        <f t="shared" si="318"/>
        <v>0</v>
      </c>
      <c r="BZ331" s="51">
        <f t="shared" si="318"/>
        <v>0</v>
      </c>
      <c r="CA331" s="51">
        <f t="shared" si="318"/>
        <v>0</v>
      </c>
      <c r="CB331" s="51">
        <f t="shared" si="318"/>
        <v>0</v>
      </c>
      <c r="CC331" s="51">
        <f t="shared" si="318"/>
        <v>0</v>
      </c>
      <c r="CD331" s="51">
        <f t="shared" si="318"/>
        <v>0</v>
      </c>
      <c r="CE331" s="51">
        <f t="shared" si="318"/>
        <v>0</v>
      </c>
      <c r="CF331" s="51">
        <f t="shared" si="318"/>
        <v>0</v>
      </c>
      <c r="CG331" s="51">
        <f t="shared" si="318"/>
        <v>0</v>
      </c>
      <c r="CH331" s="51">
        <f t="shared" si="318"/>
        <v>0</v>
      </c>
      <c r="CI331" s="51">
        <f t="shared" si="318"/>
        <v>0</v>
      </c>
      <c r="CJ331" s="51">
        <f t="shared" si="318"/>
        <v>0</v>
      </c>
      <c r="CK331" s="51">
        <f t="shared" si="318"/>
        <v>0</v>
      </c>
      <c r="CL331" s="51">
        <f t="shared" si="318"/>
        <v>0</v>
      </c>
      <c r="CM331" s="51">
        <f t="shared" si="318"/>
        <v>0</v>
      </c>
      <c r="CN331" s="51">
        <f t="shared" si="318"/>
        <v>0</v>
      </c>
      <c r="CO331" s="51">
        <f t="shared" si="318"/>
        <v>0</v>
      </c>
      <c r="CP331" s="51">
        <f t="shared" si="318"/>
        <v>0</v>
      </c>
      <c r="CQ331" s="51">
        <f t="shared" si="318"/>
        <v>0</v>
      </c>
      <c r="CR331" s="51">
        <f t="shared" si="318"/>
        <v>0</v>
      </c>
      <c r="CS331" s="51">
        <f t="shared" si="318"/>
        <v>-1</v>
      </c>
      <c r="CT331" s="51">
        <f t="shared" si="318"/>
        <v>0</v>
      </c>
      <c r="CU331" s="51">
        <f t="shared" si="318"/>
        <v>0</v>
      </c>
      <c r="CV331" s="51">
        <f t="shared" si="318"/>
        <v>0</v>
      </c>
      <c r="CW331" s="51">
        <f t="shared" si="318"/>
        <v>0</v>
      </c>
      <c r="CX331" s="51">
        <f t="shared" si="318"/>
        <v>0</v>
      </c>
      <c r="CY331" s="51">
        <f t="shared" si="318"/>
        <v>0</v>
      </c>
      <c r="CZ331" s="51">
        <f t="shared" si="318"/>
        <v>0</v>
      </c>
      <c r="DA331" s="51">
        <f t="shared" si="318"/>
        <v>0</v>
      </c>
      <c r="DB331" s="51">
        <f t="shared" si="318"/>
        <v>0</v>
      </c>
      <c r="DC331" s="51">
        <f t="shared" si="318"/>
        <v>0</v>
      </c>
      <c r="DD331" s="51">
        <f t="shared" ref="DD331:EV331" si="319">(DD311-SUM(DD312:DD316))</f>
        <v>0</v>
      </c>
      <c r="DE331" s="51">
        <f t="shared" si="319"/>
        <v>0</v>
      </c>
      <c r="DF331" s="51">
        <f t="shared" si="319"/>
        <v>0</v>
      </c>
      <c r="DG331" s="51">
        <f t="shared" si="319"/>
        <v>0</v>
      </c>
      <c r="DH331" s="51">
        <f t="shared" si="319"/>
        <v>0</v>
      </c>
      <c r="DI331" s="51">
        <f t="shared" si="319"/>
        <v>0</v>
      </c>
      <c r="DJ331" s="51">
        <f t="shared" si="319"/>
        <v>0</v>
      </c>
      <c r="DK331" s="51">
        <f t="shared" si="319"/>
        <v>0</v>
      </c>
      <c r="DL331" s="51">
        <f t="shared" si="319"/>
        <v>0</v>
      </c>
      <c r="DM331" s="51">
        <f t="shared" si="319"/>
        <v>0</v>
      </c>
      <c r="DN331" s="51">
        <f t="shared" si="319"/>
        <v>0</v>
      </c>
      <c r="DO331" s="51">
        <f t="shared" si="319"/>
        <v>0</v>
      </c>
      <c r="DP331" s="51">
        <f t="shared" si="319"/>
        <v>0</v>
      </c>
      <c r="DQ331" s="51">
        <f t="shared" si="319"/>
        <v>0</v>
      </c>
      <c r="DR331" s="51">
        <f t="shared" si="319"/>
        <v>0</v>
      </c>
      <c r="DS331" s="51">
        <f t="shared" si="319"/>
        <v>0</v>
      </c>
      <c r="DT331" s="51">
        <f t="shared" si="319"/>
        <v>0</v>
      </c>
      <c r="DU331" s="51">
        <f t="shared" si="319"/>
        <v>0</v>
      </c>
      <c r="DV331" s="51">
        <f t="shared" si="319"/>
        <v>0</v>
      </c>
      <c r="DW331" s="51">
        <f t="shared" si="319"/>
        <v>0</v>
      </c>
      <c r="DX331" s="51">
        <f t="shared" si="319"/>
        <v>0</v>
      </c>
      <c r="DY331" s="51">
        <f t="shared" si="319"/>
        <v>0</v>
      </c>
      <c r="DZ331" s="51">
        <f t="shared" si="319"/>
        <v>0</v>
      </c>
      <c r="EA331" s="51">
        <f t="shared" si="319"/>
        <v>0</v>
      </c>
      <c r="EB331" s="51">
        <f t="shared" si="319"/>
        <v>0</v>
      </c>
      <c r="EC331" s="51">
        <f t="shared" si="319"/>
        <v>0</v>
      </c>
      <c r="ED331" s="51">
        <f t="shared" si="319"/>
        <v>0</v>
      </c>
      <c r="EE331" s="51">
        <f t="shared" si="319"/>
        <v>0</v>
      </c>
      <c r="EF331" s="51">
        <f t="shared" si="319"/>
        <v>0</v>
      </c>
      <c r="EG331" s="51">
        <f t="shared" si="319"/>
        <v>0</v>
      </c>
      <c r="EH331" s="51">
        <f t="shared" si="319"/>
        <v>0</v>
      </c>
      <c r="EI331" s="51">
        <f t="shared" si="319"/>
        <v>0</v>
      </c>
      <c r="EJ331" s="51">
        <f t="shared" si="319"/>
        <v>0</v>
      </c>
      <c r="EK331" s="51">
        <f t="shared" si="319"/>
        <v>0</v>
      </c>
      <c r="EL331" s="51">
        <f t="shared" si="319"/>
        <v>0</v>
      </c>
      <c r="EM331" s="51">
        <f t="shared" si="319"/>
        <v>0</v>
      </c>
      <c r="EN331" s="51">
        <f t="shared" si="319"/>
        <v>0</v>
      </c>
      <c r="EO331" s="51">
        <f t="shared" si="319"/>
        <v>0</v>
      </c>
      <c r="EP331" s="51">
        <f t="shared" si="319"/>
        <v>0</v>
      </c>
      <c r="EQ331" s="51">
        <f t="shared" si="319"/>
        <v>0</v>
      </c>
      <c r="ER331" s="51">
        <f t="shared" si="319"/>
        <v>0</v>
      </c>
      <c r="ES331" s="51">
        <f t="shared" si="319"/>
        <v>0</v>
      </c>
      <c r="ET331" s="51">
        <f t="shared" si="319"/>
        <v>0</v>
      </c>
      <c r="EU331" s="51">
        <f t="shared" si="319"/>
        <v>0</v>
      </c>
      <c r="EV331" s="51">
        <f t="shared" si="319"/>
        <v>0</v>
      </c>
    </row>
    <row r="332" spans="1:165" s="71" customFormat="1" ht="15.75" customHeight="1">
      <c r="A332" s="70" t="s">
        <v>86</v>
      </c>
      <c r="C332" s="73"/>
      <c r="D332" s="73"/>
      <c r="E332" s="73"/>
      <c r="F332" s="73"/>
      <c r="G332" s="73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51"/>
      <c r="Y332" s="51"/>
      <c r="Z332" s="72"/>
      <c r="AA332" s="72"/>
      <c r="AB332" s="72"/>
      <c r="AC332" s="72"/>
      <c r="AD332" s="72"/>
      <c r="AE332" s="72"/>
      <c r="AF332" s="72"/>
      <c r="AG332" s="53"/>
      <c r="AH332" s="53"/>
      <c r="AI332" s="53"/>
      <c r="AJ332" s="53"/>
      <c r="AK332" s="53"/>
      <c r="AL332" s="53"/>
      <c r="AM332" s="53"/>
      <c r="AN332" s="53"/>
      <c r="AO332" s="53"/>
      <c r="AP332" s="73"/>
      <c r="AQ332" s="73"/>
      <c r="AR332" s="72">
        <f t="shared" ref="AR332:BW332" si="320">(AR319-((SUM(AR325:AR327)/2)+(AR322+(2*AR323)+(4*AR324))))</f>
        <v>0</v>
      </c>
      <c r="AS332" s="72">
        <f t="shared" si="320"/>
        <v>0.5</v>
      </c>
      <c r="AT332" s="72">
        <f t="shared" si="320"/>
        <v>0</v>
      </c>
      <c r="AU332" s="72">
        <f t="shared" si="320"/>
        <v>-0.5</v>
      </c>
      <c r="AV332" s="72">
        <f t="shared" si="320"/>
        <v>0</v>
      </c>
      <c r="AW332" s="72">
        <f t="shared" si="320"/>
        <v>-0.5</v>
      </c>
      <c r="AX332" s="72">
        <f t="shared" si="320"/>
        <v>0</v>
      </c>
      <c r="AY332" s="72">
        <f t="shared" si="320"/>
        <v>0.5</v>
      </c>
      <c r="AZ332" s="72">
        <f t="shared" si="320"/>
        <v>0</v>
      </c>
      <c r="BA332" s="72">
        <f t="shared" si="320"/>
        <v>-0.5</v>
      </c>
      <c r="BB332" s="72">
        <f t="shared" si="320"/>
        <v>0</v>
      </c>
      <c r="BC332" s="72">
        <f t="shared" si="320"/>
        <v>0.5</v>
      </c>
      <c r="BD332" s="72">
        <f t="shared" si="320"/>
        <v>0</v>
      </c>
      <c r="BE332" s="72">
        <f t="shared" si="320"/>
        <v>-0.5</v>
      </c>
      <c r="BF332" s="72">
        <f t="shared" si="320"/>
        <v>0</v>
      </c>
      <c r="BG332" s="72">
        <f t="shared" si="320"/>
        <v>-0.5</v>
      </c>
      <c r="BH332" s="72">
        <f t="shared" si="320"/>
        <v>0</v>
      </c>
      <c r="BI332" s="72">
        <f t="shared" si="320"/>
        <v>0</v>
      </c>
      <c r="BJ332" s="72">
        <f t="shared" si="320"/>
        <v>0</v>
      </c>
      <c r="BK332" s="72">
        <f t="shared" si="320"/>
        <v>0</v>
      </c>
      <c r="BL332" s="72">
        <f t="shared" si="320"/>
        <v>0</v>
      </c>
      <c r="BM332" s="72">
        <f t="shared" si="320"/>
        <v>0.5</v>
      </c>
      <c r="BN332" s="72">
        <f t="shared" si="320"/>
        <v>0</v>
      </c>
      <c r="BO332" s="72">
        <f t="shared" si="320"/>
        <v>-0.5</v>
      </c>
      <c r="BP332" s="72">
        <f t="shared" si="320"/>
        <v>0</v>
      </c>
      <c r="BQ332" s="72">
        <f t="shared" si="320"/>
        <v>-0.5</v>
      </c>
      <c r="BR332" s="72">
        <f t="shared" si="320"/>
        <v>0</v>
      </c>
      <c r="BS332" s="72">
        <f t="shared" si="320"/>
        <v>0.5</v>
      </c>
      <c r="BT332" s="72">
        <f t="shared" si="320"/>
        <v>0</v>
      </c>
      <c r="BU332" s="72">
        <f t="shared" si="320"/>
        <v>-0.5</v>
      </c>
      <c r="BV332" s="72">
        <f t="shared" si="320"/>
        <v>0</v>
      </c>
      <c r="BW332" s="72">
        <f t="shared" si="320"/>
        <v>0.5</v>
      </c>
      <c r="BX332" s="72">
        <f t="shared" ref="BX332:DC332" si="321">(BX319-((SUM(BX325:BX327)/2)+(BX322+(2*BX323)+(4*BX324))))</f>
        <v>0</v>
      </c>
      <c r="BY332" s="72">
        <f t="shared" si="321"/>
        <v>-0.5</v>
      </c>
      <c r="BZ332" s="72">
        <f t="shared" si="321"/>
        <v>0</v>
      </c>
      <c r="CA332" s="72">
        <f t="shared" si="321"/>
        <v>-0.5</v>
      </c>
      <c r="CB332" s="72">
        <f t="shared" si="321"/>
        <v>0</v>
      </c>
      <c r="CC332" s="72">
        <f t="shared" si="321"/>
        <v>0.5</v>
      </c>
      <c r="CD332" s="72">
        <f t="shared" si="321"/>
        <v>0</v>
      </c>
      <c r="CE332" s="72">
        <f t="shared" si="321"/>
        <v>-0.5</v>
      </c>
      <c r="CF332" s="72">
        <f t="shared" si="321"/>
        <v>0</v>
      </c>
      <c r="CG332" s="72">
        <f t="shared" si="321"/>
        <v>0.5</v>
      </c>
      <c r="CH332" s="72">
        <f t="shared" si="321"/>
        <v>0</v>
      </c>
      <c r="CI332" s="72">
        <f t="shared" si="321"/>
        <v>-0.5</v>
      </c>
      <c r="CJ332" s="72">
        <f t="shared" si="321"/>
        <v>0</v>
      </c>
      <c r="CK332" s="72">
        <f t="shared" si="321"/>
        <v>-0.5</v>
      </c>
      <c r="CL332" s="72">
        <f t="shared" si="321"/>
        <v>0</v>
      </c>
      <c r="CM332" s="72">
        <f t="shared" si="321"/>
        <v>0.5</v>
      </c>
      <c r="CN332" s="72">
        <f t="shared" si="321"/>
        <v>0</v>
      </c>
      <c r="CO332" s="72">
        <f t="shared" si="321"/>
        <v>-0.5</v>
      </c>
      <c r="CP332" s="72">
        <f t="shared" si="321"/>
        <v>0</v>
      </c>
      <c r="CQ332" s="72">
        <f t="shared" si="321"/>
        <v>0.5</v>
      </c>
      <c r="CR332" s="72">
        <f t="shared" si="321"/>
        <v>0</v>
      </c>
      <c r="CS332" s="72">
        <f t="shared" si="321"/>
        <v>0.5</v>
      </c>
      <c r="CT332" s="72">
        <f t="shared" si="321"/>
        <v>0</v>
      </c>
      <c r="CU332" s="72">
        <f t="shared" si="321"/>
        <v>-0.5</v>
      </c>
      <c r="CV332" s="72">
        <f t="shared" si="321"/>
        <v>0</v>
      </c>
      <c r="CW332" s="72">
        <f t="shared" si="321"/>
        <v>0.5</v>
      </c>
      <c r="CX332" s="72">
        <f t="shared" si="321"/>
        <v>0</v>
      </c>
      <c r="CY332" s="72">
        <f t="shared" si="321"/>
        <v>-0.5</v>
      </c>
      <c r="CZ332" s="72">
        <f t="shared" si="321"/>
        <v>0</v>
      </c>
      <c r="DA332" s="72">
        <f t="shared" si="321"/>
        <v>0.5</v>
      </c>
      <c r="DB332" s="72">
        <f t="shared" si="321"/>
        <v>0</v>
      </c>
      <c r="DC332" s="72">
        <f t="shared" si="321"/>
        <v>-0.5</v>
      </c>
      <c r="DD332" s="72">
        <f t="shared" ref="DD332:EV332" si="322">(DD319-((SUM(DD325:DD327)/2)+(DD322+(2*DD323)+(4*DD324))))</f>
        <v>0</v>
      </c>
      <c r="DE332" s="72">
        <f t="shared" si="322"/>
        <v>-0.5</v>
      </c>
      <c r="DF332" s="72">
        <f t="shared" si="322"/>
        <v>0</v>
      </c>
      <c r="DG332" s="72">
        <f t="shared" si="322"/>
        <v>0.5</v>
      </c>
      <c r="DH332" s="72">
        <f t="shared" si="322"/>
        <v>0</v>
      </c>
      <c r="DI332" s="72">
        <f t="shared" si="322"/>
        <v>-0.5</v>
      </c>
      <c r="DJ332" s="72">
        <f t="shared" si="322"/>
        <v>0</v>
      </c>
      <c r="DK332" s="72">
        <f t="shared" si="322"/>
        <v>0.5</v>
      </c>
      <c r="DL332" s="72">
        <f t="shared" si="322"/>
        <v>0</v>
      </c>
      <c r="DM332" s="72">
        <f t="shared" si="322"/>
        <v>-0.5</v>
      </c>
      <c r="DN332" s="72">
        <f t="shared" si="322"/>
        <v>0</v>
      </c>
      <c r="DO332" s="72">
        <f t="shared" si="322"/>
        <v>-0.5</v>
      </c>
      <c r="DP332" s="72">
        <f t="shared" si="322"/>
        <v>0</v>
      </c>
      <c r="DQ332" s="72">
        <f t="shared" si="322"/>
        <v>0.5</v>
      </c>
      <c r="DR332" s="72">
        <f t="shared" si="322"/>
        <v>0</v>
      </c>
      <c r="DS332" s="72">
        <f t="shared" si="322"/>
        <v>-0.5</v>
      </c>
      <c r="DT332" s="72">
        <f t="shared" si="322"/>
        <v>0</v>
      </c>
      <c r="DU332" s="72">
        <f t="shared" si="322"/>
        <v>0.5</v>
      </c>
      <c r="DV332" s="72">
        <f t="shared" si="322"/>
        <v>0</v>
      </c>
      <c r="DW332" s="72">
        <f t="shared" si="322"/>
        <v>-0.5</v>
      </c>
      <c r="DX332" s="72">
        <f t="shared" si="322"/>
        <v>0</v>
      </c>
      <c r="DY332" s="72">
        <f t="shared" si="322"/>
        <v>-0.5</v>
      </c>
      <c r="DZ332" s="72">
        <f t="shared" si="322"/>
        <v>0</v>
      </c>
      <c r="EA332" s="72">
        <f t="shared" si="322"/>
        <v>0.5</v>
      </c>
      <c r="EB332" s="72">
        <f t="shared" si="322"/>
        <v>0</v>
      </c>
      <c r="EC332" s="72">
        <f t="shared" si="322"/>
        <v>-0.5</v>
      </c>
      <c r="ED332" s="72">
        <f t="shared" si="322"/>
        <v>0</v>
      </c>
      <c r="EE332" s="72">
        <f t="shared" si="322"/>
        <v>0.5</v>
      </c>
      <c r="EF332" s="72">
        <f t="shared" si="322"/>
        <v>0</v>
      </c>
      <c r="EG332" s="72">
        <f t="shared" si="322"/>
        <v>-0.5</v>
      </c>
      <c r="EH332" s="72">
        <f t="shared" si="322"/>
        <v>-1</v>
      </c>
      <c r="EI332" s="72">
        <f t="shared" si="322"/>
        <v>-0.5</v>
      </c>
      <c r="EJ332" s="72">
        <f t="shared" si="322"/>
        <v>0</v>
      </c>
      <c r="EK332" s="72">
        <f t="shared" si="322"/>
        <v>0.5</v>
      </c>
      <c r="EL332" s="72">
        <f t="shared" si="322"/>
        <v>0</v>
      </c>
      <c r="EM332" s="72">
        <f t="shared" si="322"/>
        <v>-0.5</v>
      </c>
      <c r="EN332" s="72">
        <f t="shared" si="322"/>
        <v>0</v>
      </c>
      <c r="EO332" s="72">
        <f t="shared" si="322"/>
        <v>0.5</v>
      </c>
      <c r="EP332" s="72">
        <f t="shared" si="322"/>
        <v>0</v>
      </c>
      <c r="EQ332" s="72">
        <f t="shared" si="322"/>
        <v>-0.5</v>
      </c>
      <c r="ER332" s="72">
        <f t="shared" si="322"/>
        <v>0</v>
      </c>
      <c r="ES332" s="72">
        <f t="shared" si="322"/>
        <v>-0.5</v>
      </c>
      <c r="ET332" s="72">
        <f t="shared" si="322"/>
        <v>0</v>
      </c>
      <c r="EU332" s="72">
        <f t="shared" si="322"/>
        <v>0.5</v>
      </c>
      <c r="EV332" s="72">
        <f t="shared" si="322"/>
        <v>0</v>
      </c>
    </row>
    <row r="333" spans="1:165" ht="15.75" customHeight="1">
      <c r="A333" s="69" t="s">
        <v>85</v>
      </c>
      <c r="AR333" s="54">
        <f t="shared" ref="AR333:DC333" si="323">(AR309-AR330)</f>
        <v>14</v>
      </c>
      <c r="AS333" s="54">
        <f t="shared" si="323"/>
        <v>15</v>
      </c>
      <c r="AT333" s="54">
        <f t="shared" si="323"/>
        <v>16</v>
      </c>
      <c r="AU333" s="54">
        <f t="shared" si="323"/>
        <v>15</v>
      </c>
      <c r="AV333" s="54">
        <f t="shared" si="323"/>
        <v>16</v>
      </c>
      <c r="AW333" s="54">
        <f t="shared" si="323"/>
        <v>15</v>
      </c>
      <c r="AX333" s="54">
        <f t="shared" si="323"/>
        <v>16</v>
      </c>
      <c r="AY333" s="54">
        <f t="shared" si="323"/>
        <v>15</v>
      </c>
      <c r="AZ333" s="54">
        <f t="shared" si="323"/>
        <v>16</v>
      </c>
      <c r="BA333" s="54">
        <f t="shared" si="323"/>
        <v>17</v>
      </c>
      <c r="BB333" s="54">
        <f t="shared" si="323"/>
        <v>16</v>
      </c>
      <c r="BC333" s="54">
        <f t="shared" si="323"/>
        <v>17</v>
      </c>
      <c r="BD333" s="54">
        <f t="shared" si="323"/>
        <v>18</v>
      </c>
      <c r="BE333" s="54">
        <f t="shared" si="323"/>
        <v>17</v>
      </c>
      <c r="BF333" s="54">
        <f t="shared" si="323"/>
        <v>18</v>
      </c>
      <c r="BG333" s="54">
        <f t="shared" si="323"/>
        <v>17</v>
      </c>
      <c r="BH333" s="54">
        <f t="shared" si="323"/>
        <v>18</v>
      </c>
      <c r="BI333" s="54">
        <f t="shared" si="323"/>
        <v>17</v>
      </c>
      <c r="BJ333" s="54">
        <f t="shared" si="323"/>
        <v>18</v>
      </c>
      <c r="BK333" s="54">
        <f t="shared" si="323"/>
        <v>19</v>
      </c>
      <c r="BL333" s="54">
        <f t="shared" si="323"/>
        <v>18</v>
      </c>
      <c r="BM333" s="54">
        <f t="shared" si="323"/>
        <v>19</v>
      </c>
      <c r="BN333" s="54">
        <f t="shared" si="323"/>
        <v>18</v>
      </c>
      <c r="BO333" s="54">
        <f t="shared" si="323"/>
        <v>19</v>
      </c>
      <c r="BP333" s="54">
        <f t="shared" si="323"/>
        <v>18</v>
      </c>
      <c r="BQ333" s="54">
        <f t="shared" si="323"/>
        <v>19</v>
      </c>
      <c r="BR333" s="54">
        <f t="shared" si="323"/>
        <v>20</v>
      </c>
      <c r="BS333" s="54">
        <f t="shared" si="323"/>
        <v>19</v>
      </c>
      <c r="BT333" s="54">
        <f t="shared" si="323"/>
        <v>20</v>
      </c>
      <c r="BU333" s="54">
        <f t="shared" si="323"/>
        <v>21</v>
      </c>
      <c r="BV333" s="54">
        <f t="shared" si="323"/>
        <v>20</v>
      </c>
      <c r="BW333" s="54">
        <f t="shared" si="323"/>
        <v>21</v>
      </c>
      <c r="BX333" s="54">
        <f t="shared" si="323"/>
        <v>22</v>
      </c>
      <c r="BY333" s="54">
        <f t="shared" si="323"/>
        <v>23</v>
      </c>
      <c r="BZ333" s="54">
        <f t="shared" si="323"/>
        <v>22</v>
      </c>
      <c r="CA333" s="54">
        <f t="shared" si="323"/>
        <v>23</v>
      </c>
      <c r="CB333" s="54">
        <f t="shared" si="323"/>
        <v>24</v>
      </c>
      <c r="CC333" s="54">
        <f t="shared" si="323"/>
        <v>23</v>
      </c>
      <c r="CD333" s="54">
        <f t="shared" si="323"/>
        <v>24</v>
      </c>
      <c r="CE333" s="54">
        <f t="shared" si="323"/>
        <v>25</v>
      </c>
      <c r="CF333" s="54">
        <f t="shared" si="323"/>
        <v>24</v>
      </c>
      <c r="CG333" s="54">
        <f t="shared" si="323"/>
        <v>25</v>
      </c>
      <c r="CH333" s="54">
        <f t="shared" si="323"/>
        <v>24</v>
      </c>
      <c r="CI333" s="54">
        <f t="shared" si="323"/>
        <v>25</v>
      </c>
      <c r="CJ333" s="54">
        <f t="shared" si="323"/>
        <v>24</v>
      </c>
      <c r="CK333" s="54">
        <f t="shared" si="323"/>
        <v>25</v>
      </c>
      <c r="CL333" s="54">
        <f t="shared" si="323"/>
        <v>24</v>
      </c>
      <c r="CM333" s="54">
        <f t="shared" si="323"/>
        <v>25</v>
      </c>
      <c r="CN333" s="54">
        <f t="shared" si="323"/>
        <v>24</v>
      </c>
      <c r="CO333" s="54">
        <f t="shared" si="323"/>
        <v>25</v>
      </c>
      <c r="CP333" s="54">
        <f t="shared" si="323"/>
        <v>24</v>
      </c>
      <c r="CQ333" s="54">
        <f t="shared" si="323"/>
        <v>25</v>
      </c>
      <c r="CR333" s="54">
        <f t="shared" si="323"/>
        <v>26</v>
      </c>
      <c r="CS333" s="54">
        <f t="shared" si="323"/>
        <v>25</v>
      </c>
      <c r="CT333" s="54">
        <f t="shared" si="323"/>
        <v>26</v>
      </c>
      <c r="CU333" s="54">
        <f t="shared" si="323"/>
        <v>27</v>
      </c>
      <c r="CV333" s="54">
        <f t="shared" si="323"/>
        <v>28</v>
      </c>
      <c r="CW333" s="54">
        <f t="shared" si="323"/>
        <v>27</v>
      </c>
      <c r="CX333" s="54">
        <f t="shared" si="323"/>
        <v>28</v>
      </c>
      <c r="CY333" s="54">
        <f t="shared" si="323"/>
        <v>29</v>
      </c>
      <c r="CZ333" s="54">
        <f t="shared" si="323"/>
        <v>28</v>
      </c>
      <c r="DA333" s="54">
        <f t="shared" si="323"/>
        <v>27</v>
      </c>
      <c r="DB333" s="54">
        <f t="shared" si="323"/>
        <v>28</v>
      </c>
      <c r="DC333" s="54">
        <f t="shared" si="323"/>
        <v>27</v>
      </c>
      <c r="DD333" s="54">
        <f t="shared" ref="DD333:EV333" si="324">(DD309-DD330)</f>
        <v>28</v>
      </c>
      <c r="DE333" s="54">
        <f t="shared" si="324"/>
        <v>27</v>
      </c>
      <c r="DF333" s="54">
        <f t="shared" si="324"/>
        <v>28</v>
      </c>
      <c r="DG333" s="54">
        <f t="shared" si="324"/>
        <v>27</v>
      </c>
      <c r="DH333" s="54">
        <f t="shared" si="324"/>
        <v>28</v>
      </c>
      <c r="DI333" s="54">
        <f t="shared" si="324"/>
        <v>27</v>
      </c>
      <c r="DJ333" s="54">
        <f t="shared" si="324"/>
        <v>28</v>
      </c>
      <c r="DK333" s="54">
        <f t="shared" si="324"/>
        <v>27</v>
      </c>
      <c r="DL333" s="54">
        <f t="shared" si="324"/>
        <v>28</v>
      </c>
      <c r="DM333" s="54">
        <f t="shared" si="324"/>
        <v>27</v>
      </c>
      <c r="DN333" s="54">
        <f t="shared" si="324"/>
        <v>28</v>
      </c>
      <c r="DO333" s="54">
        <f t="shared" si="324"/>
        <v>27</v>
      </c>
      <c r="DP333" s="54">
        <f t="shared" si="324"/>
        <v>30</v>
      </c>
      <c r="DQ333" s="54">
        <f t="shared" si="324"/>
        <v>31</v>
      </c>
      <c r="DR333" s="54">
        <f t="shared" si="324"/>
        <v>30</v>
      </c>
      <c r="DS333" s="54">
        <f t="shared" si="324"/>
        <v>31</v>
      </c>
      <c r="DT333" s="54">
        <f t="shared" si="324"/>
        <v>30</v>
      </c>
      <c r="DU333" s="54">
        <f t="shared" si="324"/>
        <v>31</v>
      </c>
      <c r="DV333" s="54">
        <f t="shared" si="324"/>
        <v>30</v>
      </c>
      <c r="DW333" s="54">
        <f t="shared" si="324"/>
        <v>31</v>
      </c>
      <c r="DX333" s="54">
        <f t="shared" si="324"/>
        <v>30</v>
      </c>
      <c r="DY333" s="54">
        <f t="shared" si="324"/>
        <v>31</v>
      </c>
      <c r="DZ333" s="54">
        <f t="shared" si="324"/>
        <v>30</v>
      </c>
      <c r="EA333" s="54">
        <f t="shared" si="324"/>
        <v>31</v>
      </c>
      <c r="EB333" s="54">
        <f t="shared" si="324"/>
        <v>30</v>
      </c>
      <c r="EC333" s="54">
        <f t="shared" si="324"/>
        <v>31</v>
      </c>
      <c r="ED333" s="54">
        <f t="shared" si="324"/>
        <v>30</v>
      </c>
      <c r="EE333" s="54">
        <f t="shared" si="324"/>
        <v>31</v>
      </c>
      <c r="EF333" s="54">
        <f t="shared" si="324"/>
        <v>32</v>
      </c>
      <c r="EG333" s="54">
        <f t="shared" si="324"/>
        <v>33</v>
      </c>
      <c r="EH333" s="54">
        <f t="shared" si="324"/>
        <v>32</v>
      </c>
      <c r="EI333" s="54">
        <f t="shared" si="324"/>
        <v>33</v>
      </c>
      <c r="EJ333" s="54">
        <f t="shared" si="324"/>
        <v>34</v>
      </c>
      <c r="EK333" s="54">
        <f t="shared" si="324"/>
        <v>33</v>
      </c>
      <c r="EL333" s="54">
        <f t="shared" si="324"/>
        <v>34</v>
      </c>
      <c r="EM333" s="54">
        <f t="shared" si="324"/>
        <v>33</v>
      </c>
      <c r="EN333" s="54">
        <f t="shared" si="324"/>
        <v>34</v>
      </c>
      <c r="EO333" s="54">
        <f t="shared" si="324"/>
        <v>33</v>
      </c>
      <c r="EP333" s="54">
        <f t="shared" si="324"/>
        <v>34</v>
      </c>
      <c r="EQ333" s="54">
        <f t="shared" si="324"/>
        <v>35</v>
      </c>
      <c r="ER333" s="54">
        <f t="shared" si="324"/>
        <v>34</v>
      </c>
      <c r="ES333" s="54">
        <f t="shared" si="324"/>
        <v>35</v>
      </c>
      <c r="ET333" s="54">
        <f t="shared" si="324"/>
        <v>36</v>
      </c>
      <c r="EU333" s="54">
        <f t="shared" si="324"/>
        <v>35</v>
      </c>
      <c r="EV333" s="54">
        <f t="shared" si="324"/>
        <v>36</v>
      </c>
    </row>
    <row r="334" spans="1:165" ht="15.75" customHeight="1">
      <c r="H334" s="51"/>
      <c r="I334" s="51"/>
      <c r="J334" s="51"/>
      <c r="K334" s="51"/>
      <c r="V334" s="51"/>
      <c r="W334" s="51"/>
    </row>
    <row r="335" spans="1:165" ht="15.75" customHeight="1">
      <c r="H335" s="51"/>
      <c r="I335" s="51"/>
      <c r="J335" s="51"/>
      <c r="K335" s="51"/>
    </row>
    <row r="336" spans="1:165" ht="15.75" customHeight="1">
      <c r="H336" s="51"/>
      <c r="I336" s="51"/>
      <c r="J336" s="51"/>
      <c r="K336" s="51"/>
    </row>
    <row r="337" spans="8:11" ht="15.75" customHeight="1">
      <c r="H337" s="51"/>
      <c r="I337" s="51"/>
      <c r="J337" s="51"/>
      <c r="K337" s="51"/>
    </row>
    <row r="338" spans="8:11" ht="15.75" customHeight="1">
      <c r="H338" s="51"/>
      <c r="I338" s="51"/>
      <c r="J338" s="51"/>
      <c r="K338" s="51"/>
    </row>
    <row r="339" spans="8:11" ht="15.75" customHeight="1">
      <c r="H339" s="51"/>
      <c r="I339" s="51"/>
      <c r="J339" s="51"/>
      <c r="K339" s="51"/>
    </row>
    <row r="340" spans="8:11" ht="15.75" customHeight="1">
      <c r="H340" s="51"/>
      <c r="I340" s="51"/>
      <c r="J340" s="51"/>
      <c r="K340" s="51"/>
    </row>
    <row r="341" spans="8:11" ht="15.75" customHeight="1">
      <c r="H341" s="51"/>
      <c r="I341" s="51"/>
      <c r="J341" s="51"/>
      <c r="K341" s="51"/>
    </row>
    <row r="342" spans="8:11" ht="15.75" customHeight="1">
      <c r="H342" s="51"/>
      <c r="I342" s="51"/>
      <c r="J342" s="51"/>
      <c r="K342" s="51"/>
    </row>
    <row r="343" spans="8:11" ht="15.75" customHeight="1">
      <c r="H343" s="51"/>
      <c r="I343" s="51"/>
      <c r="J343" s="51"/>
      <c r="K343" s="51"/>
    </row>
    <row r="344" spans="8:11" ht="15.75" customHeight="1">
      <c r="H344" s="51"/>
      <c r="I344" s="51"/>
      <c r="J344" s="51"/>
      <c r="K344" s="51"/>
    </row>
    <row r="345" spans="8:11" ht="15.75" customHeight="1">
      <c r="H345" s="51"/>
      <c r="I345" s="51"/>
      <c r="J345" s="51"/>
      <c r="K345" s="51"/>
    </row>
    <row r="346" spans="8:11" ht="15.75" customHeight="1">
      <c r="H346" s="51"/>
      <c r="I346" s="51"/>
      <c r="J346" s="51"/>
      <c r="K346" s="51"/>
    </row>
    <row r="347" spans="8:11" ht="15.75" customHeight="1">
      <c r="H347" s="51"/>
      <c r="I347" s="51"/>
      <c r="J347" s="51"/>
      <c r="K347" s="51"/>
    </row>
    <row r="348" spans="8:11" ht="15.75" customHeight="1">
      <c r="H348" s="51"/>
      <c r="I348" s="51"/>
      <c r="J348" s="51"/>
      <c r="K348" s="51"/>
    </row>
    <row r="349" spans="8:11" ht="15.75" customHeight="1">
      <c r="H349" s="51"/>
      <c r="I349" s="51"/>
      <c r="J349" s="51"/>
      <c r="K349" s="51"/>
    </row>
    <row r="350" spans="8:11" ht="15.75" customHeight="1">
      <c r="H350" s="51"/>
      <c r="I350" s="51"/>
      <c r="J350" s="51"/>
      <c r="K350" s="51"/>
    </row>
    <row r="351" spans="8:11" ht="15.75" customHeight="1">
      <c r="H351" s="51"/>
      <c r="I351" s="51"/>
      <c r="J351" s="51"/>
      <c r="K351" s="51"/>
    </row>
    <row r="352" spans="8:11" ht="15.75" customHeight="1">
      <c r="H352" s="51"/>
      <c r="I352" s="51"/>
      <c r="J352" s="51"/>
      <c r="K352" s="51"/>
    </row>
    <row r="353" spans="8:11" ht="15.75" customHeight="1">
      <c r="H353" s="51"/>
      <c r="I353" s="51"/>
      <c r="J353" s="51"/>
      <c r="K353" s="51"/>
    </row>
    <row r="354" spans="8:11" ht="15.75" customHeight="1">
      <c r="H354" s="51"/>
      <c r="I354" s="51"/>
      <c r="J354" s="51"/>
      <c r="K354" s="51"/>
    </row>
    <row r="355" spans="8:11" ht="15.75" customHeight="1">
      <c r="H355" s="51"/>
      <c r="I355" s="51"/>
      <c r="J355" s="51"/>
      <c r="K355" s="51"/>
    </row>
    <row r="356" spans="8:11" ht="15.75" customHeight="1">
      <c r="H356" s="51"/>
      <c r="I356" s="51"/>
      <c r="J356" s="51"/>
      <c r="K356" s="51"/>
    </row>
    <row r="357" spans="8:11" ht="15.75" customHeight="1">
      <c r="H357" s="51"/>
      <c r="I357" s="51"/>
      <c r="J357" s="51"/>
      <c r="K357" s="51"/>
    </row>
    <row r="358" spans="8:11" ht="15.75" customHeight="1">
      <c r="H358" s="51"/>
      <c r="I358" s="51"/>
      <c r="J358" s="51"/>
      <c r="K358" s="51"/>
    </row>
    <row r="359" spans="8:11" ht="15.75" customHeight="1">
      <c r="H359" s="51"/>
      <c r="I359" s="51"/>
      <c r="J359" s="51"/>
      <c r="K359" s="51"/>
    </row>
    <row r="360" spans="8:11" ht="15.75" customHeight="1">
      <c r="H360" s="51"/>
      <c r="I360" s="51"/>
      <c r="J360" s="51"/>
      <c r="K360" s="51"/>
    </row>
    <row r="361" spans="8:11" ht="15.75" customHeight="1">
      <c r="H361" s="51"/>
      <c r="I361" s="51"/>
      <c r="J361" s="51"/>
      <c r="K361" s="51"/>
    </row>
    <row r="362" spans="8:11" ht="15.75" customHeight="1">
      <c r="H362" s="51"/>
      <c r="I362" s="51"/>
      <c r="J362" s="51"/>
      <c r="K362" s="51"/>
    </row>
    <row r="363" spans="8:11" ht="15.75" customHeight="1">
      <c r="H363" s="51"/>
      <c r="I363" s="51"/>
      <c r="J363" s="51"/>
      <c r="K363" s="51"/>
    </row>
    <row r="364" spans="8:11" ht="15.75" customHeight="1">
      <c r="H364" s="51"/>
      <c r="I364" s="51"/>
      <c r="J364" s="51"/>
      <c r="K364" s="51"/>
    </row>
    <row r="365" spans="8:11" ht="15.75" customHeight="1">
      <c r="H365" s="51"/>
      <c r="I365" s="51"/>
      <c r="J365" s="51"/>
      <c r="K365" s="51"/>
    </row>
    <row r="366" spans="8:11" ht="15.75" customHeight="1">
      <c r="H366" s="51"/>
      <c r="I366" s="51"/>
      <c r="J366" s="51"/>
      <c r="K366" s="51"/>
    </row>
    <row r="367" spans="8:11" ht="15.75" customHeight="1">
      <c r="H367" s="51"/>
      <c r="I367" s="51"/>
      <c r="J367" s="51"/>
      <c r="K367" s="51"/>
    </row>
    <row r="368" spans="8:11" ht="15.75" customHeight="1">
      <c r="H368" s="51"/>
      <c r="I368" s="51"/>
      <c r="J368" s="51"/>
      <c r="K368" s="51"/>
    </row>
    <row r="369" spans="8:11" ht="15.75" customHeight="1">
      <c r="H369" s="51"/>
      <c r="I369" s="51"/>
      <c r="J369" s="51"/>
      <c r="K369" s="51"/>
    </row>
    <row r="370" spans="8:11" ht="15.75" customHeight="1">
      <c r="H370" s="51"/>
      <c r="I370" s="51"/>
      <c r="J370" s="51"/>
      <c r="K370" s="51"/>
    </row>
    <row r="371" spans="8:11" ht="15.75" customHeight="1">
      <c r="H371" s="51"/>
      <c r="I371" s="51"/>
      <c r="J371" s="51"/>
      <c r="K371" s="51"/>
    </row>
    <row r="372" spans="8:11" ht="15.75" customHeight="1">
      <c r="H372" s="51"/>
      <c r="I372" s="51"/>
      <c r="J372" s="51"/>
      <c r="K372" s="51"/>
    </row>
    <row r="373" spans="8:11" ht="15.75" customHeight="1">
      <c r="H373" s="51"/>
      <c r="I373" s="51"/>
      <c r="J373" s="51"/>
      <c r="K373" s="51"/>
    </row>
    <row r="374" spans="8:11" ht="15.75" customHeight="1">
      <c r="H374" s="51"/>
      <c r="I374" s="51"/>
      <c r="J374" s="51"/>
      <c r="K374" s="51"/>
    </row>
    <row r="375" spans="8:11" ht="15.75" customHeight="1">
      <c r="H375" s="51"/>
      <c r="I375" s="51"/>
      <c r="J375" s="51"/>
      <c r="K375" s="51"/>
    </row>
    <row r="376" spans="8:11" ht="15.75" customHeight="1">
      <c r="H376" s="51"/>
      <c r="I376" s="51"/>
      <c r="J376" s="51"/>
      <c r="K376" s="51"/>
    </row>
    <row r="377" spans="8:11" ht="15.75" customHeight="1">
      <c r="H377" s="51"/>
      <c r="I377" s="51"/>
      <c r="J377" s="51"/>
      <c r="K377" s="51"/>
    </row>
    <row r="378" spans="8:11" ht="15.75" customHeight="1">
      <c r="H378" s="51"/>
      <c r="I378" s="51"/>
      <c r="J378" s="51"/>
      <c r="K378" s="51"/>
    </row>
    <row r="379" spans="8:11" ht="15.75" customHeight="1">
      <c r="H379" s="51"/>
      <c r="I379" s="51"/>
      <c r="J379" s="51"/>
      <c r="K379" s="51"/>
    </row>
    <row r="380" spans="8:11" ht="15.75" customHeight="1">
      <c r="H380" s="51"/>
      <c r="I380" s="51"/>
      <c r="J380" s="51"/>
      <c r="K380" s="51"/>
    </row>
    <row r="381" spans="8:11" ht="15.75" customHeight="1">
      <c r="H381" s="51"/>
      <c r="I381" s="51"/>
      <c r="J381" s="51"/>
      <c r="K381" s="51"/>
    </row>
    <row r="382" spans="8:11" ht="15.75" customHeight="1">
      <c r="H382" s="51"/>
      <c r="I382" s="51"/>
      <c r="J382" s="51"/>
      <c r="K382" s="51"/>
    </row>
    <row r="383" spans="8:11" ht="15.75" customHeight="1">
      <c r="H383" s="51"/>
      <c r="I383" s="51"/>
      <c r="J383" s="51"/>
      <c r="K383" s="51"/>
    </row>
    <row r="384" spans="8:11" ht="15.75" customHeight="1">
      <c r="H384" s="51"/>
      <c r="I384" s="51"/>
      <c r="J384" s="51"/>
      <c r="K384" s="51"/>
    </row>
    <row r="385" spans="8:11" ht="15.75" customHeight="1">
      <c r="H385" s="51"/>
      <c r="I385" s="51"/>
      <c r="J385" s="51"/>
      <c r="K385" s="51"/>
    </row>
    <row r="386" spans="8:11" ht="15.75" customHeight="1">
      <c r="H386" s="51"/>
      <c r="I386" s="51"/>
      <c r="J386" s="51"/>
      <c r="K386" s="51"/>
    </row>
    <row r="387" spans="8:11" ht="15.75" customHeight="1">
      <c r="H387" s="51"/>
      <c r="I387" s="51"/>
      <c r="J387" s="51"/>
      <c r="K387" s="51"/>
    </row>
    <row r="388" spans="8:11" ht="15.75" customHeight="1">
      <c r="H388" s="51"/>
      <c r="I388" s="51"/>
      <c r="J388" s="51"/>
      <c r="K388" s="51"/>
    </row>
    <row r="389" spans="8:11" ht="15.75" customHeight="1">
      <c r="H389" s="51"/>
      <c r="I389" s="51"/>
      <c r="J389" s="51"/>
      <c r="K389" s="51"/>
    </row>
    <row r="390" spans="8:11" ht="15.75" customHeight="1">
      <c r="H390" s="51"/>
      <c r="I390" s="51"/>
      <c r="J390" s="51"/>
      <c r="K390" s="51"/>
    </row>
    <row r="391" spans="8:11" ht="15.75" customHeight="1">
      <c r="H391" s="51"/>
      <c r="I391" s="51"/>
      <c r="J391" s="51"/>
      <c r="K391" s="51"/>
    </row>
    <row r="392" spans="8:11" ht="15.75" customHeight="1">
      <c r="H392" s="51"/>
      <c r="I392" s="51"/>
      <c r="J392" s="51"/>
      <c r="K392" s="51"/>
    </row>
    <row r="393" spans="8:11" ht="15.75" customHeight="1">
      <c r="H393" s="51"/>
      <c r="I393" s="51"/>
      <c r="J393" s="51"/>
      <c r="K393" s="51"/>
    </row>
    <row r="394" spans="8:11" ht="15.75" customHeight="1">
      <c r="H394" s="51"/>
      <c r="I394" s="51"/>
      <c r="J394" s="51"/>
      <c r="K394" s="51"/>
    </row>
    <row r="395" spans="8:11" ht="15.75" customHeight="1">
      <c r="H395" s="51"/>
      <c r="I395" s="51"/>
      <c r="J395" s="51"/>
      <c r="K395" s="51"/>
    </row>
    <row r="396" spans="8:11" ht="15.75" customHeight="1">
      <c r="H396" s="51"/>
      <c r="I396" s="51"/>
      <c r="J396" s="51"/>
      <c r="K396" s="51"/>
    </row>
    <row r="397" spans="8:11" ht="15.75" customHeight="1">
      <c r="H397" s="51"/>
      <c r="I397" s="51"/>
      <c r="J397" s="51"/>
      <c r="K397" s="51"/>
    </row>
    <row r="398" spans="8:11" ht="15.75" customHeight="1">
      <c r="H398" s="51"/>
      <c r="I398" s="51"/>
      <c r="J398" s="51"/>
      <c r="K398" s="51"/>
    </row>
    <row r="399" spans="8:11" ht="15.75" customHeight="1">
      <c r="H399" s="51"/>
      <c r="I399" s="51"/>
      <c r="J399" s="51"/>
      <c r="K399" s="51"/>
    </row>
    <row r="400" spans="8:11" ht="15.75" customHeight="1">
      <c r="H400" s="51"/>
      <c r="I400" s="51"/>
      <c r="J400" s="51"/>
      <c r="K400" s="51"/>
    </row>
    <row r="401" spans="8:11" ht="15.75" customHeight="1">
      <c r="H401" s="51"/>
      <c r="I401" s="51"/>
      <c r="J401" s="51"/>
      <c r="K401" s="51"/>
    </row>
    <row r="402" spans="8:11" ht="15.75" customHeight="1">
      <c r="H402" s="51"/>
      <c r="I402" s="51"/>
      <c r="J402" s="51"/>
      <c r="K402" s="51"/>
    </row>
    <row r="403" spans="8:11" ht="15.75" customHeight="1">
      <c r="H403" s="51"/>
      <c r="I403" s="51"/>
      <c r="J403" s="51"/>
      <c r="K403" s="51"/>
    </row>
    <row r="404" spans="8:11" ht="15.75" customHeight="1">
      <c r="H404" s="51"/>
      <c r="I404" s="51"/>
      <c r="J404" s="51"/>
      <c r="K404" s="51"/>
    </row>
    <row r="405" spans="8:11" ht="15.75" customHeight="1">
      <c r="H405" s="51"/>
      <c r="I405" s="51"/>
      <c r="J405" s="51"/>
      <c r="K405" s="51"/>
    </row>
    <row r="406" spans="8:11" ht="15.75" customHeight="1">
      <c r="H406" s="51"/>
      <c r="I406" s="51"/>
      <c r="J406" s="51"/>
      <c r="K406" s="51"/>
    </row>
    <row r="407" spans="8:11" ht="15.75" customHeight="1">
      <c r="H407" s="51"/>
      <c r="I407" s="51"/>
      <c r="J407" s="51"/>
      <c r="K407" s="51"/>
    </row>
    <row r="408" spans="8:11" ht="15.75" customHeight="1">
      <c r="H408" s="51"/>
      <c r="I408" s="51"/>
      <c r="J408" s="51"/>
      <c r="K408" s="51"/>
    </row>
    <row r="409" spans="8:11" ht="15.75" customHeight="1">
      <c r="H409" s="51"/>
      <c r="I409" s="51"/>
      <c r="J409" s="51"/>
      <c r="K409" s="51"/>
    </row>
    <row r="410" spans="8:11" ht="15.75" customHeight="1">
      <c r="H410" s="51"/>
      <c r="I410" s="51"/>
      <c r="J410" s="51"/>
      <c r="K410" s="51"/>
    </row>
    <row r="411" spans="8:11" ht="15.75" customHeight="1">
      <c r="H411" s="51"/>
      <c r="I411" s="51"/>
      <c r="J411" s="51"/>
      <c r="K411" s="51"/>
    </row>
    <row r="412" spans="8:11" ht="15.75" customHeight="1">
      <c r="H412" s="51"/>
      <c r="I412" s="51"/>
      <c r="J412" s="51"/>
      <c r="K412" s="51"/>
    </row>
    <row r="413" spans="8:11" ht="15.75" customHeight="1">
      <c r="H413" s="51"/>
      <c r="I413" s="51"/>
      <c r="J413" s="51"/>
      <c r="K413" s="51"/>
    </row>
    <row r="414" spans="8:11" ht="15.75" customHeight="1">
      <c r="H414" s="51"/>
      <c r="I414" s="51"/>
      <c r="J414" s="51"/>
      <c r="K414" s="51"/>
    </row>
    <row r="415" spans="8:11" ht="15.75" customHeight="1">
      <c r="H415" s="51"/>
      <c r="I415" s="51"/>
      <c r="J415" s="51"/>
      <c r="K415" s="51"/>
    </row>
    <row r="416" spans="8:11" ht="15.75" customHeight="1">
      <c r="H416" s="51"/>
      <c r="I416" s="51"/>
      <c r="J416" s="51"/>
      <c r="K416" s="51"/>
    </row>
    <row r="417" spans="8:11" ht="15.75" customHeight="1">
      <c r="H417" s="51"/>
      <c r="I417" s="51"/>
      <c r="J417" s="51"/>
      <c r="K417" s="51"/>
    </row>
    <row r="418" spans="8:11" ht="15.75" customHeight="1">
      <c r="H418" s="51"/>
      <c r="I418" s="51"/>
      <c r="J418" s="51"/>
      <c r="K418" s="51"/>
    </row>
    <row r="419" spans="8:11" ht="15.75" customHeight="1">
      <c r="H419" s="51"/>
      <c r="I419" s="51"/>
      <c r="J419" s="51"/>
      <c r="K419" s="51"/>
    </row>
    <row r="420" spans="8:11" ht="15.75" customHeight="1">
      <c r="H420" s="51"/>
      <c r="I420" s="51"/>
      <c r="J420" s="51"/>
      <c r="K420" s="51"/>
    </row>
    <row r="421" spans="8:11" ht="15.75" customHeight="1">
      <c r="H421" s="51"/>
      <c r="I421" s="51"/>
      <c r="J421" s="51"/>
      <c r="K421" s="51"/>
    </row>
    <row r="422" spans="8:11" ht="15.75" customHeight="1">
      <c r="H422" s="51"/>
      <c r="I422" s="51"/>
      <c r="J422" s="51"/>
      <c r="K422" s="51"/>
    </row>
    <row r="423" spans="8:11" ht="15.75" customHeight="1">
      <c r="H423" s="51"/>
      <c r="I423" s="51"/>
      <c r="J423" s="51"/>
      <c r="K423" s="51"/>
    </row>
    <row r="424" spans="8:11" ht="15.75" customHeight="1">
      <c r="H424" s="51"/>
      <c r="I424" s="51"/>
      <c r="J424" s="51"/>
      <c r="K424" s="51"/>
    </row>
    <row r="425" spans="8:11" ht="15.75" customHeight="1">
      <c r="H425" s="51"/>
      <c r="I425" s="51"/>
      <c r="J425" s="51"/>
      <c r="K425" s="51"/>
    </row>
    <row r="426" spans="8:11" ht="15.75" customHeight="1">
      <c r="H426" s="51"/>
      <c r="I426" s="51"/>
      <c r="J426" s="51"/>
      <c r="K426" s="51"/>
    </row>
    <row r="427" spans="8:11" ht="15.75" customHeight="1">
      <c r="H427" s="51"/>
      <c r="I427" s="51"/>
      <c r="J427" s="51"/>
      <c r="K427" s="51"/>
    </row>
    <row r="428" spans="8:11" ht="15.75" customHeight="1">
      <c r="H428" s="51"/>
      <c r="I428" s="51"/>
      <c r="J428" s="51"/>
      <c r="K428" s="51"/>
    </row>
    <row r="429" spans="8:11" ht="15.75" customHeight="1">
      <c r="H429" s="51"/>
      <c r="I429" s="51"/>
      <c r="J429" s="51"/>
      <c r="K429" s="51"/>
    </row>
    <row r="430" spans="8:11" ht="15.75" customHeight="1">
      <c r="H430" s="51"/>
      <c r="I430" s="51"/>
      <c r="J430" s="51"/>
      <c r="K430" s="51"/>
    </row>
    <row r="431" spans="8:11" ht="15.75" customHeight="1">
      <c r="H431" s="51"/>
      <c r="I431" s="51"/>
      <c r="J431" s="51"/>
      <c r="K431" s="51"/>
    </row>
    <row r="432" spans="8:11" ht="15.75" customHeight="1">
      <c r="H432" s="51"/>
      <c r="I432" s="51"/>
      <c r="J432" s="51"/>
      <c r="K432" s="51"/>
    </row>
    <row r="433" spans="8:11" ht="15.75" customHeight="1">
      <c r="H433" s="51"/>
      <c r="I433" s="51"/>
      <c r="J433" s="51"/>
      <c r="K433" s="51"/>
    </row>
    <row r="434" spans="8:11" ht="15.75" customHeight="1">
      <c r="H434" s="51"/>
      <c r="I434" s="51"/>
      <c r="J434" s="51"/>
      <c r="K434" s="51"/>
    </row>
    <row r="435" spans="8:11" ht="15.75" customHeight="1">
      <c r="H435" s="51"/>
      <c r="I435" s="51"/>
      <c r="J435" s="51"/>
      <c r="K435" s="51"/>
    </row>
    <row r="436" spans="8:11" ht="15.75" customHeight="1">
      <c r="H436" s="51"/>
      <c r="I436" s="51"/>
      <c r="J436" s="51"/>
      <c r="K436" s="51"/>
    </row>
    <row r="437" spans="8:11" ht="15.75" customHeight="1">
      <c r="H437" s="51"/>
      <c r="I437" s="51"/>
      <c r="J437" s="51"/>
      <c r="K437" s="51"/>
    </row>
    <row r="438" spans="8:11" ht="15.75" customHeight="1">
      <c r="H438" s="51"/>
      <c r="I438" s="51"/>
      <c r="J438" s="51"/>
      <c r="K438" s="51"/>
    </row>
    <row r="439" spans="8:11" ht="15.75" customHeight="1">
      <c r="H439" s="51"/>
      <c r="I439" s="51"/>
      <c r="J439" s="51"/>
      <c r="K439" s="51"/>
    </row>
    <row r="440" spans="8:11" ht="15.75" customHeight="1">
      <c r="H440" s="51"/>
      <c r="I440" s="51"/>
      <c r="J440" s="51"/>
      <c r="K440" s="51"/>
    </row>
    <row r="441" spans="8:11" ht="15.75" customHeight="1">
      <c r="H441" s="51"/>
      <c r="I441" s="51"/>
      <c r="J441" s="51"/>
      <c r="K441" s="51"/>
    </row>
    <row r="442" spans="8:11" ht="15.75" customHeight="1">
      <c r="H442" s="51"/>
      <c r="I442" s="51"/>
      <c r="J442" s="51"/>
      <c r="K442" s="51"/>
    </row>
    <row r="443" spans="8:11" ht="15.75" customHeight="1">
      <c r="H443" s="51"/>
      <c r="I443" s="51"/>
      <c r="J443" s="51"/>
      <c r="K443" s="51"/>
    </row>
    <row r="444" spans="8:11" ht="15.75" customHeight="1">
      <c r="H444" s="51"/>
      <c r="I444" s="51"/>
      <c r="J444" s="51"/>
      <c r="K444" s="51"/>
    </row>
    <row r="445" spans="8:11" ht="15.75" customHeight="1">
      <c r="H445" s="51"/>
      <c r="I445" s="51"/>
      <c r="J445" s="51"/>
      <c r="K445" s="51"/>
    </row>
    <row r="446" spans="8:11" ht="15.75" customHeight="1">
      <c r="H446" s="51"/>
      <c r="I446" s="51"/>
      <c r="J446" s="51"/>
      <c r="K446" s="51"/>
    </row>
    <row r="447" spans="8:11" ht="15.75" customHeight="1">
      <c r="H447" s="51"/>
      <c r="I447" s="51"/>
      <c r="J447" s="51"/>
      <c r="K447" s="51"/>
    </row>
    <row r="448" spans="8:11" ht="15.75" customHeight="1">
      <c r="H448" s="51"/>
      <c r="I448" s="51"/>
      <c r="J448" s="51"/>
      <c r="K448" s="51"/>
    </row>
    <row r="449" spans="8:11" ht="15.75" customHeight="1">
      <c r="H449" s="51"/>
      <c r="I449" s="51"/>
      <c r="J449" s="51"/>
      <c r="K449" s="51"/>
    </row>
    <row r="450" spans="8:11" ht="15.75" customHeight="1">
      <c r="H450" s="51"/>
      <c r="I450" s="51"/>
      <c r="J450" s="51"/>
      <c r="K450" s="51"/>
    </row>
    <row r="451" spans="8:11" ht="15.75" customHeight="1">
      <c r="H451" s="51"/>
      <c r="I451" s="51"/>
      <c r="J451" s="51"/>
      <c r="K451" s="51"/>
    </row>
    <row r="452" spans="8:11" ht="15.75" customHeight="1">
      <c r="H452" s="51"/>
      <c r="I452" s="51"/>
      <c r="J452" s="51"/>
      <c r="K452" s="51"/>
    </row>
    <row r="453" spans="8:11" ht="15.75" customHeight="1">
      <c r="H453" s="51"/>
      <c r="I453" s="51"/>
      <c r="J453" s="51"/>
      <c r="K453" s="51"/>
    </row>
    <row r="454" spans="8:11" ht="15.75" customHeight="1">
      <c r="H454" s="51"/>
      <c r="I454" s="51"/>
      <c r="J454" s="51"/>
      <c r="K454" s="51"/>
    </row>
    <row r="455" spans="8:11" ht="15.75" customHeight="1">
      <c r="H455" s="51"/>
      <c r="I455" s="51"/>
      <c r="J455" s="51"/>
      <c r="K455" s="51"/>
    </row>
    <row r="456" spans="8:11" ht="15.75" customHeight="1">
      <c r="H456" s="51"/>
      <c r="I456" s="51"/>
      <c r="J456" s="51"/>
      <c r="K456" s="51"/>
    </row>
    <row r="457" spans="8:11" ht="15.75" customHeight="1">
      <c r="H457" s="51"/>
      <c r="I457" s="51"/>
      <c r="J457" s="51"/>
      <c r="K457" s="51"/>
    </row>
    <row r="458" spans="8:11" ht="15.75" customHeight="1">
      <c r="H458" s="51"/>
      <c r="I458" s="51"/>
      <c r="J458" s="51"/>
      <c r="K458" s="51"/>
    </row>
    <row r="459" spans="8:11" ht="15.75" customHeight="1">
      <c r="H459" s="51"/>
      <c r="I459" s="51"/>
      <c r="J459" s="51"/>
      <c r="K459" s="51"/>
    </row>
    <row r="460" spans="8:11" ht="15.75" customHeight="1">
      <c r="H460" s="51"/>
      <c r="I460" s="51"/>
      <c r="J460" s="51"/>
      <c r="K460" s="51"/>
    </row>
    <row r="461" spans="8:11" ht="15.75" customHeight="1">
      <c r="H461" s="51"/>
      <c r="I461" s="51"/>
      <c r="J461" s="51"/>
      <c r="K461" s="51"/>
    </row>
    <row r="462" spans="8:11" ht="15.75" customHeight="1">
      <c r="H462" s="51"/>
      <c r="I462" s="51"/>
      <c r="J462" s="51"/>
      <c r="K462" s="51"/>
    </row>
    <row r="463" spans="8:11" ht="15.75" customHeight="1">
      <c r="H463" s="51"/>
      <c r="I463" s="51"/>
      <c r="J463" s="51"/>
      <c r="K463" s="51"/>
    </row>
    <row r="464" spans="8:11" ht="15.75" customHeight="1">
      <c r="H464" s="51"/>
      <c r="I464" s="51"/>
      <c r="J464" s="51"/>
      <c r="K464" s="51"/>
    </row>
    <row r="465" spans="8:11" ht="15.75" customHeight="1">
      <c r="H465" s="51"/>
      <c r="I465" s="51"/>
      <c r="J465" s="51"/>
      <c r="K465" s="51"/>
    </row>
    <row r="466" spans="8:11" ht="15.75" customHeight="1">
      <c r="H466" s="51"/>
      <c r="I466" s="51"/>
      <c r="J466" s="51"/>
      <c r="K466" s="51"/>
    </row>
    <row r="467" spans="8:11" ht="15.75" customHeight="1">
      <c r="H467" s="51"/>
      <c r="I467" s="51"/>
      <c r="J467" s="51"/>
      <c r="K467" s="51"/>
    </row>
    <row r="468" spans="8:11" ht="15.75" customHeight="1">
      <c r="H468" s="51"/>
      <c r="I468" s="51"/>
      <c r="J468" s="51"/>
      <c r="K468" s="51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110</v>
      </c>
      <c r="C2" s="36">
        <v>0.25</v>
      </c>
      <c r="D2" s="36" t="s">
        <v>111</v>
      </c>
    </row>
    <row r="3" spans="2:4">
      <c r="B3" s="35" t="s">
        <v>112</v>
      </c>
      <c r="C3" s="36">
        <v>0.3</v>
      </c>
      <c r="D3" s="36" t="s">
        <v>113</v>
      </c>
    </row>
    <row r="4" spans="2:4">
      <c r="B4" s="35" t="s">
        <v>114</v>
      </c>
      <c r="C4" s="36">
        <v>0.2</v>
      </c>
      <c r="D4" s="36" t="s">
        <v>115</v>
      </c>
    </row>
    <row r="5" spans="2:4">
      <c r="B5" s="35" t="s">
        <v>116</v>
      </c>
      <c r="C5" s="36">
        <v>0.25</v>
      </c>
      <c r="D5" s="3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topLeftCell="A6" workbookViewId="0">
      <selection activeCell="C18" sqref="C18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1"/>
      <c r="B1" s="81"/>
      <c r="C1" s="81"/>
      <c r="D1" s="81"/>
      <c r="E1" s="81"/>
      <c r="F1" s="81"/>
      <c r="G1" s="81"/>
      <c r="H1" s="81"/>
    </row>
    <row r="2" spans="1:8" ht="15.75" customHeight="1">
      <c r="A2" s="81"/>
      <c r="B2" s="82"/>
      <c r="C2" s="82"/>
      <c r="D2" s="83"/>
      <c r="E2" s="82" t="s">
        <v>73</v>
      </c>
      <c r="F2" s="82" t="s">
        <v>74</v>
      </c>
      <c r="G2" s="82" t="s">
        <v>75</v>
      </c>
      <c r="H2" s="82" t="s">
        <v>76</v>
      </c>
    </row>
    <row r="3" spans="1:8" ht="15.75" customHeight="1">
      <c r="A3" s="81"/>
      <c r="B3" s="84"/>
      <c r="C3" s="85"/>
      <c r="D3" s="83"/>
      <c r="E3" s="85">
        <v>8</v>
      </c>
      <c r="F3" s="85">
        <v>10</v>
      </c>
      <c r="G3" s="85">
        <v>6</v>
      </c>
      <c r="H3" s="83"/>
    </row>
    <row r="4" spans="1:8" ht="15.75" customHeight="1">
      <c r="A4" s="81"/>
      <c r="B4" s="84"/>
      <c r="C4" s="85"/>
      <c r="D4" s="83"/>
      <c r="E4" s="85">
        <v>10</v>
      </c>
      <c r="F4" s="85">
        <v>16</v>
      </c>
      <c r="G4" s="85">
        <v>36</v>
      </c>
      <c r="H4" s="85">
        <v>30</v>
      </c>
    </row>
    <row r="5" spans="1:8" ht="15.75" customHeight="1">
      <c r="A5" s="81"/>
      <c r="B5" s="84"/>
      <c r="C5" s="85"/>
      <c r="D5" s="83"/>
      <c r="E5" s="85">
        <v>12</v>
      </c>
      <c r="F5" s="85">
        <v>18</v>
      </c>
      <c r="G5" s="85">
        <v>66</v>
      </c>
      <c r="H5" s="85">
        <v>30</v>
      </c>
    </row>
    <row r="6" spans="1:8" ht="15.75" customHeight="1">
      <c r="A6" s="81"/>
      <c r="B6" s="84"/>
      <c r="C6" s="85"/>
      <c r="D6" s="83"/>
      <c r="E6" s="85">
        <v>14</v>
      </c>
      <c r="F6" s="85">
        <v>20</v>
      </c>
      <c r="G6" s="85">
        <v>96</v>
      </c>
      <c r="H6" s="85">
        <v>30</v>
      </c>
    </row>
    <row r="7" spans="1:8" ht="15.75" customHeight="1">
      <c r="A7" s="81"/>
      <c r="B7" s="84"/>
      <c r="C7" s="85"/>
      <c r="D7" s="83"/>
      <c r="E7" s="85">
        <v>16</v>
      </c>
      <c r="F7" s="85">
        <v>24</v>
      </c>
      <c r="G7" s="85">
        <v>126</v>
      </c>
      <c r="H7" s="85">
        <v>30</v>
      </c>
    </row>
    <row r="8" spans="1:8" ht="15.75" customHeight="1">
      <c r="A8" s="81"/>
      <c r="B8" s="84"/>
      <c r="C8" s="85"/>
      <c r="D8" s="83"/>
      <c r="E8" s="85">
        <v>18</v>
      </c>
      <c r="F8" s="85">
        <v>26</v>
      </c>
      <c r="G8" s="85">
        <v>156</v>
      </c>
      <c r="H8" s="85">
        <v>30</v>
      </c>
    </row>
    <row r="9" spans="1:8" ht="15.75" customHeight="1">
      <c r="A9" s="81"/>
      <c r="B9" s="84"/>
      <c r="C9" s="85"/>
      <c r="D9" s="83"/>
      <c r="E9" s="85">
        <v>20</v>
      </c>
      <c r="F9" s="85">
        <v>26</v>
      </c>
      <c r="G9" s="85">
        <v>186</v>
      </c>
      <c r="H9" s="85">
        <v>30</v>
      </c>
    </row>
    <row r="10" spans="1:8" ht="15.75" customHeight="1">
      <c r="A10" s="81"/>
      <c r="B10" s="84"/>
      <c r="C10" s="85"/>
      <c r="D10" s="83"/>
      <c r="E10" s="85">
        <v>22</v>
      </c>
      <c r="F10" s="85">
        <v>28</v>
      </c>
      <c r="G10" s="85">
        <v>216</v>
      </c>
      <c r="H10" s="85">
        <v>30</v>
      </c>
    </row>
    <row r="11" spans="1:8" ht="15.75" customHeight="1">
      <c r="A11" s="81"/>
      <c r="B11" s="84"/>
      <c r="C11" s="85"/>
      <c r="D11" s="83"/>
      <c r="E11" s="85">
        <v>24</v>
      </c>
      <c r="F11" s="85">
        <v>30</v>
      </c>
      <c r="G11" s="85">
        <v>246</v>
      </c>
      <c r="H11" s="85">
        <v>30</v>
      </c>
    </row>
    <row r="12" spans="1:8" ht="15.75" customHeight="1">
      <c r="A12" s="81"/>
      <c r="B12" s="84"/>
      <c r="C12" s="85"/>
      <c r="D12" s="83"/>
      <c r="E12" s="83">
        <v>26</v>
      </c>
      <c r="F12" s="83">
        <v>32</v>
      </c>
      <c r="G12" s="85">
        <v>276</v>
      </c>
      <c r="H12" s="85">
        <v>30</v>
      </c>
    </row>
    <row r="13" spans="1:8" ht="15.75" customHeight="1">
      <c r="A13" s="81"/>
      <c r="B13" s="84"/>
      <c r="C13" s="85"/>
      <c r="D13" s="83"/>
      <c r="E13" s="83">
        <v>28</v>
      </c>
      <c r="F13" s="83">
        <v>35</v>
      </c>
      <c r="G13" s="85">
        <v>306</v>
      </c>
      <c r="H13" s="85">
        <v>30</v>
      </c>
    </row>
    <row r="14" spans="1:8" ht="15.75" customHeight="1">
      <c r="A14" s="81"/>
      <c r="B14" s="84"/>
      <c r="C14" s="83"/>
      <c r="D14" s="83"/>
      <c r="E14" s="83"/>
      <c r="F14" s="83"/>
      <c r="G14" s="83"/>
      <c r="H14" s="83"/>
    </row>
    <row r="15" spans="1:8" ht="15.75" customHeight="1">
      <c r="A15" s="81"/>
      <c r="B15" s="87" t="s">
        <v>107</v>
      </c>
      <c r="C15" s="83">
        <v>18</v>
      </c>
      <c r="D15" s="83"/>
      <c r="E15" s="83"/>
      <c r="F15" s="83"/>
      <c r="G15" s="83"/>
      <c r="H15" s="83"/>
    </row>
    <row r="16" spans="1:8" ht="15.75" customHeight="1">
      <c r="A16" s="81"/>
      <c r="B16" s="87" t="s">
        <v>77</v>
      </c>
      <c r="C16" s="4">
        <f>NO_OF_SLEEVE_STITCHES_AT_UPPER_ARM-C15</f>
        <v>44</v>
      </c>
      <c r="D16" s="83" t="s">
        <v>108</v>
      </c>
      <c r="E16" s="83"/>
      <c r="F16" s="83"/>
      <c r="G16" s="83"/>
      <c r="H16" s="83"/>
    </row>
    <row r="17" spans="1:8" ht="15.75" customHeight="1">
      <c r="A17" s="81"/>
      <c r="B17" s="87" t="s">
        <v>75</v>
      </c>
      <c r="C17" s="85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186</v>
      </c>
      <c r="D17" s="83" t="s">
        <v>78</v>
      </c>
      <c r="E17" s="83"/>
      <c r="F17" s="83"/>
      <c r="G17" s="83"/>
      <c r="H17" s="83"/>
    </row>
    <row r="18" spans="1:8" ht="15.75" customHeight="1">
      <c r="A18" s="81"/>
      <c r="B18" s="81"/>
      <c r="C18" s="81"/>
      <c r="D18" s="81"/>
      <c r="E18" s="81"/>
      <c r="F18" s="81"/>
      <c r="G18" s="81"/>
      <c r="H18" s="81"/>
    </row>
    <row r="19" spans="1:8" ht="15.75" customHeight="1">
      <c r="A19" s="81"/>
      <c r="B19" s="81"/>
      <c r="C19" s="10" t="s">
        <v>13</v>
      </c>
      <c r="D19" s="81">
        <v>0</v>
      </c>
      <c r="E19" s="81"/>
      <c r="F19" s="81"/>
      <c r="G19" s="81"/>
      <c r="H19" s="81"/>
    </row>
    <row r="20" spans="1:8" ht="15.75" customHeight="1">
      <c r="A20" s="81"/>
      <c r="B20" s="81"/>
      <c r="C20" s="85" t="s">
        <v>14</v>
      </c>
      <c r="D20" s="81">
        <v>1</v>
      </c>
      <c r="E20" s="81"/>
      <c r="F20" s="81"/>
      <c r="G20" s="81"/>
      <c r="H20" s="81"/>
    </row>
    <row r="21" spans="1:8" ht="15.75" customHeight="1">
      <c r="A21" s="81"/>
      <c r="B21" s="81"/>
      <c r="C21" s="86" t="s">
        <v>102</v>
      </c>
      <c r="D21" s="81">
        <v>2</v>
      </c>
      <c r="E21" s="81"/>
      <c r="F21" s="81"/>
      <c r="G21" s="81"/>
      <c r="H21" s="81"/>
    </row>
    <row r="22" spans="1:8" ht="15.75" customHeight="1">
      <c r="A22" s="81"/>
      <c r="B22" s="81"/>
      <c r="C22" s="86" t="s">
        <v>68</v>
      </c>
      <c r="D22" s="81">
        <v>3</v>
      </c>
      <c r="E22" s="81"/>
      <c r="F22" s="81"/>
      <c r="G22" s="81"/>
      <c r="H22" s="81"/>
    </row>
    <row r="23" spans="1:8" ht="15.75" customHeight="1">
      <c r="A23" s="81"/>
      <c r="B23" s="81"/>
      <c r="C23" s="86" t="s">
        <v>101</v>
      </c>
      <c r="D23" s="81">
        <v>4</v>
      </c>
      <c r="E23" s="81"/>
      <c r="F23" s="81"/>
      <c r="G23" s="81"/>
      <c r="H23" s="81"/>
    </row>
    <row r="24" spans="1:8" ht="15.75" customHeight="1">
      <c r="A24" s="81"/>
      <c r="B24" s="81"/>
      <c r="C24" s="86" t="s">
        <v>104</v>
      </c>
      <c r="D24" s="81">
        <v>5</v>
      </c>
      <c r="E24" s="81"/>
      <c r="F24" s="81"/>
      <c r="G24" s="81"/>
      <c r="H24" s="81"/>
    </row>
    <row r="25" spans="1:8" ht="15.75" customHeight="1">
      <c r="A25" s="81"/>
      <c r="B25" s="81"/>
      <c r="C25" s="86" t="s">
        <v>79</v>
      </c>
      <c r="D25" s="81">
        <v>6</v>
      </c>
      <c r="E25" s="81"/>
      <c r="F25" s="81"/>
      <c r="G25" s="81"/>
      <c r="H25" s="81"/>
    </row>
    <row r="26" spans="1:8" ht="15.75" customHeight="1">
      <c r="A26" s="81"/>
      <c r="B26" s="81"/>
      <c r="C26" s="86" t="s">
        <v>80</v>
      </c>
      <c r="D26" s="81">
        <v>7</v>
      </c>
      <c r="E26" s="81"/>
      <c r="F26" s="81"/>
      <c r="G26" s="81"/>
      <c r="H26" s="81"/>
    </row>
    <row r="27" spans="1:8" ht="15.75" customHeight="1">
      <c r="A27" s="81"/>
      <c r="B27" s="81"/>
      <c r="C27" s="86" t="s">
        <v>81</v>
      </c>
      <c r="D27" s="81">
        <v>8</v>
      </c>
      <c r="E27" s="81"/>
      <c r="F27" s="81"/>
      <c r="G27" s="81"/>
      <c r="H27" s="81"/>
    </row>
    <row r="28" spans="1:8" ht="15.75" customHeight="1">
      <c r="A28" s="81"/>
      <c r="B28" s="81"/>
      <c r="C28" s="86" t="s">
        <v>82</v>
      </c>
      <c r="D28" s="81">
        <v>9</v>
      </c>
      <c r="E28" s="81"/>
      <c r="F28" s="81"/>
      <c r="G28" s="81"/>
      <c r="H28" s="81"/>
    </row>
    <row r="29" spans="1:8" ht="15.75" customHeight="1">
      <c r="A29" s="81"/>
      <c r="B29" s="81"/>
      <c r="C29" s="86" t="s">
        <v>83</v>
      </c>
      <c r="D29" s="81">
        <v>10</v>
      </c>
      <c r="E29" s="81"/>
      <c r="F29" s="81"/>
      <c r="G29" s="81"/>
      <c r="H29" s="81"/>
    </row>
    <row r="30" spans="1:8" ht="15.75" customHeight="1">
      <c r="A30" s="81"/>
      <c r="B30" s="81"/>
      <c r="C30" s="86" t="s">
        <v>98</v>
      </c>
      <c r="D30" s="81">
        <v>11</v>
      </c>
      <c r="E30" s="81"/>
      <c r="F30" s="81"/>
      <c r="G30" s="81"/>
      <c r="H30" s="81"/>
    </row>
    <row r="31" spans="1:8" ht="15.75" customHeight="1">
      <c r="A31" s="81"/>
      <c r="B31" s="81"/>
      <c r="C31" s="86" t="s">
        <v>97</v>
      </c>
      <c r="D31" s="81">
        <v>12</v>
      </c>
      <c r="E31" s="81"/>
      <c r="F31" s="81"/>
      <c r="G31" s="81"/>
      <c r="H31" s="81"/>
    </row>
    <row r="32" spans="1:8" ht="15.75" customHeight="1">
      <c r="A32" s="81"/>
      <c r="B32" s="81"/>
      <c r="C32" s="86" t="s">
        <v>96</v>
      </c>
      <c r="D32" s="81">
        <v>13</v>
      </c>
      <c r="E32" s="81"/>
      <c r="F32" s="81"/>
      <c r="G32" s="81"/>
      <c r="H32" s="81"/>
    </row>
    <row r="33" spans="1:8" ht="15.75" customHeight="1">
      <c r="A33" s="81"/>
      <c r="B33" s="81"/>
      <c r="C33" s="86" t="s">
        <v>95</v>
      </c>
      <c r="D33" s="81">
        <v>14</v>
      </c>
      <c r="E33" s="81"/>
      <c r="F33" s="81"/>
      <c r="G33" s="81"/>
      <c r="H33" s="81"/>
    </row>
    <row r="34" spans="1:8" ht="15.75" customHeight="1">
      <c r="A34" s="81"/>
      <c r="B34" s="81"/>
      <c r="C34" s="86" t="s">
        <v>94</v>
      </c>
      <c r="D34" s="81">
        <v>15</v>
      </c>
      <c r="E34" s="81"/>
      <c r="F34" s="81"/>
      <c r="G34" s="81"/>
      <c r="H34" s="81"/>
    </row>
    <row r="35" spans="1:8" ht="15.75" customHeight="1">
      <c r="A35" s="81"/>
      <c r="B35" s="81"/>
      <c r="C35" s="86" t="s">
        <v>84</v>
      </c>
      <c r="D35" s="81">
        <v>16</v>
      </c>
      <c r="E35" s="81"/>
      <c r="F35" s="81"/>
      <c r="G35" s="81"/>
      <c r="H35" s="81"/>
    </row>
    <row r="36" spans="1:8" ht="15.75" customHeight="1">
      <c r="A36" s="81"/>
      <c r="B36" s="81"/>
      <c r="C36" s="86" t="s">
        <v>70</v>
      </c>
      <c r="D36" s="81">
        <v>17</v>
      </c>
      <c r="E36" s="81"/>
      <c r="F36" s="81"/>
      <c r="G36" s="81"/>
      <c r="H36" s="81"/>
    </row>
    <row r="37" spans="1:8" ht="15.75" customHeight="1">
      <c r="A37" s="81"/>
      <c r="B37" s="81"/>
      <c r="C37" s="86" t="s">
        <v>71</v>
      </c>
      <c r="D37" s="81">
        <v>18</v>
      </c>
      <c r="E37" s="81"/>
      <c r="F37" s="81"/>
      <c r="G37" s="81"/>
      <c r="H37" s="81"/>
    </row>
    <row r="38" spans="1:8" ht="15.75" customHeight="1">
      <c r="A38" s="81"/>
      <c r="B38" s="81"/>
      <c r="C38" s="86" t="s">
        <v>93</v>
      </c>
      <c r="D38" s="81">
        <v>19</v>
      </c>
      <c r="E38" s="81"/>
      <c r="F38" s="81"/>
      <c r="G38" s="81"/>
      <c r="H38" s="81"/>
    </row>
    <row r="39" spans="1:8" ht="15.75" customHeight="1">
      <c r="A39" s="81"/>
      <c r="B39" s="81"/>
      <c r="C39" s="86" t="s">
        <v>92</v>
      </c>
      <c r="D39" s="81">
        <v>20</v>
      </c>
      <c r="E39" s="81"/>
      <c r="F39" s="81"/>
      <c r="G39" s="81"/>
      <c r="H39" s="81"/>
    </row>
    <row r="40" spans="1:8" ht="15.75" customHeight="1">
      <c r="A40" s="81"/>
      <c r="B40" s="81"/>
      <c r="C40" s="86" t="s">
        <v>91</v>
      </c>
      <c r="D40" s="81">
        <v>21</v>
      </c>
      <c r="E40" s="81"/>
      <c r="F40" s="81"/>
      <c r="G40" s="81"/>
      <c r="H40" s="81"/>
    </row>
    <row r="41" spans="1:8" ht="15.75" customHeight="1">
      <c r="A41" s="81"/>
      <c r="B41" s="81"/>
      <c r="C41" s="86" t="s">
        <v>90</v>
      </c>
      <c r="D41" s="81">
        <v>22</v>
      </c>
      <c r="E41" s="81"/>
      <c r="F41" s="81"/>
      <c r="G41" s="81"/>
      <c r="H41" s="81"/>
    </row>
    <row r="42" spans="1:8" ht="15.75" customHeight="1">
      <c r="A42" s="81"/>
      <c r="B42" s="81"/>
      <c r="C42" s="86" t="s">
        <v>89</v>
      </c>
      <c r="D42" s="81">
        <v>23</v>
      </c>
      <c r="E42" s="81"/>
      <c r="F42" s="81"/>
      <c r="G42" s="81"/>
      <c r="H42" s="81"/>
    </row>
    <row r="43" spans="1:8" ht="15.75" customHeight="1">
      <c r="A43" s="81"/>
      <c r="B43" s="81"/>
      <c r="C43" s="86" t="s">
        <v>88</v>
      </c>
      <c r="D43" s="81">
        <v>24</v>
      </c>
      <c r="E43" s="81"/>
      <c r="F43" s="81"/>
      <c r="G43" s="81"/>
      <c r="H43" s="81"/>
    </row>
    <row r="44" spans="1:8" ht="15.75" customHeight="1">
      <c r="A44" s="81"/>
      <c r="B44" s="81"/>
      <c r="C44" s="86" t="s">
        <v>87</v>
      </c>
      <c r="D44" s="81">
        <v>25</v>
      </c>
      <c r="E44" s="81"/>
      <c r="F44" s="81"/>
      <c r="G44" s="81"/>
      <c r="H44" s="81"/>
    </row>
    <row r="45" spans="1:8" ht="15.75" customHeight="1">
      <c r="A45" s="81"/>
      <c r="B45" s="81"/>
      <c r="C45" s="86" t="s">
        <v>86</v>
      </c>
      <c r="D45" s="81">
        <v>26</v>
      </c>
      <c r="E45" s="81"/>
      <c r="F45" s="81"/>
      <c r="G45" s="81"/>
      <c r="H45" s="81"/>
    </row>
    <row r="46" spans="1:8" ht="15.75" customHeight="1">
      <c r="A46" s="81"/>
      <c r="B46" s="81"/>
      <c r="C46" s="86" t="s">
        <v>85</v>
      </c>
      <c r="D46" s="81">
        <v>27</v>
      </c>
      <c r="E46" s="81"/>
      <c r="F46" s="81"/>
      <c r="G46" s="81"/>
      <c r="H46" s="81"/>
    </row>
    <row r="47" spans="1:8" ht="15.75" customHeight="1">
      <c r="A47" s="81"/>
      <c r="B47" s="81"/>
      <c r="C47" s="81"/>
      <c r="D47" s="81"/>
      <c r="E47" s="81"/>
      <c r="F47" s="81"/>
      <c r="G47" s="81"/>
      <c r="H47" s="81"/>
    </row>
    <row r="48" spans="1:8" ht="15.75" customHeight="1">
      <c r="A48" s="81"/>
      <c r="B48" s="81"/>
      <c r="C48" s="81"/>
      <c r="D48" s="81"/>
      <c r="E48" s="81"/>
      <c r="F48" s="81"/>
      <c r="G48" s="81"/>
      <c r="H48" s="81"/>
    </row>
    <row r="49" spans="1:8" ht="15.75" customHeight="1">
      <c r="A49" s="81"/>
      <c r="B49" s="81"/>
      <c r="C49" s="81"/>
      <c r="D49" s="81"/>
      <c r="E49" s="81"/>
      <c r="F49" s="81"/>
      <c r="G49" s="81"/>
      <c r="H49" s="81"/>
    </row>
    <row r="50" spans="1:8" ht="15.75" customHeight="1">
      <c r="A50" s="81"/>
      <c r="B50" s="81"/>
      <c r="C50" s="81"/>
      <c r="D50" s="81"/>
      <c r="E50" s="81"/>
      <c r="F50" s="81"/>
      <c r="G50" s="81"/>
      <c r="H50" s="81"/>
    </row>
    <row r="51" spans="1:8" ht="15.75" customHeight="1">
      <c r="A51" s="81"/>
      <c r="B51" s="81"/>
      <c r="C51" s="81"/>
      <c r="D51" s="81"/>
      <c r="E51" s="81"/>
      <c r="F51" s="81"/>
      <c r="G51" s="81"/>
      <c r="H51" s="81"/>
    </row>
    <row r="52" spans="1:8" ht="15.75" customHeight="1">
      <c r="A52" s="81"/>
      <c r="B52" s="81"/>
      <c r="C52" s="81"/>
      <c r="D52" s="81"/>
      <c r="E52" s="81"/>
      <c r="F52" s="81"/>
      <c r="G52" s="81"/>
      <c r="H52" s="81"/>
    </row>
    <row r="53" spans="1:8" ht="15.75" customHeight="1">
      <c r="A53" s="81"/>
      <c r="B53" s="81"/>
      <c r="C53" s="81"/>
      <c r="D53" s="81"/>
      <c r="E53" s="81"/>
      <c r="F53" s="81"/>
      <c r="G53" s="81"/>
      <c r="H53" s="81"/>
    </row>
    <row r="54" spans="1:8" ht="15.75" customHeight="1">
      <c r="A54" s="81"/>
      <c r="B54" s="81"/>
      <c r="C54" s="81"/>
      <c r="D54" s="81"/>
      <c r="E54" s="81"/>
      <c r="F54" s="81"/>
      <c r="G54" s="81"/>
      <c r="H54" s="81"/>
    </row>
    <row r="55" spans="1:8" ht="15.75" customHeight="1">
      <c r="A55" s="81"/>
      <c r="B55" s="81"/>
      <c r="C55" s="81"/>
      <c r="D55" s="81"/>
      <c r="E55" s="81"/>
      <c r="F55" s="81"/>
      <c r="G55" s="81"/>
      <c r="H55" s="81"/>
    </row>
    <row r="56" spans="1:8" ht="15.75" customHeight="1">
      <c r="A56" s="81"/>
      <c r="B56" s="81"/>
      <c r="C56" s="81"/>
      <c r="D56" s="81"/>
      <c r="E56" s="81"/>
      <c r="F56" s="81"/>
      <c r="G56" s="81"/>
      <c r="H56" s="81"/>
    </row>
    <row r="57" spans="1:8" ht="15.75" customHeight="1">
      <c r="A57" s="81"/>
      <c r="B57" s="81"/>
      <c r="C57" s="81"/>
      <c r="D57" s="81"/>
      <c r="E57" s="81"/>
      <c r="F57" s="81"/>
      <c r="G57" s="81"/>
      <c r="H57" s="81"/>
    </row>
    <row r="58" spans="1:8" ht="15.75" customHeight="1">
      <c r="A58" s="81"/>
      <c r="B58" s="81"/>
      <c r="C58" s="81"/>
      <c r="D58" s="81"/>
      <c r="E58" s="81"/>
      <c r="F58" s="81"/>
      <c r="G58" s="81"/>
      <c r="H58" s="81"/>
    </row>
    <row r="59" spans="1:8" ht="15.75" customHeight="1">
      <c r="A59" s="81"/>
      <c r="B59" s="81"/>
      <c r="C59" s="81"/>
      <c r="D59" s="81"/>
      <c r="E59" s="81"/>
      <c r="F59" s="81"/>
      <c r="G59" s="81"/>
      <c r="H59" s="81"/>
    </row>
    <row r="60" spans="1:8" ht="15.75" customHeight="1">
      <c r="A60" s="81"/>
      <c r="B60" s="81"/>
      <c r="C60" s="81"/>
      <c r="D60" s="81"/>
      <c r="E60" s="81"/>
      <c r="F60" s="81"/>
      <c r="G60" s="81"/>
      <c r="H60" s="81"/>
    </row>
    <row r="61" spans="1:8" ht="15.75" customHeight="1">
      <c r="A61" s="81"/>
      <c r="B61" s="81"/>
      <c r="C61" s="81"/>
      <c r="D61" s="81"/>
      <c r="E61" s="81"/>
      <c r="F61" s="81"/>
      <c r="G61" s="81"/>
      <c r="H61" s="81"/>
    </row>
    <row r="62" spans="1:8" ht="15.75" customHeight="1">
      <c r="A62" s="81"/>
      <c r="B62" s="81"/>
      <c r="C62" s="81"/>
      <c r="D62" s="81"/>
      <c r="E62" s="81"/>
      <c r="F62" s="81"/>
      <c r="G62" s="81"/>
      <c r="H62" s="81"/>
    </row>
    <row r="63" spans="1:8" ht="15.75" customHeight="1">
      <c r="A63" s="81"/>
      <c r="B63" s="81"/>
      <c r="C63" s="81"/>
      <c r="D63" s="81"/>
      <c r="E63" s="81"/>
      <c r="F63" s="81"/>
      <c r="G63" s="81"/>
      <c r="H63" s="81"/>
    </row>
    <row r="64" spans="1:8" ht="15.75" customHeight="1">
      <c r="A64" s="81"/>
      <c r="B64" s="81"/>
      <c r="C64" s="81"/>
      <c r="D64" s="81"/>
      <c r="E64" s="81"/>
      <c r="F64" s="81"/>
      <c r="G64" s="81"/>
      <c r="H64" s="81"/>
    </row>
    <row r="65" spans="1:8" ht="15.75" customHeight="1">
      <c r="A65" s="81"/>
      <c r="B65" s="81"/>
      <c r="C65" s="81"/>
      <c r="D65" s="81"/>
      <c r="E65" s="81"/>
      <c r="F65" s="81"/>
      <c r="G65" s="81"/>
      <c r="H65" s="81"/>
    </row>
    <row r="66" spans="1:8" ht="15.75" customHeight="1">
      <c r="A66" s="81"/>
      <c r="B66" s="81"/>
      <c r="C66" s="81"/>
      <c r="D66" s="81"/>
      <c r="E66" s="81"/>
      <c r="F66" s="81"/>
      <c r="G66" s="81"/>
      <c r="H66" s="81"/>
    </row>
    <row r="67" spans="1:8" ht="15.75" customHeight="1">
      <c r="A67" s="81"/>
      <c r="B67" s="81"/>
      <c r="C67" s="81"/>
      <c r="D67" s="81"/>
      <c r="E67" s="81"/>
      <c r="F67" s="81"/>
      <c r="G67" s="81"/>
      <c r="H67" s="81"/>
    </row>
    <row r="68" spans="1:8" ht="15.75" customHeight="1">
      <c r="A68" s="81"/>
      <c r="B68" s="81"/>
      <c r="C68" s="81"/>
      <c r="D68" s="81"/>
      <c r="E68" s="81"/>
      <c r="F68" s="81"/>
      <c r="G68" s="81"/>
      <c r="H68" s="81"/>
    </row>
    <row r="69" spans="1:8" ht="15.75" customHeight="1">
      <c r="A69" s="81"/>
      <c r="B69" s="81"/>
      <c r="C69" s="81"/>
      <c r="D69" s="81"/>
      <c r="E69" s="81"/>
      <c r="F69" s="81"/>
      <c r="G69" s="81"/>
      <c r="H69" s="81"/>
    </row>
    <row r="70" spans="1:8" ht="15.75" customHeight="1">
      <c r="A70" s="81"/>
      <c r="B70" s="81"/>
      <c r="C70" s="81"/>
      <c r="D70" s="81"/>
      <c r="E70" s="81"/>
      <c r="F70" s="81"/>
      <c r="G70" s="81"/>
      <c r="H70" s="81"/>
    </row>
    <row r="71" spans="1:8" ht="15.75" customHeight="1">
      <c r="A71" s="81"/>
      <c r="B71" s="81"/>
      <c r="C71" s="81"/>
      <c r="D71" s="81"/>
      <c r="E71" s="81"/>
      <c r="F71" s="81"/>
      <c r="G71" s="81"/>
      <c r="H71" s="81"/>
    </row>
    <row r="72" spans="1:8" ht="15.75" customHeight="1">
      <c r="A72" s="81"/>
      <c r="B72" s="81"/>
      <c r="C72" s="81"/>
      <c r="D72" s="81"/>
      <c r="E72" s="81"/>
      <c r="F72" s="81"/>
      <c r="G72" s="81"/>
      <c r="H72" s="81"/>
    </row>
    <row r="73" spans="1:8" ht="15.75" customHeight="1">
      <c r="A73" s="81"/>
      <c r="B73" s="81"/>
      <c r="C73" s="81"/>
      <c r="D73" s="81"/>
      <c r="E73" s="81"/>
      <c r="F73" s="81"/>
      <c r="G73" s="81"/>
      <c r="H73" s="81"/>
    </row>
    <row r="74" spans="1:8" ht="15.75" customHeight="1">
      <c r="A74" s="81"/>
      <c r="B74" s="81"/>
      <c r="C74" s="81"/>
      <c r="D74" s="81"/>
      <c r="E74" s="81"/>
      <c r="F74" s="81"/>
      <c r="G74" s="81"/>
      <c r="H74" s="81"/>
    </row>
    <row r="75" spans="1:8" ht="15.75" customHeight="1">
      <c r="A75" s="81"/>
      <c r="B75" s="81"/>
      <c r="C75" s="81"/>
      <c r="D75" s="81"/>
      <c r="E75" s="81"/>
      <c r="F75" s="81"/>
      <c r="G75" s="81"/>
      <c r="H75" s="81"/>
    </row>
    <row r="76" spans="1:8" ht="15.75" customHeight="1">
      <c r="A76" s="81"/>
      <c r="B76" s="81"/>
      <c r="C76" s="81"/>
      <c r="D76" s="81"/>
      <c r="E76" s="81"/>
      <c r="F76" s="81"/>
      <c r="G76" s="81"/>
      <c r="H76" s="81"/>
    </row>
    <row r="77" spans="1:8" ht="15.75" customHeight="1">
      <c r="A77" s="81"/>
      <c r="B77" s="81"/>
      <c r="C77" s="81"/>
      <c r="D77" s="81"/>
      <c r="E77" s="81"/>
      <c r="F77" s="81"/>
      <c r="G77" s="81"/>
      <c r="H77" s="81"/>
    </row>
    <row r="78" spans="1:8" ht="15.75" customHeight="1">
      <c r="A78" s="81"/>
      <c r="B78" s="81"/>
      <c r="C78" s="81"/>
      <c r="D78" s="81"/>
      <c r="E78" s="81"/>
      <c r="F78" s="81"/>
      <c r="G78" s="81"/>
      <c r="H78" s="81"/>
    </row>
    <row r="79" spans="1:8" ht="15.75" customHeight="1">
      <c r="A79" s="81"/>
      <c r="B79" s="81"/>
      <c r="C79" s="81"/>
      <c r="D79" s="81"/>
      <c r="E79" s="81"/>
      <c r="F79" s="81"/>
      <c r="G79" s="81"/>
      <c r="H79" s="81"/>
    </row>
    <row r="80" spans="1:8" ht="15.75" customHeight="1">
      <c r="A80" s="81"/>
      <c r="B80" s="81"/>
      <c r="C80" s="81"/>
      <c r="D80" s="81"/>
      <c r="E80" s="81"/>
      <c r="F80" s="81"/>
      <c r="G80" s="81"/>
      <c r="H80" s="81"/>
    </row>
    <row r="81" spans="1:8" ht="15.75" customHeight="1">
      <c r="A81" s="81"/>
      <c r="B81" s="81"/>
      <c r="C81" s="81"/>
      <c r="D81" s="81"/>
      <c r="E81" s="81"/>
      <c r="F81" s="81"/>
      <c r="G81" s="81"/>
      <c r="H81" s="81"/>
    </row>
    <row r="82" spans="1:8" ht="15.75" customHeight="1">
      <c r="A82" s="81"/>
      <c r="B82" s="81"/>
      <c r="C82" s="81"/>
      <c r="D82" s="81"/>
      <c r="E82" s="81"/>
      <c r="F82" s="81"/>
      <c r="G82" s="81"/>
      <c r="H82" s="81"/>
    </row>
    <row r="83" spans="1:8" ht="15.75" customHeight="1">
      <c r="A83" s="81"/>
      <c r="B83" s="81"/>
      <c r="C83" s="81"/>
      <c r="D83" s="81"/>
      <c r="E83" s="81"/>
      <c r="F83" s="81"/>
      <c r="G83" s="81"/>
      <c r="H83" s="81"/>
    </row>
    <row r="84" spans="1:8" ht="15.75" customHeight="1">
      <c r="A84" s="81"/>
      <c r="B84" s="81"/>
      <c r="C84" s="81"/>
      <c r="D84" s="81"/>
      <c r="E84" s="81"/>
      <c r="F84" s="81"/>
      <c r="G84" s="81"/>
      <c r="H84" s="81"/>
    </row>
    <row r="85" spans="1:8" ht="15.75" customHeight="1">
      <c r="A85" s="81"/>
      <c r="B85" s="81"/>
      <c r="C85" s="81"/>
      <c r="D85" s="81"/>
      <c r="E85" s="81"/>
      <c r="F85" s="81"/>
      <c r="G85" s="81"/>
      <c r="H85" s="81"/>
    </row>
    <row r="86" spans="1:8" ht="15.75" customHeight="1">
      <c r="A86" s="81"/>
      <c r="B86" s="81"/>
      <c r="C86" s="81"/>
      <c r="D86" s="81"/>
      <c r="E86" s="81"/>
      <c r="F86" s="81"/>
      <c r="G86" s="81"/>
      <c r="H86" s="81"/>
    </row>
    <row r="87" spans="1:8" ht="15.75" customHeight="1">
      <c r="A87" s="81"/>
      <c r="B87" s="81"/>
      <c r="C87" s="81"/>
      <c r="D87" s="81"/>
      <c r="E87" s="81"/>
      <c r="F87" s="81"/>
      <c r="G87" s="81"/>
      <c r="H87" s="81"/>
    </row>
    <row r="88" spans="1:8" ht="15.75" customHeight="1">
      <c r="A88" s="81"/>
      <c r="B88" s="81"/>
      <c r="C88" s="81"/>
      <c r="D88" s="81"/>
      <c r="E88" s="81"/>
      <c r="F88" s="81"/>
      <c r="G88" s="81"/>
      <c r="H88" s="81"/>
    </row>
    <row r="89" spans="1:8" ht="15.75" customHeight="1">
      <c r="A89" s="81"/>
      <c r="B89" s="81"/>
      <c r="C89" s="81"/>
      <c r="D89" s="81"/>
      <c r="E89" s="81"/>
      <c r="F89" s="81"/>
      <c r="G89" s="81"/>
      <c r="H89" s="81"/>
    </row>
    <row r="90" spans="1:8" ht="15.75" customHeight="1">
      <c r="A90" s="81"/>
      <c r="B90" s="81"/>
      <c r="C90" s="81"/>
      <c r="D90" s="81"/>
      <c r="E90" s="81"/>
      <c r="F90" s="81"/>
      <c r="G90" s="81"/>
      <c r="H90" s="81"/>
    </row>
    <row r="91" spans="1:8" ht="15.75" customHeight="1">
      <c r="A91" s="81"/>
      <c r="B91" s="81"/>
      <c r="C91" s="81"/>
      <c r="D91" s="81"/>
      <c r="E91" s="81"/>
      <c r="F91" s="81"/>
      <c r="G91" s="81"/>
      <c r="H91" s="81"/>
    </row>
    <row r="92" spans="1:8" ht="15.75" customHeight="1">
      <c r="A92" s="81"/>
      <c r="B92" s="81"/>
      <c r="C92" s="81"/>
      <c r="D92" s="81"/>
      <c r="E92" s="81"/>
      <c r="F92" s="81"/>
      <c r="G92" s="81"/>
      <c r="H92" s="81"/>
    </row>
    <row r="93" spans="1:8" ht="15.75" customHeight="1">
      <c r="A93" s="81"/>
      <c r="B93" s="81"/>
      <c r="C93" s="81"/>
      <c r="D93" s="81"/>
      <c r="E93" s="81"/>
      <c r="F93" s="81"/>
      <c r="G93" s="81"/>
      <c r="H93" s="81"/>
    </row>
    <row r="94" spans="1:8" ht="15.75" customHeight="1">
      <c r="A94" s="81"/>
      <c r="B94" s="81"/>
      <c r="C94" s="81"/>
      <c r="D94" s="81"/>
      <c r="E94" s="81"/>
      <c r="F94" s="81"/>
      <c r="G94" s="81"/>
      <c r="H94" s="81"/>
    </row>
    <row r="95" spans="1:8" ht="15.75" customHeight="1">
      <c r="A95" s="81"/>
      <c r="B95" s="81"/>
      <c r="C95" s="81"/>
      <c r="D95" s="81"/>
      <c r="E95" s="81"/>
      <c r="F95" s="81"/>
      <c r="G95" s="81"/>
      <c r="H95" s="81"/>
    </row>
    <row r="96" spans="1:8" ht="15.75" customHeight="1">
      <c r="A96" s="81"/>
      <c r="B96" s="81"/>
      <c r="C96" s="81"/>
      <c r="D96" s="81"/>
      <c r="E96" s="81"/>
      <c r="F96" s="81"/>
      <c r="G96" s="81"/>
      <c r="H96" s="81"/>
    </row>
    <row r="97" spans="1:8" ht="15.75" customHeight="1">
      <c r="A97" s="81"/>
      <c r="B97" s="81"/>
      <c r="C97" s="81"/>
      <c r="D97" s="81"/>
      <c r="E97" s="81"/>
      <c r="F97" s="81"/>
      <c r="G97" s="81"/>
      <c r="H97" s="81"/>
    </row>
    <row r="98" spans="1:8" ht="15.75" customHeight="1">
      <c r="A98" s="81"/>
      <c r="B98" s="81"/>
      <c r="C98" s="81"/>
      <c r="D98" s="81"/>
      <c r="E98" s="81"/>
      <c r="F98" s="81"/>
      <c r="G98" s="81"/>
      <c r="H98" s="81"/>
    </row>
    <row r="99" spans="1:8" ht="15.75" customHeight="1">
      <c r="A99" s="81"/>
      <c r="B99" s="81"/>
      <c r="C99" s="81"/>
      <c r="D99" s="81"/>
      <c r="E99" s="81"/>
      <c r="F99" s="81"/>
      <c r="G99" s="81"/>
      <c r="H99" s="81"/>
    </row>
    <row r="100" spans="1:8" ht="15.75" customHeight="1">
      <c r="A100" s="81"/>
      <c r="B100" s="81"/>
      <c r="C100" s="81"/>
      <c r="D100" s="81"/>
      <c r="E100" s="81"/>
      <c r="F100" s="81"/>
      <c r="G100" s="81"/>
      <c r="H100" s="81"/>
    </row>
    <row r="101" spans="1:8" ht="15.75" customHeight="1">
      <c r="A101" s="81"/>
      <c r="B101" s="81"/>
      <c r="C101" s="81"/>
      <c r="D101" s="81"/>
      <c r="E101" s="81"/>
      <c r="F101" s="81"/>
      <c r="G101" s="81"/>
      <c r="H101" s="81"/>
    </row>
    <row r="102" spans="1:8" ht="15.75" customHeight="1">
      <c r="A102" s="81"/>
      <c r="B102" s="81"/>
      <c r="C102" s="81"/>
      <c r="D102" s="81"/>
      <c r="E102" s="81"/>
      <c r="F102" s="81"/>
      <c r="G102" s="81"/>
      <c r="H102" s="81"/>
    </row>
    <row r="103" spans="1:8" ht="15.75" customHeight="1">
      <c r="A103" s="81"/>
      <c r="B103" s="81"/>
      <c r="C103" s="81"/>
      <c r="D103" s="81"/>
      <c r="E103" s="81"/>
      <c r="F103" s="81"/>
      <c r="G103" s="81"/>
      <c r="H103" s="81"/>
    </row>
    <row r="104" spans="1:8" ht="15.75" customHeight="1">
      <c r="A104" s="81"/>
      <c r="B104" s="81"/>
      <c r="C104" s="81"/>
      <c r="D104" s="81"/>
      <c r="E104" s="81"/>
      <c r="F104" s="81"/>
      <c r="G104" s="81"/>
      <c r="H104" s="81"/>
    </row>
    <row r="105" spans="1:8" ht="15.75" customHeight="1">
      <c r="A105" s="81"/>
      <c r="B105" s="81"/>
      <c r="C105" s="81"/>
      <c r="D105" s="81"/>
      <c r="E105" s="81"/>
      <c r="F105" s="81"/>
      <c r="G105" s="81"/>
      <c r="H105" s="81"/>
    </row>
    <row r="106" spans="1:8" ht="15.75" customHeight="1">
      <c r="A106" s="81"/>
      <c r="B106" s="81"/>
      <c r="C106" s="81"/>
      <c r="D106" s="81"/>
      <c r="E106" s="81"/>
      <c r="F106" s="81"/>
      <c r="G106" s="81"/>
      <c r="H106" s="81"/>
    </row>
    <row r="107" spans="1:8" ht="15.75" customHeight="1">
      <c r="A107" s="81"/>
      <c r="B107" s="81"/>
      <c r="C107" s="81"/>
      <c r="D107" s="81"/>
      <c r="E107" s="81"/>
      <c r="F107" s="81"/>
      <c r="G107" s="81"/>
      <c r="H107" s="81"/>
    </row>
    <row r="108" spans="1:8" ht="15.75" customHeight="1">
      <c r="A108" s="81"/>
      <c r="B108" s="81"/>
      <c r="C108" s="81"/>
      <c r="D108" s="81"/>
      <c r="E108" s="81"/>
      <c r="F108" s="81"/>
      <c r="G108" s="81"/>
      <c r="H108" s="81"/>
    </row>
    <row r="109" spans="1:8" ht="15.75" customHeight="1">
      <c r="A109" s="81"/>
      <c r="B109" s="81"/>
      <c r="C109" s="81"/>
      <c r="D109" s="81"/>
      <c r="E109" s="81"/>
      <c r="F109" s="81"/>
      <c r="G109" s="81"/>
      <c r="H109" s="81"/>
    </row>
    <row r="110" spans="1:8" ht="15.75" customHeight="1">
      <c r="A110" s="81"/>
      <c r="B110" s="81"/>
      <c r="C110" s="81"/>
      <c r="D110" s="81"/>
      <c r="E110" s="81"/>
      <c r="F110" s="81"/>
      <c r="G110" s="81"/>
      <c r="H110" s="81"/>
    </row>
    <row r="111" spans="1:8" ht="15.75" customHeight="1">
      <c r="A111" s="81"/>
      <c r="B111" s="81"/>
      <c r="C111" s="81"/>
      <c r="D111" s="81"/>
      <c r="E111" s="81"/>
      <c r="F111" s="81"/>
      <c r="G111" s="81"/>
      <c r="H111" s="81"/>
    </row>
    <row r="112" spans="1:8" ht="15.75" customHeight="1">
      <c r="A112" s="81"/>
      <c r="B112" s="81"/>
      <c r="C112" s="81"/>
      <c r="D112" s="81"/>
      <c r="E112" s="81"/>
      <c r="F112" s="81"/>
      <c r="G112" s="81"/>
      <c r="H112" s="81"/>
    </row>
    <row r="113" spans="1:8" ht="15.75" customHeight="1">
      <c r="A113" s="81"/>
      <c r="B113" s="81"/>
      <c r="C113" s="81"/>
      <c r="D113" s="81"/>
      <c r="E113" s="81"/>
      <c r="F113" s="81"/>
      <c r="G113" s="81"/>
      <c r="H113" s="81"/>
    </row>
    <row r="114" spans="1:8" ht="15.75" customHeight="1">
      <c r="A114" s="81"/>
      <c r="B114" s="81"/>
      <c r="C114" s="81"/>
      <c r="D114" s="81"/>
      <c r="E114" s="81"/>
      <c r="F114" s="81"/>
      <c r="G114" s="81"/>
      <c r="H114" s="81"/>
    </row>
    <row r="115" spans="1:8" ht="15.75" customHeight="1">
      <c r="A115" s="81"/>
      <c r="B115" s="81"/>
      <c r="C115" s="81"/>
      <c r="D115" s="81"/>
      <c r="E115" s="81"/>
      <c r="F115" s="81"/>
      <c r="G115" s="81"/>
      <c r="H115" s="81"/>
    </row>
    <row r="116" spans="1:8" ht="15.75" customHeight="1">
      <c r="A116" s="81"/>
      <c r="B116" s="81"/>
      <c r="C116" s="81"/>
      <c r="D116" s="81"/>
      <c r="E116" s="81"/>
      <c r="F116" s="81"/>
      <c r="G116" s="81"/>
      <c r="H116" s="81"/>
    </row>
    <row r="117" spans="1:8" ht="15.75" customHeight="1">
      <c r="A117" s="81"/>
      <c r="B117" s="81"/>
      <c r="C117" s="81"/>
      <c r="D117" s="81"/>
      <c r="E117" s="81"/>
      <c r="F117" s="81"/>
      <c r="G117" s="81"/>
      <c r="H117" s="81"/>
    </row>
    <row r="118" spans="1:8" ht="15.75" customHeight="1">
      <c r="A118" s="81"/>
      <c r="B118" s="81"/>
      <c r="C118" s="81"/>
      <c r="D118" s="81"/>
      <c r="E118" s="81"/>
      <c r="F118" s="81"/>
      <c r="G118" s="81"/>
      <c r="H118" s="81"/>
    </row>
    <row r="119" spans="1:8" ht="15.75" customHeight="1">
      <c r="A119" s="81"/>
      <c r="B119" s="81"/>
      <c r="C119" s="81"/>
      <c r="D119" s="81"/>
      <c r="E119" s="81"/>
      <c r="F119" s="81"/>
      <c r="G119" s="81"/>
      <c r="H119" s="81"/>
    </row>
    <row r="120" spans="1:8" ht="15.75" customHeight="1">
      <c r="A120" s="81"/>
      <c r="B120" s="81"/>
      <c r="C120" s="81"/>
      <c r="D120" s="81"/>
      <c r="E120" s="81"/>
      <c r="F120" s="81"/>
      <c r="G120" s="81"/>
      <c r="H120" s="81"/>
    </row>
    <row r="121" spans="1:8" ht="15.75" customHeight="1">
      <c r="A121" s="81"/>
      <c r="B121" s="81"/>
      <c r="C121" s="81"/>
      <c r="D121" s="81"/>
      <c r="E121" s="81"/>
      <c r="F121" s="81"/>
      <c r="G121" s="81"/>
      <c r="H121" s="81"/>
    </row>
    <row r="122" spans="1:8" ht="15.75" customHeight="1">
      <c r="A122" s="81"/>
      <c r="B122" s="81"/>
      <c r="C122" s="81"/>
      <c r="D122" s="81"/>
      <c r="E122" s="81"/>
      <c r="F122" s="81"/>
      <c r="G122" s="81"/>
      <c r="H122" s="81"/>
    </row>
    <row r="123" spans="1:8" ht="15.75" customHeight="1">
      <c r="A123" s="81"/>
      <c r="B123" s="81"/>
      <c r="C123" s="81"/>
      <c r="D123" s="81"/>
      <c r="E123" s="81"/>
      <c r="F123" s="81"/>
      <c r="G123" s="81"/>
      <c r="H123" s="81"/>
    </row>
    <row r="124" spans="1:8" ht="15.75" customHeight="1">
      <c r="A124" s="81"/>
      <c r="B124" s="81"/>
      <c r="C124" s="81"/>
      <c r="D124" s="81"/>
      <c r="E124" s="81"/>
      <c r="F124" s="81"/>
      <c r="G124" s="81"/>
      <c r="H124" s="81"/>
    </row>
    <row r="125" spans="1:8" ht="15.75" customHeight="1">
      <c r="A125" s="81"/>
      <c r="B125" s="81"/>
      <c r="C125" s="81"/>
      <c r="D125" s="81"/>
      <c r="E125" s="81"/>
      <c r="F125" s="81"/>
      <c r="G125" s="81"/>
      <c r="H125" s="81"/>
    </row>
    <row r="126" spans="1:8" ht="15.75" customHeight="1">
      <c r="A126" s="81"/>
      <c r="B126" s="81"/>
      <c r="C126" s="81"/>
      <c r="D126" s="81"/>
      <c r="E126" s="81"/>
      <c r="F126" s="81"/>
      <c r="G126" s="81"/>
      <c r="H126" s="81"/>
    </row>
    <row r="127" spans="1:8" ht="15.75" customHeight="1">
      <c r="A127" s="81"/>
      <c r="B127" s="81"/>
      <c r="C127" s="81"/>
      <c r="D127" s="81"/>
      <c r="E127" s="81"/>
      <c r="F127" s="81"/>
      <c r="G127" s="81"/>
      <c r="H127" s="81"/>
    </row>
    <row r="128" spans="1:8" ht="15.75" customHeight="1">
      <c r="A128" s="81"/>
      <c r="B128" s="81"/>
      <c r="C128" s="81"/>
      <c r="D128" s="81"/>
      <c r="E128" s="81"/>
      <c r="F128" s="81"/>
      <c r="G128" s="81"/>
      <c r="H128" s="81"/>
    </row>
    <row r="129" spans="1:8" ht="15.75" customHeight="1">
      <c r="A129" s="81"/>
      <c r="B129" s="81"/>
      <c r="C129" s="81"/>
      <c r="D129" s="81"/>
      <c r="E129" s="81"/>
      <c r="F129" s="81"/>
      <c r="G129" s="81"/>
      <c r="H129" s="81"/>
    </row>
    <row r="130" spans="1:8" ht="15.75" customHeight="1">
      <c r="A130" s="81"/>
      <c r="B130" s="81"/>
      <c r="C130" s="81"/>
      <c r="D130" s="81"/>
      <c r="E130" s="81"/>
      <c r="F130" s="81"/>
      <c r="G130" s="81"/>
      <c r="H130" s="81"/>
    </row>
    <row r="131" spans="1:8" ht="15.75" customHeight="1">
      <c r="A131" s="81"/>
      <c r="B131" s="81"/>
      <c r="C131" s="81"/>
      <c r="D131" s="81"/>
      <c r="E131" s="81"/>
      <c r="F131" s="81"/>
      <c r="G131" s="81"/>
      <c r="H131" s="81"/>
    </row>
    <row r="132" spans="1:8" ht="15.75" customHeight="1">
      <c r="A132" s="81"/>
      <c r="B132" s="81"/>
      <c r="C132" s="81"/>
      <c r="D132" s="81"/>
      <c r="E132" s="81"/>
      <c r="F132" s="81"/>
      <c r="G132" s="81"/>
      <c r="H132" s="81"/>
    </row>
    <row r="133" spans="1:8" ht="15.75" customHeight="1">
      <c r="A133" s="81"/>
      <c r="B133" s="81"/>
      <c r="C133" s="81"/>
      <c r="D133" s="81"/>
      <c r="E133" s="81"/>
      <c r="F133" s="81"/>
      <c r="G133" s="81"/>
      <c r="H133" s="81"/>
    </row>
    <row r="134" spans="1:8" ht="15.75" customHeight="1">
      <c r="A134" s="81"/>
      <c r="B134" s="81"/>
      <c r="C134" s="81"/>
      <c r="D134" s="81"/>
      <c r="E134" s="81"/>
      <c r="F134" s="81"/>
      <c r="G134" s="81"/>
      <c r="H134" s="81"/>
    </row>
    <row r="135" spans="1:8" ht="15.75" customHeight="1">
      <c r="A135" s="81"/>
      <c r="B135" s="81"/>
      <c r="C135" s="81"/>
      <c r="D135" s="81"/>
      <c r="E135" s="81"/>
      <c r="F135" s="81"/>
      <c r="G135" s="81"/>
      <c r="H135" s="81"/>
    </row>
    <row r="136" spans="1:8" ht="15.75" customHeight="1">
      <c r="A136" s="81"/>
      <c r="B136" s="81"/>
      <c r="C136" s="81"/>
      <c r="D136" s="81"/>
      <c r="E136" s="81"/>
      <c r="F136" s="81"/>
      <c r="G136" s="81"/>
      <c r="H136" s="81"/>
    </row>
    <row r="137" spans="1:8" ht="15.75" customHeight="1">
      <c r="A137" s="81"/>
      <c r="B137" s="81"/>
      <c r="C137" s="81"/>
      <c r="D137" s="81"/>
      <c r="E137" s="81"/>
      <c r="F137" s="81"/>
      <c r="G137" s="81"/>
      <c r="H137" s="81"/>
    </row>
    <row r="138" spans="1:8" ht="15.75" customHeight="1">
      <c r="A138" s="81"/>
      <c r="B138" s="81"/>
      <c r="C138" s="81"/>
      <c r="D138" s="81"/>
      <c r="E138" s="81"/>
      <c r="F138" s="81"/>
      <c r="G138" s="81"/>
      <c r="H138" s="81"/>
    </row>
    <row r="139" spans="1:8" ht="15.75" customHeight="1">
      <c r="A139" s="81"/>
      <c r="B139" s="81"/>
      <c r="C139" s="81"/>
      <c r="D139" s="81"/>
      <c r="E139" s="81"/>
      <c r="F139" s="81"/>
      <c r="G139" s="81"/>
      <c r="H139" s="81"/>
    </row>
    <row r="140" spans="1:8" ht="15.75" customHeight="1">
      <c r="A140" s="81"/>
      <c r="B140" s="81"/>
      <c r="C140" s="81"/>
      <c r="D140" s="81"/>
      <c r="E140" s="81"/>
      <c r="F140" s="81"/>
      <c r="G140" s="81"/>
      <c r="H140" s="81"/>
    </row>
    <row r="141" spans="1:8" ht="15.75" customHeight="1">
      <c r="A141" s="81"/>
      <c r="B141" s="81"/>
      <c r="C141" s="81"/>
      <c r="D141" s="81"/>
      <c r="E141" s="81"/>
      <c r="F141" s="81"/>
      <c r="G141" s="81"/>
      <c r="H141" s="81"/>
    </row>
    <row r="142" spans="1:8" ht="15.75" customHeight="1">
      <c r="A142" s="81"/>
      <c r="B142" s="81"/>
      <c r="C142" s="81"/>
      <c r="D142" s="81"/>
      <c r="E142" s="81"/>
      <c r="F142" s="81"/>
      <c r="G142" s="81"/>
      <c r="H142" s="81"/>
    </row>
    <row r="143" spans="1:8" ht="15.75" customHeight="1">
      <c r="A143" s="81"/>
      <c r="B143" s="81"/>
      <c r="C143" s="81"/>
      <c r="D143" s="81"/>
      <c r="E143" s="81"/>
      <c r="F143" s="81"/>
      <c r="G143" s="81"/>
      <c r="H143" s="81"/>
    </row>
    <row r="144" spans="1:8" ht="15.75" customHeight="1">
      <c r="A144" s="81"/>
      <c r="B144" s="81"/>
      <c r="C144" s="81"/>
      <c r="D144" s="81"/>
      <c r="E144" s="81"/>
      <c r="F144" s="81"/>
      <c r="G144" s="81"/>
      <c r="H144" s="81"/>
    </row>
    <row r="145" spans="1:8" ht="15.75" customHeight="1">
      <c r="A145" s="81"/>
      <c r="B145" s="81"/>
      <c r="C145" s="81"/>
      <c r="D145" s="81"/>
      <c r="E145" s="81"/>
      <c r="F145" s="81"/>
      <c r="G145" s="81"/>
      <c r="H145" s="81"/>
    </row>
    <row r="146" spans="1:8" ht="15.75" customHeight="1">
      <c r="A146" s="81"/>
      <c r="B146" s="81"/>
      <c r="C146" s="81"/>
      <c r="D146" s="81"/>
      <c r="E146" s="81"/>
      <c r="F146" s="81"/>
      <c r="G146" s="81"/>
      <c r="H146" s="81"/>
    </row>
    <row r="147" spans="1:8" ht="15.75" customHeight="1">
      <c r="A147" s="81"/>
      <c r="B147" s="81"/>
      <c r="C147" s="81"/>
      <c r="D147" s="81"/>
      <c r="E147" s="81"/>
      <c r="F147" s="81"/>
      <c r="G147" s="81"/>
      <c r="H147" s="81"/>
    </row>
    <row r="148" spans="1:8" ht="15.75" customHeight="1">
      <c r="A148" s="81"/>
      <c r="B148" s="81"/>
      <c r="C148" s="81"/>
      <c r="D148" s="81"/>
      <c r="E148" s="81"/>
      <c r="F148" s="81"/>
      <c r="G148" s="81"/>
      <c r="H148" s="81"/>
    </row>
    <row r="149" spans="1:8" ht="15.75" customHeight="1">
      <c r="A149" s="81"/>
      <c r="B149" s="81"/>
      <c r="C149" s="81"/>
      <c r="D149" s="81"/>
      <c r="E149" s="81"/>
      <c r="F149" s="81"/>
      <c r="G149" s="81"/>
      <c r="H149" s="81"/>
    </row>
    <row r="150" spans="1:8" ht="15.75" customHeight="1">
      <c r="A150" s="81"/>
      <c r="B150" s="81"/>
      <c r="C150" s="81"/>
      <c r="D150" s="81"/>
      <c r="E150" s="81"/>
      <c r="F150" s="81"/>
      <c r="G150" s="81"/>
      <c r="H150" s="81"/>
    </row>
    <row r="151" spans="1:8" ht="15.75" customHeight="1">
      <c r="A151" s="81"/>
      <c r="B151" s="81"/>
      <c r="C151" s="81"/>
      <c r="D151" s="81"/>
      <c r="E151" s="81"/>
      <c r="F151" s="81"/>
      <c r="G151" s="81"/>
      <c r="H151" s="81"/>
    </row>
    <row r="152" spans="1:8" ht="15.75" customHeight="1">
      <c r="A152" s="81"/>
      <c r="B152" s="81"/>
      <c r="C152" s="81"/>
      <c r="D152" s="81"/>
      <c r="E152" s="81"/>
      <c r="F152" s="81"/>
      <c r="G152" s="81"/>
      <c r="H152" s="81"/>
    </row>
    <row r="153" spans="1:8" ht="15.75" customHeight="1">
      <c r="A153" s="81"/>
      <c r="B153" s="81"/>
      <c r="C153" s="81"/>
      <c r="D153" s="81"/>
      <c r="E153" s="81"/>
      <c r="F153" s="81"/>
      <c r="G153" s="81"/>
      <c r="H153" s="81"/>
    </row>
    <row r="154" spans="1:8" ht="15.75" customHeight="1">
      <c r="A154" s="81"/>
      <c r="B154" s="81"/>
      <c r="C154" s="81"/>
      <c r="D154" s="81"/>
      <c r="E154" s="81"/>
      <c r="F154" s="81"/>
      <c r="G154" s="81"/>
      <c r="H154" s="81"/>
    </row>
    <row r="155" spans="1:8" ht="15.75" customHeight="1">
      <c r="A155" s="81"/>
      <c r="B155" s="81"/>
      <c r="C155" s="81"/>
      <c r="D155" s="81"/>
      <c r="E155" s="81"/>
      <c r="F155" s="81"/>
      <c r="G155" s="81"/>
      <c r="H155" s="81"/>
    </row>
    <row r="156" spans="1:8" ht="15.75" customHeight="1">
      <c r="A156" s="81"/>
      <c r="B156" s="81"/>
      <c r="C156" s="81"/>
      <c r="D156" s="81"/>
      <c r="E156" s="81"/>
      <c r="F156" s="81"/>
      <c r="G156" s="81"/>
      <c r="H156" s="81"/>
    </row>
    <row r="157" spans="1:8" ht="15.75" customHeight="1">
      <c r="A157" s="81"/>
      <c r="B157" s="81"/>
      <c r="C157" s="81"/>
      <c r="D157" s="81"/>
      <c r="E157" s="81"/>
      <c r="F157" s="81"/>
      <c r="G157" s="81"/>
      <c r="H157" s="81"/>
    </row>
    <row r="158" spans="1:8" ht="15.75" customHeight="1">
      <c r="A158" s="81"/>
      <c r="B158" s="81"/>
      <c r="C158" s="81"/>
      <c r="D158" s="81"/>
      <c r="E158" s="81"/>
      <c r="F158" s="81"/>
      <c r="G158" s="81"/>
      <c r="H158" s="81"/>
    </row>
    <row r="159" spans="1:8" ht="15.75" customHeight="1">
      <c r="A159" s="81"/>
      <c r="B159" s="81"/>
      <c r="C159" s="81"/>
      <c r="D159" s="81"/>
      <c r="E159" s="81"/>
      <c r="F159" s="81"/>
      <c r="G159" s="81"/>
      <c r="H159" s="81"/>
    </row>
    <row r="160" spans="1:8" ht="15.75" customHeight="1">
      <c r="A160" s="81"/>
      <c r="B160" s="81"/>
      <c r="C160" s="81"/>
      <c r="D160" s="81"/>
      <c r="E160" s="81"/>
      <c r="F160" s="81"/>
      <c r="G160" s="81"/>
      <c r="H160" s="81"/>
    </row>
    <row r="161" spans="1:8" ht="15.75" customHeight="1">
      <c r="A161" s="81"/>
      <c r="B161" s="81"/>
      <c r="C161" s="81"/>
      <c r="D161" s="81"/>
      <c r="E161" s="81"/>
      <c r="F161" s="81"/>
      <c r="G161" s="81"/>
      <c r="H161" s="81"/>
    </row>
    <row r="162" spans="1:8" ht="15.75" customHeight="1">
      <c r="A162" s="81"/>
      <c r="B162" s="81"/>
      <c r="C162" s="81"/>
      <c r="D162" s="81"/>
      <c r="E162" s="81"/>
      <c r="F162" s="81"/>
      <c r="G162" s="81"/>
      <c r="H162" s="81"/>
    </row>
    <row r="163" spans="1:8" ht="15.75" customHeight="1">
      <c r="A163" s="81"/>
      <c r="B163" s="81"/>
      <c r="C163" s="81"/>
      <c r="D163" s="81"/>
      <c r="E163" s="81"/>
      <c r="F163" s="81"/>
      <c r="G163" s="81"/>
      <c r="H163" s="81"/>
    </row>
    <row r="164" spans="1:8" ht="15.75" customHeight="1">
      <c r="A164" s="81"/>
      <c r="B164" s="81"/>
      <c r="C164" s="81"/>
      <c r="D164" s="81"/>
      <c r="E164" s="81"/>
      <c r="F164" s="81"/>
      <c r="G164" s="81"/>
      <c r="H164" s="81"/>
    </row>
    <row r="165" spans="1:8" ht="15.75" customHeight="1">
      <c r="A165" s="81"/>
      <c r="B165" s="81"/>
      <c r="C165" s="81"/>
      <c r="D165" s="81"/>
      <c r="E165" s="81"/>
      <c r="F165" s="81"/>
      <c r="G165" s="81"/>
      <c r="H165" s="81"/>
    </row>
    <row r="166" spans="1:8" ht="15.75" customHeight="1">
      <c r="A166" s="81"/>
      <c r="B166" s="81"/>
      <c r="C166" s="81"/>
      <c r="D166" s="81"/>
      <c r="E166" s="81"/>
      <c r="F166" s="81"/>
      <c r="G166" s="81"/>
      <c r="H166" s="81"/>
    </row>
    <row r="167" spans="1:8" ht="15.75" customHeight="1">
      <c r="A167" s="81"/>
      <c r="B167" s="81"/>
      <c r="C167" s="81"/>
      <c r="D167" s="81"/>
      <c r="E167" s="81"/>
      <c r="F167" s="81"/>
      <c r="G167" s="81"/>
      <c r="H167" s="81"/>
    </row>
    <row r="168" spans="1:8" ht="15.75" customHeight="1">
      <c r="A168" s="81"/>
      <c r="B168" s="81"/>
      <c r="C168" s="81"/>
      <c r="D168" s="81"/>
      <c r="E168" s="81"/>
      <c r="F168" s="81"/>
      <c r="G168" s="81"/>
      <c r="H168" s="81"/>
    </row>
    <row r="169" spans="1:8" ht="15.75" customHeight="1">
      <c r="A169" s="81"/>
      <c r="B169" s="81"/>
      <c r="C169" s="81"/>
      <c r="D169" s="81"/>
      <c r="E169" s="81"/>
      <c r="F169" s="81"/>
      <c r="G169" s="81"/>
      <c r="H169" s="81"/>
    </row>
    <row r="170" spans="1:8" ht="15.75" customHeight="1">
      <c r="A170" s="81"/>
      <c r="B170" s="81"/>
      <c r="C170" s="81"/>
      <c r="D170" s="81"/>
      <c r="E170" s="81"/>
      <c r="F170" s="81"/>
      <c r="G170" s="81"/>
      <c r="H170" s="81"/>
    </row>
    <row r="171" spans="1:8" ht="15.75" customHeight="1">
      <c r="A171" s="81"/>
      <c r="B171" s="81"/>
      <c r="C171" s="81"/>
      <c r="D171" s="81"/>
      <c r="E171" s="81"/>
      <c r="F171" s="81"/>
      <c r="G171" s="81"/>
      <c r="H171" s="81"/>
    </row>
    <row r="172" spans="1:8" ht="15.75" customHeight="1">
      <c r="A172" s="81"/>
      <c r="B172" s="81"/>
      <c r="C172" s="81"/>
      <c r="D172" s="81"/>
      <c r="E172" s="81"/>
      <c r="F172" s="81"/>
      <c r="G172" s="81"/>
      <c r="H172" s="81"/>
    </row>
    <row r="173" spans="1:8" ht="15.75" customHeight="1">
      <c r="A173" s="81"/>
      <c r="B173" s="81"/>
      <c r="C173" s="81"/>
      <c r="D173" s="81"/>
      <c r="E173" s="81"/>
      <c r="F173" s="81"/>
      <c r="G173" s="81"/>
      <c r="H173" s="81"/>
    </row>
    <row r="174" spans="1:8" ht="15.75" customHeight="1">
      <c r="A174" s="81"/>
      <c r="B174" s="81"/>
      <c r="C174" s="81"/>
      <c r="D174" s="81"/>
      <c r="E174" s="81"/>
      <c r="F174" s="81"/>
      <c r="G174" s="81"/>
      <c r="H174" s="81"/>
    </row>
    <row r="175" spans="1:8" ht="15.75" customHeight="1">
      <c r="A175" s="81"/>
      <c r="B175" s="81"/>
      <c r="C175" s="81"/>
      <c r="D175" s="81"/>
      <c r="E175" s="81"/>
      <c r="F175" s="81"/>
      <c r="G175" s="81"/>
      <c r="H175" s="81"/>
    </row>
    <row r="176" spans="1:8" ht="15.75" customHeight="1">
      <c r="A176" s="81"/>
      <c r="B176" s="81"/>
      <c r="C176" s="81"/>
      <c r="D176" s="81"/>
      <c r="E176" s="81"/>
      <c r="F176" s="81"/>
      <c r="G176" s="81"/>
      <c r="H176" s="81"/>
    </row>
    <row r="177" spans="1:8" ht="15.75" customHeight="1">
      <c r="A177" s="81"/>
      <c r="B177" s="81"/>
      <c r="C177" s="81"/>
      <c r="D177" s="81"/>
      <c r="E177" s="81"/>
      <c r="F177" s="81"/>
      <c r="G177" s="81"/>
      <c r="H177" s="81"/>
    </row>
    <row r="178" spans="1:8" ht="15.75" customHeight="1">
      <c r="A178" s="81"/>
      <c r="B178" s="81"/>
      <c r="C178" s="81"/>
      <c r="D178" s="81"/>
      <c r="E178" s="81"/>
      <c r="F178" s="81"/>
      <c r="G178" s="81"/>
      <c r="H178" s="81"/>
    </row>
    <row r="179" spans="1:8" ht="15.75" customHeight="1">
      <c r="A179" s="81"/>
      <c r="B179" s="81"/>
      <c r="C179" s="81"/>
      <c r="D179" s="81"/>
      <c r="E179" s="81"/>
      <c r="F179" s="81"/>
      <c r="G179" s="81"/>
      <c r="H179" s="81"/>
    </row>
    <row r="180" spans="1:8" ht="15.75" customHeight="1">
      <c r="A180" s="81"/>
      <c r="B180" s="81"/>
      <c r="C180" s="81"/>
      <c r="D180" s="81"/>
      <c r="E180" s="81"/>
      <c r="F180" s="81"/>
      <c r="G180" s="81"/>
      <c r="H180" s="81"/>
    </row>
    <row r="181" spans="1:8" ht="15.75" customHeight="1">
      <c r="A181" s="81"/>
      <c r="B181" s="81"/>
      <c r="C181" s="81"/>
      <c r="D181" s="81"/>
      <c r="E181" s="81"/>
      <c r="F181" s="81"/>
      <c r="G181" s="81"/>
      <c r="H181" s="81"/>
    </row>
    <row r="182" spans="1:8" ht="15.75" customHeight="1">
      <c r="A182" s="81"/>
      <c r="B182" s="81"/>
      <c r="C182" s="81"/>
      <c r="D182" s="81"/>
      <c r="E182" s="81"/>
      <c r="F182" s="81"/>
      <c r="G182" s="81"/>
      <c r="H182" s="81"/>
    </row>
    <row r="183" spans="1:8" ht="15.75" customHeight="1">
      <c r="A183" s="81"/>
      <c r="B183" s="81"/>
      <c r="C183" s="81"/>
      <c r="D183" s="81"/>
      <c r="E183" s="81"/>
      <c r="F183" s="81"/>
      <c r="G183" s="81"/>
      <c r="H183" s="81"/>
    </row>
    <row r="184" spans="1:8" ht="15.75" customHeight="1">
      <c r="A184" s="81"/>
      <c r="B184" s="81"/>
      <c r="C184" s="81"/>
      <c r="D184" s="81"/>
      <c r="E184" s="81"/>
      <c r="F184" s="81"/>
      <c r="G184" s="81"/>
      <c r="H184" s="81"/>
    </row>
    <row r="185" spans="1:8" ht="15.75" customHeight="1">
      <c r="A185" s="81"/>
      <c r="B185" s="81"/>
      <c r="C185" s="81"/>
      <c r="D185" s="81"/>
      <c r="E185" s="81"/>
      <c r="F185" s="81"/>
      <c r="G185" s="81"/>
      <c r="H185" s="81"/>
    </row>
    <row r="186" spans="1:8" ht="15.75" customHeight="1">
      <c r="A186" s="81"/>
      <c r="B186" s="81"/>
      <c r="C186" s="81"/>
      <c r="D186" s="81"/>
      <c r="E186" s="81"/>
      <c r="F186" s="81"/>
      <c r="G186" s="81"/>
      <c r="H186" s="81"/>
    </row>
    <row r="187" spans="1:8" ht="15.75" customHeight="1">
      <c r="A187" s="81"/>
      <c r="B187" s="81"/>
      <c r="C187" s="81"/>
      <c r="D187" s="81"/>
      <c r="E187" s="81"/>
      <c r="F187" s="81"/>
      <c r="G187" s="81"/>
      <c r="H187" s="81"/>
    </row>
    <row r="188" spans="1:8" ht="15.75" customHeight="1">
      <c r="A188" s="81"/>
      <c r="B188" s="81"/>
      <c r="C188" s="81"/>
      <c r="D188" s="81"/>
      <c r="E188" s="81"/>
      <c r="F188" s="81"/>
      <c r="G188" s="81"/>
      <c r="H188" s="81"/>
    </row>
    <row r="189" spans="1:8" ht="15.75" customHeight="1">
      <c r="A189" s="81"/>
      <c r="B189" s="81"/>
      <c r="C189" s="81"/>
      <c r="D189" s="81"/>
      <c r="E189" s="81"/>
      <c r="F189" s="81"/>
      <c r="G189" s="81"/>
      <c r="H189" s="81"/>
    </row>
    <row r="190" spans="1:8" ht="15.75" customHeight="1">
      <c r="A190" s="81"/>
      <c r="B190" s="81"/>
      <c r="C190" s="81"/>
      <c r="D190" s="81"/>
      <c r="E190" s="81"/>
      <c r="F190" s="81"/>
      <c r="G190" s="81"/>
      <c r="H190" s="81"/>
    </row>
    <row r="191" spans="1:8" ht="15.75" customHeight="1">
      <c r="A191" s="81"/>
      <c r="B191" s="81"/>
      <c r="C191" s="81"/>
      <c r="D191" s="81"/>
      <c r="E191" s="81"/>
      <c r="F191" s="81"/>
      <c r="G191" s="81"/>
      <c r="H191" s="81"/>
    </row>
    <row r="192" spans="1:8" ht="15.75" customHeight="1">
      <c r="A192" s="81"/>
      <c r="B192" s="81"/>
      <c r="C192" s="81"/>
      <c r="D192" s="81"/>
      <c r="E192" s="81"/>
      <c r="F192" s="81"/>
      <c r="G192" s="81"/>
      <c r="H192" s="81"/>
    </row>
    <row r="193" spans="1:8" ht="15.75" customHeight="1">
      <c r="A193" s="81"/>
      <c r="B193" s="81"/>
      <c r="C193" s="81"/>
      <c r="D193" s="81"/>
      <c r="E193" s="81"/>
      <c r="F193" s="81"/>
      <c r="G193" s="81"/>
      <c r="H193" s="81"/>
    </row>
    <row r="194" spans="1:8" ht="15.75" customHeight="1">
      <c r="A194" s="81"/>
      <c r="B194" s="81"/>
      <c r="C194" s="81"/>
      <c r="D194" s="81"/>
      <c r="E194" s="81"/>
      <c r="F194" s="81"/>
      <c r="G194" s="81"/>
      <c r="H194" s="81"/>
    </row>
    <row r="195" spans="1:8" ht="15.75" customHeight="1">
      <c r="A195" s="81"/>
      <c r="B195" s="81"/>
      <c r="C195" s="81"/>
      <c r="D195" s="81"/>
      <c r="E195" s="81"/>
      <c r="F195" s="81"/>
      <c r="G195" s="81"/>
      <c r="H195" s="81"/>
    </row>
    <row r="196" spans="1:8" ht="15.75" customHeight="1">
      <c r="A196" s="81"/>
      <c r="B196" s="81"/>
      <c r="C196" s="81"/>
      <c r="D196" s="81"/>
      <c r="E196" s="81"/>
      <c r="F196" s="81"/>
      <c r="G196" s="81"/>
      <c r="H196" s="81"/>
    </row>
    <row r="197" spans="1:8" ht="15.75" customHeight="1">
      <c r="A197" s="81"/>
      <c r="B197" s="81"/>
      <c r="C197" s="81"/>
      <c r="D197" s="81"/>
      <c r="E197" s="81"/>
      <c r="F197" s="81"/>
      <c r="G197" s="81"/>
      <c r="H197" s="81"/>
    </row>
    <row r="198" spans="1:8" ht="15.75" customHeight="1">
      <c r="A198" s="81"/>
      <c r="B198" s="81"/>
      <c r="C198" s="81"/>
      <c r="D198" s="81"/>
      <c r="E198" s="81"/>
      <c r="F198" s="81"/>
      <c r="G198" s="81"/>
      <c r="H198" s="81"/>
    </row>
    <row r="199" spans="1:8" ht="15.75" customHeight="1">
      <c r="A199" s="81"/>
      <c r="B199" s="81"/>
      <c r="C199" s="81"/>
      <c r="D199" s="81"/>
      <c r="E199" s="81"/>
      <c r="F199" s="81"/>
      <c r="G199" s="81"/>
      <c r="H199" s="81"/>
    </row>
    <row r="200" spans="1:8" ht="15.75" customHeight="1">
      <c r="A200" s="81"/>
      <c r="B200" s="81"/>
      <c r="C200" s="81"/>
      <c r="D200" s="81"/>
      <c r="E200" s="81"/>
      <c r="F200" s="81"/>
      <c r="G200" s="81"/>
      <c r="H200" s="81"/>
    </row>
    <row r="201" spans="1:8" ht="15.75" customHeight="1">
      <c r="A201" s="81"/>
      <c r="B201" s="81"/>
      <c r="C201" s="81"/>
      <c r="D201" s="81"/>
      <c r="E201" s="81"/>
      <c r="F201" s="81"/>
      <c r="G201" s="81"/>
      <c r="H201" s="81"/>
    </row>
    <row r="202" spans="1:8" ht="15.75" customHeight="1">
      <c r="A202" s="81"/>
      <c r="B202" s="81"/>
      <c r="C202" s="81"/>
      <c r="D202" s="81"/>
      <c r="E202" s="81"/>
      <c r="F202" s="81"/>
      <c r="G202" s="81"/>
      <c r="H202" s="81"/>
    </row>
    <row r="203" spans="1:8" ht="15.75" customHeight="1">
      <c r="A203" s="81"/>
      <c r="B203" s="81"/>
      <c r="C203" s="81"/>
      <c r="D203" s="81"/>
      <c r="E203" s="81"/>
      <c r="F203" s="81"/>
      <c r="G203" s="81"/>
      <c r="H203" s="81"/>
    </row>
    <row r="204" spans="1:8" ht="15.75" customHeight="1">
      <c r="A204" s="81"/>
      <c r="B204" s="81"/>
      <c r="C204" s="81"/>
      <c r="D204" s="81"/>
      <c r="E204" s="81"/>
      <c r="F204" s="81"/>
      <c r="G204" s="81"/>
      <c r="H204" s="81"/>
    </row>
    <row r="205" spans="1:8" ht="15.75" customHeight="1">
      <c r="A205" s="81"/>
      <c r="B205" s="81"/>
      <c r="C205" s="81"/>
      <c r="D205" s="81"/>
      <c r="E205" s="81"/>
      <c r="F205" s="81"/>
      <c r="G205" s="81"/>
      <c r="H205" s="81"/>
    </row>
    <row r="206" spans="1:8" ht="15.75" customHeight="1">
      <c r="A206" s="81"/>
      <c r="B206" s="81"/>
      <c r="C206" s="81"/>
      <c r="D206" s="81"/>
      <c r="E206" s="81"/>
      <c r="F206" s="81"/>
      <c r="G206" s="81"/>
      <c r="H206" s="81"/>
    </row>
    <row r="207" spans="1:8" ht="15.75" customHeight="1">
      <c r="A207" s="81"/>
      <c r="B207" s="81"/>
      <c r="C207" s="81"/>
      <c r="D207" s="81"/>
      <c r="E207" s="81"/>
      <c r="F207" s="81"/>
      <c r="G207" s="81"/>
      <c r="H207" s="81"/>
    </row>
    <row r="208" spans="1:8" ht="15.75" customHeight="1">
      <c r="A208" s="81"/>
      <c r="B208" s="81"/>
      <c r="C208" s="81"/>
      <c r="D208" s="81"/>
      <c r="E208" s="81"/>
      <c r="F208" s="81"/>
      <c r="G208" s="81"/>
      <c r="H208" s="81"/>
    </row>
    <row r="209" spans="1:8" ht="15.75" customHeight="1">
      <c r="A209" s="81"/>
      <c r="B209" s="81"/>
      <c r="C209" s="81"/>
      <c r="D209" s="81"/>
      <c r="E209" s="81"/>
      <c r="F209" s="81"/>
      <c r="G209" s="81"/>
      <c r="H209" s="81"/>
    </row>
    <row r="210" spans="1:8" ht="15.75" customHeight="1">
      <c r="A210" s="81"/>
      <c r="B210" s="81"/>
      <c r="C210" s="81"/>
      <c r="D210" s="81"/>
      <c r="E210" s="81"/>
      <c r="F210" s="81"/>
      <c r="G210" s="81"/>
      <c r="H210" s="81"/>
    </row>
    <row r="211" spans="1:8" ht="15.75" customHeight="1">
      <c r="A211" s="81"/>
      <c r="B211" s="81"/>
      <c r="C211" s="81"/>
      <c r="D211" s="81"/>
      <c r="E211" s="81"/>
      <c r="F211" s="81"/>
      <c r="G211" s="81"/>
      <c r="H211" s="81"/>
    </row>
    <row r="212" spans="1:8" ht="15.75" customHeight="1">
      <c r="A212" s="81"/>
      <c r="B212" s="81"/>
      <c r="C212" s="81"/>
      <c r="D212" s="81"/>
      <c r="E212" s="81"/>
      <c r="F212" s="81"/>
      <c r="G212" s="81"/>
      <c r="H212" s="81"/>
    </row>
    <row r="213" spans="1:8" ht="15.75" customHeight="1">
      <c r="A213" s="81"/>
      <c r="B213" s="81"/>
      <c r="C213" s="81"/>
      <c r="D213" s="81"/>
      <c r="E213" s="81"/>
      <c r="F213" s="81"/>
      <c r="G213" s="81"/>
      <c r="H213" s="81"/>
    </row>
    <row r="214" spans="1:8" ht="15.75" customHeight="1">
      <c r="A214" s="81"/>
      <c r="B214" s="81"/>
      <c r="C214" s="81"/>
      <c r="D214" s="81"/>
      <c r="E214" s="81"/>
      <c r="F214" s="81"/>
      <c r="G214" s="81"/>
      <c r="H214" s="81"/>
    </row>
    <row r="215" spans="1:8" ht="15.75" customHeight="1">
      <c r="A215" s="81"/>
      <c r="B215" s="81"/>
      <c r="C215" s="81"/>
      <c r="D215" s="81"/>
      <c r="E215" s="81"/>
      <c r="F215" s="81"/>
      <c r="G215" s="81"/>
      <c r="H215" s="81"/>
    </row>
    <row r="216" spans="1:8" ht="15.75" customHeight="1">
      <c r="A216" s="81"/>
      <c r="B216" s="81"/>
      <c r="C216" s="81"/>
      <c r="D216" s="81"/>
      <c r="E216" s="81"/>
      <c r="F216" s="81"/>
      <c r="G216" s="81"/>
      <c r="H216" s="81"/>
    </row>
    <row r="217" spans="1:8" ht="15.75" customHeight="1">
      <c r="A217" s="81"/>
      <c r="B217" s="81"/>
      <c r="C217" s="81"/>
      <c r="D217" s="81"/>
      <c r="E217" s="81"/>
      <c r="F217" s="81"/>
      <c r="G217" s="81"/>
      <c r="H217" s="81"/>
    </row>
    <row r="218" spans="1:8" ht="15.75" customHeight="1">
      <c r="A218" s="81"/>
      <c r="B218" s="81"/>
      <c r="C218" s="81"/>
      <c r="D218" s="81"/>
      <c r="E218" s="81"/>
      <c r="F218" s="81"/>
      <c r="G218" s="81"/>
      <c r="H218" s="81"/>
    </row>
    <row r="219" spans="1:8" ht="15.75" customHeight="1">
      <c r="A219" s="81"/>
      <c r="B219" s="81"/>
      <c r="C219" s="81"/>
      <c r="D219" s="81"/>
      <c r="E219" s="81"/>
      <c r="F219" s="81"/>
      <c r="G219" s="81"/>
      <c r="H219" s="81"/>
    </row>
    <row r="220" spans="1:8" ht="15.75" customHeight="1">
      <c r="A220" s="81"/>
      <c r="B220" s="81"/>
      <c r="C220" s="81"/>
      <c r="D220" s="81"/>
      <c r="E220" s="81"/>
      <c r="F220" s="81"/>
      <c r="G220" s="81"/>
      <c r="H220" s="81"/>
    </row>
    <row r="221" spans="1:8" ht="15.75" customHeight="1">
      <c r="A221" s="81"/>
      <c r="B221" s="81"/>
      <c r="C221" s="81"/>
      <c r="D221" s="81"/>
      <c r="E221" s="81"/>
      <c r="F221" s="81"/>
      <c r="G221" s="81"/>
      <c r="H221" s="81"/>
    </row>
    <row r="222" spans="1:8" ht="15.75" customHeight="1">
      <c r="A222" s="81"/>
      <c r="B222" s="81"/>
      <c r="C222" s="81"/>
      <c r="D222" s="81"/>
      <c r="E222" s="81"/>
      <c r="F222" s="81"/>
      <c r="G222" s="81"/>
      <c r="H222" s="81"/>
    </row>
    <row r="223" spans="1:8" ht="15.75" customHeight="1">
      <c r="A223" s="81"/>
      <c r="B223" s="81"/>
      <c r="C223" s="81"/>
      <c r="D223" s="81"/>
      <c r="E223" s="81"/>
      <c r="F223" s="81"/>
      <c r="G223" s="81"/>
      <c r="H223" s="81"/>
    </row>
    <row r="224" spans="1:8" ht="15.75" customHeight="1">
      <c r="A224" s="81"/>
      <c r="B224" s="81"/>
      <c r="C224" s="81"/>
      <c r="D224" s="81"/>
      <c r="E224" s="81"/>
      <c r="F224" s="81"/>
      <c r="G224" s="81"/>
      <c r="H224" s="81"/>
    </row>
    <row r="225" spans="1:8" ht="15.75" customHeight="1">
      <c r="A225" s="81"/>
      <c r="B225" s="81"/>
      <c r="C225" s="81"/>
      <c r="D225" s="81"/>
      <c r="E225" s="81"/>
      <c r="F225" s="81"/>
      <c r="G225" s="81"/>
      <c r="H225" s="81"/>
    </row>
    <row r="226" spans="1:8" ht="15.75" customHeight="1">
      <c r="A226" s="81"/>
      <c r="B226" s="81"/>
      <c r="C226" s="81"/>
      <c r="D226" s="81"/>
      <c r="E226" s="81"/>
      <c r="F226" s="81"/>
      <c r="G226" s="81"/>
      <c r="H226" s="81"/>
    </row>
    <row r="227" spans="1:8" ht="15.75" customHeight="1">
      <c r="A227" s="81"/>
      <c r="B227" s="81"/>
      <c r="C227" s="81"/>
      <c r="D227" s="81"/>
      <c r="E227" s="81"/>
      <c r="F227" s="81"/>
      <c r="G227" s="81"/>
      <c r="H227" s="81"/>
    </row>
    <row r="228" spans="1:8" ht="15.75" customHeight="1">
      <c r="A228" s="81"/>
      <c r="B228" s="81"/>
      <c r="C228" s="81"/>
      <c r="D228" s="81"/>
      <c r="E228" s="81"/>
      <c r="F228" s="81"/>
      <c r="G228" s="81"/>
      <c r="H228" s="81"/>
    </row>
    <row r="229" spans="1:8" ht="15.75" customHeight="1">
      <c r="A229" s="81"/>
      <c r="B229" s="81"/>
      <c r="C229" s="81"/>
      <c r="D229" s="81"/>
      <c r="E229" s="81"/>
      <c r="F229" s="81"/>
      <c r="G229" s="81"/>
      <c r="H229" s="81"/>
    </row>
    <row r="230" spans="1:8" ht="15.75" customHeight="1">
      <c r="A230" s="81"/>
      <c r="B230" s="81"/>
      <c r="C230" s="81"/>
      <c r="D230" s="81"/>
      <c r="E230" s="81"/>
      <c r="F230" s="81"/>
      <c r="G230" s="81"/>
      <c r="H230" s="81"/>
    </row>
    <row r="231" spans="1:8" ht="15.75" customHeight="1">
      <c r="A231" s="81"/>
      <c r="B231" s="81"/>
      <c r="C231" s="81"/>
      <c r="D231" s="81"/>
      <c r="E231" s="81"/>
      <c r="F231" s="81"/>
      <c r="G231" s="81"/>
      <c r="H231" s="81"/>
    </row>
    <row r="232" spans="1:8" ht="15.75" customHeight="1">
      <c r="A232" s="81"/>
      <c r="B232" s="81"/>
      <c r="C232" s="81"/>
      <c r="D232" s="81"/>
      <c r="E232" s="81"/>
      <c r="F232" s="81"/>
      <c r="G232" s="81"/>
      <c r="H232" s="81"/>
    </row>
    <row r="233" spans="1:8" ht="15.75" customHeight="1">
      <c r="A233" s="81"/>
      <c r="B233" s="81"/>
      <c r="C233" s="81"/>
      <c r="D233" s="81"/>
      <c r="E233" s="81"/>
      <c r="F233" s="81"/>
      <c r="G233" s="81"/>
      <c r="H233" s="81"/>
    </row>
    <row r="234" spans="1:8" ht="15.75" customHeight="1">
      <c r="A234" s="81"/>
      <c r="B234" s="81"/>
      <c r="C234" s="81"/>
      <c r="D234" s="81"/>
      <c r="E234" s="81"/>
      <c r="F234" s="81"/>
      <c r="G234" s="81"/>
      <c r="H234" s="81"/>
    </row>
    <row r="235" spans="1:8" ht="15.75" customHeight="1">
      <c r="A235" s="81"/>
      <c r="B235" s="81"/>
      <c r="C235" s="81"/>
      <c r="D235" s="81"/>
      <c r="E235" s="81"/>
      <c r="F235" s="81"/>
      <c r="G235" s="81"/>
      <c r="H235" s="81"/>
    </row>
    <row r="236" spans="1:8" ht="15.75" customHeight="1">
      <c r="A236" s="81"/>
      <c r="B236" s="81"/>
      <c r="C236" s="81"/>
      <c r="D236" s="81"/>
      <c r="E236" s="81"/>
      <c r="F236" s="81"/>
      <c r="G236" s="81"/>
      <c r="H236" s="81"/>
    </row>
    <row r="237" spans="1:8" ht="15.75" customHeight="1">
      <c r="A237" s="81"/>
      <c r="B237" s="81"/>
      <c r="C237" s="81"/>
      <c r="D237" s="81"/>
      <c r="E237" s="81"/>
      <c r="F237" s="81"/>
      <c r="G237" s="81"/>
      <c r="H237" s="81"/>
    </row>
    <row r="238" spans="1:8" ht="15.75" customHeight="1">
      <c r="A238" s="81"/>
      <c r="B238" s="81"/>
      <c r="C238" s="81"/>
      <c r="D238" s="81"/>
      <c r="E238" s="81"/>
      <c r="F238" s="81"/>
      <c r="G238" s="81"/>
      <c r="H238" s="81"/>
    </row>
    <row r="239" spans="1:8" ht="15.75" customHeight="1">
      <c r="A239" s="81"/>
      <c r="B239" s="81"/>
      <c r="C239" s="81"/>
      <c r="D239" s="81"/>
      <c r="E239" s="81"/>
      <c r="F239" s="81"/>
      <c r="G239" s="81"/>
      <c r="H239" s="81"/>
    </row>
    <row r="240" spans="1:8" ht="15.75" customHeight="1">
      <c r="A240" s="81"/>
      <c r="B240" s="81"/>
      <c r="C240" s="81"/>
      <c r="D240" s="81"/>
      <c r="E240" s="81"/>
      <c r="F240" s="81"/>
      <c r="G240" s="81"/>
      <c r="H240" s="81"/>
    </row>
    <row r="241" spans="1:8" ht="15.75" customHeight="1">
      <c r="A241" s="81"/>
      <c r="B241" s="81"/>
      <c r="C241" s="81"/>
      <c r="D241" s="81"/>
      <c r="E241" s="81"/>
      <c r="F241" s="81"/>
      <c r="G241" s="81"/>
      <c r="H241" s="81"/>
    </row>
    <row r="242" spans="1:8" ht="15.75" customHeight="1">
      <c r="A242" s="81"/>
      <c r="B242" s="81"/>
      <c r="C242" s="81"/>
      <c r="D242" s="81"/>
      <c r="E242" s="81"/>
      <c r="F242" s="81"/>
      <c r="G242" s="81"/>
      <c r="H242" s="81"/>
    </row>
    <row r="243" spans="1:8" ht="15.75" customHeight="1">
      <c r="A243" s="81"/>
      <c r="B243" s="81"/>
      <c r="C243" s="81"/>
      <c r="D243" s="81"/>
      <c r="E243" s="81"/>
      <c r="F243" s="81"/>
      <c r="G243" s="81"/>
      <c r="H243" s="81"/>
    </row>
    <row r="244" spans="1:8" ht="15.75" customHeight="1">
      <c r="A244" s="81"/>
      <c r="B244" s="81"/>
      <c r="C244" s="81"/>
      <c r="D244" s="81"/>
      <c r="E244" s="81"/>
      <c r="F244" s="81"/>
      <c r="G244" s="81"/>
      <c r="H244" s="81"/>
    </row>
    <row r="245" spans="1:8" ht="15.75" customHeight="1">
      <c r="A245" s="81"/>
      <c r="B245" s="81"/>
      <c r="C245" s="81"/>
      <c r="D245" s="81"/>
      <c r="E245" s="81"/>
      <c r="F245" s="81"/>
      <c r="G245" s="81"/>
      <c r="H245" s="81"/>
    </row>
    <row r="246" spans="1:8" ht="15.75" customHeight="1">
      <c r="A246" s="81"/>
      <c r="B246" s="81"/>
      <c r="C246" s="81"/>
      <c r="D246" s="81"/>
      <c r="E246" s="81"/>
      <c r="F246" s="81"/>
      <c r="G246" s="81"/>
      <c r="H246" s="81"/>
    </row>
    <row r="247" spans="1:8" ht="15.75" customHeight="1">
      <c r="A247" s="81"/>
      <c r="B247" s="81"/>
      <c r="C247" s="81"/>
      <c r="D247" s="81"/>
      <c r="E247" s="81"/>
      <c r="F247" s="81"/>
      <c r="G247" s="81"/>
      <c r="H247" s="81"/>
    </row>
    <row r="248" spans="1:8" ht="15.75" customHeight="1">
      <c r="A248" s="81"/>
      <c r="B248" s="81"/>
      <c r="C248" s="81"/>
      <c r="D248" s="81"/>
      <c r="E248" s="81"/>
      <c r="F248" s="81"/>
      <c r="G248" s="81"/>
      <c r="H248" s="81"/>
    </row>
    <row r="249" spans="1:8" ht="15.75" customHeight="1">
      <c r="A249" s="81"/>
      <c r="B249" s="81"/>
      <c r="C249" s="81"/>
      <c r="D249" s="81"/>
      <c r="E249" s="81"/>
      <c r="F249" s="81"/>
      <c r="G249" s="81"/>
      <c r="H249" s="81"/>
    </row>
    <row r="250" spans="1:8" ht="15.75" customHeight="1">
      <c r="A250" s="81"/>
      <c r="B250" s="81"/>
      <c r="C250" s="81"/>
      <c r="D250" s="81"/>
      <c r="E250" s="81"/>
      <c r="F250" s="81"/>
      <c r="G250" s="81"/>
      <c r="H250" s="81"/>
    </row>
    <row r="251" spans="1:8" ht="15.75" customHeight="1">
      <c r="A251" s="81"/>
      <c r="B251" s="81"/>
      <c r="C251" s="81"/>
      <c r="D251" s="81"/>
      <c r="E251" s="81"/>
      <c r="F251" s="81"/>
      <c r="G251" s="81"/>
      <c r="H251" s="81"/>
    </row>
    <row r="252" spans="1:8" ht="15.75" customHeight="1">
      <c r="A252" s="81"/>
      <c r="B252" s="81"/>
      <c r="C252" s="81"/>
      <c r="D252" s="81"/>
      <c r="E252" s="81"/>
      <c r="F252" s="81"/>
      <c r="G252" s="81"/>
      <c r="H252" s="81"/>
    </row>
    <row r="253" spans="1:8" ht="15.75" customHeight="1">
      <c r="A253" s="81"/>
      <c r="B253" s="81"/>
      <c r="C253" s="81"/>
      <c r="D253" s="81"/>
      <c r="E253" s="81"/>
      <c r="F253" s="81"/>
      <c r="G253" s="81"/>
      <c r="H253" s="81"/>
    </row>
    <row r="254" spans="1:8" ht="15.75" customHeight="1">
      <c r="A254" s="81"/>
      <c r="B254" s="81"/>
      <c r="C254" s="81"/>
      <c r="D254" s="81"/>
      <c r="E254" s="81"/>
      <c r="F254" s="81"/>
      <c r="G254" s="81"/>
      <c r="H254" s="81"/>
    </row>
    <row r="255" spans="1:8" ht="15.75" customHeight="1">
      <c r="A255" s="81"/>
      <c r="B255" s="81"/>
      <c r="C255" s="81"/>
      <c r="D255" s="81"/>
      <c r="E255" s="81"/>
      <c r="F255" s="81"/>
      <c r="G255" s="81"/>
      <c r="H255" s="81"/>
    </row>
    <row r="256" spans="1:8" ht="15.75" customHeight="1">
      <c r="A256" s="81"/>
      <c r="B256" s="81"/>
      <c r="C256" s="81"/>
      <c r="D256" s="81"/>
      <c r="E256" s="81"/>
      <c r="F256" s="81"/>
      <c r="G256" s="81"/>
      <c r="H256" s="81"/>
    </row>
    <row r="257" spans="1:8" ht="15.75" customHeight="1">
      <c r="A257" s="81"/>
      <c r="B257" s="81"/>
      <c r="C257" s="81"/>
      <c r="D257" s="81"/>
      <c r="E257" s="81"/>
      <c r="F257" s="81"/>
      <c r="G257" s="81"/>
      <c r="H257" s="81"/>
    </row>
    <row r="258" spans="1:8" ht="15.75" customHeight="1">
      <c r="A258" s="81"/>
      <c r="B258" s="81"/>
      <c r="C258" s="81"/>
      <c r="D258" s="81"/>
      <c r="E258" s="81"/>
      <c r="F258" s="81"/>
      <c r="G258" s="81"/>
      <c r="H258" s="81"/>
    </row>
    <row r="259" spans="1:8" ht="15.75" customHeight="1">
      <c r="A259" s="81"/>
      <c r="B259" s="81"/>
      <c r="C259" s="81"/>
      <c r="D259" s="81"/>
      <c r="E259" s="81"/>
      <c r="F259" s="81"/>
      <c r="G259" s="81"/>
      <c r="H259" s="81"/>
    </row>
    <row r="260" spans="1:8" ht="15.75" customHeight="1">
      <c r="A260" s="81"/>
      <c r="B260" s="81"/>
      <c r="C260" s="81"/>
      <c r="D260" s="81"/>
      <c r="E260" s="81"/>
      <c r="F260" s="81"/>
      <c r="G260" s="81"/>
      <c r="H260" s="81"/>
    </row>
    <row r="261" spans="1:8" ht="15.75" customHeight="1">
      <c r="A261" s="81"/>
      <c r="B261" s="81"/>
      <c r="C261" s="81"/>
      <c r="D261" s="81"/>
      <c r="E261" s="81"/>
      <c r="F261" s="81"/>
      <c r="G261" s="81"/>
      <c r="H261" s="81"/>
    </row>
    <row r="262" spans="1:8" ht="15.75" customHeight="1">
      <c r="A262" s="81"/>
      <c r="B262" s="81"/>
      <c r="C262" s="81"/>
      <c r="D262" s="81"/>
      <c r="E262" s="81"/>
      <c r="F262" s="81"/>
      <c r="G262" s="81"/>
      <c r="H262" s="81"/>
    </row>
    <row r="263" spans="1:8" ht="15.75" customHeight="1">
      <c r="A263" s="81"/>
      <c r="B263" s="81"/>
      <c r="C263" s="81"/>
      <c r="D263" s="81"/>
      <c r="E263" s="81"/>
      <c r="F263" s="81"/>
      <c r="G263" s="81"/>
      <c r="H263" s="81"/>
    </row>
    <row r="264" spans="1:8" ht="15.75" customHeight="1">
      <c r="A264" s="81"/>
      <c r="B264" s="81"/>
      <c r="C264" s="81"/>
      <c r="D264" s="81"/>
      <c r="E264" s="81"/>
      <c r="F264" s="81"/>
      <c r="G264" s="81"/>
      <c r="H264" s="81"/>
    </row>
    <row r="265" spans="1:8" ht="15.75" customHeight="1">
      <c r="A265" s="81"/>
      <c r="B265" s="81"/>
      <c r="C265" s="81"/>
      <c r="D265" s="81"/>
      <c r="E265" s="81"/>
      <c r="F265" s="81"/>
      <c r="G265" s="81"/>
      <c r="H265" s="81"/>
    </row>
    <row r="266" spans="1:8" ht="15.75" customHeight="1">
      <c r="A266" s="81"/>
      <c r="B266" s="81"/>
      <c r="C266" s="81"/>
      <c r="D266" s="81"/>
      <c r="E266" s="81"/>
      <c r="F266" s="81"/>
      <c r="G266" s="81"/>
      <c r="H266" s="81"/>
    </row>
    <row r="267" spans="1:8" ht="15.75" customHeight="1">
      <c r="A267" s="81"/>
      <c r="B267" s="81"/>
      <c r="C267" s="81"/>
      <c r="D267" s="81"/>
      <c r="E267" s="81"/>
      <c r="F267" s="81"/>
      <c r="G267" s="81"/>
      <c r="H267" s="81"/>
    </row>
    <row r="268" spans="1:8" ht="15.75" customHeight="1">
      <c r="A268" s="81"/>
      <c r="B268" s="81"/>
      <c r="C268" s="81"/>
      <c r="D268" s="81"/>
      <c r="E268" s="81"/>
      <c r="F268" s="81"/>
      <c r="G268" s="81"/>
      <c r="H268" s="81"/>
    </row>
    <row r="269" spans="1:8" ht="15.75" customHeight="1">
      <c r="A269" s="81"/>
      <c r="B269" s="81"/>
      <c r="C269" s="81"/>
      <c r="D269" s="81"/>
      <c r="E269" s="81"/>
      <c r="F269" s="81"/>
      <c r="G269" s="81"/>
      <c r="H269" s="81"/>
    </row>
    <row r="270" spans="1:8" ht="15.75" customHeight="1">
      <c r="A270" s="81"/>
      <c r="B270" s="81"/>
      <c r="C270" s="81"/>
      <c r="D270" s="81"/>
      <c r="E270" s="81"/>
      <c r="F270" s="81"/>
      <c r="G270" s="81"/>
      <c r="H270" s="81"/>
    </row>
    <row r="271" spans="1:8" ht="15.75" customHeight="1">
      <c r="A271" s="81"/>
      <c r="B271" s="81"/>
      <c r="C271" s="81"/>
      <c r="D271" s="81"/>
      <c r="E271" s="81"/>
      <c r="F271" s="81"/>
      <c r="G271" s="81"/>
      <c r="H271" s="81"/>
    </row>
    <row r="272" spans="1:8" ht="15.75" customHeight="1">
      <c r="A272" s="81"/>
      <c r="B272" s="81"/>
      <c r="C272" s="81"/>
      <c r="D272" s="81"/>
      <c r="E272" s="81"/>
      <c r="F272" s="81"/>
      <c r="G272" s="81"/>
      <c r="H272" s="81"/>
    </row>
    <row r="273" spans="1:8" ht="15.75" customHeight="1">
      <c r="A273" s="81"/>
      <c r="B273" s="81"/>
      <c r="C273" s="81"/>
      <c r="D273" s="81"/>
      <c r="E273" s="81"/>
      <c r="F273" s="81"/>
      <c r="G273" s="81"/>
      <c r="H273" s="81"/>
    </row>
    <row r="274" spans="1:8" ht="15.75" customHeight="1">
      <c r="A274" s="81"/>
      <c r="B274" s="81"/>
      <c r="C274" s="81"/>
      <c r="D274" s="81"/>
      <c r="E274" s="81"/>
      <c r="F274" s="81"/>
      <c r="G274" s="81"/>
      <c r="H274" s="81"/>
    </row>
    <row r="275" spans="1:8" ht="15.75" customHeight="1">
      <c r="A275" s="81"/>
      <c r="B275" s="81"/>
      <c r="C275" s="81"/>
      <c r="D275" s="81"/>
      <c r="E275" s="81"/>
      <c r="F275" s="81"/>
      <c r="G275" s="81"/>
      <c r="H275" s="81"/>
    </row>
    <row r="276" spans="1:8" ht="15.75" customHeight="1">
      <c r="A276" s="81"/>
      <c r="B276" s="81"/>
      <c r="C276" s="81"/>
      <c r="D276" s="81"/>
      <c r="E276" s="81"/>
      <c r="F276" s="81"/>
      <c r="G276" s="81"/>
      <c r="H276" s="81"/>
    </row>
    <row r="277" spans="1:8" ht="15.75" customHeight="1">
      <c r="A277" s="81"/>
      <c r="B277" s="81"/>
      <c r="C277" s="81"/>
      <c r="D277" s="81"/>
      <c r="E277" s="81"/>
      <c r="F277" s="81"/>
      <c r="G277" s="81"/>
      <c r="H277" s="81"/>
    </row>
    <row r="278" spans="1:8" ht="15.75" customHeight="1">
      <c r="A278" s="81"/>
      <c r="B278" s="81"/>
      <c r="C278" s="81"/>
      <c r="D278" s="81"/>
      <c r="E278" s="81"/>
      <c r="F278" s="81"/>
      <c r="G278" s="81"/>
      <c r="H278" s="81"/>
    </row>
    <row r="279" spans="1:8" ht="15.75" customHeight="1">
      <c r="A279" s="81"/>
      <c r="B279" s="81"/>
      <c r="C279" s="81"/>
      <c r="D279" s="81"/>
      <c r="E279" s="81"/>
      <c r="F279" s="81"/>
      <c r="G279" s="81"/>
      <c r="H279" s="81"/>
    </row>
    <row r="280" spans="1:8" ht="15.75" customHeight="1">
      <c r="A280" s="81"/>
      <c r="B280" s="81"/>
      <c r="C280" s="81"/>
      <c r="D280" s="81"/>
      <c r="E280" s="81"/>
      <c r="F280" s="81"/>
      <c r="G280" s="81"/>
      <c r="H280" s="81"/>
    </row>
    <row r="281" spans="1:8" ht="15.75" customHeight="1">
      <c r="A281" s="81"/>
      <c r="B281" s="81"/>
      <c r="C281" s="81"/>
      <c r="D281" s="81"/>
      <c r="E281" s="81"/>
      <c r="F281" s="81"/>
      <c r="G281" s="81"/>
      <c r="H281" s="81"/>
    </row>
    <row r="282" spans="1:8" ht="15.75" customHeight="1">
      <c r="A282" s="81"/>
      <c r="B282" s="81"/>
      <c r="C282" s="81"/>
      <c r="D282" s="81"/>
      <c r="E282" s="81"/>
      <c r="F282" s="81"/>
      <c r="G282" s="81"/>
      <c r="H282" s="81"/>
    </row>
    <row r="283" spans="1:8" ht="15.75" customHeight="1">
      <c r="A283" s="81"/>
      <c r="B283" s="81"/>
      <c r="C283" s="81"/>
      <c r="D283" s="81"/>
      <c r="E283" s="81"/>
      <c r="F283" s="81"/>
      <c r="G283" s="81"/>
      <c r="H283" s="81"/>
    </row>
    <row r="284" spans="1:8" ht="15.75" customHeight="1">
      <c r="A284" s="81"/>
      <c r="B284" s="81"/>
      <c r="C284" s="81"/>
      <c r="D284" s="81"/>
      <c r="E284" s="81"/>
      <c r="F284" s="81"/>
      <c r="G284" s="81"/>
      <c r="H284" s="81"/>
    </row>
    <row r="285" spans="1:8" ht="15.75" customHeight="1">
      <c r="A285" s="81"/>
      <c r="B285" s="81"/>
      <c r="C285" s="81"/>
      <c r="D285" s="81"/>
      <c r="E285" s="81"/>
      <c r="F285" s="81"/>
      <c r="G285" s="81"/>
      <c r="H285" s="81"/>
    </row>
    <row r="286" spans="1:8" ht="15.75" customHeight="1">
      <c r="A286" s="81"/>
      <c r="B286" s="81"/>
      <c r="C286" s="81"/>
      <c r="D286" s="81"/>
      <c r="E286" s="81"/>
      <c r="F286" s="81"/>
      <c r="G286" s="81"/>
      <c r="H286" s="81"/>
    </row>
    <row r="287" spans="1:8" ht="15.75" customHeight="1">
      <c r="A287" s="81"/>
      <c r="B287" s="81"/>
      <c r="C287" s="81"/>
      <c r="D287" s="81"/>
      <c r="E287" s="81"/>
      <c r="F287" s="81"/>
      <c r="G287" s="81"/>
      <c r="H287" s="81"/>
    </row>
    <row r="288" spans="1:8" ht="15.75" customHeight="1">
      <c r="A288" s="81"/>
      <c r="B288" s="81"/>
      <c r="C288" s="81"/>
      <c r="D288" s="81"/>
      <c r="E288" s="81"/>
      <c r="F288" s="81"/>
      <c r="G288" s="81"/>
      <c r="H288" s="81"/>
    </row>
    <row r="289" spans="1:8" ht="15.75" customHeight="1">
      <c r="A289" s="81"/>
      <c r="B289" s="81"/>
      <c r="C289" s="81"/>
      <c r="D289" s="81"/>
      <c r="E289" s="81"/>
      <c r="F289" s="81"/>
      <c r="G289" s="81"/>
      <c r="H289" s="81"/>
    </row>
    <row r="290" spans="1:8" ht="15.75" customHeight="1">
      <c r="A290" s="81"/>
      <c r="B290" s="81"/>
      <c r="C290" s="81"/>
      <c r="D290" s="81"/>
      <c r="E290" s="81"/>
      <c r="F290" s="81"/>
      <c r="G290" s="81"/>
      <c r="H290" s="81"/>
    </row>
    <row r="291" spans="1:8" ht="15.75" customHeight="1">
      <c r="A291" s="81"/>
      <c r="B291" s="81"/>
      <c r="C291" s="81"/>
      <c r="D291" s="81"/>
      <c r="E291" s="81"/>
      <c r="F291" s="81"/>
      <c r="G291" s="81"/>
      <c r="H291" s="81"/>
    </row>
    <row r="292" spans="1:8" ht="15.75" customHeight="1">
      <c r="A292" s="81"/>
      <c r="B292" s="81"/>
      <c r="C292" s="81"/>
      <c r="D292" s="81"/>
      <c r="E292" s="81"/>
      <c r="F292" s="81"/>
      <c r="G292" s="81"/>
      <c r="H292" s="81"/>
    </row>
    <row r="293" spans="1:8" ht="15.75" customHeight="1">
      <c r="A293" s="81"/>
      <c r="B293" s="81"/>
      <c r="C293" s="81"/>
      <c r="D293" s="81"/>
      <c r="E293" s="81"/>
      <c r="F293" s="81"/>
      <c r="G293" s="81"/>
      <c r="H293" s="81"/>
    </row>
    <row r="294" spans="1:8" ht="15.75" customHeight="1">
      <c r="A294" s="81"/>
      <c r="B294" s="81"/>
      <c r="C294" s="81"/>
      <c r="D294" s="81"/>
      <c r="E294" s="81"/>
      <c r="F294" s="81"/>
      <c r="G294" s="81"/>
      <c r="H294" s="81"/>
    </row>
    <row r="295" spans="1:8" ht="15.75" customHeight="1">
      <c r="A295" s="81"/>
      <c r="B295" s="81"/>
      <c r="C295" s="81"/>
      <c r="D295" s="81"/>
      <c r="E295" s="81"/>
      <c r="F295" s="81"/>
      <c r="G295" s="81"/>
      <c r="H295" s="81"/>
    </row>
    <row r="296" spans="1:8" ht="15.75" customHeight="1">
      <c r="A296" s="81"/>
      <c r="B296" s="81"/>
      <c r="C296" s="81"/>
      <c r="D296" s="81"/>
      <c r="E296" s="81"/>
      <c r="F296" s="81"/>
      <c r="G296" s="81"/>
      <c r="H296" s="81"/>
    </row>
    <row r="297" spans="1:8" ht="15.75" customHeight="1">
      <c r="A297" s="81"/>
      <c r="B297" s="81"/>
      <c r="C297" s="81"/>
      <c r="D297" s="81"/>
      <c r="E297" s="81"/>
      <c r="F297" s="81"/>
      <c r="G297" s="81"/>
      <c r="H297" s="81"/>
    </row>
    <row r="298" spans="1:8" ht="15.75" customHeight="1">
      <c r="A298" s="81"/>
      <c r="B298" s="81"/>
      <c r="C298" s="81"/>
      <c r="D298" s="81"/>
      <c r="E298" s="81"/>
      <c r="F298" s="81"/>
      <c r="G298" s="81"/>
      <c r="H298" s="81"/>
    </row>
    <row r="299" spans="1:8" ht="15.75" customHeight="1">
      <c r="A299" s="81"/>
      <c r="B299" s="81"/>
      <c r="C299" s="81"/>
      <c r="D299" s="81"/>
      <c r="E299" s="81"/>
      <c r="F299" s="81"/>
      <c r="G299" s="81"/>
      <c r="H299" s="81"/>
    </row>
    <row r="300" spans="1:8" ht="15.75" customHeight="1">
      <c r="A300" s="81"/>
      <c r="B300" s="81"/>
      <c r="C300" s="81"/>
      <c r="D300" s="81"/>
      <c r="E300" s="81"/>
      <c r="F300" s="81"/>
      <c r="G300" s="81"/>
      <c r="H300" s="81"/>
    </row>
    <row r="301" spans="1:8" ht="15.75" customHeight="1">
      <c r="A301" s="81"/>
      <c r="B301" s="81"/>
      <c r="C301" s="81"/>
      <c r="D301" s="81"/>
      <c r="E301" s="81"/>
      <c r="F301" s="81"/>
      <c r="G301" s="81"/>
      <c r="H301" s="81"/>
    </row>
    <row r="302" spans="1:8" ht="15.75" customHeight="1">
      <c r="A302" s="81"/>
      <c r="B302" s="81"/>
      <c r="C302" s="81"/>
      <c r="D302" s="81"/>
      <c r="E302" s="81"/>
      <c r="F302" s="81"/>
      <c r="G302" s="81"/>
      <c r="H302" s="81"/>
    </row>
    <row r="303" spans="1:8" ht="15.75" customHeight="1">
      <c r="A303" s="81"/>
      <c r="B303" s="81"/>
      <c r="C303" s="81"/>
      <c r="D303" s="81"/>
      <c r="E303" s="81"/>
      <c r="F303" s="81"/>
      <c r="G303" s="81"/>
      <c r="H303" s="81"/>
    </row>
    <row r="304" spans="1:8" ht="15.75" customHeight="1">
      <c r="A304" s="81"/>
      <c r="B304" s="81"/>
      <c r="C304" s="81"/>
      <c r="D304" s="81"/>
      <c r="E304" s="81"/>
      <c r="F304" s="81"/>
      <c r="G304" s="81"/>
      <c r="H304" s="81"/>
    </row>
    <row r="305" spans="1:8" ht="15.75" customHeight="1">
      <c r="A305" s="81"/>
      <c r="B305" s="81"/>
      <c r="C305" s="81"/>
      <c r="D305" s="81"/>
      <c r="E305" s="81"/>
      <c r="F305" s="81"/>
      <c r="G305" s="81"/>
      <c r="H305" s="81"/>
    </row>
    <row r="306" spans="1:8" ht="15.75" customHeight="1">
      <c r="A306" s="81"/>
      <c r="B306" s="81"/>
      <c r="C306" s="81"/>
      <c r="D306" s="81"/>
      <c r="E306" s="81"/>
      <c r="F306" s="81"/>
      <c r="G306" s="81"/>
      <c r="H306" s="81"/>
    </row>
    <row r="307" spans="1:8" ht="15.75" customHeight="1">
      <c r="A307" s="81"/>
      <c r="B307" s="81"/>
      <c r="C307" s="81"/>
      <c r="D307" s="81"/>
      <c r="E307" s="81"/>
      <c r="F307" s="81"/>
      <c r="G307" s="81"/>
      <c r="H307" s="81"/>
    </row>
    <row r="308" spans="1:8" ht="15.75" customHeight="1">
      <c r="A308" s="81"/>
      <c r="B308" s="81"/>
      <c r="C308" s="81"/>
      <c r="D308" s="81"/>
      <c r="E308" s="81"/>
      <c r="F308" s="81"/>
      <c r="G308" s="81"/>
      <c r="H308" s="81"/>
    </row>
    <row r="309" spans="1:8" ht="15.75" customHeight="1">
      <c r="A309" s="81"/>
      <c r="B309" s="81"/>
      <c r="C309" s="81"/>
      <c r="D309" s="81"/>
      <c r="E309" s="81"/>
      <c r="F309" s="81"/>
      <c r="G309" s="81"/>
      <c r="H309" s="81"/>
    </row>
    <row r="310" spans="1:8" ht="15.75" customHeight="1">
      <c r="A310" s="81"/>
      <c r="B310" s="81"/>
      <c r="C310" s="81"/>
      <c r="D310" s="81"/>
      <c r="E310" s="81"/>
      <c r="F310" s="81"/>
      <c r="G310" s="81"/>
      <c r="H310" s="81"/>
    </row>
    <row r="311" spans="1:8" ht="15.75" customHeight="1">
      <c r="A311" s="81"/>
      <c r="B311" s="81"/>
      <c r="C311" s="81"/>
      <c r="D311" s="81"/>
      <c r="E311" s="81"/>
      <c r="F311" s="81"/>
      <c r="G311" s="81"/>
      <c r="H311" s="81"/>
    </row>
    <row r="312" spans="1:8" ht="15.75" customHeight="1">
      <c r="A312" s="81"/>
      <c r="B312" s="81"/>
      <c r="C312" s="81"/>
      <c r="D312" s="81"/>
      <c r="E312" s="81"/>
      <c r="F312" s="81"/>
      <c r="G312" s="81"/>
      <c r="H312" s="81"/>
    </row>
    <row r="313" spans="1:8" ht="15.75" customHeight="1">
      <c r="A313" s="81"/>
      <c r="B313" s="81"/>
      <c r="C313" s="81"/>
      <c r="D313" s="81"/>
      <c r="E313" s="81"/>
      <c r="F313" s="81"/>
      <c r="G313" s="81"/>
      <c r="H313" s="81"/>
    </row>
    <row r="314" spans="1:8" ht="15.75" customHeight="1">
      <c r="A314" s="81"/>
      <c r="B314" s="81"/>
      <c r="C314" s="81"/>
      <c r="D314" s="81"/>
      <c r="E314" s="81"/>
      <c r="F314" s="81"/>
      <c r="G314" s="81"/>
      <c r="H314" s="81"/>
    </row>
    <row r="315" spans="1:8" ht="15.75" customHeight="1">
      <c r="A315" s="81"/>
      <c r="B315" s="81"/>
      <c r="C315" s="81"/>
      <c r="D315" s="81"/>
      <c r="E315" s="81"/>
      <c r="F315" s="81"/>
      <c r="G315" s="81"/>
      <c r="H315" s="81"/>
    </row>
    <row r="316" spans="1:8" ht="15.75" customHeight="1">
      <c r="A316" s="81"/>
      <c r="B316" s="81"/>
      <c r="C316" s="81"/>
      <c r="D316" s="81"/>
      <c r="E316" s="81"/>
      <c r="F316" s="81"/>
      <c r="G316" s="81"/>
      <c r="H316" s="81"/>
    </row>
    <row r="317" spans="1:8" ht="15.75" customHeight="1">
      <c r="A317" s="81"/>
      <c r="B317" s="81"/>
      <c r="C317" s="81"/>
      <c r="D317" s="81"/>
      <c r="E317" s="81"/>
      <c r="F317" s="81"/>
      <c r="G317" s="81"/>
      <c r="H317" s="81"/>
    </row>
    <row r="318" spans="1:8" ht="15.75" customHeight="1">
      <c r="A318" s="81"/>
      <c r="B318" s="81"/>
      <c r="C318" s="81"/>
      <c r="D318" s="81"/>
      <c r="E318" s="81"/>
      <c r="F318" s="81"/>
      <c r="G318" s="81"/>
      <c r="H318" s="81"/>
    </row>
    <row r="319" spans="1:8" ht="15.75" customHeight="1">
      <c r="A319" s="81"/>
      <c r="B319" s="81"/>
      <c r="C319" s="81"/>
      <c r="D319" s="81"/>
      <c r="E319" s="81"/>
      <c r="F319" s="81"/>
      <c r="G319" s="81"/>
      <c r="H319" s="81"/>
    </row>
    <row r="320" spans="1:8" ht="15.75" customHeight="1">
      <c r="A320" s="81"/>
      <c r="B320" s="81"/>
      <c r="C320" s="81"/>
      <c r="D320" s="81"/>
      <c r="E320" s="81"/>
      <c r="F320" s="81"/>
      <c r="G320" s="81"/>
      <c r="H320" s="81"/>
    </row>
    <row r="321" spans="1:8" ht="15.75" customHeight="1">
      <c r="A321" s="81"/>
      <c r="B321" s="81"/>
      <c r="C321" s="81"/>
      <c r="D321" s="81"/>
      <c r="E321" s="81"/>
      <c r="F321" s="81"/>
      <c r="G321" s="81"/>
      <c r="H321" s="81"/>
    </row>
    <row r="322" spans="1:8" ht="15.75" customHeight="1">
      <c r="A322" s="81"/>
      <c r="B322" s="81"/>
      <c r="C322" s="81"/>
      <c r="D322" s="81"/>
      <c r="E322" s="81"/>
      <c r="F322" s="81"/>
      <c r="G322" s="81"/>
      <c r="H322" s="81"/>
    </row>
    <row r="323" spans="1:8" ht="15.75" customHeight="1">
      <c r="A323" s="81"/>
      <c r="B323" s="81"/>
      <c r="C323" s="81"/>
      <c r="D323" s="81"/>
      <c r="E323" s="81"/>
      <c r="F323" s="81"/>
      <c r="G323" s="81"/>
      <c r="H323" s="81"/>
    </row>
    <row r="324" spans="1:8" ht="15.75" customHeight="1">
      <c r="A324" s="81"/>
      <c r="B324" s="81"/>
      <c r="C324" s="81"/>
      <c r="D324" s="81"/>
      <c r="E324" s="81"/>
      <c r="F324" s="81"/>
      <c r="G324" s="81"/>
      <c r="H324" s="81"/>
    </row>
    <row r="325" spans="1:8" ht="15.75" customHeight="1">
      <c r="A325" s="81"/>
      <c r="B325" s="81"/>
      <c r="C325" s="81"/>
      <c r="D325" s="81"/>
      <c r="E325" s="81"/>
      <c r="F325" s="81"/>
      <c r="G325" s="81"/>
      <c r="H325" s="81"/>
    </row>
    <row r="326" spans="1:8" ht="15.75" customHeight="1">
      <c r="A326" s="81"/>
      <c r="B326" s="81"/>
      <c r="C326" s="81"/>
      <c r="D326" s="81"/>
      <c r="E326" s="81"/>
      <c r="F326" s="81"/>
      <c r="G326" s="81"/>
      <c r="H326" s="81"/>
    </row>
    <row r="327" spans="1:8" ht="15.75" customHeight="1">
      <c r="A327" s="81"/>
      <c r="B327" s="81"/>
      <c r="C327" s="81"/>
      <c r="D327" s="81"/>
      <c r="E327" s="81"/>
      <c r="F327" s="81"/>
      <c r="G327" s="81"/>
      <c r="H327" s="81"/>
    </row>
    <row r="328" spans="1:8" ht="15.75" customHeight="1">
      <c r="A328" s="81"/>
      <c r="B328" s="81"/>
      <c r="C328" s="81"/>
      <c r="D328" s="81"/>
      <c r="E328" s="81"/>
      <c r="F328" s="81"/>
      <c r="G328" s="81"/>
      <c r="H328" s="81"/>
    </row>
    <row r="329" spans="1:8" ht="15.75" customHeight="1">
      <c r="A329" s="81"/>
      <c r="B329" s="81"/>
      <c r="C329" s="81"/>
      <c r="D329" s="81"/>
      <c r="E329" s="81"/>
      <c r="F329" s="81"/>
      <c r="G329" s="81"/>
      <c r="H329" s="81"/>
    </row>
    <row r="330" spans="1:8" ht="15.75" customHeight="1">
      <c r="A330" s="81"/>
      <c r="B330" s="81"/>
      <c r="C330" s="81"/>
      <c r="D330" s="81"/>
      <c r="E330" s="81"/>
      <c r="F330" s="81"/>
      <c r="G330" s="81"/>
      <c r="H330" s="81"/>
    </row>
    <row r="331" spans="1:8" ht="15.75" customHeight="1">
      <c r="A331" s="81"/>
      <c r="B331" s="81"/>
      <c r="C331" s="81"/>
      <c r="D331" s="81"/>
      <c r="E331" s="81"/>
      <c r="F331" s="81"/>
      <c r="G331" s="81"/>
      <c r="H331" s="81"/>
    </row>
    <row r="332" spans="1:8" ht="15.75" customHeight="1">
      <c r="A332" s="81"/>
      <c r="B332" s="81"/>
      <c r="C332" s="81"/>
      <c r="D332" s="81"/>
      <c r="E332" s="81"/>
      <c r="F332" s="81"/>
      <c r="G332" s="81"/>
      <c r="H332" s="81"/>
    </row>
    <row r="333" spans="1:8" ht="15.75" customHeight="1">
      <c r="A333" s="81"/>
      <c r="B333" s="81"/>
      <c r="C333" s="81"/>
      <c r="D333" s="81"/>
      <c r="E333" s="81"/>
      <c r="F333" s="81"/>
      <c r="G333" s="81"/>
      <c r="H333" s="81"/>
    </row>
    <row r="334" spans="1:8" ht="15.75" customHeight="1">
      <c r="A334" s="81"/>
      <c r="B334" s="81"/>
      <c r="C334" s="81"/>
      <c r="D334" s="81"/>
      <c r="E334" s="81"/>
      <c r="F334" s="81"/>
      <c r="G334" s="81"/>
      <c r="H334" s="81"/>
    </row>
    <row r="335" spans="1:8" ht="15.75" customHeight="1">
      <c r="A335" s="81"/>
      <c r="B335" s="81"/>
      <c r="C335" s="81"/>
      <c r="D335" s="81"/>
      <c r="E335" s="81"/>
      <c r="F335" s="81"/>
      <c r="G335" s="81"/>
      <c r="H335" s="81"/>
    </row>
    <row r="336" spans="1:8" ht="15.75" customHeight="1">
      <c r="A336" s="81"/>
      <c r="B336" s="81"/>
      <c r="C336" s="81"/>
      <c r="D336" s="81"/>
      <c r="E336" s="81"/>
      <c r="F336" s="81"/>
      <c r="G336" s="81"/>
      <c r="H336" s="81"/>
    </row>
    <row r="337" spans="1:8" ht="15.75" customHeight="1">
      <c r="A337" s="81"/>
      <c r="B337" s="81"/>
      <c r="C337" s="81"/>
      <c r="D337" s="81"/>
      <c r="E337" s="81"/>
      <c r="F337" s="81"/>
      <c r="G337" s="81"/>
      <c r="H337" s="81"/>
    </row>
    <row r="338" spans="1:8" ht="15.75" customHeight="1">
      <c r="A338" s="81"/>
      <c r="B338" s="81"/>
      <c r="C338" s="81"/>
      <c r="D338" s="81"/>
      <c r="E338" s="81"/>
      <c r="F338" s="81"/>
      <c r="G338" s="81"/>
      <c r="H338" s="81"/>
    </row>
    <row r="339" spans="1:8" ht="15.75" customHeight="1">
      <c r="A339" s="81"/>
      <c r="B339" s="81"/>
      <c r="C339" s="81"/>
      <c r="D339" s="81"/>
      <c r="E339" s="81"/>
      <c r="F339" s="81"/>
      <c r="G339" s="81"/>
      <c r="H339" s="81"/>
    </row>
    <row r="340" spans="1:8" ht="15.75" customHeight="1">
      <c r="A340" s="81"/>
      <c r="B340" s="81"/>
      <c r="C340" s="81"/>
      <c r="D340" s="81"/>
      <c r="E340" s="81"/>
      <c r="F340" s="81"/>
      <c r="G340" s="81"/>
      <c r="H340" s="81"/>
    </row>
    <row r="341" spans="1:8" ht="15.75" customHeight="1">
      <c r="A341" s="81"/>
      <c r="B341" s="81"/>
      <c r="C341" s="81"/>
      <c r="D341" s="81"/>
      <c r="E341" s="81"/>
      <c r="F341" s="81"/>
      <c r="G341" s="81"/>
      <c r="H341" s="81"/>
    </row>
    <row r="342" spans="1:8" ht="15.75" customHeight="1">
      <c r="A342" s="81"/>
      <c r="B342" s="81"/>
      <c r="C342" s="81"/>
      <c r="D342" s="81"/>
      <c r="E342" s="81"/>
      <c r="F342" s="81"/>
      <c r="G342" s="81"/>
      <c r="H342" s="81"/>
    </row>
    <row r="343" spans="1:8" ht="15.75" customHeight="1">
      <c r="A343" s="81"/>
      <c r="B343" s="81"/>
      <c r="C343" s="81"/>
      <c r="D343" s="81"/>
      <c r="E343" s="81"/>
      <c r="F343" s="81"/>
      <c r="G343" s="81"/>
      <c r="H343" s="81"/>
    </row>
    <row r="344" spans="1:8" ht="15.75" customHeight="1">
      <c r="A344" s="81"/>
      <c r="B344" s="81"/>
      <c r="C344" s="81"/>
      <c r="D344" s="81"/>
      <c r="E344" s="81"/>
      <c r="F344" s="81"/>
      <c r="G344" s="81"/>
      <c r="H344" s="81"/>
    </row>
    <row r="345" spans="1:8" ht="15.75" customHeight="1">
      <c r="A345" s="81"/>
      <c r="B345" s="81"/>
      <c r="C345" s="81"/>
      <c r="D345" s="81"/>
      <c r="E345" s="81"/>
      <c r="F345" s="81"/>
      <c r="G345" s="81"/>
      <c r="H345" s="81"/>
    </row>
    <row r="346" spans="1:8" ht="15.75" customHeight="1">
      <c r="A346" s="81"/>
      <c r="B346" s="81"/>
      <c r="C346" s="81"/>
      <c r="D346" s="81"/>
      <c r="E346" s="81"/>
      <c r="F346" s="81"/>
      <c r="G346" s="81"/>
      <c r="H346" s="81"/>
    </row>
    <row r="347" spans="1:8" ht="15.75" customHeight="1">
      <c r="A347" s="81"/>
      <c r="B347" s="81"/>
      <c r="C347" s="81"/>
      <c r="D347" s="81"/>
      <c r="E347" s="81"/>
      <c r="F347" s="81"/>
      <c r="G347" s="81"/>
      <c r="H347" s="81"/>
    </row>
    <row r="348" spans="1:8" ht="15.75" customHeight="1">
      <c r="A348" s="81"/>
      <c r="B348" s="81"/>
      <c r="C348" s="81"/>
      <c r="D348" s="81"/>
      <c r="E348" s="81"/>
      <c r="F348" s="81"/>
      <c r="G348" s="81"/>
      <c r="H348" s="81"/>
    </row>
    <row r="349" spans="1:8" ht="15.75" customHeight="1">
      <c r="A349" s="81"/>
      <c r="B349" s="81"/>
      <c r="C349" s="81"/>
      <c r="D349" s="81"/>
      <c r="E349" s="81"/>
      <c r="F349" s="81"/>
      <c r="G349" s="81"/>
      <c r="H349" s="81"/>
    </row>
    <row r="350" spans="1:8" ht="15.75" customHeight="1">
      <c r="A350" s="81"/>
      <c r="B350" s="81"/>
      <c r="C350" s="81"/>
      <c r="D350" s="81"/>
      <c r="E350" s="81"/>
      <c r="F350" s="81"/>
      <c r="G350" s="81"/>
      <c r="H350" s="81"/>
    </row>
    <row r="351" spans="1:8" ht="15.75" customHeight="1">
      <c r="A351" s="81"/>
      <c r="B351" s="81"/>
      <c r="C351" s="81"/>
      <c r="D351" s="81"/>
      <c r="E351" s="81"/>
      <c r="F351" s="81"/>
      <c r="G351" s="81"/>
      <c r="H351" s="81"/>
    </row>
    <row r="352" spans="1:8" ht="15.75" customHeight="1">
      <c r="A352" s="81"/>
      <c r="B352" s="81"/>
      <c r="C352" s="81"/>
      <c r="D352" s="81"/>
      <c r="E352" s="81"/>
      <c r="F352" s="81"/>
      <c r="G352" s="81"/>
      <c r="H352" s="81"/>
    </row>
    <row r="353" spans="1:8" ht="15.75" customHeight="1">
      <c r="A353" s="81"/>
      <c r="B353" s="81"/>
      <c r="C353" s="81"/>
      <c r="D353" s="81"/>
      <c r="E353" s="81"/>
      <c r="F353" s="81"/>
      <c r="G353" s="81"/>
      <c r="H353" s="81"/>
    </row>
    <row r="354" spans="1:8" ht="15.75" customHeight="1">
      <c r="A354" s="81"/>
      <c r="B354" s="81"/>
      <c r="C354" s="81"/>
      <c r="D354" s="81"/>
      <c r="E354" s="81"/>
      <c r="F354" s="81"/>
      <c r="G354" s="81"/>
      <c r="H354" s="81"/>
    </row>
    <row r="355" spans="1:8" ht="15.75" customHeight="1">
      <c r="A355" s="81"/>
      <c r="B355" s="81"/>
      <c r="C355" s="81"/>
      <c r="D355" s="81"/>
      <c r="E355" s="81"/>
      <c r="F355" s="81"/>
      <c r="G355" s="81"/>
      <c r="H355" s="81"/>
    </row>
    <row r="356" spans="1:8" ht="15.75" customHeight="1">
      <c r="A356" s="81"/>
      <c r="B356" s="81"/>
      <c r="C356" s="81"/>
      <c r="D356" s="81"/>
      <c r="E356" s="81"/>
      <c r="F356" s="81"/>
      <c r="G356" s="81"/>
      <c r="H356" s="81"/>
    </row>
    <row r="357" spans="1:8" ht="15.75" customHeight="1">
      <c r="A357" s="81"/>
      <c r="B357" s="81"/>
      <c r="C357" s="81"/>
      <c r="D357" s="81"/>
      <c r="E357" s="81"/>
      <c r="F357" s="81"/>
      <c r="G357" s="81"/>
      <c r="H357" s="81"/>
    </row>
    <row r="358" spans="1:8" ht="15.75" customHeight="1">
      <c r="A358" s="81"/>
      <c r="B358" s="81"/>
      <c r="C358" s="81"/>
      <c r="D358" s="81"/>
      <c r="E358" s="81"/>
      <c r="F358" s="81"/>
      <c r="G358" s="81"/>
      <c r="H358" s="81"/>
    </row>
    <row r="359" spans="1:8" ht="15.75" customHeight="1">
      <c r="A359" s="81"/>
      <c r="B359" s="81"/>
      <c r="C359" s="81"/>
      <c r="D359" s="81"/>
      <c r="E359" s="81"/>
      <c r="F359" s="81"/>
      <c r="G359" s="81"/>
      <c r="H359" s="81"/>
    </row>
    <row r="360" spans="1:8" ht="15.75" customHeight="1">
      <c r="A360" s="81"/>
      <c r="B360" s="81"/>
      <c r="C360" s="81"/>
      <c r="D360" s="81"/>
      <c r="E360" s="81"/>
      <c r="F360" s="81"/>
      <c r="G360" s="81"/>
      <c r="H360" s="81"/>
    </row>
    <row r="361" spans="1:8" ht="15.75" customHeight="1">
      <c r="A361" s="81"/>
      <c r="B361" s="81"/>
      <c r="C361" s="81"/>
      <c r="D361" s="81"/>
      <c r="E361" s="81"/>
      <c r="F361" s="81"/>
      <c r="G361" s="81"/>
      <c r="H361" s="81"/>
    </row>
    <row r="362" spans="1:8" ht="15.75" customHeight="1">
      <c r="A362" s="81"/>
      <c r="B362" s="81"/>
      <c r="C362" s="81"/>
      <c r="D362" s="81"/>
      <c r="E362" s="81"/>
      <c r="F362" s="81"/>
      <c r="G362" s="81"/>
      <c r="H362" s="81"/>
    </row>
    <row r="363" spans="1:8" ht="15.75" customHeight="1">
      <c r="A363" s="81"/>
      <c r="B363" s="81"/>
      <c r="C363" s="81"/>
      <c r="D363" s="81"/>
      <c r="E363" s="81"/>
      <c r="F363" s="81"/>
      <c r="G363" s="81"/>
      <c r="H363" s="81"/>
    </row>
    <row r="364" spans="1:8" ht="15.75" customHeight="1">
      <c r="A364" s="81"/>
      <c r="B364" s="81"/>
      <c r="C364" s="81"/>
      <c r="D364" s="81"/>
      <c r="E364" s="81"/>
      <c r="F364" s="81"/>
      <c r="G364" s="81"/>
      <c r="H364" s="81"/>
    </row>
    <row r="365" spans="1:8" ht="15.75" customHeight="1">
      <c r="A365" s="81"/>
      <c r="B365" s="81"/>
      <c r="C365" s="81"/>
      <c r="D365" s="81"/>
      <c r="E365" s="81"/>
      <c r="F365" s="81"/>
      <c r="G365" s="81"/>
      <c r="H365" s="81"/>
    </row>
    <row r="366" spans="1:8" ht="15.75" customHeight="1">
      <c r="A366" s="81"/>
      <c r="B366" s="81"/>
      <c r="C366" s="81"/>
      <c r="D366" s="81"/>
      <c r="E366" s="81"/>
      <c r="F366" s="81"/>
      <c r="G366" s="81"/>
      <c r="H366" s="81"/>
    </row>
    <row r="367" spans="1:8" ht="15.75" customHeight="1">
      <c r="A367" s="81"/>
      <c r="B367" s="81"/>
      <c r="C367" s="81"/>
      <c r="D367" s="81"/>
      <c r="E367" s="81"/>
      <c r="F367" s="81"/>
      <c r="G367" s="81"/>
      <c r="H367" s="81"/>
    </row>
    <row r="368" spans="1:8" ht="15.75" customHeight="1">
      <c r="A368" s="81"/>
      <c r="B368" s="81"/>
      <c r="C368" s="81"/>
      <c r="D368" s="81"/>
      <c r="E368" s="81"/>
      <c r="F368" s="81"/>
      <c r="G368" s="81"/>
      <c r="H368" s="81"/>
    </row>
    <row r="369" spans="1:8" ht="15.75" customHeight="1">
      <c r="A369" s="81"/>
      <c r="B369" s="81"/>
      <c r="C369" s="81"/>
      <c r="D369" s="81"/>
      <c r="E369" s="81"/>
      <c r="F369" s="81"/>
      <c r="G369" s="81"/>
      <c r="H369" s="81"/>
    </row>
    <row r="370" spans="1:8" ht="15.75" customHeight="1">
      <c r="A370" s="81"/>
      <c r="B370" s="81"/>
      <c r="C370" s="81"/>
      <c r="D370" s="81"/>
      <c r="E370" s="81"/>
      <c r="F370" s="81"/>
      <c r="G370" s="81"/>
      <c r="H370" s="81"/>
    </row>
    <row r="371" spans="1:8" ht="15.75" customHeight="1">
      <c r="A371" s="81"/>
      <c r="B371" s="81"/>
      <c r="C371" s="81"/>
      <c r="D371" s="81"/>
      <c r="E371" s="81"/>
      <c r="F371" s="81"/>
      <c r="G371" s="81"/>
      <c r="H371" s="81"/>
    </row>
    <row r="372" spans="1:8" ht="15.75" customHeight="1">
      <c r="A372" s="81"/>
      <c r="B372" s="81"/>
      <c r="C372" s="81"/>
      <c r="D372" s="81"/>
      <c r="E372" s="81"/>
      <c r="F372" s="81"/>
      <c r="G372" s="81"/>
      <c r="H372" s="81"/>
    </row>
    <row r="373" spans="1:8" ht="15.75" customHeight="1">
      <c r="A373" s="81"/>
      <c r="B373" s="81"/>
      <c r="C373" s="81"/>
      <c r="D373" s="81"/>
      <c r="E373" s="81"/>
      <c r="F373" s="81"/>
      <c r="G373" s="81"/>
      <c r="H373" s="81"/>
    </row>
    <row r="374" spans="1:8" ht="15.75" customHeight="1">
      <c r="A374" s="81"/>
      <c r="B374" s="81"/>
      <c r="C374" s="81"/>
      <c r="D374" s="81"/>
      <c r="E374" s="81"/>
      <c r="F374" s="81"/>
      <c r="G374" s="81"/>
      <c r="H374" s="81"/>
    </row>
    <row r="375" spans="1:8" ht="15.75" customHeight="1">
      <c r="A375" s="81"/>
      <c r="B375" s="81"/>
      <c r="C375" s="81"/>
      <c r="D375" s="81"/>
      <c r="E375" s="81"/>
      <c r="F375" s="81"/>
      <c r="G375" s="81"/>
      <c r="H375" s="81"/>
    </row>
    <row r="376" spans="1:8" ht="15.75" customHeight="1">
      <c r="A376" s="81"/>
      <c r="B376" s="81"/>
      <c r="C376" s="81"/>
      <c r="D376" s="81"/>
      <c r="E376" s="81"/>
      <c r="F376" s="81"/>
      <c r="G376" s="81"/>
      <c r="H376" s="81"/>
    </row>
    <row r="377" spans="1:8" ht="15.75" customHeight="1">
      <c r="A377" s="81"/>
      <c r="B377" s="81"/>
      <c r="C377" s="81"/>
      <c r="D377" s="81"/>
      <c r="E377" s="81"/>
      <c r="F377" s="81"/>
      <c r="G377" s="81"/>
      <c r="H377" s="81"/>
    </row>
    <row r="378" spans="1:8" ht="15.75" customHeight="1">
      <c r="A378" s="81"/>
      <c r="B378" s="81"/>
      <c r="C378" s="81"/>
      <c r="D378" s="81"/>
      <c r="E378" s="81"/>
      <c r="F378" s="81"/>
      <c r="G378" s="81"/>
      <c r="H378" s="81"/>
    </row>
    <row r="379" spans="1:8" ht="15.75" customHeight="1">
      <c r="A379" s="81"/>
      <c r="B379" s="81"/>
      <c r="C379" s="81"/>
      <c r="D379" s="81"/>
      <c r="E379" s="81"/>
      <c r="F379" s="81"/>
      <c r="G379" s="81"/>
      <c r="H379" s="81"/>
    </row>
    <row r="380" spans="1:8" ht="15.75" customHeight="1">
      <c r="A380" s="81"/>
      <c r="B380" s="81"/>
      <c r="C380" s="81"/>
      <c r="D380" s="81"/>
      <c r="E380" s="81"/>
      <c r="F380" s="81"/>
      <c r="G380" s="81"/>
      <c r="H380" s="81"/>
    </row>
    <row r="381" spans="1:8" ht="15.75" customHeight="1">
      <c r="A381" s="81"/>
      <c r="B381" s="81"/>
      <c r="C381" s="81"/>
      <c r="D381" s="81"/>
      <c r="E381" s="81"/>
      <c r="F381" s="81"/>
      <c r="G381" s="81"/>
      <c r="H381" s="81"/>
    </row>
    <row r="382" spans="1:8" ht="15.75" customHeight="1">
      <c r="A382" s="81"/>
      <c r="B382" s="81"/>
      <c r="C382" s="81"/>
      <c r="D382" s="81"/>
      <c r="E382" s="81"/>
      <c r="F382" s="81"/>
      <c r="G382" s="81"/>
      <c r="H382" s="81"/>
    </row>
    <row r="383" spans="1:8" ht="15.75" customHeight="1">
      <c r="A383" s="81"/>
      <c r="B383" s="81"/>
      <c r="C383" s="81"/>
      <c r="D383" s="81"/>
      <c r="E383" s="81"/>
      <c r="F383" s="81"/>
      <c r="G383" s="81"/>
      <c r="H383" s="81"/>
    </row>
    <row r="384" spans="1:8" ht="15.75" customHeight="1">
      <c r="A384" s="81"/>
      <c r="B384" s="81"/>
      <c r="C384" s="81"/>
      <c r="D384" s="81"/>
      <c r="E384" s="81"/>
      <c r="F384" s="81"/>
      <c r="G384" s="81"/>
      <c r="H384" s="81"/>
    </row>
    <row r="385" spans="1:8" ht="15.75" customHeight="1">
      <c r="A385" s="81"/>
      <c r="B385" s="81"/>
      <c r="C385" s="81"/>
      <c r="D385" s="81"/>
      <c r="E385" s="81"/>
      <c r="F385" s="81"/>
      <c r="G385" s="81"/>
      <c r="H385" s="81"/>
    </row>
    <row r="386" spans="1:8" ht="15.75" customHeight="1">
      <c r="A386" s="81"/>
      <c r="B386" s="81"/>
      <c r="C386" s="81"/>
      <c r="D386" s="81"/>
      <c r="E386" s="81"/>
      <c r="F386" s="81"/>
      <c r="G386" s="81"/>
      <c r="H386" s="81"/>
    </row>
    <row r="387" spans="1:8" ht="15.75" customHeight="1">
      <c r="A387" s="81"/>
      <c r="B387" s="81"/>
      <c r="C387" s="81"/>
      <c r="D387" s="81"/>
      <c r="E387" s="81"/>
      <c r="F387" s="81"/>
      <c r="G387" s="81"/>
      <c r="H387" s="81"/>
    </row>
    <row r="388" spans="1:8" ht="15.75" customHeight="1">
      <c r="A388" s="81"/>
      <c r="B388" s="81"/>
      <c r="C388" s="81"/>
      <c r="D388" s="81"/>
      <c r="E388" s="81"/>
      <c r="F388" s="81"/>
      <c r="G388" s="81"/>
      <c r="H388" s="81"/>
    </row>
    <row r="389" spans="1:8" ht="15.75" customHeight="1">
      <c r="A389" s="81"/>
      <c r="B389" s="81"/>
      <c r="C389" s="81"/>
      <c r="D389" s="81"/>
      <c r="E389" s="81"/>
      <c r="F389" s="81"/>
      <c r="G389" s="81"/>
      <c r="H389" s="81"/>
    </row>
    <row r="390" spans="1:8" ht="15.75" customHeight="1">
      <c r="A390" s="81"/>
      <c r="B390" s="81"/>
      <c r="C390" s="81"/>
      <c r="D390" s="81"/>
      <c r="E390" s="81"/>
      <c r="F390" s="81"/>
      <c r="G390" s="81"/>
      <c r="H390" s="81"/>
    </row>
    <row r="391" spans="1:8" ht="15.75" customHeight="1">
      <c r="A391" s="81"/>
      <c r="B391" s="81"/>
      <c r="C391" s="81"/>
      <c r="D391" s="81"/>
      <c r="E391" s="81"/>
      <c r="F391" s="81"/>
      <c r="G391" s="81"/>
      <c r="H391" s="81"/>
    </row>
    <row r="392" spans="1:8" ht="15.75" customHeight="1">
      <c r="A392" s="81"/>
      <c r="B392" s="81"/>
      <c r="C392" s="81"/>
      <c r="D392" s="81"/>
      <c r="E392" s="81"/>
      <c r="F392" s="81"/>
      <c r="G392" s="81"/>
      <c r="H392" s="81"/>
    </row>
    <row r="393" spans="1:8" ht="15.75" customHeight="1">
      <c r="A393" s="81"/>
      <c r="B393" s="81"/>
      <c r="C393" s="81"/>
      <c r="D393" s="81"/>
      <c r="E393" s="81"/>
      <c r="F393" s="81"/>
      <c r="G393" s="81"/>
      <c r="H393" s="81"/>
    </row>
    <row r="394" spans="1:8" ht="15.75" customHeight="1">
      <c r="A394" s="81"/>
      <c r="B394" s="81"/>
      <c r="C394" s="81"/>
      <c r="D394" s="81"/>
      <c r="E394" s="81"/>
      <c r="F394" s="81"/>
      <c r="G394" s="81"/>
      <c r="H394" s="81"/>
    </row>
    <row r="395" spans="1:8" ht="15.75" customHeight="1">
      <c r="A395" s="81"/>
      <c r="B395" s="81"/>
      <c r="C395" s="81"/>
      <c r="D395" s="81"/>
      <c r="E395" s="81"/>
      <c r="F395" s="81"/>
      <c r="G395" s="81"/>
      <c r="H395" s="81"/>
    </row>
    <row r="396" spans="1:8" ht="15.75" customHeight="1">
      <c r="A396" s="81"/>
      <c r="B396" s="81"/>
      <c r="C396" s="81"/>
      <c r="D396" s="81"/>
      <c r="E396" s="81"/>
      <c r="F396" s="81"/>
      <c r="G396" s="81"/>
      <c r="H396" s="81"/>
    </row>
    <row r="397" spans="1:8" ht="15.75" customHeight="1">
      <c r="A397" s="81"/>
      <c r="B397" s="81"/>
      <c r="C397" s="81"/>
      <c r="D397" s="81"/>
      <c r="E397" s="81"/>
      <c r="F397" s="81"/>
      <c r="G397" s="81"/>
      <c r="H397" s="81"/>
    </row>
    <row r="398" spans="1:8" ht="15.75" customHeight="1">
      <c r="A398" s="81"/>
      <c r="B398" s="81"/>
      <c r="C398" s="81"/>
      <c r="D398" s="81"/>
      <c r="E398" s="81"/>
      <c r="F398" s="81"/>
      <c r="G398" s="81"/>
      <c r="H398" s="81"/>
    </row>
    <row r="399" spans="1:8" ht="15.75" customHeight="1">
      <c r="A399" s="81"/>
      <c r="B399" s="81"/>
      <c r="C399" s="81"/>
      <c r="D399" s="81"/>
      <c r="E399" s="81"/>
      <c r="F399" s="81"/>
      <c r="G399" s="81"/>
      <c r="H399" s="81"/>
    </row>
    <row r="400" spans="1:8" ht="15.75" customHeight="1">
      <c r="A400" s="81"/>
      <c r="B400" s="81"/>
      <c r="C400" s="81"/>
      <c r="D400" s="81"/>
      <c r="E400" s="81"/>
      <c r="F400" s="81"/>
      <c r="G400" s="81"/>
      <c r="H400" s="81"/>
    </row>
    <row r="401" spans="1:8" ht="15.75" customHeight="1">
      <c r="A401" s="81"/>
      <c r="B401" s="81"/>
      <c r="C401" s="81"/>
      <c r="D401" s="81"/>
      <c r="E401" s="81"/>
      <c r="F401" s="81"/>
      <c r="G401" s="81"/>
      <c r="H401" s="81"/>
    </row>
    <row r="402" spans="1:8" ht="15.75" customHeight="1">
      <c r="A402" s="81"/>
      <c r="B402" s="81"/>
      <c r="C402" s="81"/>
      <c r="D402" s="81"/>
      <c r="E402" s="81"/>
      <c r="F402" s="81"/>
      <c r="G402" s="81"/>
      <c r="H402" s="81"/>
    </row>
    <row r="403" spans="1:8" ht="15.75" customHeight="1">
      <c r="A403" s="81"/>
      <c r="B403" s="81"/>
      <c r="C403" s="81"/>
      <c r="D403" s="81"/>
      <c r="E403" s="81"/>
      <c r="F403" s="81"/>
      <c r="G403" s="81"/>
      <c r="H403" s="81"/>
    </row>
    <row r="404" spans="1:8" ht="15.75" customHeight="1">
      <c r="A404" s="81"/>
      <c r="B404" s="81"/>
      <c r="C404" s="81"/>
      <c r="D404" s="81"/>
      <c r="E404" s="81"/>
      <c r="F404" s="81"/>
      <c r="G404" s="81"/>
      <c r="H404" s="81"/>
    </row>
    <row r="405" spans="1:8" ht="15.75" customHeight="1">
      <c r="A405" s="81"/>
      <c r="B405" s="81"/>
      <c r="C405" s="81"/>
      <c r="D405" s="81"/>
      <c r="E405" s="81"/>
      <c r="F405" s="81"/>
      <c r="G405" s="81"/>
      <c r="H405" s="81"/>
    </row>
    <row r="406" spans="1:8" ht="15.75" customHeight="1">
      <c r="A406" s="81"/>
      <c r="B406" s="81"/>
      <c r="C406" s="81"/>
      <c r="D406" s="81"/>
      <c r="E406" s="81"/>
      <c r="F406" s="81"/>
      <c r="G406" s="81"/>
      <c r="H406" s="81"/>
    </row>
    <row r="407" spans="1:8" ht="15.75" customHeight="1">
      <c r="A407" s="81"/>
      <c r="B407" s="81"/>
      <c r="C407" s="81"/>
      <c r="D407" s="81"/>
      <c r="E407" s="81"/>
      <c r="F407" s="81"/>
      <c r="G407" s="81"/>
      <c r="H407" s="81"/>
    </row>
    <row r="408" spans="1:8" ht="15.75" customHeight="1">
      <c r="A408" s="81"/>
      <c r="B408" s="81"/>
      <c r="C408" s="81"/>
      <c r="D408" s="81"/>
      <c r="E408" s="81"/>
      <c r="F408" s="81"/>
      <c r="G408" s="81"/>
      <c r="H408" s="81"/>
    </row>
    <row r="409" spans="1:8" ht="15.75" customHeight="1">
      <c r="A409" s="81"/>
      <c r="B409" s="81"/>
      <c r="C409" s="81"/>
      <c r="D409" s="81"/>
      <c r="E409" s="81"/>
      <c r="F409" s="81"/>
      <c r="G409" s="81"/>
      <c r="H409" s="81"/>
    </row>
    <row r="410" spans="1:8" ht="15.75" customHeight="1">
      <c r="A410" s="81"/>
      <c r="B410" s="81"/>
      <c r="C410" s="81"/>
      <c r="D410" s="81"/>
      <c r="E410" s="81"/>
      <c r="F410" s="81"/>
      <c r="G410" s="81"/>
      <c r="H410" s="81"/>
    </row>
    <row r="411" spans="1:8" ht="15.75" customHeight="1">
      <c r="A411" s="81"/>
      <c r="B411" s="81"/>
      <c r="C411" s="81"/>
      <c r="D411" s="81"/>
      <c r="E411" s="81"/>
      <c r="F411" s="81"/>
      <c r="G411" s="81"/>
      <c r="H411" s="81"/>
    </row>
    <row r="412" spans="1:8" ht="15.75" customHeight="1">
      <c r="A412" s="81"/>
      <c r="B412" s="81"/>
      <c r="C412" s="81"/>
      <c r="D412" s="81"/>
      <c r="E412" s="81"/>
      <c r="F412" s="81"/>
      <c r="G412" s="81"/>
      <c r="H412" s="81"/>
    </row>
    <row r="413" spans="1:8" ht="15.75" customHeight="1">
      <c r="A413" s="81"/>
      <c r="B413" s="81"/>
      <c r="C413" s="81"/>
      <c r="D413" s="81"/>
      <c r="E413" s="81"/>
      <c r="F413" s="81"/>
      <c r="G413" s="81"/>
      <c r="H413" s="81"/>
    </row>
    <row r="414" spans="1:8" ht="15.75" customHeight="1">
      <c r="A414" s="81"/>
      <c r="B414" s="81"/>
      <c r="C414" s="81"/>
      <c r="D414" s="81"/>
      <c r="E414" s="81"/>
      <c r="F414" s="81"/>
      <c r="G414" s="81"/>
      <c r="H414" s="81"/>
    </row>
    <row r="415" spans="1:8" ht="15.75" customHeight="1">
      <c r="A415" s="81"/>
      <c r="B415" s="81"/>
      <c r="C415" s="81"/>
      <c r="D415" s="81"/>
      <c r="E415" s="81"/>
      <c r="F415" s="81"/>
      <c r="G415" s="81"/>
      <c r="H415" s="81"/>
    </row>
    <row r="416" spans="1:8" ht="15.75" customHeight="1">
      <c r="A416" s="81"/>
      <c r="B416" s="81"/>
      <c r="C416" s="81"/>
      <c r="D416" s="81"/>
      <c r="E416" s="81"/>
      <c r="F416" s="81"/>
      <c r="G416" s="81"/>
      <c r="H416" s="81"/>
    </row>
    <row r="417" spans="1:8" ht="15.75" customHeight="1">
      <c r="A417" s="81"/>
      <c r="B417" s="81"/>
      <c r="C417" s="81"/>
      <c r="D417" s="81"/>
      <c r="E417" s="81"/>
      <c r="F417" s="81"/>
      <c r="G417" s="81"/>
      <c r="H417" s="81"/>
    </row>
    <row r="418" spans="1:8" ht="15.75" customHeight="1">
      <c r="A418" s="81"/>
      <c r="B418" s="81"/>
      <c r="C418" s="81"/>
      <c r="D418" s="81"/>
      <c r="E418" s="81"/>
      <c r="F418" s="81"/>
      <c r="G418" s="81"/>
      <c r="H418" s="81"/>
    </row>
    <row r="419" spans="1:8" ht="15.75" customHeight="1">
      <c r="A419" s="81"/>
      <c r="B419" s="81"/>
      <c r="C419" s="81"/>
      <c r="D419" s="81"/>
      <c r="E419" s="81"/>
      <c r="F419" s="81"/>
      <c r="G419" s="81"/>
      <c r="H419" s="81"/>
    </row>
    <row r="420" spans="1:8" ht="15.75" customHeight="1">
      <c r="A420" s="81"/>
      <c r="B420" s="81"/>
      <c r="C420" s="81"/>
      <c r="D420" s="81"/>
      <c r="E420" s="81"/>
      <c r="F420" s="81"/>
      <c r="G420" s="81"/>
      <c r="H420" s="81"/>
    </row>
    <row r="421" spans="1:8" ht="15.75" customHeight="1">
      <c r="A421" s="81"/>
      <c r="B421" s="81"/>
      <c r="C421" s="81"/>
      <c r="D421" s="81"/>
      <c r="E421" s="81"/>
      <c r="F421" s="81"/>
      <c r="G421" s="81"/>
      <c r="H421" s="81"/>
    </row>
    <row r="422" spans="1:8" ht="15.75" customHeight="1">
      <c r="A422" s="81"/>
      <c r="B422" s="81"/>
      <c r="C422" s="81"/>
      <c r="D422" s="81"/>
      <c r="E422" s="81"/>
      <c r="F422" s="81"/>
      <c r="G422" s="81"/>
      <c r="H422" s="81"/>
    </row>
    <row r="423" spans="1:8" ht="15.75" customHeight="1">
      <c r="A423" s="81"/>
      <c r="B423" s="81"/>
      <c r="C423" s="81"/>
      <c r="D423" s="81"/>
      <c r="E423" s="81"/>
      <c r="F423" s="81"/>
      <c r="G423" s="81"/>
      <c r="H423" s="81"/>
    </row>
    <row r="424" spans="1:8" ht="15.75" customHeight="1">
      <c r="A424" s="81"/>
      <c r="B424" s="81"/>
      <c r="C424" s="81"/>
      <c r="D424" s="81"/>
      <c r="E424" s="81"/>
      <c r="F424" s="81"/>
      <c r="G424" s="81"/>
      <c r="H424" s="81"/>
    </row>
    <row r="425" spans="1:8" ht="15.75" customHeight="1">
      <c r="A425" s="81"/>
      <c r="B425" s="81"/>
      <c r="C425" s="81"/>
      <c r="D425" s="81"/>
      <c r="E425" s="81"/>
      <c r="F425" s="81"/>
      <c r="G425" s="81"/>
      <c r="H425" s="81"/>
    </row>
    <row r="426" spans="1:8" ht="15.75" customHeight="1">
      <c r="A426" s="81"/>
      <c r="B426" s="81"/>
      <c r="C426" s="81"/>
      <c r="D426" s="81"/>
      <c r="E426" s="81"/>
      <c r="F426" s="81"/>
      <c r="G426" s="81"/>
      <c r="H426" s="81"/>
    </row>
    <row r="427" spans="1:8" ht="15.75" customHeight="1">
      <c r="A427" s="81"/>
      <c r="B427" s="81"/>
      <c r="C427" s="81"/>
      <c r="D427" s="81"/>
      <c r="E427" s="81"/>
      <c r="F427" s="81"/>
      <c r="G427" s="81"/>
      <c r="H427" s="81"/>
    </row>
    <row r="428" spans="1:8" ht="15.75" customHeight="1">
      <c r="A428" s="81"/>
      <c r="B428" s="81"/>
      <c r="C428" s="81"/>
      <c r="D428" s="81"/>
      <c r="E428" s="81"/>
      <c r="F428" s="81"/>
      <c r="G428" s="81"/>
      <c r="H428" s="81"/>
    </row>
    <row r="429" spans="1:8" ht="15.75" customHeight="1">
      <c r="A429" s="81"/>
      <c r="B429" s="81"/>
      <c r="C429" s="81"/>
      <c r="D429" s="81"/>
      <c r="E429" s="81"/>
      <c r="F429" s="81"/>
      <c r="G429" s="81"/>
      <c r="H429" s="81"/>
    </row>
    <row r="430" spans="1:8" ht="15.75" customHeight="1">
      <c r="A430" s="81"/>
      <c r="B430" s="81"/>
      <c r="C430" s="81"/>
      <c r="D430" s="81"/>
      <c r="E430" s="81"/>
      <c r="F430" s="81"/>
      <c r="G430" s="81"/>
      <c r="H430" s="81"/>
    </row>
    <row r="431" spans="1:8" ht="15.75" customHeight="1">
      <c r="A431" s="81"/>
      <c r="B431" s="81"/>
      <c r="C431" s="81"/>
      <c r="D431" s="81"/>
      <c r="E431" s="81"/>
      <c r="F431" s="81"/>
      <c r="G431" s="81"/>
      <c r="H431" s="81"/>
    </row>
    <row r="432" spans="1:8" ht="15.75" customHeight="1">
      <c r="A432" s="81"/>
      <c r="B432" s="81"/>
      <c r="C432" s="81"/>
      <c r="D432" s="81"/>
      <c r="E432" s="81"/>
      <c r="F432" s="81"/>
      <c r="G432" s="81"/>
      <c r="H432" s="81"/>
    </row>
    <row r="433" spans="1:8" ht="15.75" customHeight="1">
      <c r="A433" s="81"/>
      <c r="B433" s="81"/>
      <c r="C433" s="81"/>
      <c r="D433" s="81"/>
      <c r="E433" s="81"/>
      <c r="F433" s="81"/>
      <c r="G433" s="81"/>
      <c r="H433" s="81"/>
    </row>
    <row r="434" spans="1:8" ht="15.75" customHeight="1">
      <c r="A434" s="81"/>
      <c r="B434" s="81"/>
      <c r="C434" s="81"/>
      <c r="D434" s="81"/>
      <c r="E434" s="81"/>
      <c r="F434" s="81"/>
      <c r="G434" s="81"/>
      <c r="H434" s="81"/>
    </row>
    <row r="435" spans="1:8" ht="15.75" customHeight="1">
      <c r="A435" s="81"/>
      <c r="B435" s="81"/>
      <c r="C435" s="81"/>
      <c r="D435" s="81"/>
      <c r="E435" s="81"/>
      <c r="F435" s="81"/>
      <c r="G435" s="81"/>
      <c r="H435" s="81"/>
    </row>
    <row r="436" spans="1:8" ht="15.75" customHeight="1">
      <c r="A436" s="81"/>
      <c r="B436" s="81"/>
      <c r="C436" s="81"/>
      <c r="D436" s="81"/>
      <c r="E436" s="81"/>
      <c r="F436" s="81"/>
      <c r="G436" s="81"/>
      <c r="H436" s="81"/>
    </row>
    <row r="437" spans="1:8" ht="15.75" customHeight="1">
      <c r="A437" s="81"/>
      <c r="B437" s="81"/>
      <c r="C437" s="81"/>
      <c r="D437" s="81"/>
      <c r="E437" s="81"/>
      <c r="F437" s="81"/>
      <c r="G437" s="81"/>
      <c r="H437" s="81"/>
    </row>
    <row r="438" spans="1:8" ht="15.75" customHeight="1">
      <c r="A438" s="81"/>
      <c r="B438" s="81"/>
      <c r="C438" s="81"/>
      <c r="D438" s="81"/>
      <c r="E438" s="81"/>
      <c r="F438" s="81"/>
      <c r="G438" s="81"/>
      <c r="H438" s="81"/>
    </row>
    <row r="439" spans="1:8" ht="15.75" customHeight="1">
      <c r="A439" s="81"/>
      <c r="B439" s="81"/>
      <c r="C439" s="81"/>
      <c r="D439" s="81"/>
      <c r="E439" s="81"/>
      <c r="F439" s="81"/>
      <c r="G439" s="81"/>
      <c r="H439" s="81"/>
    </row>
    <row r="440" spans="1:8" ht="15.75" customHeight="1">
      <c r="A440" s="81"/>
      <c r="B440" s="81"/>
      <c r="C440" s="81"/>
      <c r="D440" s="81"/>
      <c r="E440" s="81"/>
      <c r="F440" s="81"/>
      <c r="G440" s="81"/>
      <c r="H440" s="81"/>
    </row>
    <row r="441" spans="1:8" ht="15.75" customHeight="1">
      <c r="A441" s="81"/>
      <c r="B441" s="81"/>
      <c r="C441" s="81"/>
      <c r="D441" s="81"/>
      <c r="E441" s="81"/>
      <c r="F441" s="81"/>
      <c r="G441" s="81"/>
      <c r="H441" s="81"/>
    </row>
    <row r="442" spans="1:8" ht="15.75" customHeight="1">
      <c r="A442" s="81"/>
      <c r="B442" s="81"/>
      <c r="C442" s="81"/>
      <c r="D442" s="81"/>
      <c r="E442" s="81"/>
      <c r="F442" s="81"/>
      <c r="G442" s="81"/>
      <c r="H442" s="81"/>
    </row>
    <row r="443" spans="1:8" ht="15.75" customHeight="1">
      <c r="A443" s="81"/>
      <c r="B443" s="81"/>
      <c r="C443" s="81"/>
      <c r="D443" s="81"/>
      <c r="E443" s="81"/>
      <c r="F443" s="81"/>
      <c r="G443" s="81"/>
      <c r="H443" s="81"/>
    </row>
    <row r="444" spans="1:8" ht="15.75" customHeight="1">
      <c r="A444" s="81"/>
      <c r="B444" s="81"/>
      <c r="C444" s="81"/>
      <c r="D444" s="81"/>
      <c r="E444" s="81"/>
      <c r="F444" s="81"/>
      <c r="G444" s="81"/>
      <c r="H444" s="81"/>
    </row>
    <row r="445" spans="1:8" ht="15.75" customHeight="1">
      <c r="A445" s="81"/>
      <c r="B445" s="81"/>
      <c r="C445" s="81"/>
      <c r="D445" s="81"/>
      <c r="E445" s="81"/>
      <c r="F445" s="81"/>
      <c r="G445" s="81"/>
      <c r="H445" s="81"/>
    </row>
    <row r="446" spans="1:8" ht="15.75" customHeight="1">
      <c r="A446" s="81"/>
      <c r="B446" s="81"/>
      <c r="C446" s="81"/>
      <c r="D446" s="81"/>
      <c r="E446" s="81"/>
      <c r="F446" s="81"/>
      <c r="G446" s="81"/>
      <c r="H446" s="81"/>
    </row>
    <row r="447" spans="1:8" ht="15.75" customHeight="1">
      <c r="A447" s="81"/>
      <c r="B447" s="81"/>
      <c r="C447" s="81"/>
      <c r="D447" s="81"/>
      <c r="E447" s="81"/>
      <c r="F447" s="81"/>
      <c r="G447" s="81"/>
      <c r="H447" s="81"/>
    </row>
    <row r="448" spans="1:8" ht="15.75" customHeight="1">
      <c r="A448" s="81"/>
      <c r="B448" s="81"/>
      <c r="C448" s="81"/>
      <c r="D448" s="81"/>
      <c r="E448" s="81"/>
      <c r="F448" s="81"/>
      <c r="G448" s="81"/>
      <c r="H448" s="81"/>
    </row>
    <row r="449" spans="1:8" ht="15.75" customHeight="1">
      <c r="A449" s="81"/>
      <c r="B449" s="81"/>
      <c r="C449" s="81"/>
      <c r="D449" s="81"/>
      <c r="E449" s="81"/>
      <c r="F449" s="81"/>
      <c r="G449" s="81"/>
      <c r="H449" s="81"/>
    </row>
    <row r="450" spans="1:8" ht="15.75" customHeight="1">
      <c r="A450" s="81"/>
      <c r="B450" s="81"/>
      <c r="C450" s="81"/>
      <c r="D450" s="81"/>
      <c r="E450" s="81"/>
      <c r="F450" s="81"/>
      <c r="G450" s="81"/>
      <c r="H450" s="81"/>
    </row>
    <row r="451" spans="1:8" ht="15.75" customHeight="1">
      <c r="A451" s="81"/>
      <c r="B451" s="81"/>
      <c r="C451" s="81"/>
      <c r="D451" s="81"/>
      <c r="E451" s="81"/>
      <c r="F451" s="81"/>
      <c r="G451" s="81"/>
      <c r="H451" s="81"/>
    </row>
    <row r="452" spans="1:8" ht="15.75" customHeight="1">
      <c r="A452" s="81"/>
      <c r="B452" s="81"/>
      <c r="C452" s="81"/>
      <c r="D452" s="81"/>
      <c r="E452" s="81"/>
      <c r="F452" s="81"/>
      <c r="G452" s="81"/>
      <c r="H452" s="81"/>
    </row>
    <row r="453" spans="1:8" ht="15.75" customHeight="1">
      <c r="A453" s="81"/>
      <c r="B453" s="81"/>
      <c r="C453" s="81"/>
      <c r="D453" s="81"/>
      <c r="E453" s="81"/>
      <c r="F453" s="81"/>
      <c r="G453" s="81"/>
      <c r="H453" s="81"/>
    </row>
    <row r="454" spans="1:8" ht="15.75" customHeight="1">
      <c r="A454" s="81"/>
      <c r="B454" s="81"/>
      <c r="C454" s="81"/>
      <c r="D454" s="81"/>
      <c r="E454" s="81"/>
      <c r="F454" s="81"/>
      <c r="G454" s="81"/>
      <c r="H454" s="81"/>
    </row>
    <row r="455" spans="1:8" ht="15.75" customHeight="1">
      <c r="A455" s="81"/>
      <c r="B455" s="81"/>
      <c r="C455" s="81"/>
      <c r="D455" s="81"/>
      <c r="E455" s="81"/>
      <c r="F455" s="81"/>
      <c r="G455" s="81"/>
      <c r="H455" s="81"/>
    </row>
    <row r="456" spans="1:8" ht="15.75" customHeight="1">
      <c r="A456" s="81"/>
      <c r="B456" s="81"/>
      <c r="C456" s="81"/>
      <c r="D456" s="81"/>
      <c r="E456" s="81"/>
      <c r="F456" s="81"/>
      <c r="G456" s="81"/>
      <c r="H456" s="81"/>
    </row>
    <row r="457" spans="1:8" ht="15.75" customHeight="1">
      <c r="A457" s="81"/>
      <c r="B457" s="81"/>
      <c r="C457" s="81"/>
      <c r="D457" s="81"/>
      <c r="E457" s="81"/>
      <c r="F457" s="81"/>
      <c r="G457" s="81"/>
      <c r="H457" s="81"/>
    </row>
    <row r="458" spans="1:8" ht="15.75" customHeight="1">
      <c r="A458" s="81"/>
      <c r="B458" s="81"/>
      <c r="C458" s="81"/>
      <c r="D458" s="81"/>
      <c r="E458" s="81"/>
      <c r="F458" s="81"/>
      <c r="G458" s="81"/>
      <c r="H458" s="81"/>
    </row>
    <row r="459" spans="1:8" ht="15.75" customHeight="1">
      <c r="A459" s="81"/>
      <c r="B459" s="81"/>
      <c r="C459" s="81"/>
      <c r="D459" s="81"/>
      <c r="E459" s="81"/>
      <c r="F459" s="81"/>
      <c r="G459" s="81"/>
      <c r="H459" s="81"/>
    </row>
    <row r="460" spans="1:8" ht="15.75" customHeight="1">
      <c r="A460" s="81"/>
      <c r="B460" s="81"/>
      <c r="C460" s="81"/>
      <c r="D460" s="81"/>
      <c r="E460" s="81"/>
      <c r="F460" s="81"/>
      <c r="G460" s="81"/>
      <c r="H460" s="81"/>
    </row>
    <row r="461" spans="1:8" ht="15.75" customHeight="1">
      <c r="A461" s="81"/>
      <c r="B461" s="81"/>
      <c r="C461" s="81"/>
      <c r="D461" s="81"/>
      <c r="E461" s="81"/>
      <c r="F461" s="81"/>
      <c r="G461" s="81"/>
      <c r="H461" s="81"/>
    </row>
    <row r="462" spans="1:8" ht="15.75" customHeight="1">
      <c r="A462" s="81"/>
      <c r="B462" s="81"/>
      <c r="C462" s="81"/>
      <c r="D462" s="81"/>
      <c r="E462" s="81"/>
      <c r="F462" s="81"/>
      <c r="G462" s="81"/>
      <c r="H462" s="81"/>
    </row>
    <row r="463" spans="1:8" ht="15.75" customHeight="1">
      <c r="A463" s="81"/>
      <c r="B463" s="81"/>
      <c r="C463" s="81"/>
      <c r="D463" s="81"/>
      <c r="E463" s="81"/>
      <c r="F463" s="81"/>
      <c r="G463" s="81"/>
      <c r="H463" s="81"/>
    </row>
    <row r="464" spans="1:8" ht="15.75" customHeight="1">
      <c r="A464" s="81"/>
      <c r="B464" s="81"/>
      <c r="C464" s="81"/>
      <c r="D464" s="81"/>
      <c r="E464" s="81"/>
      <c r="F464" s="81"/>
      <c r="G464" s="81"/>
      <c r="H464" s="81"/>
    </row>
    <row r="465" spans="1:8" ht="15.75" customHeight="1">
      <c r="A465" s="81"/>
      <c r="B465" s="81"/>
      <c r="C465" s="81"/>
      <c r="D465" s="81"/>
      <c r="E465" s="81"/>
      <c r="F465" s="81"/>
      <c r="G465" s="81"/>
      <c r="H465" s="81"/>
    </row>
    <row r="466" spans="1:8" ht="15.75" customHeight="1">
      <c r="A466" s="81"/>
      <c r="B466" s="81"/>
      <c r="C466" s="81"/>
      <c r="D466" s="81"/>
      <c r="E466" s="81"/>
      <c r="F466" s="81"/>
      <c r="G466" s="81"/>
      <c r="H466" s="81"/>
    </row>
    <row r="467" spans="1:8" ht="15.75" customHeight="1">
      <c r="A467" s="81"/>
      <c r="B467" s="81"/>
      <c r="C467" s="81"/>
      <c r="D467" s="81"/>
      <c r="E467" s="81"/>
      <c r="F467" s="81"/>
      <c r="G467" s="81"/>
      <c r="H467" s="81"/>
    </row>
    <row r="468" spans="1:8" ht="15.75" customHeight="1">
      <c r="A468" s="81"/>
      <c r="B468" s="81"/>
      <c r="C468" s="81"/>
      <c r="D468" s="81"/>
      <c r="E468" s="81"/>
      <c r="F468" s="81"/>
      <c r="G468" s="81"/>
      <c r="H468" s="81"/>
    </row>
    <row r="469" spans="1:8" ht="15.75" customHeight="1">
      <c r="A469" s="81"/>
      <c r="B469" s="81"/>
      <c r="C469" s="81"/>
      <c r="D469" s="81"/>
      <c r="E469" s="81"/>
      <c r="F469" s="81"/>
      <c r="G469" s="81"/>
      <c r="H469" s="81"/>
    </row>
    <row r="470" spans="1:8" ht="15.75" customHeight="1">
      <c r="A470" s="81"/>
      <c r="B470" s="81"/>
      <c r="C470" s="81"/>
      <c r="D470" s="81"/>
      <c r="E470" s="81"/>
      <c r="F470" s="81"/>
      <c r="G470" s="81"/>
      <c r="H470" s="81"/>
    </row>
    <row r="471" spans="1:8" ht="15.75" customHeight="1">
      <c r="A471" s="81"/>
      <c r="B471" s="81"/>
      <c r="C471" s="81"/>
      <c r="D471" s="81"/>
      <c r="E471" s="81"/>
      <c r="F471" s="81"/>
      <c r="G471" s="81"/>
      <c r="H471" s="81"/>
    </row>
    <row r="472" spans="1:8" ht="15.75" customHeight="1">
      <c r="A472" s="81"/>
      <c r="B472" s="81"/>
      <c r="C472" s="81"/>
      <c r="D472" s="81"/>
      <c r="E472" s="81"/>
      <c r="F472" s="81"/>
      <c r="G472" s="81"/>
      <c r="H472" s="81"/>
    </row>
    <row r="473" spans="1:8" ht="15.75" customHeight="1">
      <c r="A473" s="81"/>
      <c r="B473" s="81"/>
      <c r="C473" s="81"/>
      <c r="D473" s="81"/>
      <c r="E473" s="81"/>
      <c r="F473" s="81"/>
      <c r="G473" s="81"/>
      <c r="H473" s="81"/>
    </row>
    <row r="474" spans="1:8" ht="15.75" customHeight="1">
      <c r="A474" s="81"/>
      <c r="B474" s="81"/>
      <c r="C474" s="81"/>
      <c r="D474" s="81"/>
      <c r="E474" s="81"/>
      <c r="F474" s="81"/>
      <c r="G474" s="81"/>
      <c r="H474" s="81"/>
    </row>
    <row r="475" spans="1:8" ht="15.75" customHeight="1">
      <c r="A475" s="81"/>
      <c r="B475" s="81"/>
      <c r="C475" s="81"/>
      <c r="D475" s="81"/>
      <c r="E475" s="81"/>
      <c r="F475" s="81"/>
      <c r="G475" s="81"/>
      <c r="H475" s="81"/>
    </row>
    <row r="476" spans="1:8" ht="15.75" customHeight="1">
      <c r="A476" s="81"/>
      <c r="B476" s="81"/>
      <c r="C476" s="81"/>
      <c r="D476" s="81"/>
      <c r="E476" s="81"/>
      <c r="F476" s="81"/>
      <c r="G476" s="81"/>
      <c r="H476" s="81"/>
    </row>
    <row r="477" spans="1:8" ht="15.75" customHeight="1">
      <c r="A477" s="81"/>
      <c r="B477" s="81"/>
      <c r="C477" s="81"/>
      <c r="D477" s="81"/>
      <c r="E477" s="81"/>
      <c r="F477" s="81"/>
      <c r="G477" s="81"/>
      <c r="H477" s="81"/>
    </row>
    <row r="478" spans="1:8" ht="15.75" customHeight="1">
      <c r="A478" s="81"/>
      <c r="B478" s="81"/>
      <c r="C478" s="81"/>
      <c r="D478" s="81"/>
      <c r="E478" s="81"/>
      <c r="F478" s="81"/>
      <c r="G478" s="81"/>
      <c r="H478" s="81"/>
    </row>
    <row r="479" spans="1:8" ht="15.75" customHeight="1">
      <c r="A479" s="81"/>
      <c r="B479" s="81"/>
      <c r="C479" s="81"/>
      <c r="D479" s="81"/>
      <c r="E479" s="81"/>
      <c r="F479" s="81"/>
      <c r="G479" s="81"/>
      <c r="H479" s="81"/>
    </row>
    <row r="480" spans="1:8" ht="15.75" customHeight="1">
      <c r="A480" s="81"/>
      <c r="B480" s="81"/>
      <c r="C480" s="81"/>
      <c r="D480" s="81"/>
      <c r="E480" s="81"/>
      <c r="F480" s="81"/>
      <c r="G480" s="81"/>
      <c r="H480" s="81"/>
    </row>
    <row r="481" spans="1:8" ht="15.75" customHeight="1">
      <c r="A481" s="81"/>
      <c r="B481" s="81"/>
      <c r="C481" s="81"/>
      <c r="D481" s="81"/>
      <c r="E481" s="81"/>
      <c r="F481" s="81"/>
      <c r="G481" s="81"/>
      <c r="H481" s="81"/>
    </row>
    <row r="482" spans="1:8" ht="15.75" customHeight="1">
      <c r="A482" s="81"/>
      <c r="B482" s="81"/>
      <c r="C482" s="81"/>
      <c r="D482" s="81"/>
      <c r="E482" s="81"/>
      <c r="F482" s="81"/>
      <c r="G482" s="81"/>
      <c r="H482" s="81"/>
    </row>
    <row r="483" spans="1:8" ht="15.75" customHeight="1">
      <c r="A483" s="81"/>
      <c r="B483" s="81"/>
      <c r="C483" s="81"/>
      <c r="D483" s="81"/>
      <c r="E483" s="81"/>
      <c r="F483" s="81"/>
      <c r="G483" s="81"/>
      <c r="H483" s="81"/>
    </row>
    <row r="484" spans="1:8" ht="15.75" customHeight="1">
      <c r="A484" s="81"/>
      <c r="B484" s="81"/>
      <c r="C484" s="81"/>
      <c r="D484" s="81"/>
      <c r="E484" s="81"/>
      <c r="F484" s="81"/>
      <c r="G484" s="81"/>
      <c r="H484" s="81"/>
    </row>
    <row r="485" spans="1:8" ht="15.75" customHeight="1">
      <c r="A485" s="81"/>
      <c r="B485" s="81"/>
      <c r="C485" s="81"/>
      <c r="D485" s="81"/>
      <c r="E485" s="81"/>
      <c r="F485" s="81"/>
      <c r="G485" s="81"/>
      <c r="H485" s="81"/>
    </row>
    <row r="486" spans="1:8" ht="15.75" customHeight="1">
      <c r="A486" s="81"/>
      <c r="B486" s="81"/>
      <c r="C486" s="81"/>
      <c r="D486" s="81"/>
      <c r="E486" s="81"/>
      <c r="F486" s="81"/>
      <c r="G486" s="81"/>
      <c r="H486" s="81"/>
    </row>
    <row r="487" spans="1:8" ht="15.75" customHeight="1">
      <c r="A487" s="81"/>
      <c r="B487" s="81"/>
      <c r="C487" s="81"/>
      <c r="D487" s="81"/>
      <c r="E487" s="81"/>
      <c r="F487" s="81"/>
      <c r="G487" s="81"/>
      <c r="H487" s="81"/>
    </row>
    <row r="488" spans="1:8" ht="15.75" customHeight="1">
      <c r="A488" s="81"/>
      <c r="B488" s="81"/>
      <c r="C488" s="81"/>
      <c r="D488" s="81"/>
      <c r="E488" s="81"/>
      <c r="F488" s="81"/>
      <c r="G488" s="81"/>
      <c r="H488" s="81"/>
    </row>
    <row r="489" spans="1:8" ht="15.75" customHeight="1">
      <c r="A489" s="81"/>
      <c r="B489" s="81"/>
      <c r="C489" s="81"/>
      <c r="D489" s="81"/>
      <c r="E489" s="81"/>
      <c r="F489" s="81"/>
      <c r="G489" s="81"/>
      <c r="H489" s="81"/>
    </row>
    <row r="490" spans="1:8" ht="15.75" customHeight="1">
      <c r="A490" s="81"/>
      <c r="B490" s="81"/>
      <c r="C490" s="81"/>
      <c r="D490" s="81"/>
      <c r="E490" s="81"/>
      <c r="F490" s="81"/>
      <c r="G490" s="81"/>
      <c r="H490" s="81"/>
    </row>
    <row r="491" spans="1:8" ht="15.75" customHeight="1">
      <c r="A491" s="81"/>
      <c r="B491" s="81"/>
      <c r="C491" s="81"/>
      <c r="D491" s="81"/>
      <c r="E491" s="81"/>
      <c r="F491" s="81"/>
      <c r="G491" s="81"/>
      <c r="H491" s="81"/>
    </row>
    <row r="492" spans="1:8" ht="15.75" customHeight="1">
      <c r="A492" s="81"/>
      <c r="B492" s="81"/>
      <c r="C492" s="81"/>
      <c r="D492" s="81"/>
      <c r="E492" s="81"/>
      <c r="F492" s="81"/>
      <c r="G492" s="81"/>
      <c r="H492" s="81"/>
    </row>
    <row r="493" spans="1:8" ht="15.75" customHeight="1">
      <c r="A493" s="81"/>
      <c r="B493" s="81"/>
      <c r="C493" s="81"/>
      <c r="D493" s="81"/>
      <c r="E493" s="81"/>
      <c r="F493" s="81"/>
      <c r="G493" s="81"/>
      <c r="H493" s="81"/>
    </row>
    <row r="494" spans="1:8" ht="15.75" customHeight="1">
      <c r="A494" s="81"/>
      <c r="B494" s="81"/>
      <c r="C494" s="81"/>
      <c r="D494" s="81"/>
      <c r="E494" s="81"/>
      <c r="F494" s="81"/>
      <c r="G494" s="81"/>
      <c r="H494" s="81"/>
    </row>
    <row r="495" spans="1:8" ht="15.75" customHeight="1">
      <c r="A495" s="81"/>
      <c r="B495" s="81"/>
      <c r="C495" s="81"/>
      <c r="D495" s="81"/>
      <c r="E495" s="81"/>
      <c r="F495" s="81"/>
      <c r="G495" s="81"/>
      <c r="H495" s="81"/>
    </row>
    <row r="496" spans="1:8" ht="15.75" customHeight="1">
      <c r="A496" s="81"/>
      <c r="B496" s="81"/>
      <c r="C496" s="81"/>
      <c r="D496" s="81"/>
      <c r="E496" s="81"/>
      <c r="F496" s="81"/>
      <c r="G496" s="81"/>
      <c r="H496" s="81"/>
    </row>
    <row r="497" spans="1:8" ht="15.75" customHeight="1">
      <c r="A497" s="81"/>
      <c r="B497" s="81"/>
      <c r="C497" s="81"/>
      <c r="D497" s="81"/>
      <c r="E497" s="81"/>
      <c r="F497" s="81"/>
      <c r="G497" s="81"/>
      <c r="H497" s="81"/>
    </row>
    <row r="498" spans="1:8" ht="15.75" customHeight="1">
      <c r="A498" s="81"/>
      <c r="B498" s="81"/>
      <c r="C498" s="81"/>
      <c r="D498" s="81"/>
      <c r="E498" s="81"/>
      <c r="F498" s="81"/>
      <c r="G498" s="81"/>
      <c r="H498" s="81"/>
    </row>
    <row r="499" spans="1:8" ht="15.75" customHeight="1">
      <c r="A499" s="81"/>
      <c r="B499" s="81"/>
      <c r="C499" s="81"/>
      <c r="D499" s="81"/>
      <c r="E499" s="81"/>
      <c r="F499" s="81"/>
      <c r="G499" s="81"/>
      <c r="H499" s="81"/>
    </row>
    <row r="500" spans="1:8" ht="15.75" customHeight="1">
      <c r="A500" s="81"/>
      <c r="B500" s="81"/>
      <c r="C500" s="81"/>
      <c r="D500" s="81"/>
      <c r="E500" s="81"/>
      <c r="F500" s="81"/>
      <c r="G500" s="81"/>
      <c r="H500" s="81"/>
    </row>
    <row r="501" spans="1:8" ht="15.75" customHeight="1">
      <c r="A501" s="81"/>
      <c r="B501" s="81"/>
      <c r="C501" s="81"/>
      <c r="D501" s="81"/>
      <c r="E501" s="81"/>
      <c r="F501" s="81"/>
      <c r="G501" s="81"/>
      <c r="H501" s="81"/>
    </row>
    <row r="502" spans="1:8" ht="15.75" customHeight="1">
      <c r="A502" s="81"/>
      <c r="B502" s="81"/>
      <c r="C502" s="81"/>
      <c r="D502" s="81"/>
      <c r="E502" s="81"/>
      <c r="F502" s="81"/>
      <c r="G502" s="81"/>
      <c r="H502" s="81"/>
    </row>
    <row r="503" spans="1:8" ht="15.75" customHeight="1">
      <c r="A503" s="81"/>
      <c r="B503" s="81"/>
      <c r="C503" s="81"/>
      <c r="D503" s="81"/>
      <c r="E503" s="81"/>
      <c r="F503" s="81"/>
      <c r="G503" s="81"/>
      <c r="H503" s="81"/>
    </row>
    <row r="504" spans="1:8" ht="15.75" customHeight="1">
      <c r="A504" s="81"/>
      <c r="B504" s="81"/>
      <c r="C504" s="81"/>
      <c r="D504" s="81"/>
      <c r="E504" s="81"/>
      <c r="F504" s="81"/>
      <c r="G504" s="81"/>
      <c r="H504" s="81"/>
    </row>
    <row r="505" spans="1:8" ht="15.75" customHeight="1">
      <c r="A505" s="81"/>
      <c r="B505" s="81"/>
      <c r="C505" s="81"/>
      <c r="D505" s="81"/>
      <c r="E505" s="81"/>
      <c r="F505" s="81"/>
      <c r="G505" s="81"/>
      <c r="H505" s="81"/>
    </row>
    <row r="506" spans="1:8" ht="15.75" customHeight="1">
      <c r="A506" s="81"/>
      <c r="B506" s="81"/>
      <c r="C506" s="81"/>
      <c r="D506" s="81"/>
      <c r="E506" s="81"/>
      <c r="F506" s="81"/>
      <c r="G506" s="81"/>
      <c r="H506" s="81"/>
    </row>
    <row r="507" spans="1:8" ht="15.75" customHeight="1">
      <c r="A507" s="81"/>
      <c r="B507" s="81"/>
      <c r="C507" s="81"/>
      <c r="D507" s="81"/>
      <c r="E507" s="81"/>
      <c r="F507" s="81"/>
      <c r="G507" s="81"/>
      <c r="H507" s="81"/>
    </row>
    <row r="508" spans="1:8" ht="15.75" customHeight="1">
      <c r="A508" s="81"/>
      <c r="B508" s="81"/>
      <c r="C508" s="81"/>
      <c r="D508" s="81"/>
      <c r="E508" s="81"/>
      <c r="F508" s="81"/>
      <c r="G508" s="81"/>
      <c r="H508" s="81"/>
    </row>
    <row r="509" spans="1:8" ht="15.75" customHeight="1">
      <c r="A509" s="81"/>
      <c r="B509" s="81"/>
      <c r="C509" s="81"/>
      <c r="D509" s="81"/>
      <c r="E509" s="81"/>
      <c r="F509" s="81"/>
      <c r="G509" s="81"/>
      <c r="H509" s="81"/>
    </row>
    <row r="510" spans="1:8" ht="15.75" customHeight="1">
      <c r="A510" s="81"/>
      <c r="B510" s="81"/>
      <c r="C510" s="81"/>
      <c r="D510" s="81"/>
      <c r="E510" s="81"/>
      <c r="F510" s="81"/>
      <c r="G510" s="81"/>
      <c r="H510" s="81"/>
    </row>
    <row r="511" spans="1:8" ht="15.75" customHeight="1">
      <c r="A511" s="81"/>
      <c r="B511" s="81"/>
      <c r="C511" s="81"/>
      <c r="D511" s="81"/>
      <c r="E511" s="81"/>
      <c r="F511" s="81"/>
      <c r="G511" s="81"/>
      <c r="H511" s="81"/>
    </row>
    <row r="512" spans="1:8" ht="15.75" customHeight="1">
      <c r="A512" s="81"/>
      <c r="B512" s="81"/>
      <c r="C512" s="81"/>
      <c r="D512" s="81"/>
      <c r="E512" s="81"/>
      <c r="F512" s="81"/>
      <c r="G512" s="81"/>
      <c r="H512" s="81"/>
    </row>
    <row r="513" spans="1:8" ht="15.75" customHeight="1">
      <c r="A513" s="81"/>
      <c r="B513" s="81"/>
      <c r="C513" s="81"/>
      <c r="D513" s="81"/>
      <c r="E513" s="81"/>
      <c r="F513" s="81"/>
      <c r="G513" s="81"/>
      <c r="H513" s="81"/>
    </row>
    <row r="514" spans="1:8" ht="15.75" customHeight="1">
      <c r="A514" s="81"/>
      <c r="B514" s="81"/>
      <c r="C514" s="81"/>
      <c r="D514" s="81"/>
      <c r="E514" s="81"/>
      <c r="F514" s="81"/>
      <c r="G514" s="81"/>
      <c r="H514" s="81"/>
    </row>
    <row r="515" spans="1:8" ht="15.75" customHeight="1">
      <c r="A515" s="81"/>
      <c r="B515" s="81"/>
      <c r="C515" s="81"/>
      <c r="D515" s="81"/>
      <c r="E515" s="81"/>
      <c r="F515" s="81"/>
      <c r="G515" s="81"/>
      <c r="H515" s="81"/>
    </row>
    <row r="516" spans="1:8" ht="15.75" customHeight="1">
      <c r="A516" s="81"/>
      <c r="B516" s="81"/>
      <c r="C516" s="81"/>
      <c r="D516" s="81"/>
      <c r="E516" s="81"/>
      <c r="F516" s="81"/>
      <c r="G516" s="81"/>
      <c r="H516" s="81"/>
    </row>
    <row r="517" spans="1:8" ht="15.75" customHeight="1">
      <c r="A517" s="81"/>
      <c r="B517" s="81"/>
      <c r="C517" s="81"/>
      <c r="D517" s="81"/>
      <c r="E517" s="81"/>
      <c r="F517" s="81"/>
      <c r="G517" s="81"/>
      <c r="H517" s="81"/>
    </row>
    <row r="518" spans="1:8" ht="15.75" customHeight="1">
      <c r="A518" s="81"/>
      <c r="B518" s="81"/>
      <c r="C518" s="81"/>
      <c r="D518" s="81"/>
      <c r="E518" s="81"/>
      <c r="F518" s="81"/>
      <c r="G518" s="81"/>
      <c r="H518" s="81"/>
    </row>
    <row r="519" spans="1:8" ht="15.75" customHeight="1">
      <c r="A519" s="81"/>
      <c r="B519" s="81"/>
      <c r="C519" s="81"/>
      <c r="D519" s="81"/>
      <c r="E519" s="81"/>
      <c r="F519" s="81"/>
      <c r="G519" s="81"/>
      <c r="H519" s="81"/>
    </row>
    <row r="520" spans="1:8" ht="15.75" customHeight="1">
      <c r="A520" s="81"/>
      <c r="B520" s="81"/>
      <c r="C520" s="81"/>
      <c r="D520" s="81"/>
      <c r="E520" s="81"/>
      <c r="F520" s="81"/>
      <c r="G520" s="81"/>
      <c r="H520" s="81"/>
    </row>
    <row r="521" spans="1:8" ht="15.75" customHeight="1">
      <c r="A521" s="81"/>
      <c r="B521" s="81"/>
      <c r="C521" s="81"/>
      <c r="D521" s="81"/>
      <c r="E521" s="81"/>
      <c r="F521" s="81"/>
      <c r="G521" s="81"/>
      <c r="H521" s="81"/>
    </row>
    <row r="522" spans="1:8" ht="15.75" customHeight="1">
      <c r="A522" s="81"/>
      <c r="B522" s="81"/>
      <c r="C522" s="81"/>
      <c r="D522" s="81"/>
      <c r="E522" s="81"/>
      <c r="F522" s="81"/>
      <c r="G522" s="81"/>
      <c r="H522" s="81"/>
    </row>
    <row r="523" spans="1:8" ht="15.75" customHeight="1">
      <c r="A523" s="81"/>
      <c r="B523" s="81"/>
      <c r="C523" s="81"/>
      <c r="D523" s="81"/>
      <c r="E523" s="81"/>
      <c r="F523" s="81"/>
      <c r="G523" s="81"/>
      <c r="H523" s="81"/>
    </row>
    <row r="524" spans="1:8" ht="15.75" customHeight="1">
      <c r="A524" s="81"/>
      <c r="B524" s="81"/>
      <c r="C524" s="81"/>
      <c r="D524" s="81"/>
      <c r="E524" s="81"/>
      <c r="F524" s="81"/>
      <c r="G524" s="81"/>
      <c r="H524" s="81"/>
    </row>
    <row r="525" spans="1:8" ht="15.75" customHeight="1">
      <c r="A525" s="81"/>
      <c r="B525" s="81"/>
      <c r="C525" s="81"/>
      <c r="D525" s="81"/>
      <c r="E525" s="81"/>
      <c r="F525" s="81"/>
      <c r="G525" s="81"/>
      <c r="H525" s="81"/>
    </row>
    <row r="526" spans="1:8" ht="15.75" customHeight="1">
      <c r="A526" s="81"/>
      <c r="B526" s="81"/>
      <c r="C526" s="81"/>
      <c r="D526" s="81"/>
      <c r="E526" s="81"/>
      <c r="F526" s="81"/>
      <c r="G526" s="81"/>
      <c r="H526" s="81"/>
    </row>
    <row r="527" spans="1:8" ht="15.75" customHeight="1">
      <c r="A527" s="81"/>
      <c r="B527" s="81"/>
      <c r="C527" s="81"/>
      <c r="D527" s="81"/>
      <c r="E527" s="81"/>
      <c r="F527" s="81"/>
      <c r="G527" s="81"/>
      <c r="H527" s="81"/>
    </row>
    <row r="528" spans="1:8" ht="15.75" customHeight="1">
      <c r="A528" s="81"/>
      <c r="B528" s="81"/>
      <c r="C528" s="81"/>
      <c r="D528" s="81"/>
      <c r="E528" s="81"/>
      <c r="F528" s="81"/>
      <c r="G528" s="81"/>
      <c r="H528" s="81"/>
    </row>
    <row r="529" spans="1:8" ht="15.75" customHeight="1">
      <c r="A529" s="81"/>
      <c r="B529" s="81"/>
      <c r="C529" s="81"/>
      <c r="D529" s="81"/>
      <c r="E529" s="81"/>
      <c r="F529" s="81"/>
      <c r="G529" s="81"/>
      <c r="H529" s="81"/>
    </row>
    <row r="530" spans="1:8" ht="15.75" customHeight="1">
      <c r="A530" s="81"/>
      <c r="B530" s="81"/>
      <c r="C530" s="81"/>
      <c r="D530" s="81"/>
      <c r="E530" s="81"/>
      <c r="F530" s="81"/>
      <c r="G530" s="81"/>
      <c r="H530" s="81"/>
    </row>
    <row r="531" spans="1:8" ht="15.75" customHeight="1">
      <c r="A531" s="81"/>
      <c r="B531" s="81"/>
      <c r="C531" s="81"/>
      <c r="D531" s="81"/>
      <c r="E531" s="81"/>
      <c r="F531" s="81"/>
      <c r="G531" s="81"/>
      <c r="H531" s="81"/>
    </row>
    <row r="532" spans="1:8" ht="15.75" customHeight="1">
      <c r="A532" s="81"/>
      <c r="B532" s="81"/>
      <c r="C532" s="81"/>
      <c r="D532" s="81"/>
      <c r="E532" s="81"/>
      <c r="F532" s="81"/>
      <c r="G532" s="81"/>
      <c r="H532" s="81"/>
    </row>
    <row r="533" spans="1:8" ht="15.75" customHeight="1">
      <c r="A533" s="81"/>
      <c r="B533" s="81"/>
      <c r="C533" s="81"/>
      <c r="D533" s="81"/>
      <c r="E533" s="81"/>
      <c r="F533" s="81"/>
      <c r="G533" s="81"/>
      <c r="H533" s="81"/>
    </row>
    <row r="534" spans="1:8" ht="15.75" customHeight="1">
      <c r="A534" s="81"/>
      <c r="B534" s="81"/>
      <c r="C534" s="81"/>
      <c r="D534" s="81"/>
      <c r="E534" s="81"/>
      <c r="F534" s="81"/>
      <c r="G534" s="81"/>
      <c r="H534" s="81"/>
    </row>
    <row r="535" spans="1:8" ht="15.75" customHeight="1">
      <c r="A535" s="81"/>
      <c r="B535" s="81"/>
      <c r="C535" s="81"/>
      <c r="D535" s="81"/>
      <c r="E535" s="81"/>
      <c r="F535" s="81"/>
      <c r="G535" s="81"/>
      <c r="H535" s="81"/>
    </row>
    <row r="536" spans="1:8" ht="15.75" customHeight="1">
      <c r="A536" s="81"/>
      <c r="B536" s="81"/>
      <c r="C536" s="81"/>
      <c r="D536" s="81"/>
      <c r="E536" s="81"/>
      <c r="F536" s="81"/>
      <c r="G536" s="81"/>
      <c r="H536" s="81"/>
    </row>
    <row r="537" spans="1:8" ht="15.75" customHeight="1">
      <c r="A537" s="81"/>
      <c r="B537" s="81"/>
      <c r="C537" s="81"/>
      <c r="D537" s="81"/>
      <c r="E537" s="81"/>
      <c r="F537" s="81"/>
      <c r="G537" s="81"/>
      <c r="H537" s="81"/>
    </row>
    <row r="538" spans="1:8" ht="15.75" customHeight="1">
      <c r="A538" s="81"/>
      <c r="B538" s="81"/>
      <c r="C538" s="81"/>
      <c r="D538" s="81"/>
      <c r="E538" s="81"/>
      <c r="F538" s="81"/>
      <c r="G538" s="81"/>
      <c r="H538" s="81"/>
    </row>
    <row r="539" spans="1:8" ht="15.75" customHeight="1">
      <c r="A539" s="81"/>
      <c r="B539" s="81"/>
      <c r="C539" s="81"/>
      <c r="D539" s="81"/>
      <c r="E539" s="81"/>
      <c r="F539" s="81"/>
      <c r="G539" s="81"/>
      <c r="H539" s="81"/>
    </row>
    <row r="540" spans="1:8" ht="15.75" customHeight="1">
      <c r="A540" s="81"/>
      <c r="B540" s="81"/>
      <c r="C540" s="81"/>
      <c r="D540" s="81"/>
      <c r="E540" s="81"/>
      <c r="F540" s="81"/>
      <c r="G540" s="81"/>
      <c r="H540" s="81"/>
    </row>
    <row r="541" spans="1:8" ht="15.75" customHeight="1">
      <c r="A541" s="81"/>
      <c r="B541" s="81"/>
      <c r="C541" s="81"/>
      <c r="D541" s="81"/>
      <c r="E541" s="81"/>
      <c r="F541" s="81"/>
      <c r="G541" s="81"/>
      <c r="H541" s="81"/>
    </row>
    <row r="542" spans="1:8" ht="15.75" customHeight="1">
      <c r="A542" s="81"/>
      <c r="B542" s="81"/>
      <c r="C542" s="81"/>
      <c r="D542" s="81"/>
      <c r="E542" s="81"/>
      <c r="F542" s="81"/>
      <c r="G542" s="81"/>
      <c r="H542" s="81"/>
    </row>
    <row r="543" spans="1:8" ht="15.75" customHeight="1">
      <c r="A543" s="81"/>
      <c r="B543" s="81"/>
      <c r="C543" s="81"/>
      <c r="D543" s="81"/>
      <c r="E543" s="81"/>
      <c r="F543" s="81"/>
      <c r="G543" s="81"/>
      <c r="H543" s="81"/>
    </row>
    <row r="544" spans="1:8" ht="15.75" customHeight="1">
      <c r="A544" s="81"/>
      <c r="B544" s="81"/>
      <c r="C544" s="81"/>
      <c r="D544" s="81"/>
      <c r="E544" s="81"/>
      <c r="F544" s="81"/>
      <c r="G544" s="81"/>
      <c r="H544" s="81"/>
    </row>
    <row r="545" spans="1:8" ht="15.75" customHeight="1">
      <c r="A545" s="81"/>
      <c r="B545" s="81"/>
      <c r="C545" s="81"/>
      <c r="D545" s="81"/>
      <c r="E545" s="81"/>
      <c r="F545" s="81"/>
      <c r="G545" s="81"/>
      <c r="H545" s="81"/>
    </row>
    <row r="546" spans="1:8" ht="15.75" customHeight="1">
      <c r="A546" s="81"/>
      <c r="B546" s="81"/>
      <c r="C546" s="81"/>
      <c r="D546" s="81"/>
      <c r="E546" s="81"/>
      <c r="F546" s="81"/>
      <c r="G546" s="81"/>
      <c r="H546" s="81"/>
    </row>
    <row r="547" spans="1:8" ht="15.75" customHeight="1">
      <c r="A547" s="81"/>
      <c r="B547" s="81"/>
      <c r="C547" s="81"/>
      <c r="D547" s="81"/>
      <c r="E547" s="81"/>
      <c r="F547" s="81"/>
      <c r="G547" s="81"/>
      <c r="H547" s="81"/>
    </row>
    <row r="548" spans="1:8" ht="15.75" customHeight="1">
      <c r="A548" s="81"/>
      <c r="B548" s="81"/>
      <c r="C548" s="81"/>
      <c r="D548" s="81"/>
      <c r="E548" s="81"/>
      <c r="F548" s="81"/>
      <c r="G548" s="81"/>
      <c r="H548" s="81"/>
    </row>
    <row r="549" spans="1:8" ht="15.75" customHeight="1">
      <c r="A549" s="81"/>
      <c r="B549" s="81"/>
      <c r="C549" s="81"/>
      <c r="D549" s="81"/>
      <c r="E549" s="81"/>
      <c r="F549" s="81"/>
      <c r="G549" s="81"/>
      <c r="H549" s="81"/>
    </row>
    <row r="550" spans="1:8" ht="15.75" customHeight="1">
      <c r="A550" s="81"/>
      <c r="B550" s="81"/>
      <c r="C550" s="81"/>
      <c r="D550" s="81"/>
      <c r="E550" s="81"/>
      <c r="F550" s="81"/>
      <c r="G550" s="81"/>
      <c r="H550" s="81"/>
    </row>
    <row r="551" spans="1:8" ht="15.75" customHeight="1">
      <c r="A551" s="81"/>
      <c r="B551" s="81"/>
      <c r="C551" s="81"/>
      <c r="D551" s="81"/>
      <c r="E551" s="81"/>
      <c r="F551" s="81"/>
      <c r="G551" s="81"/>
      <c r="H551" s="81"/>
    </row>
    <row r="552" spans="1:8" ht="15.75" customHeight="1">
      <c r="A552" s="81"/>
      <c r="B552" s="81"/>
      <c r="C552" s="81"/>
      <c r="D552" s="81"/>
      <c r="E552" s="81"/>
      <c r="F552" s="81"/>
      <c r="G552" s="81"/>
      <c r="H552" s="81"/>
    </row>
    <row r="553" spans="1:8" ht="15.75" customHeight="1">
      <c r="A553" s="81"/>
      <c r="B553" s="81"/>
      <c r="C553" s="81"/>
      <c r="D553" s="81"/>
      <c r="E553" s="81"/>
      <c r="F553" s="81"/>
      <c r="G553" s="81"/>
      <c r="H553" s="81"/>
    </row>
    <row r="554" spans="1:8" ht="15.75" customHeight="1">
      <c r="A554" s="81"/>
      <c r="B554" s="81"/>
      <c r="C554" s="81"/>
      <c r="D554" s="81"/>
      <c r="E554" s="81"/>
      <c r="F554" s="81"/>
      <c r="G554" s="81"/>
      <c r="H554" s="81"/>
    </row>
    <row r="555" spans="1:8" ht="15.75" customHeight="1">
      <c r="A555" s="81"/>
      <c r="B555" s="81"/>
      <c r="C555" s="81"/>
      <c r="D555" s="81"/>
      <c r="E555" s="81"/>
      <c r="F555" s="81"/>
      <c r="G555" s="81"/>
      <c r="H555" s="81"/>
    </row>
    <row r="556" spans="1:8" ht="15.75" customHeight="1">
      <c r="A556" s="81"/>
      <c r="B556" s="81"/>
      <c r="C556" s="81"/>
      <c r="D556" s="81"/>
      <c r="E556" s="81"/>
      <c r="F556" s="81"/>
      <c r="G556" s="81"/>
      <c r="H556" s="81"/>
    </row>
    <row r="557" spans="1:8" ht="15.75" customHeight="1">
      <c r="A557" s="81"/>
      <c r="B557" s="81"/>
      <c r="C557" s="81"/>
      <c r="D557" s="81"/>
      <c r="E557" s="81"/>
      <c r="F557" s="81"/>
      <c r="G557" s="81"/>
      <c r="H557" s="81"/>
    </row>
    <row r="558" spans="1:8" ht="15.75" customHeight="1">
      <c r="A558" s="81"/>
      <c r="B558" s="81"/>
      <c r="C558" s="81"/>
      <c r="D558" s="81"/>
      <c r="E558" s="81"/>
      <c r="F558" s="81"/>
      <c r="G558" s="81"/>
      <c r="H558" s="81"/>
    </row>
    <row r="559" spans="1:8" ht="15.75" customHeight="1">
      <c r="A559" s="81"/>
      <c r="B559" s="81"/>
      <c r="C559" s="81"/>
      <c r="D559" s="81"/>
      <c r="E559" s="81"/>
      <c r="F559" s="81"/>
      <c r="G559" s="81"/>
      <c r="H559" s="81"/>
    </row>
    <row r="560" spans="1:8" ht="15.75" customHeight="1">
      <c r="A560" s="81"/>
      <c r="B560" s="81"/>
      <c r="C560" s="81"/>
      <c r="D560" s="81"/>
      <c r="E560" s="81"/>
      <c r="F560" s="81"/>
      <c r="G560" s="81"/>
      <c r="H560" s="81"/>
    </row>
    <row r="561" spans="1:8" ht="15.75" customHeight="1">
      <c r="A561" s="81"/>
      <c r="B561" s="81"/>
      <c r="C561" s="81"/>
      <c r="D561" s="81"/>
      <c r="E561" s="81"/>
      <c r="F561" s="81"/>
      <c r="G561" s="81"/>
      <c r="H561" s="81"/>
    </row>
    <row r="562" spans="1:8" ht="15.75" customHeight="1">
      <c r="A562" s="81"/>
      <c r="B562" s="81"/>
      <c r="C562" s="81"/>
      <c r="D562" s="81"/>
      <c r="E562" s="81"/>
      <c r="F562" s="81"/>
      <c r="G562" s="81"/>
      <c r="H562" s="81"/>
    </row>
    <row r="563" spans="1:8" ht="15.75" customHeight="1">
      <c r="A563" s="81"/>
      <c r="B563" s="81"/>
      <c r="C563" s="81"/>
      <c r="D563" s="81"/>
      <c r="E563" s="81"/>
      <c r="F563" s="81"/>
      <c r="G563" s="81"/>
      <c r="H563" s="81"/>
    </row>
    <row r="564" spans="1:8" ht="15.75" customHeight="1">
      <c r="A564" s="81"/>
      <c r="B564" s="81"/>
      <c r="C564" s="81"/>
      <c r="D564" s="81"/>
      <c r="E564" s="81"/>
      <c r="F564" s="81"/>
      <c r="G564" s="81"/>
      <c r="H564" s="81"/>
    </row>
    <row r="565" spans="1:8" ht="15.75" customHeight="1">
      <c r="A565" s="81"/>
      <c r="B565" s="81"/>
      <c r="C565" s="81"/>
      <c r="D565" s="81"/>
      <c r="E565" s="81"/>
      <c r="F565" s="81"/>
      <c r="G565" s="81"/>
      <c r="H565" s="81"/>
    </row>
    <row r="566" spans="1:8" ht="15.75" customHeight="1">
      <c r="A566" s="81"/>
      <c r="B566" s="81"/>
      <c r="C566" s="81"/>
      <c r="D566" s="81"/>
      <c r="E566" s="81"/>
      <c r="F566" s="81"/>
      <c r="G566" s="81"/>
      <c r="H566" s="81"/>
    </row>
    <row r="567" spans="1:8" ht="15.75" customHeight="1">
      <c r="A567" s="81"/>
      <c r="B567" s="81"/>
      <c r="C567" s="81"/>
      <c r="D567" s="81"/>
      <c r="E567" s="81"/>
      <c r="F567" s="81"/>
      <c r="G567" s="81"/>
      <c r="H567" s="81"/>
    </row>
    <row r="568" spans="1:8" ht="15.75" customHeight="1">
      <c r="A568" s="81"/>
      <c r="B568" s="81"/>
      <c r="C568" s="81"/>
      <c r="D568" s="81"/>
      <c r="E568" s="81"/>
      <c r="F568" s="81"/>
      <c r="G568" s="81"/>
      <c r="H568" s="81"/>
    </row>
    <row r="569" spans="1:8" ht="15.75" customHeight="1">
      <c r="A569" s="81"/>
      <c r="B569" s="81"/>
      <c r="C569" s="81"/>
      <c r="D569" s="81"/>
      <c r="E569" s="81"/>
      <c r="F569" s="81"/>
      <c r="G569" s="81"/>
      <c r="H569" s="81"/>
    </row>
    <row r="570" spans="1:8" ht="15.75" customHeight="1">
      <c r="A570" s="81"/>
      <c r="B570" s="81"/>
      <c r="C570" s="81"/>
      <c r="D570" s="81"/>
      <c r="E570" s="81"/>
      <c r="F570" s="81"/>
      <c r="G570" s="81"/>
      <c r="H570" s="81"/>
    </row>
    <row r="571" spans="1:8" ht="15.75" customHeight="1">
      <c r="A571" s="81"/>
      <c r="B571" s="81"/>
      <c r="C571" s="81"/>
      <c r="D571" s="81"/>
      <c r="E571" s="81"/>
      <c r="F571" s="81"/>
      <c r="G571" s="81"/>
      <c r="H571" s="81"/>
    </row>
    <row r="572" spans="1:8" ht="15.75" customHeight="1">
      <c r="A572" s="81"/>
      <c r="B572" s="81"/>
      <c r="C572" s="81"/>
      <c r="D572" s="81"/>
      <c r="E572" s="81"/>
      <c r="F572" s="81"/>
      <c r="G572" s="81"/>
      <c r="H572" s="81"/>
    </row>
    <row r="573" spans="1:8" ht="15.75" customHeight="1">
      <c r="A573" s="81"/>
      <c r="B573" s="81"/>
      <c r="C573" s="81"/>
      <c r="D573" s="81"/>
      <c r="E573" s="81"/>
      <c r="F573" s="81"/>
      <c r="G573" s="81"/>
      <c r="H573" s="81"/>
    </row>
    <row r="574" spans="1:8" ht="15.75" customHeight="1">
      <c r="A574" s="81"/>
      <c r="B574" s="81"/>
      <c r="C574" s="81"/>
      <c r="D574" s="81"/>
      <c r="E574" s="81"/>
      <c r="F574" s="81"/>
      <c r="G574" s="81"/>
      <c r="H574" s="81"/>
    </row>
    <row r="575" spans="1:8" ht="15.75" customHeight="1">
      <c r="A575" s="81"/>
      <c r="B575" s="81"/>
      <c r="C575" s="81"/>
      <c r="D575" s="81"/>
      <c r="E575" s="81"/>
      <c r="F575" s="81"/>
      <c r="G575" s="81"/>
      <c r="H575" s="81"/>
    </row>
    <row r="576" spans="1:8" ht="15.75" customHeight="1">
      <c r="A576" s="81"/>
      <c r="B576" s="81"/>
      <c r="C576" s="81"/>
      <c r="D576" s="81"/>
      <c r="E576" s="81"/>
      <c r="F576" s="81"/>
      <c r="G576" s="81"/>
      <c r="H576" s="81"/>
    </row>
    <row r="577" spans="1:8" ht="15.75" customHeight="1">
      <c r="A577" s="81"/>
      <c r="B577" s="81"/>
      <c r="C577" s="81"/>
      <c r="D577" s="81"/>
      <c r="E577" s="81"/>
      <c r="F577" s="81"/>
      <c r="G577" s="81"/>
      <c r="H577" s="81"/>
    </row>
    <row r="578" spans="1:8" ht="15.75" customHeight="1">
      <c r="A578" s="81"/>
      <c r="B578" s="81"/>
      <c r="C578" s="81"/>
      <c r="D578" s="81"/>
      <c r="E578" s="81"/>
      <c r="F578" s="81"/>
      <c r="G578" s="81"/>
      <c r="H578" s="81"/>
    </row>
    <row r="579" spans="1:8" ht="15.75" customHeight="1">
      <c r="A579" s="81"/>
      <c r="B579" s="81"/>
      <c r="C579" s="81"/>
      <c r="D579" s="81"/>
      <c r="E579" s="81"/>
      <c r="F579" s="81"/>
      <c r="G579" s="81"/>
      <c r="H579" s="81"/>
    </row>
    <row r="580" spans="1:8" ht="15.75" customHeight="1">
      <c r="A580" s="81"/>
      <c r="B580" s="81"/>
      <c r="C580" s="81"/>
      <c r="D580" s="81"/>
      <c r="E580" s="81"/>
      <c r="F580" s="81"/>
      <c r="G580" s="81"/>
      <c r="H580" s="81"/>
    </row>
    <row r="581" spans="1:8" ht="15.75" customHeight="1">
      <c r="A581" s="81"/>
      <c r="B581" s="81"/>
      <c r="C581" s="81"/>
      <c r="D581" s="81"/>
      <c r="E581" s="81"/>
      <c r="F581" s="81"/>
      <c r="G581" s="81"/>
      <c r="H581" s="81"/>
    </row>
    <row r="582" spans="1:8" ht="15.75" customHeight="1">
      <c r="A582" s="81"/>
      <c r="B582" s="81"/>
      <c r="C582" s="81"/>
      <c r="D582" s="81"/>
      <c r="E582" s="81"/>
      <c r="F582" s="81"/>
      <c r="G582" s="81"/>
      <c r="H582" s="81"/>
    </row>
    <row r="583" spans="1:8" ht="15.75" customHeight="1">
      <c r="A583" s="81"/>
      <c r="B583" s="81"/>
      <c r="C583" s="81"/>
      <c r="D583" s="81"/>
      <c r="E583" s="81"/>
      <c r="F583" s="81"/>
      <c r="G583" s="81"/>
      <c r="H583" s="81"/>
    </row>
    <row r="584" spans="1:8" ht="15.75" customHeight="1">
      <c r="A584" s="81"/>
      <c r="B584" s="81"/>
      <c r="C584" s="81"/>
      <c r="D584" s="81"/>
      <c r="E584" s="81"/>
      <c r="F584" s="81"/>
      <c r="G584" s="81"/>
      <c r="H584" s="81"/>
    </row>
    <row r="585" spans="1:8" ht="15.75" customHeight="1">
      <c r="A585" s="81"/>
      <c r="B585" s="81"/>
      <c r="C585" s="81"/>
      <c r="D585" s="81"/>
      <c r="E585" s="81"/>
      <c r="F585" s="81"/>
      <c r="G585" s="81"/>
      <c r="H585" s="81"/>
    </row>
    <row r="586" spans="1:8" ht="15.75" customHeight="1">
      <c r="A586" s="81"/>
      <c r="B586" s="81"/>
      <c r="C586" s="81"/>
      <c r="D586" s="81"/>
      <c r="E586" s="81"/>
      <c r="F586" s="81"/>
      <c r="G586" s="81"/>
      <c r="H586" s="81"/>
    </row>
    <row r="587" spans="1:8" ht="15.75" customHeight="1">
      <c r="A587" s="81"/>
      <c r="B587" s="81"/>
      <c r="C587" s="81"/>
      <c r="D587" s="81"/>
      <c r="E587" s="81"/>
      <c r="F587" s="81"/>
      <c r="G587" s="81"/>
      <c r="H587" s="81"/>
    </row>
    <row r="588" spans="1:8" ht="15.75" customHeight="1">
      <c r="A588" s="81"/>
      <c r="B588" s="81"/>
      <c r="C588" s="81"/>
      <c r="D588" s="81"/>
      <c r="E588" s="81"/>
      <c r="F588" s="81"/>
      <c r="G588" s="81"/>
      <c r="H588" s="81"/>
    </row>
    <row r="589" spans="1:8" ht="15.75" customHeight="1">
      <c r="A589" s="81"/>
      <c r="B589" s="81"/>
      <c r="C589" s="81"/>
      <c r="D589" s="81"/>
      <c r="E589" s="81"/>
      <c r="F589" s="81"/>
      <c r="G589" s="81"/>
      <c r="H589" s="81"/>
    </row>
    <row r="590" spans="1:8" ht="15.75" customHeight="1">
      <c r="A590" s="81"/>
      <c r="B590" s="81"/>
      <c r="C590" s="81"/>
      <c r="D590" s="81"/>
      <c r="E590" s="81"/>
      <c r="F590" s="81"/>
      <c r="G590" s="81"/>
      <c r="H590" s="81"/>
    </row>
    <row r="591" spans="1:8" ht="15.75" customHeight="1">
      <c r="A591" s="81"/>
      <c r="B591" s="81"/>
      <c r="C591" s="81"/>
      <c r="D591" s="81"/>
      <c r="E591" s="81"/>
      <c r="F591" s="81"/>
      <c r="G591" s="81"/>
      <c r="H591" s="81"/>
    </row>
    <row r="592" spans="1:8" ht="15.75" customHeight="1">
      <c r="A592" s="81"/>
      <c r="B592" s="81"/>
      <c r="C592" s="81"/>
      <c r="D592" s="81"/>
      <c r="E592" s="81"/>
      <c r="F592" s="81"/>
      <c r="G592" s="81"/>
      <c r="H592" s="81"/>
    </row>
    <row r="593" spans="1:8" ht="15.75" customHeight="1">
      <c r="A593" s="81"/>
      <c r="B593" s="81"/>
      <c r="C593" s="81"/>
      <c r="D593" s="81"/>
      <c r="E593" s="81"/>
      <c r="F593" s="81"/>
      <c r="G593" s="81"/>
      <c r="H593" s="81"/>
    </row>
    <row r="594" spans="1:8" ht="15.75" customHeight="1">
      <c r="A594" s="81"/>
      <c r="B594" s="81"/>
      <c r="C594" s="81"/>
      <c r="D594" s="81"/>
      <c r="E594" s="81"/>
      <c r="F594" s="81"/>
      <c r="G594" s="81"/>
      <c r="H594" s="81"/>
    </row>
    <row r="595" spans="1:8" ht="15.75" customHeight="1">
      <c r="A595" s="81"/>
      <c r="B595" s="81"/>
      <c r="C595" s="81"/>
      <c r="D595" s="81"/>
      <c r="E595" s="81"/>
      <c r="F595" s="81"/>
      <c r="G595" s="81"/>
      <c r="H595" s="81"/>
    </row>
    <row r="596" spans="1:8" ht="15.75" customHeight="1">
      <c r="A596" s="81"/>
      <c r="B596" s="81"/>
      <c r="C596" s="81"/>
      <c r="D596" s="81"/>
      <c r="E596" s="81"/>
      <c r="F596" s="81"/>
      <c r="G596" s="81"/>
      <c r="H596" s="81"/>
    </row>
    <row r="597" spans="1:8" ht="15.75" customHeight="1">
      <c r="A597" s="81"/>
      <c r="B597" s="81"/>
      <c r="C597" s="81"/>
      <c r="D597" s="81"/>
      <c r="E597" s="81"/>
      <c r="F597" s="81"/>
      <c r="G597" s="81"/>
      <c r="H597" s="81"/>
    </row>
    <row r="598" spans="1:8" ht="15.75" customHeight="1">
      <c r="A598" s="81"/>
      <c r="B598" s="81"/>
      <c r="C598" s="81"/>
      <c r="D598" s="81"/>
      <c r="E598" s="81"/>
      <c r="F598" s="81"/>
      <c r="G598" s="81"/>
      <c r="H598" s="81"/>
    </row>
    <row r="599" spans="1:8" ht="15.75" customHeight="1">
      <c r="A599" s="81"/>
      <c r="B599" s="81"/>
      <c r="C599" s="81"/>
      <c r="D599" s="81"/>
      <c r="E599" s="81"/>
      <c r="F599" s="81"/>
      <c r="G599" s="81"/>
      <c r="H599" s="81"/>
    </row>
    <row r="600" spans="1:8" ht="15.75" customHeight="1">
      <c r="A600" s="81"/>
      <c r="B600" s="81"/>
      <c r="C600" s="81"/>
      <c r="D600" s="81"/>
      <c r="E600" s="81"/>
      <c r="F600" s="81"/>
      <c r="G600" s="81"/>
      <c r="H600" s="81"/>
    </row>
    <row r="601" spans="1:8" ht="15.75" customHeight="1">
      <c r="A601" s="81"/>
      <c r="B601" s="81"/>
      <c r="C601" s="81"/>
      <c r="D601" s="81"/>
      <c r="E601" s="81"/>
      <c r="F601" s="81"/>
      <c r="G601" s="81"/>
      <c r="H601" s="81"/>
    </row>
    <row r="602" spans="1:8" ht="15.75" customHeight="1">
      <c r="A602" s="81"/>
      <c r="B602" s="81"/>
      <c r="C602" s="81"/>
      <c r="D602" s="81"/>
      <c r="E602" s="81"/>
      <c r="F602" s="81"/>
      <c r="G602" s="81"/>
      <c r="H602" s="81"/>
    </row>
    <row r="603" spans="1:8" ht="15.75" customHeight="1">
      <c r="A603" s="81"/>
      <c r="B603" s="81"/>
      <c r="C603" s="81"/>
      <c r="D603" s="81"/>
      <c r="E603" s="81"/>
      <c r="F603" s="81"/>
      <c r="G603" s="81"/>
      <c r="H603" s="81"/>
    </row>
    <row r="604" spans="1:8" ht="15.75" customHeight="1">
      <c r="A604" s="81"/>
      <c r="B604" s="81"/>
      <c r="C604" s="81"/>
      <c r="D604" s="81"/>
      <c r="E604" s="81"/>
      <c r="F604" s="81"/>
      <c r="G604" s="81"/>
      <c r="H604" s="81"/>
    </row>
    <row r="605" spans="1:8" ht="15.75" customHeight="1">
      <c r="A605" s="81"/>
      <c r="B605" s="81"/>
      <c r="C605" s="81"/>
      <c r="D605" s="81"/>
      <c r="E605" s="81"/>
      <c r="F605" s="81"/>
      <c r="G605" s="81"/>
      <c r="H605" s="81"/>
    </row>
    <row r="606" spans="1:8" ht="15.75" customHeight="1">
      <c r="A606" s="81"/>
      <c r="B606" s="81"/>
      <c r="C606" s="81"/>
      <c r="D606" s="81"/>
      <c r="E606" s="81"/>
      <c r="F606" s="81"/>
      <c r="G606" s="81"/>
      <c r="H606" s="81"/>
    </row>
    <row r="607" spans="1:8" ht="15.75" customHeight="1">
      <c r="A607" s="81"/>
      <c r="B607" s="81"/>
      <c r="C607" s="81"/>
      <c r="D607" s="81"/>
      <c r="E607" s="81"/>
      <c r="F607" s="81"/>
      <c r="G607" s="81"/>
      <c r="H607" s="81"/>
    </row>
    <row r="608" spans="1:8" ht="15.75" customHeight="1">
      <c r="A608" s="81"/>
      <c r="B608" s="81"/>
      <c r="C608" s="81"/>
      <c r="D608" s="81"/>
      <c r="E608" s="81"/>
      <c r="F608" s="81"/>
      <c r="G608" s="81"/>
      <c r="H608" s="81"/>
    </row>
    <row r="609" spans="1:8" ht="15.75" customHeight="1">
      <c r="A609" s="81"/>
      <c r="B609" s="81"/>
      <c r="C609" s="81"/>
      <c r="D609" s="81"/>
      <c r="E609" s="81"/>
      <c r="F609" s="81"/>
      <c r="G609" s="81"/>
      <c r="H609" s="81"/>
    </row>
    <row r="610" spans="1:8" ht="15.75" customHeight="1">
      <c r="A610" s="81"/>
      <c r="B610" s="81"/>
      <c r="C610" s="81"/>
      <c r="D610" s="81"/>
      <c r="E610" s="81"/>
      <c r="F610" s="81"/>
      <c r="G610" s="81"/>
      <c r="H610" s="81"/>
    </row>
    <row r="611" spans="1:8" ht="15.75" customHeight="1">
      <c r="A611" s="81"/>
      <c r="B611" s="81"/>
      <c r="C611" s="81"/>
      <c r="D611" s="81"/>
      <c r="E611" s="81"/>
      <c r="F611" s="81"/>
      <c r="G611" s="81"/>
      <c r="H611" s="81"/>
    </row>
    <row r="612" spans="1:8" ht="15.75" customHeight="1">
      <c r="A612" s="81"/>
      <c r="B612" s="81"/>
      <c r="C612" s="81"/>
      <c r="D612" s="81"/>
      <c r="E612" s="81"/>
      <c r="F612" s="81"/>
      <c r="G612" s="81"/>
      <c r="H612" s="81"/>
    </row>
    <row r="613" spans="1:8" ht="15.75" customHeight="1">
      <c r="A613" s="81"/>
      <c r="B613" s="81"/>
      <c r="C613" s="81"/>
      <c r="D613" s="81"/>
      <c r="E613" s="81"/>
      <c r="F613" s="81"/>
      <c r="G613" s="81"/>
      <c r="H613" s="81"/>
    </row>
    <row r="614" spans="1:8" ht="15.75" customHeight="1">
      <c r="A614" s="81"/>
      <c r="B614" s="81"/>
      <c r="C614" s="81"/>
      <c r="D614" s="81"/>
      <c r="E614" s="81"/>
      <c r="F614" s="81"/>
      <c r="G614" s="81"/>
      <c r="H614" s="81"/>
    </row>
    <row r="615" spans="1:8" ht="15.75" customHeight="1">
      <c r="A615" s="81"/>
      <c r="B615" s="81"/>
      <c r="C615" s="81"/>
      <c r="D615" s="81"/>
      <c r="E615" s="81"/>
      <c r="F615" s="81"/>
      <c r="G615" s="81"/>
      <c r="H615" s="81"/>
    </row>
    <row r="616" spans="1:8" ht="15.75" customHeight="1">
      <c r="A616" s="81"/>
      <c r="B616" s="81"/>
      <c r="C616" s="81"/>
      <c r="D616" s="81"/>
      <c r="E616" s="81"/>
      <c r="F616" s="81"/>
      <c r="G616" s="81"/>
      <c r="H616" s="81"/>
    </row>
    <row r="617" spans="1:8" ht="15.75" customHeight="1">
      <c r="A617" s="81"/>
      <c r="B617" s="81"/>
      <c r="C617" s="81"/>
      <c r="D617" s="81"/>
      <c r="E617" s="81"/>
      <c r="F617" s="81"/>
      <c r="G617" s="81"/>
      <c r="H617" s="81"/>
    </row>
    <row r="618" spans="1:8" ht="15.75" customHeight="1">
      <c r="A618" s="81"/>
      <c r="B618" s="81"/>
      <c r="C618" s="81"/>
      <c r="D618" s="81"/>
      <c r="E618" s="81"/>
      <c r="F618" s="81"/>
      <c r="G618" s="81"/>
      <c r="H618" s="81"/>
    </row>
    <row r="619" spans="1:8" ht="15.75" customHeight="1">
      <c r="A619" s="81"/>
      <c r="B619" s="81"/>
      <c r="C619" s="81"/>
      <c r="D619" s="81"/>
      <c r="E619" s="81"/>
      <c r="F619" s="81"/>
      <c r="G619" s="81"/>
      <c r="H619" s="81"/>
    </row>
    <row r="620" spans="1:8" ht="15.75" customHeight="1">
      <c r="A620" s="81"/>
      <c r="B620" s="81"/>
      <c r="C620" s="81"/>
      <c r="D620" s="81"/>
      <c r="E620" s="81"/>
      <c r="F620" s="81"/>
      <c r="G620" s="81"/>
      <c r="H620" s="81"/>
    </row>
    <row r="621" spans="1:8" ht="15.75" customHeight="1">
      <c r="A621" s="81"/>
      <c r="B621" s="81"/>
      <c r="C621" s="81"/>
      <c r="D621" s="81"/>
      <c r="E621" s="81"/>
      <c r="F621" s="81"/>
      <c r="G621" s="81"/>
      <c r="H621" s="81"/>
    </row>
    <row r="622" spans="1:8" ht="15.75" customHeight="1">
      <c r="A622" s="81"/>
      <c r="B622" s="81"/>
      <c r="C622" s="81"/>
      <c r="D622" s="81"/>
      <c r="E622" s="81"/>
      <c r="F622" s="81"/>
      <c r="G622" s="81"/>
      <c r="H622" s="81"/>
    </row>
    <row r="623" spans="1:8" ht="15.75" customHeight="1">
      <c r="A623" s="81"/>
      <c r="B623" s="81"/>
      <c r="C623" s="81"/>
      <c r="D623" s="81"/>
      <c r="E623" s="81"/>
      <c r="F623" s="81"/>
      <c r="G623" s="81"/>
      <c r="H623" s="81"/>
    </row>
    <row r="624" spans="1:8" ht="15.75" customHeight="1">
      <c r="A624" s="81"/>
      <c r="B624" s="81"/>
      <c r="C624" s="81"/>
      <c r="D624" s="81"/>
      <c r="E624" s="81"/>
      <c r="F624" s="81"/>
      <c r="G624" s="81"/>
      <c r="H624" s="81"/>
    </row>
    <row r="625" spans="1:8" ht="15.75" customHeight="1">
      <c r="A625" s="81"/>
      <c r="B625" s="81"/>
      <c r="C625" s="81"/>
      <c r="D625" s="81"/>
      <c r="E625" s="81"/>
      <c r="F625" s="81"/>
      <c r="G625" s="81"/>
      <c r="H625" s="81"/>
    </row>
    <row r="626" spans="1:8" ht="15.75" customHeight="1">
      <c r="A626" s="81"/>
      <c r="B626" s="81"/>
      <c r="C626" s="81"/>
      <c r="D626" s="81"/>
      <c r="E626" s="81"/>
      <c r="F626" s="81"/>
      <c r="G626" s="81"/>
      <c r="H626" s="81"/>
    </row>
    <row r="627" spans="1:8" ht="15.75" customHeight="1">
      <c r="A627" s="81"/>
      <c r="B627" s="81"/>
      <c r="C627" s="81"/>
      <c r="D627" s="81"/>
      <c r="E627" s="81"/>
      <c r="F627" s="81"/>
      <c r="G627" s="81"/>
      <c r="H627" s="81"/>
    </row>
    <row r="628" spans="1:8" ht="15.75" customHeight="1">
      <c r="A628" s="81"/>
      <c r="B628" s="81"/>
      <c r="C628" s="81"/>
      <c r="D628" s="81"/>
      <c r="E628" s="81"/>
      <c r="F628" s="81"/>
      <c r="G628" s="81"/>
      <c r="H628" s="81"/>
    </row>
    <row r="629" spans="1:8" ht="15.75" customHeight="1">
      <c r="A629" s="81"/>
      <c r="B629" s="81"/>
      <c r="C629" s="81"/>
      <c r="D629" s="81"/>
      <c r="E629" s="81"/>
      <c r="F629" s="81"/>
      <c r="G629" s="81"/>
      <c r="H629" s="81"/>
    </row>
    <row r="630" spans="1:8" ht="15.75" customHeight="1">
      <c r="A630" s="81"/>
      <c r="B630" s="81"/>
      <c r="C630" s="81"/>
      <c r="D630" s="81"/>
      <c r="E630" s="81"/>
      <c r="F630" s="81"/>
      <c r="G630" s="81"/>
      <c r="H630" s="81"/>
    </row>
    <row r="631" spans="1:8" ht="15.75" customHeight="1">
      <c r="A631" s="81"/>
      <c r="B631" s="81"/>
      <c r="C631" s="81"/>
      <c r="D631" s="81"/>
      <c r="E631" s="81"/>
      <c r="F631" s="81"/>
      <c r="G631" s="81"/>
      <c r="H631" s="81"/>
    </row>
    <row r="632" spans="1:8" ht="15.75" customHeight="1">
      <c r="A632" s="81"/>
      <c r="B632" s="81"/>
      <c r="C632" s="81"/>
      <c r="D632" s="81"/>
      <c r="E632" s="81"/>
      <c r="F632" s="81"/>
      <c r="G632" s="81"/>
      <c r="H632" s="81"/>
    </row>
    <row r="633" spans="1:8" ht="15.75" customHeight="1">
      <c r="A633" s="81"/>
      <c r="B633" s="81"/>
      <c r="C633" s="81"/>
      <c r="D633" s="81"/>
      <c r="E633" s="81"/>
      <c r="F633" s="81"/>
      <c r="G633" s="81"/>
      <c r="H633" s="81"/>
    </row>
    <row r="634" spans="1:8" ht="15.75" customHeight="1">
      <c r="A634" s="81"/>
      <c r="B634" s="81"/>
      <c r="C634" s="81"/>
      <c r="D634" s="81"/>
      <c r="E634" s="81"/>
      <c r="F634" s="81"/>
      <c r="G634" s="81"/>
      <c r="H634" s="81"/>
    </row>
    <row r="635" spans="1:8" ht="15.75" customHeight="1">
      <c r="A635" s="81"/>
      <c r="B635" s="81"/>
      <c r="C635" s="81"/>
      <c r="D635" s="81"/>
      <c r="E635" s="81"/>
      <c r="F635" s="81"/>
      <c r="G635" s="81"/>
      <c r="H635" s="81"/>
    </row>
    <row r="636" spans="1:8" ht="15.75" customHeight="1">
      <c r="A636" s="81"/>
      <c r="B636" s="81"/>
      <c r="C636" s="81"/>
      <c r="D636" s="81"/>
      <c r="E636" s="81"/>
      <c r="F636" s="81"/>
      <c r="G636" s="81"/>
      <c r="H636" s="81"/>
    </row>
    <row r="637" spans="1:8" ht="15.75" customHeight="1">
      <c r="A637" s="81"/>
      <c r="B637" s="81"/>
      <c r="C637" s="81"/>
      <c r="D637" s="81"/>
      <c r="E637" s="81"/>
      <c r="F637" s="81"/>
      <c r="G637" s="81"/>
      <c r="H637" s="81"/>
    </row>
    <row r="638" spans="1:8" ht="15.75" customHeight="1">
      <c r="A638" s="81"/>
      <c r="B638" s="81"/>
      <c r="C638" s="81"/>
      <c r="D638" s="81"/>
      <c r="E638" s="81"/>
      <c r="F638" s="81"/>
      <c r="G638" s="81"/>
      <c r="H638" s="81"/>
    </row>
    <row r="639" spans="1:8" ht="15.75" customHeight="1">
      <c r="A639" s="81"/>
      <c r="B639" s="81"/>
      <c r="C639" s="81"/>
      <c r="D639" s="81"/>
      <c r="E639" s="81"/>
      <c r="F639" s="81"/>
      <c r="G639" s="81"/>
      <c r="H639" s="81"/>
    </row>
    <row r="640" spans="1:8" ht="15.75" customHeight="1">
      <c r="A640" s="81"/>
      <c r="B640" s="81"/>
      <c r="C640" s="81"/>
      <c r="D640" s="81"/>
      <c r="E640" s="81"/>
      <c r="F640" s="81"/>
      <c r="G640" s="81"/>
      <c r="H640" s="81"/>
    </row>
    <row r="641" spans="1:8" ht="15.75" customHeight="1">
      <c r="A641" s="81"/>
      <c r="B641" s="81"/>
      <c r="C641" s="81"/>
      <c r="D641" s="81"/>
      <c r="E641" s="81"/>
      <c r="F641" s="81"/>
      <c r="G641" s="81"/>
      <c r="H641" s="81"/>
    </row>
    <row r="642" spans="1:8" ht="15.75" customHeight="1">
      <c r="A642" s="81"/>
      <c r="B642" s="81"/>
      <c r="C642" s="81"/>
      <c r="D642" s="81"/>
      <c r="E642" s="81"/>
      <c r="F642" s="81"/>
      <c r="G642" s="81"/>
      <c r="H642" s="81"/>
    </row>
    <row r="643" spans="1:8" ht="15.75" customHeight="1">
      <c r="A643" s="81"/>
      <c r="B643" s="81"/>
      <c r="C643" s="81"/>
      <c r="D643" s="81"/>
      <c r="E643" s="81"/>
      <c r="F643" s="81"/>
      <c r="G643" s="81"/>
      <c r="H643" s="81"/>
    </row>
    <row r="644" spans="1:8" ht="15.75" customHeight="1">
      <c r="A644" s="81"/>
      <c r="B644" s="81"/>
      <c r="C644" s="81"/>
      <c r="D644" s="81"/>
      <c r="E644" s="81"/>
      <c r="F644" s="81"/>
      <c r="G644" s="81"/>
      <c r="H644" s="81"/>
    </row>
    <row r="645" spans="1:8" ht="15.75" customHeight="1">
      <c r="A645" s="81"/>
      <c r="B645" s="81"/>
      <c r="C645" s="81"/>
      <c r="D645" s="81"/>
      <c r="E645" s="81"/>
      <c r="F645" s="81"/>
      <c r="G645" s="81"/>
      <c r="H645" s="81"/>
    </row>
    <row r="646" spans="1:8" ht="15.75" customHeight="1">
      <c r="A646" s="81"/>
      <c r="B646" s="81"/>
      <c r="C646" s="81"/>
      <c r="D646" s="81"/>
      <c r="E646" s="81"/>
      <c r="F646" s="81"/>
      <c r="G646" s="81"/>
      <c r="H646" s="81"/>
    </row>
    <row r="647" spans="1:8" ht="15.75" customHeight="1">
      <c r="A647" s="81"/>
      <c r="B647" s="81"/>
      <c r="C647" s="81"/>
      <c r="D647" s="81"/>
      <c r="E647" s="81"/>
      <c r="F647" s="81"/>
      <c r="G647" s="81"/>
      <c r="H647" s="81"/>
    </row>
    <row r="648" spans="1:8" ht="15.75" customHeight="1">
      <c r="A648" s="81"/>
      <c r="B648" s="81"/>
      <c r="C648" s="81"/>
      <c r="D648" s="81"/>
      <c r="E648" s="81"/>
      <c r="F648" s="81"/>
      <c r="G648" s="81"/>
      <c r="H648" s="81"/>
    </row>
    <row r="649" spans="1:8" ht="15.75" customHeight="1">
      <c r="A649" s="81"/>
      <c r="B649" s="81"/>
      <c r="C649" s="81"/>
      <c r="D649" s="81"/>
      <c r="E649" s="81"/>
      <c r="F649" s="81"/>
      <c r="G649" s="81"/>
      <c r="H649" s="81"/>
    </row>
    <row r="650" spans="1:8" ht="15.75" customHeight="1">
      <c r="A650" s="81"/>
      <c r="B650" s="81"/>
      <c r="C650" s="81"/>
      <c r="D650" s="81"/>
      <c r="E650" s="81"/>
      <c r="F650" s="81"/>
      <c r="G650" s="81"/>
      <c r="H650" s="81"/>
    </row>
    <row r="651" spans="1:8" ht="15.75" customHeight="1">
      <c r="A651" s="81"/>
      <c r="B651" s="81"/>
      <c r="C651" s="81"/>
      <c r="D651" s="81"/>
      <c r="E651" s="81"/>
      <c r="F651" s="81"/>
      <c r="G651" s="81"/>
      <c r="H651" s="81"/>
    </row>
    <row r="652" spans="1:8" ht="15.75" customHeight="1">
      <c r="A652" s="81"/>
      <c r="B652" s="81"/>
      <c r="C652" s="81"/>
      <c r="D652" s="81"/>
      <c r="E652" s="81"/>
      <c r="F652" s="81"/>
      <c r="G652" s="81"/>
      <c r="H652" s="81"/>
    </row>
    <row r="653" spans="1:8" ht="15.75" customHeight="1">
      <c r="A653" s="81"/>
      <c r="B653" s="81"/>
      <c r="C653" s="81"/>
      <c r="D653" s="81"/>
      <c r="E653" s="81"/>
      <c r="F653" s="81"/>
      <c r="G653" s="81"/>
      <c r="H653" s="81"/>
    </row>
    <row r="654" spans="1:8" ht="15.75" customHeight="1">
      <c r="A654" s="81"/>
      <c r="B654" s="81"/>
      <c r="C654" s="81"/>
      <c r="D654" s="81"/>
      <c r="E654" s="81"/>
      <c r="F654" s="81"/>
      <c r="G654" s="81"/>
      <c r="H654" s="81"/>
    </row>
    <row r="655" spans="1:8" ht="15.75" customHeight="1">
      <c r="A655" s="81"/>
      <c r="B655" s="81"/>
      <c r="C655" s="81"/>
      <c r="D655" s="81"/>
      <c r="E655" s="81"/>
      <c r="F655" s="81"/>
      <c r="G655" s="81"/>
      <c r="H655" s="81"/>
    </row>
    <row r="656" spans="1:8" ht="15.75" customHeight="1">
      <c r="A656" s="81"/>
      <c r="B656" s="81"/>
      <c r="C656" s="81"/>
      <c r="D656" s="81"/>
      <c r="E656" s="81"/>
      <c r="F656" s="81"/>
      <c r="G656" s="81"/>
      <c r="H656" s="81"/>
    </row>
    <row r="657" spans="1:8" ht="15.75" customHeight="1">
      <c r="A657" s="81"/>
      <c r="B657" s="81"/>
      <c r="C657" s="81"/>
      <c r="D657" s="81"/>
      <c r="E657" s="81"/>
      <c r="F657" s="81"/>
      <c r="G657" s="81"/>
      <c r="H657" s="81"/>
    </row>
    <row r="658" spans="1:8" ht="15.75" customHeight="1">
      <c r="A658" s="81"/>
      <c r="B658" s="81"/>
      <c r="C658" s="81"/>
      <c r="D658" s="81"/>
      <c r="E658" s="81"/>
      <c r="F658" s="81"/>
      <c r="G658" s="81"/>
      <c r="H658" s="81"/>
    </row>
    <row r="659" spans="1:8" ht="15.75" customHeight="1">
      <c r="A659" s="81"/>
      <c r="B659" s="81"/>
      <c r="C659" s="81"/>
      <c r="D659" s="81"/>
      <c r="E659" s="81"/>
      <c r="F659" s="81"/>
      <c r="G659" s="81"/>
      <c r="H659" s="81"/>
    </row>
    <row r="660" spans="1:8" ht="15.75" customHeight="1">
      <c r="A660" s="81"/>
      <c r="B660" s="81"/>
      <c r="C660" s="81"/>
      <c r="D660" s="81"/>
      <c r="E660" s="81"/>
      <c r="F660" s="81"/>
      <c r="G660" s="81"/>
      <c r="H660" s="81"/>
    </row>
    <row r="661" spans="1:8" ht="15.75" customHeight="1">
      <c r="A661" s="81"/>
      <c r="B661" s="81"/>
      <c r="C661" s="81"/>
      <c r="D661" s="81"/>
      <c r="E661" s="81"/>
      <c r="F661" s="81"/>
      <c r="G661" s="81"/>
      <c r="H661" s="81"/>
    </row>
    <row r="662" spans="1:8" ht="15.75" customHeight="1">
      <c r="A662" s="81"/>
      <c r="B662" s="81"/>
      <c r="C662" s="81"/>
      <c r="D662" s="81"/>
      <c r="E662" s="81"/>
      <c r="F662" s="81"/>
      <c r="G662" s="81"/>
      <c r="H662" s="81"/>
    </row>
    <row r="663" spans="1:8" ht="15.75" customHeight="1">
      <c r="A663" s="81"/>
      <c r="B663" s="81"/>
      <c r="C663" s="81"/>
      <c r="D663" s="81"/>
      <c r="E663" s="81"/>
      <c r="F663" s="81"/>
      <c r="G663" s="81"/>
      <c r="H663" s="81"/>
    </row>
    <row r="664" spans="1:8" ht="15.75" customHeight="1">
      <c r="A664" s="81"/>
      <c r="B664" s="81"/>
      <c r="C664" s="81"/>
      <c r="D664" s="81"/>
      <c r="E664" s="81"/>
      <c r="F664" s="81"/>
      <c r="G664" s="81"/>
      <c r="H664" s="81"/>
    </row>
    <row r="665" spans="1:8" ht="15.75" customHeight="1">
      <c r="A665" s="81"/>
      <c r="B665" s="81"/>
      <c r="C665" s="81"/>
      <c r="D665" s="81"/>
      <c r="E665" s="81"/>
      <c r="F665" s="81"/>
      <c r="G665" s="81"/>
      <c r="H665" s="81"/>
    </row>
    <row r="666" spans="1:8" ht="15.75" customHeight="1">
      <c r="A666" s="81"/>
      <c r="B666" s="81"/>
      <c r="C666" s="81"/>
      <c r="D666" s="81"/>
      <c r="E666" s="81"/>
      <c r="F666" s="81"/>
      <c r="G666" s="81"/>
      <c r="H666" s="81"/>
    </row>
    <row r="667" spans="1:8" ht="15.75" customHeight="1">
      <c r="A667" s="81"/>
      <c r="B667" s="81"/>
      <c r="C667" s="81"/>
      <c r="D667" s="81"/>
      <c r="E667" s="81"/>
      <c r="F667" s="81"/>
      <c r="G667" s="81"/>
      <c r="H667" s="81"/>
    </row>
    <row r="668" spans="1:8" ht="15.75" customHeight="1">
      <c r="A668" s="81"/>
      <c r="B668" s="81"/>
      <c r="C668" s="81"/>
      <c r="D668" s="81"/>
      <c r="E668" s="81"/>
      <c r="F668" s="81"/>
      <c r="G668" s="81"/>
      <c r="H668" s="81"/>
    </row>
    <row r="669" spans="1:8" ht="15.75" customHeight="1">
      <c r="A669" s="81"/>
      <c r="B669" s="81"/>
      <c r="C669" s="81"/>
      <c r="D669" s="81"/>
      <c r="E669" s="81"/>
      <c r="F669" s="81"/>
      <c r="G669" s="81"/>
      <c r="H669" s="81"/>
    </row>
    <row r="670" spans="1:8" ht="15.75" customHeight="1">
      <c r="A670" s="81"/>
      <c r="B670" s="81"/>
      <c r="C670" s="81"/>
      <c r="D670" s="81"/>
      <c r="E670" s="81"/>
      <c r="F670" s="81"/>
      <c r="G670" s="81"/>
      <c r="H670" s="81"/>
    </row>
    <row r="671" spans="1:8" ht="15.75" customHeight="1">
      <c r="A671" s="81"/>
      <c r="B671" s="81"/>
      <c r="C671" s="81"/>
      <c r="D671" s="81"/>
      <c r="E671" s="81"/>
      <c r="F671" s="81"/>
      <c r="G671" s="81"/>
      <c r="H671" s="81"/>
    </row>
    <row r="672" spans="1:8" ht="15.75" customHeight="1">
      <c r="A672" s="81"/>
      <c r="B672" s="81"/>
      <c r="C672" s="81"/>
      <c r="D672" s="81"/>
      <c r="E672" s="81"/>
      <c r="F672" s="81"/>
      <c r="G672" s="81"/>
      <c r="H672" s="81"/>
    </row>
    <row r="673" spans="1:8" ht="15.75" customHeight="1">
      <c r="A673" s="81"/>
      <c r="B673" s="81"/>
      <c r="C673" s="81"/>
      <c r="D673" s="81"/>
      <c r="E673" s="81"/>
      <c r="F673" s="81"/>
      <c r="G673" s="81"/>
      <c r="H673" s="81"/>
    </row>
    <row r="674" spans="1:8" ht="15.75" customHeight="1">
      <c r="A674" s="81"/>
      <c r="B674" s="81"/>
      <c r="C674" s="81"/>
      <c r="D674" s="81"/>
      <c r="E674" s="81"/>
      <c r="F674" s="81"/>
      <c r="G674" s="81"/>
      <c r="H674" s="81"/>
    </row>
    <row r="675" spans="1:8" ht="15.75" customHeight="1">
      <c r="A675" s="81"/>
      <c r="B675" s="81"/>
      <c r="C675" s="81"/>
      <c r="D675" s="81"/>
      <c r="E675" s="81"/>
      <c r="F675" s="81"/>
      <c r="G675" s="81"/>
      <c r="H675" s="81"/>
    </row>
    <row r="676" spans="1:8" ht="15.75" customHeight="1">
      <c r="A676" s="81"/>
      <c r="B676" s="81"/>
      <c r="C676" s="81"/>
      <c r="D676" s="81"/>
      <c r="E676" s="81"/>
      <c r="F676" s="81"/>
      <c r="G676" s="81"/>
      <c r="H676" s="81"/>
    </row>
    <row r="677" spans="1:8" ht="15.75" customHeight="1">
      <c r="A677" s="81"/>
      <c r="B677" s="81"/>
      <c r="C677" s="81"/>
      <c r="D677" s="81"/>
      <c r="E677" s="81"/>
      <c r="F677" s="81"/>
      <c r="G677" s="81"/>
      <c r="H677" s="81"/>
    </row>
    <row r="678" spans="1:8" ht="15.75" customHeight="1">
      <c r="A678" s="81"/>
      <c r="B678" s="81"/>
      <c r="C678" s="81"/>
      <c r="D678" s="81"/>
      <c r="E678" s="81"/>
      <c r="F678" s="81"/>
      <c r="G678" s="81"/>
      <c r="H678" s="81"/>
    </row>
    <row r="679" spans="1:8" ht="15.75" customHeight="1">
      <c r="A679" s="81"/>
      <c r="B679" s="81"/>
      <c r="C679" s="81"/>
      <c r="D679" s="81"/>
      <c r="E679" s="81"/>
      <c r="F679" s="81"/>
      <c r="G679" s="81"/>
      <c r="H679" s="81"/>
    </row>
    <row r="680" spans="1:8" ht="15.75" customHeight="1">
      <c r="A680" s="81"/>
      <c r="B680" s="81"/>
      <c r="C680" s="81"/>
      <c r="D680" s="81"/>
      <c r="E680" s="81"/>
      <c r="F680" s="81"/>
      <c r="G680" s="81"/>
      <c r="H680" s="81"/>
    </row>
    <row r="681" spans="1:8" ht="15.75" customHeight="1">
      <c r="A681" s="81"/>
      <c r="B681" s="81"/>
      <c r="C681" s="81"/>
      <c r="D681" s="81"/>
      <c r="E681" s="81"/>
      <c r="F681" s="81"/>
      <c r="G681" s="81"/>
      <c r="H681" s="81"/>
    </row>
    <row r="682" spans="1:8" ht="15.75" customHeight="1">
      <c r="A682" s="81"/>
      <c r="B682" s="81"/>
      <c r="C682" s="81"/>
      <c r="D682" s="81"/>
      <c r="E682" s="81"/>
      <c r="F682" s="81"/>
      <c r="G682" s="81"/>
      <c r="H682" s="81"/>
    </row>
    <row r="683" spans="1:8" ht="15.75" customHeight="1">
      <c r="A683" s="81"/>
      <c r="B683" s="81"/>
      <c r="C683" s="81"/>
      <c r="D683" s="81"/>
      <c r="E683" s="81"/>
      <c r="F683" s="81"/>
      <c r="G683" s="81"/>
      <c r="H683" s="81"/>
    </row>
    <row r="684" spans="1:8" ht="15.75" customHeight="1">
      <c r="A684" s="81"/>
      <c r="B684" s="81"/>
      <c r="C684" s="81"/>
      <c r="D684" s="81"/>
      <c r="E684" s="81"/>
      <c r="F684" s="81"/>
      <c r="G684" s="81"/>
      <c r="H684" s="81"/>
    </row>
    <row r="685" spans="1:8" ht="15.75" customHeight="1">
      <c r="A685" s="81"/>
      <c r="B685" s="81"/>
      <c r="C685" s="81"/>
      <c r="D685" s="81"/>
      <c r="E685" s="81"/>
      <c r="F685" s="81"/>
      <c r="G685" s="81"/>
      <c r="H685" s="81"/>
    </row>
    <row r="686" spans="1:8" ht="15.75" customHeight="1">
      <c r="A686" s="81"/>
      <c r="B686" s="81"/>
      <c r="C686" s="81"/>
      <c r="D686" s="81"/>
      <c r="E686" s="81"/>
      <c r="F686" s="81"/>
      <c r="G686" s="81"/>
      <c r="H686" s="81"/>
    </row>
    <row r="687" spans="1:8" ht="15.75" customHeight="1">
      <c r="A687" s="81"/>
      <c r="B687" s="81"/>
      <c r="C687" s="81"/>
      <c r="D687" s="81"/>
      <c r="E687" s="81"/>
      <c r="F687" s="81"/>
      <c r="G687" s="81"/>
      <c r="H687" s="81"/>
    </row>
    <row r="688" spans="1:8" ht="15.75" customHeight="1">
      <c r="A688" s="81"/>
      <c r="B688" s="81"/>
      <c r="C688" s="81"/>
      <c r="D688" s="81"/>
      <c r="E688" s="81"/>
      <c r="F688" s="81"/>
      <c r="G688" s="81"/>
      <c r="H688" s="81"/>
    </row>
    <row r="689" spans="1:8" ht="15.75" customHeight="1">
      <c r="A689" s="81"/>
      <c r="B689" s="81"/>
      <c r="C689" s="81"/>
      <c r="D689" s="81"/>
      <c r="E689" s="81"/>
      <c r="F689" s="81"/>
      <c r="G689" s="81"/>
      <c r="H689" s="81"/>
    </row>
    <row r="690" spans="1:8" ht="15.75" customHeight="1">
      <c r="A690" s="81"/>
      <c r="B690" s="81"/>
      <c r="C690" s="81"/>
      <c r="D690" s="81"/>
      <c r="E690" s="81"/>
      <c r="F690" s="81"/>
      <c r="G690" s="81"/>
      <c r="H690" s="81"/>
    </row>
    <row r="691" spans="1:8" ht="15.75" customHeight="1">
      <c r="A691" s="81"/>
      <c r="B691" s="81"/>
      <c r="C691" s="81"/>
      <c r="D691" s="81"/>
      <c r="E691" s="81"/>
      <c r="F691" s="81"/>
      <c r="G691" s="81"/>
      <c r="H691" s="81"/>
    </row>
    <row r="692" spans="1:8" ht="15.75" customHeight="1">
      <c r="A692" s="81"/>
      <c r="B692" s="81"/>
      <c r="C692" s="81"/>
      <c r="D692" s="81"/>
      <c r="E692" s="81"/>
      <c r="F692" s="81"/>
      <c r="G692" s="81"/>
      <c r="H692" s="81"/>
    </row>
    <row r="693" spans="1:8" ht="15.75" customHeight="1">
      <c r="A693" s="81"/>
      <c r="B693" s="81"/>
      <c r="C693" s="81"/>
      <c r="D693" s="81"/>
      <c r="E693" s="81"/>
      <c r="F693" s="81"/>
      <c r="G693" s="81"/>
      <c r="H693" s="81"/>
    </row>
    <row r="694" spans="1:8" ht="15.75" customHeight="1">
      <c r="A694" s="81"/>
      <c r="B694" s="81"/>
      <c r="C694" s="81"/>
      <c r="D694" s="81"/>
      <c r="E694" s="81"/>
      <c r="F694" s="81"/>
      <c r="G694" s="81"/>
      <c r="H694" s="81"/>
    </row>
    <row r="695" spans="1:8" ht="15.75" customHeight="1">
      <c r="A695" s="81"/>
      <c r="B695" s="81"/>
      <c r="C695" s="81"/>
      <c r="D695" s="81"/>
      <c r="E695" s="81"/>
      <c r="F695" s="81"/>
      <c r="G695" s="81"/>
      <c r="H695" s="81"/>
    </row>
    <row r="696" spans="1:8" ht="15.75" customHeight="1">
      <c r="A696" s="81"/>
      <c r="B696" s="81"/>
      <c r="C696" s="81"/>
      <c r="D696" s="81"/>
      <c r="E696" s="81"/>
      <c r="F696" s="81"/>
      <c r="G696" s="81"/>
      <c r="H696" s="81"/>
    </row>
    <row r="697" spans="1:8" ht="15.75" customHeight="1">
      <c r="A697" s="81"/>
      <c r="B697" s="81"/>
      <c r="C697" s="81"/>
      <c r="D697" s="81"/>
      <c r="E697" s="81"/>
      <c r="F697" s="81"/>
      <c r="G697" s="81"/>
      <c r="H697" s="81"/>
    </row>
    <row r="698" spans="1:8" ht="15.75" customHeight="1">
      <c r="A698" s="81"/>
      <c r="B698" s="81"/>
      <c r="C698" s="81"/>
      <c r="D698" s="81"/>
      <c r="E698" s="81"/>
      <c r="F698" s="81"/>
      <c r="G698" s="81"/>
      <c r="H698" s="81"/>
    </row>
    <row r="699" spans="1:8" ht="15.75" customHeight="1">
      <c r="A699" s="81"/>
      <c r="B699" s="81"/>
      <c r="C699" s="81"/>
      <c r="D699" s="81"/>
      <c r="E699" s="81"/>
      <c r="F699" s="81"/>
      <c r="G699" s="81"/>
      <c r="H699" s="81"/>
    </row>
    <row r="700" spans="1:8" ht="15.75" customHeight="1">
      <c r="A700" s="81"/>
      <c r="B700" s="81"/>
      <c r="C700" s="81"/>
      <c r="D700" s="81"/>
      <c r="E700" s="81"/>
      <c r="F700" s="81"/>
      <c r="G700" s="81"/>
      <c r="H700" s="81"/>
    </row>
    <row r="701" spans="1:8" ht="15.75" customHeight="1">
      <c r="A701" s="81"/>
      <c r="B701" s="81"/>
      <c r="C701" s="81"/>
      <c r="D701" s="81"/>
      <c r="E701" s="81"/>
      <c r="F701" s="81"/>
      <c r="G701" s="81"/>
      <c r="H701" s="81"/>
    </row>
    <row r="702" spans="1:8" ht="15.75" customHeight="1">
      <c r="A702" s="81"/>
      <c r="B702" s="81"/>
      <c r="C702" s="81"/>
      <c r="D702" s="81"/>
      <c r="E702" s="81"/>
      <c r="F702" s="81"/>
      <c r="G702" s="81"/>
      <c r="H702" s="81"/>
    </row>
    <row r="703" spans="1:8" ht="15.75" customHeight="1">
      <c r="A703" s="81"/>
      <c r="B703" s="81"/>
      <c r="C703" s="81"/>
      <c r="D703" s="81"/>
      <c r="E703" s="81"/>
      <c r="F703" s="81"/>
      <c r="G703" s="81"/>
      <c r="H703" s="81"/>
    </row>
    <row r="704" spans="1:8" ht="15.75" customHeight="1">
      <c r="A704" s="81"/>
      <c r="B704" s="81"/>
      <c r="C704" s="81"/>
      <c r="D704" s="81"/>
      <c r="E704" s="81"/>
      <c r="F704" s="81"/>
      <c r="G704" s="81"/>
      <c r="H704" s="81"/>
    </row>
    <row r="705" spans="1:8" ht="15.75" customHeight="1">
      <c r="A705" s="81"/>
      <c r="B705" s="81"/>
      <c r="C705" s="81"/>
      <c r="D705" s="81"/>
      <c r="E705" s="81"/>
      <c r="F705" s="81"/>
      <c r="G705" s="81"/>
      <c r="H705" s="81"/>
    </row>
    <row r="706" spans="1:8" ht="15.75" customHeight="1">
      <c r="A706" s="81"/>
      <c r="B706" s="81"/>
      <c r="C706" s="81"/>
      <c r="D706" s="81"/>
      <c r="E706" s="81"/>
      <c r="F706" s="81"/>
      <c r="G706" s="81"/>
      <c r="H706" s="81"/>
    </row>
    <row r="707" spans="1:8" ht="15.75" customHeight="1">
      <c r="A707" s="81"/>
      <c r="B707" s="81"/>
      <c r="C707" s="81"/>
      <c r="D707" s="81"/>
      <c r="E707" s="81"/>
      <c r="F707" s="81"/>
      <c r="G707" s="81"/>
      <c r="H707" s="81"/>
    </row>
    <row r="708" spans="1:8" ht="15.75" customHeight="1">
      <c r="A708" s="81"/>
      <c r="B708" s="81"/>
      <c r="C708" s="81"/>
      <c r="D708" s="81"/>
      <c r="E708" s="81"/>
      <c r="F708" s="81"/>
      <c r="G708" s="81"/>
      <c r="H708" s="81"/>
    </row>
    <row r="709" spans="1:8" ht="15.75" customHeight="1">
      <c r="A709" s="81"/>
      <c r="B709" s="81"/>
      <c r="C709" s="81"/>
      <c r="D709" s="81"/>
      <c r="E709" s="81"/>
      <c r="F709" s="81"/>
      <c r="G709" s="81"/>
      <c r="H709" s="81"/>
    </row>
    <row r="710" spans="1:8" ht="15.75" customHeight="1">
      <c r="A710" s="81"/>
      <c r="B710" s="81"/>
      <c r="C710" s="81"/>
      <c r="D710" s="81"/>
      <c r="E710" s="81"/>
      <c r="F710" s="81"/>
      <c r="G710" s="81"/>
      <c r="H710" s="81"/>
    </row>
    <row r="711" spans="1:8" ht="15.75" customHeight="1">
      <c r="A711" s="81"/>
      <c r="B711" s="81"/>
      <c r="C711" s="81"/>
      <c r="D711" s="81"/>
      <c r="E711" s="81"/>
      <c r="F711" s="81"/>
      <c r="G711" s="81"/>
      <c r="H711" s="81"/>
    </row>
    <row r="712" spans="1:8" ht="15.75" customHeight="1">
      <c r="A712" s="81"/>
      <c r="B712" s="81"/>
      <c r="C712" s="81"/>
      <c r="D712" s="81"/>
      <c r="E712" s="81"/>
      <c r="F712" s="81"/>
      <c r="G712" s="81"/>
      <c r="H712" s="81"/>
    </row>
    <row r="713" spans="1:8" ht="15.75" customHeight="1">
      <c r="A713" s="81"/>
      <c r="B713" s="81"/>
      <c r="C713" s="81"/>
      <c r="D713" s="81"/>
      <c r="E713" s="81"/>
      <c r="F713" s="81"/>
      <c r="G713" s="81"/>
      <c r="H713" s="81"/>
    </row>
    <row r="714" spans="1:8" ht="15.75" customHeight="1">
      <c r="A714" s="81"/>
      <c r="B714" s="81"/>
      <c r="C714" s="81"/>
      <c r="D714" s="81"/>
      <c r="E714" s="81"/>
      <c r="F714" s="81"/>
      <c r="G714" s="81"/>
      <c r="H714" s="81"/>
    </row>
    <row r="715" spans="1:8" ht="15.75" customHeight="1">
      <c r="A715" s="81"/>
      <c r="B715" s="81"/>
      <c r="C715" s="81"/>
      <c r="D715" s="81"/>
      <c r="E715" s="81"/>
      <c r="F715" s="81"/>
      <c r="G715" s="81"/>
      <c r="H715" s="81"/>
    </row>
    <row r="716" spans="1:8" ht="15.75" customHeight="1">
      <c r="A716" s="81"/>
      <c r="B716" s="81"/>
      <c r="C716" s="81"/>
      <c r="D716" s="81"/>
      <c r="E716" s="81"/>
      <c r="F716" s="81"/>
      <c r="G716" s="81"/>
      <c r="H716" s="81"/>
    </row>
    <row r="717" spans="1:8" ht="15.75" customHeight="1">
      <c r="A717" s="81"/>
      <c r="B717" s="81"/>
      <c r="C717" s="81"/>
      <c r="D717" s="81"/>
      <c r="E717" s="81"/>
      <c r="F717" s="81"/>
      <c r="G717" s="81"/>
      <c r="H717" s="81"/>
    </row>
    <row r="718" spans="1:8" ht="15.75" customHeight="1">
      <c r="A718" s="81"/>
      <c r="B718" s="81"/>
      <c r="C718" s="81"/>
      <c r="D718" s="81"/>
      <c r="E718" s="81"/>
      <c r="F718" s="81"/>
      <c r="G718" s="81"/>
      <c r="H718" s="81"/>
    </row>
    <row r="719" spans="1:8" ht="15.75" customHeight="1">
      <c r="A719" s="81"/>
      <c r="B719" s="81"/>
      <c r="C719" s="81"/>
      <c r="D719" s="81"/>
      <c r="E719" s="81"/>
      <c r="F719" s="81"/>
      <c r="G719" s="81"/>
      <c r="H719" s="81"/>
    </row>
    <row r="720" spans="1:8" ht="15.75" customHeight="1">
      <c r="A720" s="81"/>
      <c r="B720" s="81"/>
      <c r="C720" s="81"/>
      <c r="D720" s="81"/>
      <c r="E720" s="81"/>
      <c r="F720" s="81"/>
      <c r="G720" s="81"/>
      <c r="H720" s="81"/>
    </row>
    <row r="721" spans="1:8" ht="15.75" customHeight="1">
      <c r="A721" s="81"/>
      <c r="B721" s="81"/>
      <c r="C721" s="81"/>
      <c r="D721" s="81"/>
      <c r="E721" s="81"/>
      <c r="F721" s="81"/>
      <c r="G721" s="81"/>
      <c r="H721" s="81"/>
    </row>
    <row r="722" spans="1:8" ht="15.75" customHeight="1">
      <c r="A722" s="81"/>
      <c r="B722" s="81"/>
      <c r="C722" s="81"/>
      <c r="D722" s="81"/>
      <c r="E722" s="81"/>
      <c r="F722" s="81"/>
      <c r="G722" s="81"/>
      <c r="H722" s="81"/>
    </row>
    <row r="723" spans="1:8" ht="15.75" customHeight="1">
      <c r="A723" s="81"/>
      <c r="B723" s="81"/>
      <c r="C723" s="81"/>
      <c r="D723" s="81"/>
      <c r="E723" s="81"/>
      <c r="F723" s="81"/>
      <c r="G723" s="81"/>
      <c r="H723" s="81"/>
    </row>
    <row r="724" spans="1:8" ht="15.75" customHeight="1">
      <c r="A724" s="81"/>
      <c r="B724" s="81"/>
      <c r="C724" s="81"/>
      <c r="D724" s="81"/>
      <c r="E724" s="81"/>
      <c r="F724" s="81"/>
      <c r="G724" s="81"/>
      <c r="H724" s="81"/>
    </row>
    <row r="725" spans="1:8" ht="15.75" customHeight="1">
      <c r="A725" s="81"/>
      <c r="B725" s="81"/>
      <c r="C725" s="81"/>
      <c r="D725" s="81"/>
      <c r="E725" s="81"/>
      <c r="F725" s="81"/>
      <c r="G725" s="81"/>
      <c r="H725" s="81"/>
    </row>
    <row r="726" spans="1:8" ht="15.75" customHeight="1">
      <c r="A726" s="81"/>
      <c r="B726" s="81"/>
      <c r="C726" s="81"/>
      <c r="D726" s="81"/>
      <c r="E726" s="81"/>
      <c r="F726" s="81"/>
      <c r="G726" s="81"/>
      <c r="H726" s="81"/>
    </row>
    <row r="727" spans="1:8" ht="15.75" customHeight="1">
      <c r="A727" s="81"/>
      <c r="B727" s="81"/>
      <c r="C727" s="81"/>
      <c r="D727" s="81"/>
      <c r="E727" s="81"/>
      <c r="F727" s="81"/>
      <c r="G727" s="81"/>
      <c r="H727" s="81"/>
    </row>
    <row r="728" spans="1:8" ht="15.75" customHeight="1">
      <c r="A728" s="81"/>
      <c r="B728" s="81"/>
      <c r="C728" s="81"/>
      <c r="D728" s="81"/>
      <c r="E728" s="81"/>
      <c r="F728" s="81"/>
      <c r="G728" s="81"/>
      <c r="H728" s="81"/>
    </row>
    <row r="729" spans="1:8" ht="15.75" customHeight="1">
      <c r="A729" s="81"/>
      <c r="B729" s="81"/>
      <c r="C729" s="81"/>
      <c r="D729" s="81"/>
      <c r="E729" s="81"/>
      <c r="F729" s="81"/>
      <c r="G729" s="81"/>
      <c r="H729" s="81"/>
    </row>
    <row r="730" spans="1:8" ht="15.75" customHeight="1">
      <c r="A730" s="81"/>
      <c r="B730" s="81"/>
      <c r="C730" s="81"/>
      <c r="D730" s="81"/>
      <c r="E730" s="81"/>
      <c r="F730" s="81"/>
      <c r="G730" s="81"/>
      <c r="H730" s="81"/>
    </row>
    <row r="731" spans="1:8" ht="15.75" customHeight="1">
      <c r="A731" s="81"/>
      <c r="B731" s="81"/>
      <c r="C731" s="81"/>
      <c r="D731" s="81"/>
      <c r="E731" s="81"/>
      <c r="F731" s="81"/>
      <c r="G731" s="81"/>
      <c r="H731" s="81"/>
    </row>
    <row r="732" spans="1:8" ht="15.75" customHeight="1">
      <c r="A732" s="81"/>
      <c r="B732" s="81"/>
      <c r="C732" s="81"/>
      <c r="D732" s="81"/>
      <c r="E732" s="81"/>
      <c r="F732" s="81"/>
      <c r="G732" s="81"/>
      <c r="H732" s="81"/>
    </row>
    <row r="733" spans="1:8" ht="15.75" customHeight="1">
      <c r="A733" s="81"/>
      <c r="B733" s="81"/>
      <c r="C733" s="81"/>
      <c r="D733" s="81"/>
      <c r="E733" s="81"/>
      <c r="F733" s="81"/>
      <c r="G733" s="81"/>
      <c r="H733" s="81"/>
    </row>
    <row r="734" spans="1:8" ht="15.75" customHeight="1">
      <c r="A734" s="81"/>
      <c r="B734" s="81"/>
      <c r="C734" s="81"/>
      <c r="D734" s="81"/>
      <c r="E734" s="81"/>
      <c r="F734" s="81"/>
      <c r="G734" s="81"/>
      <c r="H734" s="81"/>
    </row>
    <row r="735" spans="1:8" ht="15.75" customHeight="1">
      <c r="A735" s="81"/>
      <c r="B735" s="81"/>
      <c r="C735" s="81"/>
      <c r="D735" s="81"/>
      <c r="E735" s="81"/>
      <c r="F735" s="81"/>
      <c r="G735" s="81"/>
      <c r="H735" s="81"/>
    </row>
    <row r="736" spans="1:8" ht="15.75" customHeight="1">
      <c r="A736" s="81"/>
      <c r="B736" s="81"/>
      <c r="C736" s="81"/>
      <c r="D736" s="81"/>
      <c r="E736" s="81"/>
      <c r="F736" s="81"/>
      <c r="G736" s="81"/>
      <c r="H736" s="81"/>
    </row>
    <row r="737" spans="1:8" ht="15.75" customHeight="1">
      <c r="A737" s="81"/>
      <c r="B737" s="81"/>
      <c r="C737" s="81"/>
      <c r="D737" s="81"/>
      <c r="E737" s="81"/>
      <c r="F737" s="81"/>
      <c r="G737" s="81"/>
      <c r="H737" s="81"/>
    </row>
    <row r="738" spans="1:8" ht="15.75" customHeight="1">
      <c r="A738" s="81"/>
      <c r="B738" s="81"/>
      <c r="C738" s="81"/>
      <c r="D738" s="81"/>
      <c r="E738" s="81"/>
      <c r="F738" s="81"/>
      <c r="G738" s="81"/>
      <c r="H738" s="81"/>
    </row>
    <row r="739" spans="1:8" ht="15.75" customHeight="1">
      <c r="A739" s="81"/>
      <c r="B739" s="81"/>
      <c r="C739" s="81"/>
      <c r="D739" s="81"/>
      <c r="E739" s="81"/>
      <c r="F739" s="81"/>
      <c r="G739" s="81"/>
      <c r="H739" s="81"/>
    </row>
    <row r="740" spans="1:8" ht="15.75" customHeight="1">
      <c r="A740" s="81"/>
      <c r="B740" s="81"/>
      <c r="C740" s="81"/>
      <c r="D740" s="81"/>
      <c r="E740" s="81"/>
      <c r="F740" s="81"/>
      <c r="G740" s="81"/>
      <c r="H740" s="81"/>
    </row>
    <row r="741" spans="1:8" ht="15.75" customHeight="1">
      <c r="A741" s="81"/>
      <c r="B741" s="81"/>
      <c r="C741" s="81"/>
      <c r="D741" s="81"/>
      <c r="E741" s="81"/>
      <c r="F741" s="81"/>
      <c r="G741" s="81"/>
      <c r="H741" s="81"/>
    </row>
    <row r="742" spans="1:8" ht="15.75" customHeight="1">
      <c r="A742" s="81"/>
      <c r="B742" s="81"/>
      <c r="C742" s="81"/>
      <c r="D742" s="81"/>
      <c r="E742" s="81"/>
      <c r="F742" s="81"/>
      <c r="G742" s="81"/>
      <c r="H742" s="81"/>
    </row>
    <row r="743" spans="1:8" ht="15.75" customHeight="1">
      <c r="A743" s="81"/>
      <c r="B743" s="81"/>
      <c r="C743" s="81"/>
      <c r="D743" s="81"/>
      <c r="E743" s="81"/>
      <c r="F743" s="81"/>
      <c r="G743" s="81"/>
      <c r="H743" s="81"/>
    </row>
    <row r="744" spans="1:8" ht="15.75" customHeight="1">
      <c r="A744" s="81"/>
      <c r="B744" s="81"/>
      <c r="C744" s="81"/>
      <c r="D744" s="81"/>
      <c r="E744" s="81"/>
      <c r="F744" s="81"/>
      <c r="G744" s="81"/>
      <c r="H744" s="81"/>
    </row>
    <row r="745" spans="1:8" ht="15.75" customHeight="1">
      <c r="A745" s="81"/>
      <c r="B745" s="81"/>
      <c r="C745" s="81"/>
      <c r="D745" s="81"/>
      <c r="E745" s="81"/>
      <c r="F745" s="81"/>
      <c r="G745" s="81"/>
      <c r="H745" s="81"/>
    </row>
    <row r="746" spans="1:8" ht="15.75" customHeight="1">
      <c r="A746" s="81"/>
      <c r="B746" s="81"/>
      <c r="C746" s="81"/>
      <c r="D746" s="81"/>
      <c r="E746" s="81"/>
      <c r="F746" s="81"/>
      <c r="G746" s="81"/>
      <c r="H746" s="81"/>
    </row>
    <row r="747" spans="1:8" ht="15.75" customHeight="1">
      <c r="A747" s="81"/>
      <c r="B747" s="81"/>
      <c r="C747" s="81"/>
      <c r="D747" s="81"/>
      <c r="E747" s="81"/>
      <c r="F747" s="81"/>
      <c r="G747" s="81"/>
      <c r="H747" s="81"/>
    </row>
    <row r="748" spans="1:8" ht="15.75" customHeight="1">
      <c r="A748" s="81"/>
      <c r="B748" s="81"/>
      <c r="C748" s="81"/>
      <c r="D748" s="81"/>
      <c r="E748" s="81"/>
      <c r="F748" s="81"/>
      <c r="G748" s="81"/>
      <c r="H748" s="81"/>
    </row>
    <row r="749" spans="1:8" ht="15.75" customHeight="1">
      <c r="A749" s="81"/>
      <c r="B749" s="81"/>
      <c r="C749" s="81"/>
      <c r="D749" s="81"/>
      <c r="E749" s="81"/>
      <c r="F749" s="81"/>
      <c r="G749" s="81"/>
      <c r="H749" s="81"/>
    </row>
    <row r="750" spans="1:8" ht="15.75" customHeight="1">
      <c r="A750" s="81"/>
      <c r="B750" s="81"/>
      <c r="C750" s="81"/>
      <c r="D750" s="81"/>
      <c r="E750" s="81"/>
      <c r="F750" s="81"/>
      <c r="G750" s="81"/>
      <c r="H750" s="81"/>
    </row>
    <row r="751" spans="1:8" ht="15.75" customHeight="1">
      <c r="A751" s="81"/>
      <c r="B751" s="81"/>
      <c r="C751" s="81"/>
      <c r="D751" s="81"/>
      <c r="E751" s="81"/>
      <c r="F751" s="81"/>
      <c r="G751" s="81"/>
      <c r="H751" s="81"/>
    </row>
    <row r="752" spans="1:8" ht="15.75" customHeight="1">
      <c r="A752" s="81"/>
      <c r="B752" s="81"/>
      <c r="C752" s="81"/>
      <c r="D752" s="81"/>
      <c r="E752" s="81"/>
      <c r="F752" s="81"/>
      <c r="G752" s="81"/>
      <c r="H752" s="81"/>
    </row>
    <row r="753" spans="1:8" ht="15.75" customHeight="1">
      <c r="A753" s="81"/>
      <c r="B753" s="81"/>
      <c r="C753" s="81"/>
      <c r="D753" s="81"/>
      <c r="E753" s="81"/>
      <c r="F753" s="81"/>
      <c r="G753" s="81"/>
      <c r="H753" s="81"/>
    </row>
    <row r="754" spans="1:8" ht="15.75" customHeight="1">
      <c r="A754" s="81"/>
      <c r="B754" s="81"/>
      <c r="C754" s="81"/>
      <c r="D754" s="81"/>
      <c r="E754" s="81"/>
      <c r="F754" s="81"/>
      <c r="G754" s="81"/>
      <c r="H754" s="81"/>
    </row>
    <row r="755" spans="1:8" ht="15.75" customHeight="1">
      <c r="A755" s="81"/>
      <c r="B755" s="81"/>
      <c r="C755" s="81"/>
      <c r="D755" s="81"/>
      <c r="E755" s="81"/>
      <c r="F755" s="81"/>
      <c r="G755" s="81"/>
      <c r="H755" s="81"/>
    </row>
    <row r="756" spans="1:8" ht="15.75" customHeight="1">
      <c r="A756" s="81"/>
      <c r="B756" s="81"/>
      <c r="C756" s="81"/>
      <c r="D756" s="81"/>
      <c r="E756" s="81"/>
      <c r="F756" s="81"/>
      <c r="G756" s="81"/>
      <c r="H756" s="81"/>
    </row>
    <row r="757" spans="1:8" ht="15.75" customHeight="1">
      <c r="A757" s="81"/>
      <c r="B757" s="81"/>
      <c r="C757" s="81"/>
      <c r="D757" s="81"/>
      <c r="E757" s="81"/>
      <c r="F757" s="81"/>
      <c r="G757" s="81"/>
      <c r="H757" s="81"/>
    </row>
    <row r="758" spans="1:8" ht="15.75" customHeight="1">
      <c r="A758" s="81"/>
      <c r="B758" s="81"/>
      <c r="C758" s="81"/>
      <c r="D758" s="81"/>
      <c r="E758" s="81"/>
      <c r="F758" s="81"/>
      <c r="G758" s="81"/>
      <c r="H758" s="81"/>
    </row>
    <row r="759" spans="1:8" ht="15.75" customHeight="1">
      <c r="A759" s="81"/>
      <c r="B759" s="81"/>
      <c r="C759" s="81"/>
      <c r="D759" s="81"/>
      <c r="E759" s="81"/>
      <c r="F759" s="81"/>
      <c r="G759" s="81"/>
      <c r="H759" s="81"/>
    </row>
    <row r="760" spans="1:8" ht="15.75" customHeight="1">
      <c r="A760" s="81"/>
      <c r="B760" s="81"/>
      <c r="C760" s="81"/>
      <c r="D760" s="81"/>
      <c r="E760" s="81"/>
      <c r="F760" s="81"/>
      <c r="G760" s="81"/>
      <c r="H760" s="81"/>
    </row>
    <row r="761" spans="1:8" ht="15.75" customHeight="1">
      <c r="A761" s="81"/>
      <c r="B761" s="81"/>
      <c r="C761" s="81"/>
      <c r="D761" s="81"/>
      <c r="E761" s="81"/>
      <c r="F761" s="81"/>
      <c r="G761" s="81"/>
      <c r="H761" s="81"/>
    </row>
    <row r="762" spans="1:8" ht="15.75" customHeight="1">
      <c r="A762" s="81"/>
      <c r="B762" s="81"/>
      <c r="C762" s="81"/>
      <c r="D762" s="81"/>
      <c r="E762" s="81"/>
      <c r="F762" s="81"/>
      <c r="G762" s="81"/>
      <c r="H762" s="81"/>
    </row>
    <row r="763" spans="1:8" ht="15.75" customHeight="1">
      <c r="A763" s="81"/>
      <c r="B763" s="81"/>
      <c r="C763" s="81"/>
      <c r="D763" s="81"/>
      <c r="E763" s="81"/>
      <c r="F763" s="81"/>
      <c r="G763" s="81"/>
      <c r="H763" s="81"/>
    </row>
    <row r="764" spans="1:8" ht="15.75" customHeight="1">
      <c r="A764" s="81"/>
      <c r="B764" s="81"/>
      <c r="C764" s="81"/>
      <c r="D764" s="81"/>
      <c r="E764" s="81"/>
      <c r="F764" s="81"/>
      <c r="G764" s="81"/>
      <c r="H764" s="81"/>
    </row>
    <row r="765" spans="1:8" ht="15.75" customHeight="1">
      <c r="A765" s="81"/>
      <c r="B765" s="81"/>
      <c r="C765" s="81"/>
      <c r="D765" s="81"/>
      <c r="E765" s="81"/>
      <c r="F765" s="81"/>
      <c r="G765" s="81"/>
      <c r="H765" s="81"/>
    </row>
    <row r="766" spans="1:8" ht="15.75" customHeight="1">
      <c r="A766" s="81"/>
      <c r="B766" s="81"/>
      <c r="C766" s="81"/>
      <c r="D766" s="81"/>
      <c r="E766" s="81"/>
      <c r="F766" s="81"/>
      <c r="G766" s="81"/>
      <c r="H766" s="81"/>
    </row>
    <row r="767" spans="1:8" ht="15.75" customHeight="1">
      <c r="A767" s="81"/>
      <c r="B767" s="81"/>
      <c r="C767" s="81"/>
      <c r="D767" s="81"/>
      <c r="E767" s="81"/>
      <c r="F767" s="81"/>
      <c r="G767" s="81"/>
      <c r="H767" s="81"/>
    </row>
    <row r="768" spans="1:8" ht="15.75" customHeight="1">
      <c r="A768" s="81"/>
      <c r="B768" s="81"/>
      <c r="C768" s="81"/>
      <c r="D768" s="81"/>
      <c r="E768" s="81"/>
      <c r="F768" s="81"/>
      <c r="G768" s="81"/>
      <c r="H768" s="81"/>
    </row>
    <row r="769" spans="1:8" ht="15.75" customHeight="1">
      <c r="A769" s="81"/>
      <c r="B769" s="81"/>
      <c r="C769" s="81"/>
      <c r="D769" s="81"/>
      <c r="E769" s="81"/>
      <c r="F769" s="81"/>
      <c r="G769" s="81"/>
      <c r="H769" s="81"/>
    </row>
    <row r="770" spans="1:8" ht="15.75" customHeight="1">
      <c r="A770" s="81"/>
      <c r="B770" s="81"/>
      <c r="C770" s="81"/>
      <c r="D770" s="81"/>
      <c r="E770" s="81"/>
      <c r="F770" s="81"/>
      <c r="G770" s="81"/>
      <c r="H770" s="81"/>
    </row>
    <row r="771" spans="1:8" ht="15.75" customHeight="1">
      <c r="A771" s="81"/>
      <c r="B771" s="81"/>
      <c r="C771" s="81"/>
      <c r="D771" s="81"/>
      <c r="E771" s="81"/>
      <c r="F771" s="81"/>
      <c r="G771" s="81"/>
      <c r="H771" s="81"/>
    </row>
    <row r="772" spans="1:8" ht="15.75" customHeight="1">
      <c r="A772" s="81"/>
      <c r="B772" s="81"/>
      <c r="C772" s="81"/>
      <c r="D772" s="81"/>
      <c r="E772" s="81"/>
      <c r="F772" s="81"/>
      <c r="G772" s="81"/>
      <c r="H772" s="81"/>
    </row>
    <row r="773" spans="1:8" ht="15.75" customHeight="1">
      <c r="A773" s="81"/>
      <c r="B773" s="81"/>
      <c r="C773" s="81"/>
      <c r="D773" s="81"/>
      <c r="E773" s="81"/>
      <c r="F773" s="81"/>
      <c r="G773" s="81"/>
      <c r="H773" s="81"/>
    </row>
    <row r="774" spans="1:8" ht="15.75" customHeight="1">
      <c r="A774" s="81"/>
      <c r="B774" s="81"/>
      <c r="C774" s="81"/>
      <c r="D774" s="81"/>
      <c r="E774" s="81"/>
      <c r="F774" s="81"/>
      <c r="G774" s="81"/>
      <c r="H774" s="81"/>
    </row>
    <row r="775" spans="1:8" ht="15.75" customHeight="1">
      <c r="A775" s="81"/>
      <c r="B775" s="81"/>
      <c r="C775" s="81"/>
      <c r="D775" s="81"/>
      <c r="E775" s="81"/>
      <c r="F775" s="81"/>
      <c r="G775" s="81"/>
      <c r="H775" s="81"/>
    </row>
    <row r="776" spans="1:8" ht="15.75" customHeight="1">
      <c r="A776" s="81"/>
      <c r="B776" s="81"/>
      <c r="C776" s="81"/>
      <c r="D776" s="81"/>
      <c r="E776" s="81"/>
      <c r="F776" s="81"/>
      <c r="G776" s="81"/>
      <c r="H776" s="81"/>
    </row>
    <row r="777" spans="1:8" ht="15.75" customHeight="1">
      <c r="A777" s="81"/>
      <c r="B777" s="81"/>
      <c r="C777" s="81"/>
      <c r="D777" s="81"/>
      <c r="E777" s="81"/>
      <c r="F777" s="81"/>
      <c r="G777" s="81"/>
      <c r="H777" s="81"/>
    </row>
    <row r="778" spans="1:8" ht="15.75" customHeight="1">
      <c r="A778" s="81"/>
      <c r="B778" s="81"/>
      <c r="C778" s="81"/>
      <c r="D778" s="81"/>
      <c r="E778" s="81"/>
      <c r="F778" s="81"/>
      <c r="G778" s="81"/>
      <c r="H778" s="81"/>
    </row>
    <row r="779" spans="1:8" ht="15.75" customHeight="1">
      <c r="A779" s="81"/>
      <c r="B779" s="81"/>
      <c r="C779" s="81"/>
      <c r="D779" s="81"/>
      <c r="E779" s="81"/>
      <c r="F779" s="81"/>
      <c r="G779" s="81"/>
      <c r="H779" s="81"/>
    </row>
    <row r="780" spans="1:8" ht="15.75" customHeight="1">
      <c r="A780" s="81"/>
      <c r="B780" s="81"/>
      <c r="C780" s="81"/>
      <c r="D780" s="81"/>
      <c r="E780" s="81"/>
      <c r="F780" s="81"/>
      <c r="G780" s="81"/>
      <c r="H780" s="81"/>
    </row>
    <row r="781" spans="1:8" ht="15.75" customHeight="1">
      <c r="A781" s="81"/>
      <c r="B781" s="81"/>
      <c r="C781" s="81"/>
      <c r="D781" s="81"/>
      <c r="E781" s="81"/>
      <c r="F781" s="81"/>
      <c r="G781" s="81"/>
      <c r="H781" s="81"/>
    </row>
    <row r="782" spans="1:8" ht="15.75" customHeight="1">
      <c r="A782" s="81"/>
      <c r="B782" s="81"/>
      <c r="C782" s="81"/>
      <c r="D782" s="81"/>
      <c r="E782" s="81"/>
      <c r="F782" s="81"/>
      <c r="G782" s="81"/>
      <c r="H782" s="81"/>
    </row>
    <row r="783" spans="1:8" ht="15.75" customHeight="1">
      <c r="A783" s="81"/>
      <c r="B783" s="81"/>
      <c r="C783" s="81"/>
      <c r="D783" s="81"/>
      <c r="E783" s="81"/>
      <c r="F783" s="81"/>
      <c r="G783" s="81"/>
      <c r="H783" s="81"/>
    </row>
    <row r="784" spans="1:8" ht="15.75" customHeight="1">
      <c r="A784" s="81"/>
      <c r="B784" s="81"/>
      <c r="C784" s="81"/>
      <c r="D784" s="81"/>
      <c r="E784" s="81"/>
      <c r="F784" s="81"/>
      <c r="G784" s="81"/>
      <c r="H784" s="81"/>
    </row>
    <row r="785" spans="1:8" ht="15.75" customHeight="1">
      <c r="A785" s="81"/>
      <c r="B785" s="81"/>
      <c r="C785" s="81"/>
      <c r="D785" s="81"/>
      <c r="E785" s="81"/>
      <c r="F785" s="81"/>
      <c r="G785" s="81"/>
      <c r="H785" s="81"/>
    </row>
    <row r="786" spans="1:8" ht="15.75" customHeight="1">
      <c r="A786" s="81"/>
      <c r="B786" s="81"/>
      <c r="C786" s="81"/>
      <c r="D786" s="81"/>
      <c r="E786" s="81"/>
      <c r="F786" s="81"/>
      <c r="G786" s="81"/>
      <c r="H786" s="81"/>
    </row>
    <row r="787" spans="1:8" ht="15.75" customHeight="1">
      <c r="A787" s="81"/>
      <c r="B787" s="81"/>
      <c r="C787" s="81"/>
      <c r="D787" s="81"/>
      <c r="E787" s="81"/>
      <c r="F787" s="81"/>
      <c r="G787" s="81"/>
      <c r="H787" s="81"/>
    </row>
    <row r="788" spans="1:8" ht="15.75" customHeight="1">
      <c r="A788" s="81"/>
      <c r="B788" s="81"/>
      <c r="C788" s="81"/>
      <c r="D788" s="81"/>
      <c r="E788" s="81"/>
      <c r="F788" s="81"/>
      <c r="G788" s="81"/>
      <c r="H788" s="81"/>
    </row>
    <row r="789" spans="1:8" ht="15.75" customHeight="1">
      <c r="A789" s="81"/>
      <c r="B789" s="81"/>
      <c r="C789" s="81"/>
      <c r="D789" s="81"/>
      <c r="E789" s="81"/>
      <c r="F789" s="81"/>
      <c r="G789" s="81"/>
      <c r="H789" s="81"/>
    </row>
    <row r="790" spans="1:8" ht="15.75" customHeight="1">
      <c r="A790" s="81"/>
      <c r="B790" s="81"/>
      <c r="C790" s="81"/>
      <c r="D790" s="81"/>
      <c r="E790" s="81"/>
      <c r="F790" s="81"/>
      <c r="G790" s="81"/>
      <c r="H790" s="81"/>
    </row>
    <row r="791" spans="1:8" ht="15.75" customHeight="1">
      <c r="A791" s="81"/>
      <c r="B791" s="81"/>
      <c r="C791" s="81"/>
      <c r="D791" s="81"/>
      <c r="E791" s="81"/>
      <c r="F791" s="81"/>
      <c r="G791" s="81"/>
      <c r="H791" s="81"/>
    </row>
    <row r="792" spans="1:8" ht="15.75" customHeight="1">
      <c r="A792" s="81"/>
      <c r="B792" s="81"/>
      <c r="C792" s="81"/>
      <c r="D792" s="81"/>
      <c r="E792" s="81"/>
      <c r="F792" s="81"/>
      <c r="G792" s="81"/>
      <c r="H792" s="81"/>
    </row>
    <row r="793" spans="1:8" ht="15.75" customHeight="1">
      <c r="A793" s="81"/>
      <c r="B793" s="81"/>
      <c r="C793" s="81"/>
      <c r="D793" s="81"/>
      <c r="E793" s="81"/>
      <c r="F793" s="81"/>
      <c r="G793" s="81"/>
      <c r="H793" s="81"/>
    </row>
    <row r="794" spans="1:8" ht="15.75" customHeight="1">
      <c r="A794" s="81"/>
      <c r="B794" s="81"/>
      <c r="C794" s="81"/>
      <c r="D794" s="81"/>
      <c r="E794" s="81"/>
      <c r="F794" s="81"/>
      <c r="G794" s="81"/>
      <c r="H794" s="81"/>
    </row>
    <row r="795" spans="1:8" ht="15.75" customHeight="1">
      <c r="A795" s="81"/>
      <c r="B795" s="81"/>
      <c r="C795" s="81"/>
      <c r="D795" s="81"/>
      <c r="E795" s="81"/>
      <c r="F795" s="81"/>
      <c r="G795" s="81"/>
      <c r="H795" s="81"/>
    </row>
    <row r="796" spans="1:8" ht="15.75" customHeight="1">
      <c r="A796" s="81"/>
      <c r="B796" s="81"/>
      <c r="C796" s="81"/>
      <c r="D796" s="81"/>
      <c r="E796" s="81"/>
      <c r="F796" s="81"/>
      <c r="G796" s="81"/>
      <c r="H796" s="81"/>
    </row>
    <row r="797" spans="1:8" ht="15.75" customHeight="1">
      <c r="A797" s="81"/>
      <c r="B797" s="81"/>
      <c r="C797" s="81"/>
      <c r="D797" s="81"/>
      <c r="E797" s="81"/>
      <c r="F797" s="81"/>
      <c r="G797" s="81"/>
      <c r="H797" s="81"/>
    </row>
    <row r="798" spans="1:8" ht="15.75" customHeight="1">
      <c r="A798" s="81"/>
      <c r="B798" s="81"/>
      <c r="C798" s="81"/>
      <c r="D798" s="81"/>
      <c r="E798" s="81"/>
      <c r="F798" s="81"/>
      <c r="G798" s="81"/>
      <c r="H798" s="81"/>
    </row>
    <row r="799" spans="1:8" ht="15.75" customHeight="1">
      <c r="A799" s="81"/>
      <c r="B799" s="81"/>
      <c r="C799" s="81"/>
      <c r="D799" s="81"/>
      <c r="E799" s="81"/>
      <c r="F799" s="81"/>
      <c r="G799" s="81"/>
      <c r="H799" s="81"/>
    </row>
    <row r="800" spans="1:8" ht="15.75" customHeight="1">
      <c r="A800" s="81"/>
      <c r="B800" s="81"/>
      <c r="C800" s="81"/>
      <c r="D800" s="81"/>
      <c r="E800" s="81"/>
      <c r="F800" s="81"/>
      <c r="G800" s="81"/>
      <c r="H800" s="81"/>
    </row>
    <row r="801" spans="1:8" ht="15.75" customHeight="1">
      <c r="A801" s="81"/>
      <c r="B801" s="81"/>
      <c r="C801" s="81"/>
      <c r="D801" s="81"/>
      <c r="E801" s="81"/>
      <c r="F801" s="81"/>
      <c r="G801" s="81"/>
      <c r="H801" s="81"/>
    </row>
    <row r="802" spans="1:8" ht="15.75" customHeight="1">
      <c r="A802" s="81"/>
      <c r="B802" s="81"/>
      <c r="C802" s="81"/>
      <c r="D802" s="81"/>
      <c r="E802" s="81"/>
      <c r="F802" s="81"/>
      <c r="G802" s="81"/>
      <c r="H802" s="81"/>
    </row>
    <row r="803" spans="1:8" ht="15.75" customHeight="1">
      <c r="A803" s="81"/>
      <c r="B803" s="81"/>
      <c r="C803" s="81"/>
      <c r="D803" s="81"/>
      <c r="E803" s="81"/>
      <c r="F803" s="81"/>
      <c r="G803" s="81"/>
      <c r="H803" s="81"/>
    </row>
    <row r="804" spans="1:8" ht="15.75" customHeight="1">
      <c r="A804" s="81"/>
      <c r="B804" s="81"/>
      <c r="C804" s="81"/>
      <c r="D804" s="81"/>
      <c r="E804" s="81"/>
      <c r="F804" s="81"/>
      <c r="G804" s="81"/>
      <c r="H804" s="81"/>
    </row>
    <row r="805" spans="1:8" ht="15.75" customHeight="1">
      <c r="A805" s="81"/>
      <c r="B805" s="81"/>
      <c r="C805" s="81"/>
      <c r="D805" s="81"/>
      <c r="E805" s="81"/>
      <c r="F805" s="81"/>
      <c r="G805" s="81"/>
      <c r="H805" s="81"/>
    </row>
    <row r="806" spans="1:8" ht="15.75" customHeight="1">
      <c r="A806" s="81"/>
      <c r="B806" s="81"/>
      <c r="C806" s="81"/>
      <c r="D806" s="81"/>
      <c r="E806" s="81"/>
      <c r="F806" s="81"/>
      <c r="G806" s="81"/>
      <c r="H806" s="81"/>
    </row>
    <row r="807" spans="1:8" ht="15.75" customHeight="1">
      <c r="A807" s="81"/>
      <c r="B807" s="81"/>
      <c r="C807" s="81"/>
      <c r="D807" s="81"/>
      <c r="E807" s="81"/>
      <c r="F807" s="81"/>
      <c r="G807" s="81"/>
      <c r="H807" s="81"/>
    </row>
    <row r="808" spans="1:8" ht="15.75" customHeight="1">
      <c r="A808" s="81"/>
      <c r="B808" s="81"/>
      <c r="C808" s="81"/>
      <c r="D808" s="81"/>
      <c r="E808" s="81"/>
      <c r="F808" s="81"/>
      <c r="G808" s="81"/>
      <c r="H808" s="81"/>
    </row>
    <row r="809" spans="1:8" ht="15.75" customHeight="1">
      <c r="A809" s="81"/>
      <c r="B809" s="81"/>
      <c r="C809" s="81"/>
      <c r="D809" s="81"/>
      <c r="E809" s="81"/>
      <c r="F809" s="81"/>
      <c r="G809" s="81"/>
      <c r="H809" s="81"/>
    </row>
    <row r="810" spans="1:8" ht="15.75" customHeight="1">
      <c r="A810" s="81"/>
      <c r="B810" s="81"/>
      <c r="C810" s="81"/>
      <c r="D810" s="81"/>
      <c r="E810" s="81"/>
      <c r="F810" s="81"/>
      <c r="G810" s="81"/>
      <c r="H810" s="81"/>
    </row>
    <row r="811" spans="1:8" ht="15.75" customHeight="1">
      <c r="A811" s="81"/>
      <c r="B811" s="81"/>
      <c r="C811" s="81"/>
      <c r="D811" s="81"/>
      <c r="E811" s="81"/>
      <c r="F811" s="81"/>
      <c r="G811" s="81"/>
      <c r="H811" s="81"/>
    </row>
    <row r="812" spans="1:8" ht="15.75" customHeight="1">
      <c r="A812" s="81"/>
      <c r="B812" s="81"/>
      <c r="C812" s="81"/>
      <c r="D812" s="81"/>
      <c r="E812" s="81"/>
      <c r="F812" s="81"/>
      <c r="G812" s="81"/>
      <c r="H812" s="81"/>
    </row>
    <row r="813" spans="1:8" ht="15.75" customHeight="1">
      <c r="A813" s="81"/>
      <c r="B813" s="81"/>
      <c r="C813" s="81"/>
      <c r="D813" s="81"/>
      <c r="E813" s="81"/>
      <c r="F813" s="81"/>
      <c r="G813" s="81"/>
      <c r="H813" s="81"/>
    </row>
    <row r="814" spans="1:8" ht="15.75" customHeight="1">
      <c r="A814" s="81"/>
      <c r="B814" s="81"/>
      <c r="C814" s="81"/>
      <c r="D814" s="81"/>
      <c r="E814" s="81"/>
      <c r="F814" s="81"/>
      <c r="G814" s="81"/>
      <c r="H814" s="81"/>
    </row>
    <row r="815" spans="1:8" ht="15.75" customHeight="1">
      <c r="A815" s="81"/>
      <c r="B815" s="81"/>
      <c r="C815" s="81"/>
      <c r="D815" s="81"/>
      <c r="E815" s="81"/>
      <c r="F815" s="81"/>
      <c r="G815" s="81"/>
      <c r="H815" s="81"/>
    </row>
    <row r="816" spans="1:8" ht="15.75" customHeight="1">
      <c r="A816" s="81"/>
      <c r="B816" s="81"/>
      <c r="C816" s="81"/>
      <c r="D816" s="81"/>
      <c r="E816" s="81"/>
      <c r="F816" s="81"/>
      <c r="G816" s="81"/>
      <c r="H816" s="81"/>
    </row>
    <row r="817" spans="1:8" ht="15.75" customHeight="1">
      <c r="A817" s="81"/>
      <c r="B817" s="81"/>
      <c r="C817" s="81"/>
      <c r="D817" s="81"/>
      <c r="E817" s="81"/>
      <c r="F817" s="81"/>
      <c r="G817" s="81"/>
      <c r="H817" s="81"/>
    </row>
    <row r="818" spans="1:8" ht="15.75" customHeight="1">
      <c r="A818" s="81"/>
      <c r="B818" s="81"/>
      <c r="C818" s="81"/>
      <c r="D818" s="81"/>
      <c r="E818" s="81"/>
      <c r="F818" s="81"/>
      <c r="G818" s="81"/>
      <c r="H818" s="81"/>
    </row>
    <row r="819" spans="1:8" ht="15.75" customHeight="1">
      <c r="A819" s="81"/>
      <c r="B819" s="81"/>
      <c r="C819" s="81"/>
      <c r="D819" s="81"/>
      <c r="E819" s="81"/>
      <c r="F819" s="81"/>
      <c r="G819" s="81"/>
      <c r="H819" s="81"/>
    </row>
    <row r="820" spans="1:8" ht="15.75" customHeight="1">
      <c r="A820" s="81"/>
      <c r="B820" s="81"/>
      <c r="C820" s="81"/>
      <c r="D820" s="81"/>
      <c r="E820" s="81"/>
      <c r="F820" s="81"/>
      <c r="G820" s="81"/>
      <c r="H820" s="81"/>
    </row>
    <row r="821" spans="1:8" ht="15.75" customHeight="1">
      <c r="A821" s="81"/>
      <c r="B821" s="81"/>
      <c r="C821" s="81"/>
      <c r="D821" s="81"/>
      <c r="E821" s="81"/>
      <c r="F821" s="81"/>
      <c r="G821" s="81"/>
      <c r="H821" s="81"/>
    </row>
    <row r="822" spans="1:8" ht="15.75" customHeight="1">
      <c r="A822" s="81"/>
      <c r="B822" s="81"/>
      <c r="C822" s="81"/>
      <c r="D822" s="81"/>
      <c r="E822" s="81"/>
      <c r="F822" s="81"/>
      <c r="G822" s="81"/>
      <c r="H822" s="81"/>
    </row>
    <row r="823" spans="1:8" ht="15.75" customHeight="1">
      <c r="A823" s="81"/>
      <c r="B823" s="81"/>
      <c r="C823" s="81"/>
      <c r="D823" s="81"/>
      <c r="E823" s="81"/>
      <c r="F823" s="81"/>
      <c r="G823" s="81"/>
      <c r="H823" s="81"/>
    </row>
    <row r="824" spans="1:8" ht="15.75" customHeight="1">
      <c r="A824" s="81"/>
      <c r="B824" s="81"/>
      <c r="C824" s="81"/>
      <c r="D824" s="81"/>
      <c r="E824" s="81"/>
      <c r="F824" s="81"/>
      <c r="G824" s="81"/>
      <c r="H824" s="81"/>
    </row>
    <row r="825" spans="1:8" ht="15.75" customHeight="1">
      <c r="A825" s="81"/>
      <c r="B825" s="81"/>
      <c r="C825" s="81"/>
      <c r="D825" s="81"/>
      <c r="E825" s="81"/>
      <c r="F825" s="81"/>
      <c r="G825" s="81"/>
      <c r="H825" s="81"/>
    </row>
    <row r="826" spans="1:8" ht="15.75" customHeight="1">
      <c r="A826" s="81"/>
      <c r="B826" s="81"/>
      <c r="C826" s="81"/>
      <c r="D826" s="81"/>
      <c r="E826" s="81"/>
      <c r="F826" s="81"/>
      <c r="G826" s="81"/>
      <c r="H826" s="81"/>
    </row>
    <row r="827" spans="1:8" ht="15.75" customHeight="1">
      <c r="A827" s="81"/>
      <c r="B827" s="81"/>
      <c r="C827" s="81"/>
      <c r="D827" s="81"/>
      <c r="E827" s="81"/>
      <c r="F827" s="81"/>
      <c r="G827" s="81"/>
      <c r="H827" s="81"/>
    </row>
    <row r="828" spans="1:8" ht="15.75" customHeight="1">
      <c r="A828" s="81"/>
      <c r="B828" s="81"/>
      <c r="C828" s="81"/>
      <c r="D828" s="81"/>
      <c r="E828" s="81"/>
      <c r="F828" s="81"/>
      <c r="G828" s="81"/>
      <c r="H828" s="81"/>
    </row>
    <row r="829" spans="1:8" ht="15.75" customHeight="1">
      <c r="A829" s="81"/>
      <c r="B829" s="81"/>
      <c r="C829" s="81"/>
      <c r="D829" s="81"/>
      <c r="E829" s="81"/>
      <c r="F829" s="81"/>
      <c r="G829" s="81"/>
      <c r="H829" s="81"/>
    </row>
    <row r="830" spans="1:8" ht="15.75" customHeight="1">
      <c r="A830" s="81"/>
      <c r="B830" s="81"/>
      <c r="C830" s="81"/>
      <c r="D830" s="81"/>
      <c r="E830" s="81"/>
      <c r="F830" s="81"/>
      <c r="G830" s="81"/>
      <c r="H830" s="81"/>
    </row>
    <row r="831" spans="1:8" ht="15.75" customHeight="1">
      <c r="A831" s="81"/>
      <c r="B831" s="81"/>
      <c r="C831" s="81"/>
      <c r="D831" s="81"/>
      <c r="E831" s="81"/>
      <c r="F831" s="81"/>
      <c r="G831" s="81"/>
      <c r="H831" s="81"/>
    </row>
    <row r="832" spans="1:8" ht="15.75" customHeight="1">
      <c r="A832" s="81"/>
      <c r="B832" s="81"/>
      <c r="C832" s="81"/>
      <c r="D832" s="81"/>
      <c r="E832" s="81"/>
      <c r="F832" s="81"/>
      <c r="G832" s="81"/>
      <c r="H832" s="81"/>
    </row>
    <row r="833" spans="1:8" ht="15.75" customHeight="1">
      <c r="A833" s="81"/>
      <c r="B833" s="81"/>
      <c r="C833" s="81"/>
      <c r="D833" s="81"/>
      <c r="E833" s="81"/>
      <c r="F833" s="81"/>
      <c r="G833" s="81"/>
      <c r="H833" s="81"/>
    </row>
    <row r="834" spans="1:8" ht="15.75" customHeight="1">
      <c r="A834" s="81"/>
      <c r="B834" s="81"/>
      <c r="C834" s="81"/>
      <c r="D834" s="81"/>
      <c r="E834" s="81"/>
      <c r="F834" s="81"/>
      <c r="G834" s="81"/>
      <c r="H834" s="81"/>
    </row>
    <row r="835" spans="1:8" ht="15.75" customHeight="1">
      <c r="A835" s="81"/>
      <c r="B835" s="81"/>
      <c r="C835" s="81"/>
      <c r="D835" s="81"/>
      <c r="E835" s="81"/>
      <c r="F835" s="81"/>
      <c r="G835" s="81"/>
      <c r="H835" s="81"/>
    </row>
    <row r="836" spans="1:8" ht="15.75" customHeight="1">
      <c r="A836" s="81"/>
      <c r="B836" s="81"/>
      <c r="C836" s="81"/>
      <c r="D836" s="81"/>
      <c r="E836" s="81"/>
      <c r="F836" s="81"/>
      <c r="G836" s="81"/>
      <c r="H836" s="81"/>
    </row>
    <row r="837" spans="1:8" ht="15.75" customHeight="1">
      <c r="A837" s="81"/>
      <c r="B837" s="81"/>
      <c r="C837" s="81"/>
      <c r="D837" s="81"/>
      <c r="E837" s="81"/>
      <c r="F837" s="81"/>
      <c r="G837" s="81"/>
      <c r="H837" s="81"/>
    </row>
    <row r="838" spans="1:8" ht="15.75" customHeight="1">
      <c r="A838" s="81"/>
      <c r="B838" s="81"/>
      <c r="C838" s="81"/>
      <c r="D838" s="81"/>
      <c r="E838" s="81"/>
      <c r="F838" s="81"/>
      <c r="G838" s="81"/>
      <c r="H838" s="81"/>
    </row>
    <row r="839" spans="1:8" ht="15.75" customHeight="1">
      <c r="A839" s="81"/>
      <c r="B839" s="81"/>
      <c r="C839" s="81"/>
      <c r="D839" s="81"/>
      <c r="E839" s="81"/>
      <c r="F839" s="81"/>
      <c r="G839" s="81"/>
      <c r="H839" s="81"/>
    </row>
    <row r="840" spans="1:8" ht="15.75" customHeight="1">
      <c r="A840" s="81"/>
      <c r="B840" s="81"/>
      <c r="C840" s="81"/>
      <c r="D840" s="81"/>
      <c r="E840" s="81"/>
      <c r="F840" s="81"/>
      <c r="G840" s="81"/>
      <c r="H840" s="81"/>
    </row>
    <row r="841" spans="1:8" ht="15.75" customHeight="1">
      <c r="A841" s="81"/>
      <c r="B841" s="81"/>
      <c r="C841" s="81"/>
      <c r="D841" s="81"/>
      <c r="E841" s="81"/>
      <c r="F841" s="81"/>
      <c r="G841" s="81"/>
      <c r="H841" s="81"/>
    </row>
    <row r="842" spans="1:8" ht="15.75" customHeight="1">
      <c r="A842" s="81"/>
      <c r="B842" s="81"/>
      <c r="C842" s="81"/>
      <c r="D842" s="81"/>
      <c r="E842" s="81"/>
      <c r="F842" s="81"/>
      <c r="G842" s="81"/>
      <c r="H842" s="81"/>
    </row>
    <row r="843" spans="1:8" ht="15.75" customHeight="1">
      <c r="A843" s="81"/>
      <c r="B843" s="81"/>
      <c r="C843" s="81"/>
      <c r="D843" s="81"/>
      <c r="E843" s="81"/>
      <c r="F843" s="81"/>
      <c r="G843" s="81"/>
      <c r="H843" s="81"/>
    </row>
    <row r="844" spans="1:8" ht="15.75" customHeight="1">
      <c r="A844" s="81"/>
      <c r="B844" s="81"/>
      <c r="C844" s="81"/>
      <c r="D844" s="81"/>
      <c r="E844" s="81"/>
      <c r="F844" s="81"/>
      <c r="G844" s="81"/>
      <c r="H844" s="81"/>
    </row>
    <row r="845" spans="1:8" ht="15.75" customHeight="1">
      <c r="A845" s="81"/>
      <c r="B845" s="81"/>
      <c r="C845" s="81"/>
      <c r="D845" s="81"/>
      <c r="E845" s="81"/>
      <c r="F845" s="81"/>
      <c r="G845" s="81"/>
      <c r="H845" s="81"/>
    </row>
    <row r="846" spans="1:8" ht="15.75" customHeight="1">
      <c r="A846" s="81"/>
      <c r="B846" s="81"/>
      <c r="C846" s="81"/>
      <c r="D846" s="81"/>
      <c r="E846" s="81"/>
      <c r="F846" s="81"/>
      <c r="G846" s="81"/>
      <c r="H846" s="81"/>
    </row>
    <row r="847" spans="1:8" ht="15.75" customHeight="1">
      <c r="A847" s="81"/>
      <c r="B847" s="81"/>
      <c r="C847" s="81"/>
      <c r="D847" s="81"/>
      <c r="E847" s="81"/>
      <c r="F847" s="81"/>
      <c r="G847" s="81"/>
      <c r="H847" s="81"/>
    </row>
    <row r="848" spans="1:8" ht="15.75" customHeight="1">
      <c r="A848" s="81"/>
      <c r="B848" s="81"/>
      <c r="C848" s="81"/>
      <c r="D848" s="81"/>
      <c r="E848" s="81"/>
      <c r="F848" s="81"/>
      <c r="G848" s="81"/>
      <c r="H848" s="81"/>
    </row>
    <row r="849" spans="1:8" ht="15.75" customHeight="1">
      <c r="A849" s="81"/>
      <c r="B849" s="81"/>
      <c r="C849" s="81"/>
      <c r="D849" s="81"/>
      <c r="E849" s="81"/>
      <c r="F849" s="81"/>
      <c r="G849" s="81"/>
      <c r="H849" s="81"/>
    </row>
    <row r="850" spans="1:8" ht="15.75" customHeight="1">
      <c r="A850" s="81"/>
      <c r="B850" s="81"/>
      <c r="C850" s="81"/>
      <c r="D850" s="81"/>
      <c r="E850" s="81"/>
      <c r="F850" s="81"/>
      <c r="G850" s="81"/>
      <c r="H850" s="81"/>
    </row>
    <row r="851" spans="1:8" ht="15.75" customHeight="1">
      <c r="A851" s="81"/>
      <c r="B851" s="81"/>
      <c r="C851" s="81"/>
      <c r="D851" s="81"/>
      <c r="E851" s="81"/>
      <c r="F851" s="81"/>
      <c r="G851" s="81"/>
      <c r="H851" s="81"/>
    </row>
    <row r="852" spans="1:8" ht="15.75" customHeight="1">
      <c r="A852" s="81"/>
      <c r="B852" s="81"/>
      <c r="C852" s="81"/>
      <c r="D852" s="81"/>
      <c r="E852" s="81"/>
      <c r="F852" s="81"/>
      <c r="G852" s="81"/>
      <c r="H852" s="81"/>
    </row>
    <row r="853" spans="1:8" ht="15.75" customHeight="1">
      <c r="A853" s="81"/>
      <c r="B853" s="81"/>
      <c r="C853" s="81"/>
      <c r="D853" s="81"/>
      <c r="E853" s="81"/>
      <c r="F853" s="81"/>
      <c r="G853" s="81"/>
      <c r="H853" s="81"/>
    </row>
    <row r="854" spans="1:8" ht="15.75" customHeight="1">
      <c r="A854" s="81"/>
      <c r="B854" s="81"/>
      <c r="C854" s="81"/>
      <c r="D854" s="81"/>
      <c r="E854" s="81"/>
      <c r="F854" s="81"/>
      <c r="G854" s="81"/>
      <c r="H854" s="81"/>
    </row>
    <row r="855" spans="1:8" ht="15.75" customHeight="1">
      <c r="A855" s="81"/>
      <c r="B855" s="81"/>
      <c r="C855" s="81"/>
      <c r="D855" s="81"/>
      <c r="E855" s="81"/>
      <c r="F855" s="81"/>
      <c r="G855" s="81"/>
      <c r="H855" s="81"/>
    </row>
    <row r="856" spans="1:8" ht="15.75" customHeight="1">
      <c r="A856" s="81"/>
      <c r="B856" s="81"/>
      <c r="C856" s="81"/>
      <c r="D856" s="81"/>
      <c r="E856" s="81"/>
      <c r="F856" s="81"/>
      <c r="G856" s="81"/>
      <c r="H856" s="81"/>
    </row>
    <row r="857" spans="1:8" ht="15.75" customHeight="1">
      <c r="A857" s="81"/>
      <c r="B857" s="81"/>
      <c r="C857" s="81"/>
      <c r="D857" s="81"/>
      <c r="E857" s="81"/>
      <c r="F857" s="81"/>
      <c r="G857" s="81"/>
      <c r="H857" s="81"/>
    </row>
    <row r="858" spans="1:8" ht="15.75" customHeight="1">
      <c r="A858" s="81"/>
      <c r="B858" s="81"/>
      <c r="C858" s="81"/>
      <c r="D858" s="81"/>
      <c r="E858" s="81"/>
      <c r="F858" s="81"/>
      <c r="G858" s="81"/>
      <c r="H858" s="81"/>
    </row>
    <row r="859" spans="1:8" ht="15.75" customHeight="1">
      <c r="A859" s="81"/>
      <c r="B859" s="81"/>
      <c r="C859" s="81"/>
      <c r="D859" s="81"/>
      <c r="E859" s="81"/>
      <c r="F859" s="81"/>
      <c r="G859" s="81"/>
      <c r="H859" s="81"/>
    </row>
    <row r="860" spans="1:8" ht="15.75" customHeight="1">
      <c r="A860" s="81"/>
      <c r="B860" s="81"/>
      <c r="C860" s="81"/>
      <c r="D860" s="81"/>
      <c r="E860" s="81"/>
      <c r="F860" s="81"/>
      <c r="G860" s="81"/>
      <c r="H860" s="81"/>
    </row>
    <row r="861" spans="1:8" ht="15.75" customHeight="1">
      <c r="A861" s="81"/>
      <c r="B861" s="81"/>
      <c r="C861" s="81"/>
      <c r="D861" s="81"/>
      <c r="E861" s="81"/>
      <c r="F861" s="81"/>
      <c r="G861" s="81"/>
      <c r="H861" s="81"/>
    </row>
    <row r="862" spans="1:8" ht="15.75" customHeight="1">
      <c r="A862" s="81"/>
      <c r="B862" s="81"/>
      <c r="C862" s="81"/>
      <c r="D862" s="81"/>
      <c r="E862" s="81"/>
      <c r="F862" s="81"/>
      <c r="G862" s="81"/>
      <c r="H862" s="81"/>
    </row>
    <row r="863" spans="1:8" ht="15.75" customHeight="1">
      <c r="A863" s="81"/>
      <c r="B863" s="81"/>
      <c r="C863" s="81"/>
      <c r="D863" s="81"/>
      <c r="E863" s="81"/>
      <c r="F863" s="81"/>
      <c r="G863" s="81"/>
      <c r="H863" s="81"/>
    </row>
    <row r="864" spans="1:8" ht="15.75" customHeight="1">
      <c r="A864" s="81"/>
      <c r="B864" s="81"/>
      <c r="C864" s="81"/>
      <c r="D864" s="81"/>
      <c r="E864" s="81"/>
      <c r="F864" s="81"/>
      <c r="G864" s="81"/>
      <c r="H864" s="81"/>
    </row>
    <row r="865" spans="1:8" ht="15.75" customHeight="1">
      <c r="A865" s="81"/>
      <c r="B865" s="81"/>
      <c r="C865" s="81"/>
      <c r="D865" s="81"/>
      <c r="E865" s="81"/>
      <c r="F865" s="81"/>
      <c r="G865" s="81"/>
      <c r="H865" s="81"/>
    </row>
    <row r="866" spans="1:8" ht="15.75" customHeight="1">
      <c r="A866" s="81"/>
      <c r="B866" s="81"/>
      <c r="C866" s="81"/>
      <c r="D866" s="81"/>
      <c r="E866" s="81"/>
      <c r="F866" s="81"/>
      <c r="G866" s="81"/>
      <c r="H866" s="81"/>
    </row>
    <row r="867" spans="1:8" ht="15.75" customHeight="1">
      <c r="A867" s="81"/>
      <c r="B867" s="81"/>
      <c r="C867" s="81"/>
      <c r="D867" s="81"/>
      <c r="E867" s="81"/>
      <c r="F867" s="81"/>
      <c r="G867" s="81"/>
      <c r="H867" s="81"/>
    </row>
    <row r="868" spans="1:8" ht="15.75" customHeight="1">
      <c r="A868" s="81"/>
      <c r="B868" s="81"/>
      <c r="C868" s="81"/>
      <c r="D868" s="81"/>
      <c r="E868" s="81"/>
      <c r="F868" s="81"/>
      <c r="G868" s="81"/>
      <c r="H868" s="81"/>
    </row>
    <row r="869" spans="1:8" ht="15.75" customHeight="1">
      <c r="A869" s="81"/>
      <c r="B869" s="81"/>
      <c r="C869" s="81"/>
      <c r="D869" s="81"/>
      <c r="E869" s="81"/>
      <c r="F869" s="81"/>
      <c r="G869" s="81"/>
      <c r="H869" s="81"/>
    </row>
    <row r="870" spans="1:8" ht="15.75" customHeight="1">
      <c r="A870" s="81"/>
      <c r="B870" s="81"/>
      <c r="C870" s="81"/>
      <c r="D870" s="81"/>
      <c r="E870" s="81"/>
      <c r="F870" s="81"/>
      <c r="G870" s="81"/>
      <c r="H870" s="81"/>
    </row>
    <row r="871" spans="1:8" ht="15.75" customHeight="1">
      <c r="A871" s="81"/>
      <c r="B871" s="81"/>
      <c r="C871" s="81"/>
      <c r="D871" s="81"/>
      <c r="E871" s="81"/>
      <c r="F871" s="81"/>
      <c r="G871" s="81"/>
      <c r="H871" s="81"/>
    </row>
    <row r="872" spans="1:8" ht="15.75" customHeight="1">
      <c r="A872" s="81"/>
      <c r="B872" s="81"/>
      <c r="C872" s="81"/>
      <c r="D872" s="81"/>
      <c r="E872" s="81"/>
      <c r="F872" s="81"/>
      <c r="G872" s="81"/>
      <c r="H872" s="81"/>
    </row>
    <row r="873" spans="1:8" ht="15.75" customHeight="1">
      <c r="A873" s="81"/>
      <c r="B873" s="81"/>
      <c r="C873" s="81"/>
      <c r="D873" s="81"/>
      <c r="E873" s="81"/>
      <c r="F873" s="81"/>
      <c r="G873" s="81"/>
      <c r="H873" s="81"/>
    </row>
    <row r="874" spans="1:8" ht="15.75" customHeight="1">
      <c r="A874" s="81"/>
      <c r="B874" s="81"/>
      <c r="C874" s="81"/>
      <c r="D874" s="81"/>
      <c r="E874" s="81"/>
      <c r="F874" s="81"/>
      <c r="G874" s="81"/>
      <c r="H874" s="81"/>
    </row>
    <row r="875" spans="1:8" ht="15.75" customHeight="1">
      <c r="A875" s="81"/>
      <c r="B875" s="81"/>
      <c r="C875" s="81"/>
      <c r="D875" s="81"/>
      <c r="E875" s="81"/>
      <c r="F875" s="81"/>
      <c r="G875" s="81"/>
      <c r="H875" s="81"/>
    </row>
    <row r="876" spans="1:8" ht="15.75" customHeight="1">
      <c r="A876" s="81"/>
      <c r="B876" s="81"/>
      <c r="C876" s="81"/>
      <c r="D876" s="81"/>
      <c r="E876" s="81"/>
      <c r="F876" s="81"/>
      <c r="G876" s="81"/>
      <c r="H876" s="81"/>
    </row>
    <row r="877" spans="1:8" ht="15.75" customHeight="1">
      <c r="A877" s="81"/>
      <c r="B877" s="81"/>
      <c r="C877" s="81"/>
      <c r="D877" s="81"/>
      <c r="E877" s="81"/>
      <c r="F877" s="81"/>
      <c r="G877" s="81"/>
      <c r="H877" s="81"/>
    </row>
    <row r="878" spans="1:8" ht="15.75" customHeight="1">
      <c r="A878" s="81"/>
      <c r="B878" s="81"/>
      <c r="C878" s="81"/>
      <c r="D878" s="81"/>
      <c r="E878" s="81"/>
      <c r="F878" s="81"/>
      <c r="G878" s="81"/>
      <c r="H878" s="81"/>
    </row>
    <row r="879" spans="1:8" ht="15.75" customHeight="1">
      <c r="A879" s="81"/>
      <c r="B879" s="81"/>
      <c r="C879" s="81"/>
      <c r="D879" s="81"/>
      <c r="E879" s="81"/>
      <c r="F879" s="81"/>
      <c r="G879" s="81"/>
      <c r="H879" s="81"/>
    </row>
    <row r="880" spans="1:8" ht="15.75" customHeight="1">
      <c r="A880" s="81"/>
      <c r="B880" s="81"/>
      <c r="C880" s="81"/>
      <c r="D880" s="81"/>
      <c r="E880" s="81"/>
      <c r="F880" s="81"/>
      <c r="G880" s="81"/>
      <c r="H880" s="81"/>
    </row>
    <row r="881" spans="1:8" ht="15.75" customHeight="1">
      <c r="A881" s="81"/>
      <c r="B881" s="81"/>
      <c r="C881" s="81"/>
      <c r="D881" s="81"/>
      <c r="E881" s="81"/>
      <c r="F881" s="81"/>
      <c r="G881" s="81"/>
      <c r="H881" s="81"/>
    </row>
    <row r="882" spans="1:8" ht="15.75" customHeight="1">
      <c r="A882" s="81"/>
      <c r="B882" s="81"/>
      <c r="C882" s="81"/>
      <c r="D882" s="81"/>
      <c r="E882" s="81"/>
      <c r="F882" s="81"/>
      <c r="G882" s="81"/>
      <c r="H882" s="81"/>
    </row>
    <row r="883" spans="1:8" ht="15.75" customHeight="1">
      <c r="A883" s="81"/>
      <c r="B883" s="81"/>
      <c r="C883" s="81"/>
      <c r="D883" s="81"/>
      <c r="E883" s="81"/>
      <c r="F883" s="81"/>
      <c r="G883" s="81"/>
      <c r="H883" s="81"/>
    </row>
    <row r="884" spans="1:8" ht="15.75" customHeight="1">
      <c r="A884" s="81"/>
      <c r="B884" s="81"/>
      <c r="C884" s="81"/>
      <c r="D884" s="81"/>
      <c r="E884" s="81"/>
      <c r="F884" s="81"/>
      <c r="G884" s="81"/>
      <c r="H884" s="81"/>
    </row>
    <row r="885" spans="1:8" ht="15.75" customHeight="1">
      <c r="A885" s="81"/>
      <c r="B885" s="81"/>
      <c r="C885" s="81"/>
      <c r="D885" s="81"/>
      <c r="E885" s="81"/>
      <c r="F885" s="81"/>
      <c r="G885" s="81"/>
      <c r="H885" s="81"/>
    </row>
    <row r="886" spans="1:8" ht="15.75" customHeight="1">
      <c r="A886" s="81"/>
      <c r="B886" s="81"/>
      <c r="C886" s="81"/>
      <c r="D886" s="81"/>
      <c r="E886" s="81"/>
      <c r="F886" s="81"/>
      <c r="G886" s="81"/>
      <c r="H886" s="81"/>
    </row>
    <row r="887" spans="1:8" ht="15.75" customHeight="1">
      <c r="A887" s="81"/>
      <c r="B887" s="81"/>
      <c r="C887" s="81"/>
      <c r="D887" s="81"/>
      <c r="E887" s="81"/>
      <c r="F887" s="81"/>
      <c r="G887" s="81"/>
      <c r="H887" s="81"/>
    </row>
    <row r="888" spans="1:8" ht="15.75" customHeight="1">
      <c r="A888" s="81"/>
      <c r="B888" s="81"/>
      <c r="C888" s="81"/>
      <c r="D888" s="81"/>
      <c r="E888" s="81"/>
      <c r="F888" s="81"/>
      <c r="G888" s="81"/>
      <c r="H888" s="81"/>
    </row>
    <row r="889" spans="1:8" ht="15.75" customHeight="1">
      <c r="A889" s="81"/>
      <c r="B889" s="81"/>
      <c r="C889" s="81"/>
      <c r="D889" s="81"/>
      <c r="E889" s="81"/>
      <c r="F889" s="81"/>
      <c r="G889" s="81"/>
      <c r="H889" s="81"/>
    </row>
    <row r="890" spans="1:8" ht="15.75" customHeight="1">
      <c r="A890" s="81"/>
      <c r="B890" s="81"/>
      <c r="C890" s="81"/>
      <c r="D890" s="81"/>
      <c r="E890" s="81"/>
      <c r="F890" s="81"/>
      <c r="G890" s="81"/>
      <c r="H890" s="81"/>
    </row>
    <row r="891" spans="1:8" ht="15.75" customHeight="1">
      <c r="A891" s="81"/>
      <c r="B891" s="81"/>
      <c r="C891" s="81"/>
      <c r="D891" s="81"/>
      <c r="E891" s="81"/>
      <c r="F891" s="81"/>
      <c r="G891" s="81"/>
      <c r="H891" s="81"/>
    </row>
    <row r="892" spans="1:8" ht="15.75" customHeight="1">
      <c r="A892" s="81"/>
      <c r="B892" s="81"/>
      <c r="C892" s="81"/>
      <c r="D892" s="81"/>
      <c r="E892" s="81"/>
      <c r="F892" s="81"/>
      <c r="G892" s="81"/>
      <c r="H892" s="81"/>
    </row>
    <row r="893" spans="1:8" ht="15.75" customHeight="1">
      <c r="A893" s="81"/>
      <c r="B893" s="81"/>
      <c r="C893" s="81"/>
      <c r="D893" s="81"/>
      <c r="E893" s="81"/>
      <c r="F893" s="81"/>
      <c r="G893" s="81"/>
      <c r="H893" s="81"/>
    </row>
    <row r="894" spans="1:8" ht="15.75" customHeight="1">
      <c r="A894" s="81"/>
      <c r="B894" s="81"/>
      <c r="C894" s="81"/>
      <c r="D894" s="81"/>
      <c r="E894" s="81"/>
      <c r="F894" s="81"/>
      <c r="G894" s="81"/>
      <c r="H894" s="81"/>
    </row>
    <row r="895" spans="1:8" ht="15.75" customHeight="1">
      <c r="A895" s="81"/>
      <c r="B895" s="81"/>
      <c r="C895" s="81"/>
      <c r="D895" s="81"/>
      <c r="E895" s="81"/>
      <c r="F895" s="81"/>
      <c r="G895" s="81"/>
      <c r="H895" s="81"/>
    </row>
    <row r="896" spans="1:8" ht="15.75" customHeight="1">
      <c r="A896" s="81"/>
      <c r="B896" s="81"/>
      <c r="C896" s="81"/>
      <c r="D896" s="81"/>
      <c r="E896" s="81"/>
      <c r="F896" s="81"/>
      <c r="G896" s="81"/>
      <c r="H896" s="81"/>
    </row>
    <row r="897" spans="1:8" ht="15.75" customHeight="1">
      <c r="A897" s="81"/>
      <c r="B897" s="81"/>
      <c r="C897" s="81"/>
      <c r="D897" s="81"/>
      <c r="E897" s="81"/>
      <c r="F897" s="81"/>
      <c r="G897" s="81"/>
      <c r="H897" s="81"/>
    </row>
    <row r="898" spans="1:8" ht="15.75" customHeight="1">
      <c r="A898" s="81"/>
      <c r="B898" s="81"/>
      <c r="C898" s="81"/>
      <c r="D898" s="81"/>
      <c r="E898" s="81"/>
      <c r="F898" s="81"/>
      <c r="G898" s="81"/>
      <c r="H898" s="81"/>
    </row>
    <row r="899" spans="1:8" ht="15.75" customHeight="1">
      <c r="A899" s="81"/>
      <c r="B899" s="81"/>
      <c r="C899" s="81"/>
      <c r="D899" s="81"/>
      <c r="E899" s="81"/>
      <c r="F899" s="81"/>
      <c r="G899" s="81"/>
      <c r="H899" s="81"/>
    </row>
    <row r="900" spans="1:8" ht="15.75" customHeight="1">
      <c r="A900" s="81"/>
      <c r="B900" s="81"/>
      <c r="C900" s="81"/>
      <c r="D900" s="81"/>
      <c r="E900" s="81"/>
      <c r="F900" s="81"/>
      <c r="G900" s="81"/>
      <c r="H900" s="81"/>
    </row>
    <row r="901" spans="1:8" ht="15.75" customHeight="1">
      <c r="A901" s="81"/>
      <c r="B901" s="81"/>
      <c r="C901" s="81"/>
      <c r="D901" s="81"/>
      <c r="E901" s="81"/>
      <c r="F901" s="81"/>
      <c r="G901" s="81"/>
      <c r="H901" s="81"/>
    </row>
    <row r="902" spans="1:8" ht="15.75" customHeight="1">
      <c r="A902" s="81"/>
      <c r="B902" s="81"/>
      <c r="C902" s="81"/>
      <c r="D902" s="81"/>
      <c r="E902" s="81"/>
      <c r="F902" s="81"/>
      <c r="G902" s="81"/>
      <c r="H902" s="81"/>
    </row>
    <row r="903" spans="1:8" ht="15.75" customHeight="1">
      <c r="A903" s="81"/>
      <c r="B903" s="81"/>
      <c r="C903" s="81"/>
      <c r="D903" s="81"/>
      <c r="E903" s="81"/>
      <c r="F903" s="81"/>
      <c r="G903" s="81"/>
      <c r="H903" s="81"/>
    </row>
    <row r="904" spans="1:8" ht="15.75" customHeight="1">
      <c r="A904" s="81"/>
      <c r="B904" s="81"/>
      <c r="C904" s="81"/>
      <c r="D904" s="81"/>
      <c r="E904" s="81"/>
      <c r="F904" s="81"/>
      <c r="G904" s="81"/>
      <c r="H904" s="81"/>
    </row>
    <row r="905" spans="1:8" ht="15.75" customHeight="1">
      <c r="A905" s="81"/>
      <c r="B905" s="81"/>
      <c r="C905" s="81"/>
      <c r="D905" s="81"/>
      <c r="E905" s="81"/>
      <c r="F905" s="81"/>
      <c r="G905" s="81"/>
      <c r="H905" s="81"/>
    </row>
    <row r="906" spans="1:8" ht="15.75" customHeight="1">
      <c r="A906" s="81"/>
      <c r="B906" s="81"/>
      <c r="C906" s="81"/>
      <c r="D906" s="81"/>
      <c r="E906" s="81"/>
      <c r="F906" s="81"/>
      <c r="G906" s="81"/>
      <c r="H906" s="81"/>
    </row>
    <row r="907" spans="1:8" ht="15.75" customHeight="1">
      <c r="A907" s="81"/>
      <c r="B907" s="81"/>
      <c r="C907" s="81"/>
      <c r="D907" s="81"/>
      <c r="E907" s="81"/>
      <c r="F907" s="81"/>
      <c r="G907" s="81"/>
      <c r="H907" s="81"/>
    </row>
    <row r="908" spans="1:8" ht="15.75" customHeight="1">
      <c r="A908" s="81"/>
      <c r="B908" s="81"/>
      <c r="C908" s="81"/>
      <c r="D908" s="81"/>
      <c r="E908" s="81"/>
      <c r="F908" s="81"/>
      <c r="G908" s="81"/>
      <c r="H908" s="81"/>
    </row>
    <row r="909" spans="1:8" ht="15.75" customHeight="1">
      <c r="A909" s="81"/>
      <c r="B909" s="81"/>
      <c r="C909" s="81"/>
      <c r="D909" s="81"/>
      <c r="E909" s="81"/>
      <c r="F909" s="81"/>
      <c r="G909" s="81"/>
      <c r="H909" s="81"/>
    </row>
    <row r="910" spans="1:8" ht="15.75" customHeight="1">
      <c r="A910" s="81"/>
      <c r="B910" s="81"/>
      <c r="C910" s="81"/>
      <c r="D910" s="81"/>
      <c r="E910" s="81"/>
      <c r="F910" s="81"/>
      <c r="G910" s="81"/>
      <c r="H910" s="81"/>
    </row>
    <row r="911" spans="1:8" ht="15.75" customHeight="1">
      <c r="A911" s="81"/>
      <c r="B911" s="81"/>
      <c r="C911" s="81"/>
      <c r="D911" s="81"/>
      <c r="E911" s="81"/>
      <c r="F911" s="81"/>
      <c r="G911" s="81"/>
      <c r="H911" s="81"/>
    </row>
    <row r="912" spans="1:8" ht="15.75" customHeight="1">
      <c r="A912" s="81"/>
      <c r="B912" s="81"/>
      <c r="C912" s="81"/>
      <c r="D912" s="81"/>
      <c r="E912" s="81"/>
      <c r="F912" s="81"/>
      <c r="G912" s="81"/>
      <c r="H912" s="81"/>
    </row>
    <row r="913" spans="1:8" ht="15.75" customHeight="1">
      <c r="A913" s="81"/>
      <c r="B913" s="81"/>
      <c r="C913" s="81"/>
      <c r="D913" s="81"/>
      <c r="E913" s="81"/>
      <c r="F913" s="81"/>
      <c r="G913" s="81"/>
      <c r="H913" s="81"/>
    </row>
    <row r="914" spans="1:8" ht="15.75" customHeight="1">
      <c r="A914" s="81"/>
      <c r="B914" s="81"/>
      <c r="C914" s="81"/>
      <c r="D914" s="81"/>
      <c r="E914" s="81"/>
      <c r="F914" s="81"/>
      <c r="G914" s="81"/>
      <c r="H914" s="81"/>
    </row>
    <row r="915" spans="1:8" ht="15.75" customHeight="1">
      <c r="A915" s="81"/>
      <c r="B915" s="81"/>
      <c r="C915" s="81"/>
      <c r="D915" s="81"/>
      <c r="E915" s="81"/>
      <c r="F915" s="81"/>
      <c r="G915" s="81"/>
      <c r="H915" s="81"/>
    </row>
    <row r="916" spans="1:8" ht="15.75" customHeight="1">
      <c r="A916" s="81"/>
      <c r="B916" s="81"/>
      <c r="C916" s="81"/>
      <c r="D916" s="81"/>
      <c r="E916" s="81"/>
      <c r="F916" s="81"/>
      <c r="G916" s="81"/>
      <c r="H916" s="81"/>
    </row>
    <row r="917" spans="1:8" ht="15.75" customHeight="1">
      <c r="A917" s="81"/>
      <c r="B917" s="81"/>
      <c r="C917" s="81"/>
      <c r="D917" s="81"/>
      <c r="E917" s="81"/>
      <c r="F917" s="81"/>
      <c r="G917" s="81"/>
      <c r="H917" s="81"/>
    </row>
    <row r="918" spans="1:8" ht="15.75" customHeight="1">
      <c r="A918" s="81"/>
      <c r="B918" s="81"/>
      <c r="C918" s="81"/>
      <c r="D918" s="81"/>
      <c r="E918" s="81"/>
      <c r="F918" s="81"/>
      <c r="G918" s="81"/>
      <c r="H918" s="81"/>
    </row>
    <row r="919" spans="1:8" ht="15.75" customHeight="1">
      <c r="A919" s="81"/>
      <c r="B919" s="81"/>
      <c r="C919" s="81"/>
      <c r="D919" s="81"/>
      <c r="E919" s="81"/>
      <c r="F919" s="81"/>
      <c r="G919" s="81"/>
      <c r="H919" s="81"/>
    </row>
    <row r="920" spans="1:8" ht="15.75" customHeight="1">
      <c r="A920" s="81"/>
      <c r="B920" s="81"/>
      <c r="C920" s="81"/>
      <c r="D920" s="81"/>
      <c r="E920" s="81"/>
      <c r="F920" s="81"/>
      <c r="G920" s="81"/>
      <c r="H920" s="81"/>
    </row>
    <row r="921" spans="1:8" ht="15.75" customHeight="1">
      <c r="A921" s="81"/>
      <c r="B921" s="81"/>
      <c r="C921" s="81"/>
      <c r="D921" s="81"/>
      <c r="E921" s="81"/>
      <c r="F921" s="81"/>
      <c r="G921" s="81"/>
      <c r="H921" s="81"/>
    </row>
    <row r="922" spans="1:8" ht="15.75" customHeight="1">
      <c r="A922" s="81"/>
      <c r="B922" s="81"/>
      <c r="C922" s="81"/>
      <c r="D922" s="81"/>
      <c r="E922" s="81"/>
      <c r="F922" s="81"/>
      <c r="G922" s="81"/>
      <c r="H922" s="81"/>
    </row>
    <row r="923" spans="1:8" ht="15.75" customHeight="1">
      <c r="A923" s="81"/>
      <c r="B923" s="81"/>
      <c r="C923" s="81"/>
      <c r="D923" s="81"/>
      <c r="E923" s="81"/>
      <c r="F923" s="81"/>
      <c r="G923" s="81"/>
      <c r="H923" s="81"/>
    </row>
    <row r="924" spans="1:8" ht="15.75" customHeight="1">
      <c r="A924" s="81"/>
      <c r="B924" s="81"/>
      <c r="C924" s="81"/>
      <c r="D924" s="81"/>
      <c r="E924" s="81"/>
      <c r="F924" s="81"/>
      <c r="G924" s="81"/>
      <c r="H924" s="81"/>
    </row>
    <row r="925" spans="1:8" ht="15.75" customHeight="1">
      <c r="A925" s="81"/>
      <c r="B925" s="81"/>
      <c r="C925" s="81"/>
      <c r="D925" s="81"/>
      <c r="E925" s="81"/>
      <c r="F925" s="81"/>
      <c r="G925" s="81"/>
      <c r="H925" s="81"/>
    </row>
    <row r="926" spans="1:8" ht="15.75" customHeight="1">
      <c r="A926" s="81"/>
      <c r="B926" s="81"/>
      <c r="C926" s="81"/>
      <c r="D926" s="81"/>
      <c r="E926" s="81"/>
      <c r="F926" s="81"/>
      <c r="G926" s="81"/>
      <c r="H926" s="81"/>
    </row>
    <row r="927" spans="1:8" ht="15.75" customHeight="1">
      <c r="A927" s="81"/>
      <c r="B927" s="81"/>
      <c r="C927" s="81"/>
      <c r="D927" s="81"/>
      <c r="E927" s="81"/>
      <c r="F927" s="81"/>
      <c r="G927" s="81"/>
      <c r="H927" s="81"/>
    </row>
    <row r="928" spans="1:8" ht="15.75" customHeight="1">
      <c r="A928" s="81"/>
      <c r="B928" s="81"/>
      <c r="C928" s="81"/>
      <c r="D928" s="81"/>
      <c r="E928" s="81"/>
      <c r="F928" s="81"/>
      <c r="G928" s="81"/>
      <c r="H928" s="81"/>
    </row>
    <row r="929" spans="1:8" ht="15.75" customHeight="1">
      <c r="A929" s="81"/>
      <c r="B929" s="81"/>
      <c r="C929" s="81"/>
      <c r="D929" s="81"/>
      <c r="E929" s="81"/>
      <c r="F929" s="81"/>
      <c r="G929" s="81"/>
      <c r="H929" s="81"/>
    </row>
    <row r="930" spans="1:8" ht="15.75" customHeight="1">
      <c r="A930" s="81"/>
      <c r="B930" s="81"/>
      <c r="C930" s="81"/>
      <c r="D930" s="81"/>
      <c r="E930" s="81"/>
      <c r="F930" s="81"/>
      <c r="G930" s="81"/>
      <c r="H930" s="81"/>
    </row>
    <row r="931" spans="1:8" ht="15.75" customHeight="1">
      <c r="A931" s="81"/>
      <c r="B931" s="81"/>
      <c r="C931" s="81"/>
      <c r="D931" s="81"/>
      <c r="E931" s="81"/>
      <c r="F931" s="81"/>
      <c r="G931" s="81"/>
      <c r="H931" s="81"/>
    </row>
    <row r="932" spans="1:8" ht="15.75" customHeight="1">
      <c r="A932" s="81"/>
      <c r="B932" s="81"/>
      <c r="C932" s="81"/>
      <c r="D932" s="81"/>
      <c r="E932" s="81"/>
      <c r="F932" s="81"/>
      <c r="G932" s="81"/>
      <c r="H932" s="81"/>
    </row>
    <row r="933" spans="1:8" ht="15.75" customHeight="1">
      <c r="A933" s="81"/>
      <c r="B933" s="81"/>
      <c r="C933" s="81"/>
      <c r="D933" s="81"/>
      <c r="E933" s="81"/>
      <c r="F933" s="81"/>
      <c r="G933" s="81"/>
      <c r="H933" s="81"/>
    </row>
    <row r="934" spans="1:8" ht="15.75" customHeight="1">
      <c r="A934" s="81"/>
      <c r="B934" s="81"/>
      <c r="C934" s="81"/>
      <c r="D934" s="81"/>
      <c r="E934" s="81"/>
      <c r="F934" s="81"/>
      <c r="G934" s="81"/>
      <c r="H934" s="81"/>
    </row>
    <row r="935" spans="1:8" ht="15.75" customHeight="1">
      <c r="A935" s="81"/>
      <c r="B935" s="81"/>
      <c r="C935" s="81"/>
      <c r="D935" s="81"/>
      <c r="E935" s="81"/>
      <c r="F935" s="81"/>
      <c r="G935" s="81"/>
      <c r="H935" s="81"/>
    </row>
    <row r="936" spans="1:8" ht="15.75" customHeight="1">
      <c r="A936" s="81"/>
      <c r="B936" s="81"/>
      <c r="C936" s="81"/>
      <c r="D936" s="81"/>
      <c r="E936" s="81"/>
      <c r="F936" s="81"/>
      <c r="G936" s="81"/>
      <c r="H936" s="81"/>
    </row>
    <row r="937" spans="1:8" ht="15.75" customHeight="1">
      <c r="A937" s="81"/>
      <c r="B937" s="81"/>
      <c r="C937" s="81"/>
      <c r="D937" s="81"/>
      <c r="E937" s="81"/>
      <c r="F937" s="81"/>
      <c r="G937" s="81"/>
      <c r="H937" s="81"/>
    </row>
    <row r="938" spans="1:8" ht="15.75" customHeight="1">
      <c r="A938" s="81"/>
      <c r="B938" s="81"/>
      <c r="C938" s="81"/>
      <c r="D938" s="81"/>
      <c r="E938" s="81"/>
      <c r="F938" s="81"/>
      <c r="G938" s="81"/>
      <c r="H938" s="81"/>
    </row>
    <row r="939" spans="1:8" ht="15.75" customHeight="1">
      <c r="A939" s="81"/>
      <c r="B939" s="81"/>
      <c r="C939" s="81"/>
      <c r="D939" s="81"/>
      <c r="E939" s="81"/>
      <c r="F939" s="81"/>
      <c r="G939" s="81"/>
      <c r="H939" s="81"/>
    </row>
    <row r="940" spans="1:8" ht="15.75" customHeight="1">
      <c r="A940" s="81"/>
      <c r="B940" s="81"/>
      <c r="C940" s="81"/>
      <c r="D940" s="81"/>
      <c r="E940" s="81"/>
      <c r="F940" s="81"/>
      <c r="G940" s="81"/>
      <c r="H940" s="81"/>
    </row>
    <row r="941" spans="1:8" ht="15.75" customHeight="1">
      <c r="A941" s="81"/>
      <c r="B941" s="81"/>
      <c r="C941" s="81"/>
      <c r="D941" s="81"/>
      <c r="E941" s="81"/>
      <c r="F941" s="81"/>
      <c r="G941" s="81"/>
      <c r="H941" s="81"/>
    </row>
    <row r="942" spans="1:8" ht="15.75" customHeight="1">
      <c r="A942" s="81"/>
      <c r="B942" s="81"/>
      <c r="C942" s="81"/>
      <c r="D942" s="81"/>
      <c r="E942" s="81"/>
      <c r="F942" s="81"/>
      <c r="G942" s="81"/>
      <c r="H942" s="81"/>
    </row>
    <row r="943" spans="1:8" ht="15.75" customHeight="1">
      <c r="A943" s="81"/>
      <c r="B943" s="81"/>
      <c r="C943" s="81"/>
      <c r="D943" s="81"/>
      <c r="E943" s="81"/>
      <c r="F943" s="81"/>
      <c r="G943" s="81"/>
      <c r="H943" s="81"/>
    </row>
    <row r="944" spans="1:8" ht="15.75" customHeight="1">
      <c r="A944" s="81"/>
      <c r="B944" s="81"/>
      <c r="C944" s="81"/>
      <c r="D944" s="81"/>
      <c r="E944" s="81"/>
      <c r="F944" s="81"/>
      <c r="G944" s="81"/>
      <c r="H944" s="81"/>
    </row>
    <row r="945" spans="1:8" ht="15.75" customHeight="1">
      <c r="A945" s="81"/>
      <c r="B945" s="81"/>
      <c r="C945" s="81"/>
      <c r="D945" s="81"/>
      <c r="E945" s="81"/>
      <c r="F945" s="81"/>
      <c r="G945" s="81"/>
      <c r="H945" s="81"/>
    </row>
    <row r="946" spans="1:8" ht="15.75" customHeight="1">
      <c r="A946" s="81"/>
      <c r="B946" s="81"/>
      <c r="C946" s="81"/>
      <c r="D946" s="81"/>
      <c r="E946" s="81"/>
      <c r="F946" s="81"/>
      <c r="G946" s="81"/>
      <c r="H946" s="81"/>
    </row>
    <row r="947" spans="1:8" ht="15.75" customHeight="1">
      <c r="A947" s="81"/>
      <c r="B947" s="81"/>
      <c r="C947" s="81"/>
      <c r="D947" s="81"/>
      <c r="E947" s="81"/>
      <c r="F947" s="81"/>
      <c r="G947" s="81"/>
      <c r="H947" s="81"/>
    </row>
    <row r="948" spans="1:8" ht="15.75" customHeight="1">
      <c r="A948" s="81"/>
      <c r="B948" s="81"/>
      <c r="C948" s="81"/>
      <c r="D948" s="81"/>
      <c r="E948" s="81"/>
      <c r="F948" s="81"/>
      <c r="G948" s="81"/>
      <c r="H948" s="81"/>
    </row>
    <row r="949" spans="1:8" ht="15.75" customHeight="1">
      <c r="A949" s="81"/>
      <c r="B949" s="81"/>
      <c r="C949" s="81"/>
      <c r="D949" s="81"/>
      <c r="E949" s="81"/>
      <c r="F949" s="81"/>
      <c r="G949" s="81"/>
      <c r="H949" s="81"/>
    </row>
    <row r="950" spans="1:8" ht="15.75" customHeight="1">
      <c r="A950" s="81"/>
      <c r="B950" s="81"/>
      <c r="C950" s="81"/>
      <c r="D950" s="81"/>
      <c r="E950" s="81"/>
      <c r="F950" s="81"/>
      <c r="G950" s="81"/>
      <c r="H950" s="81"/>
    </row>
    <row r="951" spans="1:8" ht="15.75" customHeight="1">
      <c r="A951" s="81"/>
      <c r="B951" s="81"/>
      <c r="C951" s="81"/>
      <c r="D951" s="81"/>
      <c r="E951" s="81"/>
      <c r="F951" s="81"/>
      <c r="G951" s="81"/>
      <c r="H951" s="81"/>
    </row>
    <row r="952" spans="1:8" ht="15.75" customHeight="1">
      <c r="A952" s="81"/>
      <c r="B952" s="81"/>
      <c r="C952" s="81"/>
      <c r="D952" s="81"/>
      <c r="E952" s="81"/>
      <c r="F952" s="81"/>
      <c r="G952" s="81"/>
      <c r="H952" s="81"/>
    </row>
    <row r="953" spans="1:8" ht="15.75" customHeight="1">
      <c r="A953" s="81"/>
      <c r="B953" s="81"/>
      <c r="C953" s="81"/>
      <c r="D953" s="81"/>
      <c r="E953" s="81"/>
      <c r="F953" s="81"/>
      <c r="G953" s="81"/>
      <c r="H953" s="81"/>
    </row>
    <row r="954" spans="1:8" ht="15.75" customHeight="1">
      <c r="A954" s="81"/>
      <c r="B954" s="81"/>
      <c r="C954" s="81"/>
      <c r="D954" s="81"/>
      <c r="E954" s="81"/>
      <c r="F954" s="81"/>
      <c r="G954" s="81"/>
      <c r="H954" s="81"/>
    </row>
    <row r="955" spans="1:8" ht="15.75" customHeight="1">
      <c r="A955" s="81"/>
      <c r="B955" s="81"/>
      <c r="C955" s="81"/>
      <c r="D955" s="81"/>
      <c r="E955" s="81"/>
      <c r="F955" s="81"/>
      <c r="G955" s="81"/>
      <c r="H955" s="81"/>
    </row>
    <row r="956" spans="1:8" ht="15.75" customHeight="1">
      <c r="A956" s="81"/>
      <c r="B956" s="81"/>
      <c r="C956" s="81"/>
      <c r="D956" s="81"/>
      <c r="E956" s="81"/>
      <c r="F956" s="81"/>
      <c r="G956" s="81"/>
      <c r="H956" s="81"/>
    </row>
    <row r="957" spans="1:8" ht="15.75" customHeight="1">
      <c r="A957" s="81"/>
      <c r="B957" s="81"/>
      <c r="C957" s="81"/>
      <c r="D957" s="81"/>
      <c r="E957" s="81"/>
      <c r="F957" s="81"/>
      <c r="G957" s="81"/>
      <c r="H957" s="81"/>
    </row>
    <row r="958" spans="1:8" ht="15.75" customHeight="1">
      <c r="A958" s="81"/>
      <c r="B958" s="81"/>
      <c r="C958" s="81"/>
      <c r="D958" s="81"/>
      <c r="E958" s="81"/>
      <c r="F958" s="81"/>
      <c r="G958" s="81"/>
      <c r="H958" s="81"/>
    </row>
    <row r="959" spans="1:8" ht="15.75" customHeight="1">
      <c r="A959" s="81"/>
      <c r="B959" s="81"/>
      <c r="C959" s="81"/>
      <c r="D959" s="81"/>
      <c r="E959" s="81"/>
      <c r="F959" s="81"/>
      <c r="G959" s="81"/>
      <c r="H959" s="81"/>
    </row>
    <row r="960" spans="1:8" ht="15.75" customHeight="1">
      <c r="A960" s="81"/>
      <c r="B960" s="81"/>
      <c r="C960" s="81"/>
      <c r="D960" s="81"/>
      <c r="E960" s="81"/>
      <c r="F960" s="81"/>
      <c r="G960" s="81"/>
      <c r="H960" s="81"/>
    </row>
    <row r="961" spans="1:8" ht="15.75" customHeight="1">
      <c r="A961" s="81"/>
      <c r="B961" s="81"/>
      <c r="C961" s="81"/>
      <c r="D961" s="81"/>
      <c r="E961" s="81"/>
      <c r="F961" s="81"/>
      <c r="G961" s="81"/>
      <c r="H961" s="81"/>
    </row>
    <row r="962" spans="1:8" ht="15.75" customHeight="1">
      <c r="A962" s="81"/>
      <c r="B962" s="81"/>
      <c r="C962" s="81"/>
      <c r="D962" s="81"/>
      <c r="E962" s="81"/>
      <c r="F962" s="81"/>
      <c r="G962" s="81"/>
      <c r="H962" s="81"/>
    </row>
    <row r="963" spans="1:8" ht="15.75" customHeight="1">
      <c r="A963" s="81"/>
      <c r="B963" s="81"/>
      <c r="C963" s="81"/>
      <c r="D963" s="81"/>
      <c r="E963" s="81"/>
      <c r="F963" s="81"/>
      <c r="G963" s="81"/>
      <c r="H963" s="81"/>
    </row>
    <row r="964" spans="1:8" ht="15.75" customHeight="1">
      <c r="A964" s="81"/>
      <c r="B964" s="81"/>
      <c r="C964" s="81"/>
      <c r="D964" s="81"/>
      <c r="E964" s="81"/>
      <c r="F964" s="81"/>
      <c r="G964" s="81"/>
      <c r="H964" s="81"/>
    </row>
    <row r="965" spans="1:8" ht="15.75" customHeight="1">
      <c r="A965" s="81"/>
      <c r="B965" s="81"/>
      <c r="C965" s="81"/>
      <c r="D965" s="81"/>
      <c r="E965" s="81"/>
      <c r="F965" s="81"/>
      <c r="G965" s="81"/>
      <c r="H965" s="81"/>
    </row>
    <row r="966" spans="1:8" ht="15.75" customHeight="1">
      <c r="A966" s="81"/>
      <c r="B966" s="81"/>
      <c r="C966" s="81"/>
      <c r="D966" s="81"/>
      <c r="E966" s="81"/>
      <c r="F966" s="81"/>
      <c r="G966" s="81"/>
      <c r="H966" s="81"/>
    </row>
    <row r="967" spans="1:8" ht="15.75" customHeight="1">
      <c r="A967" s="81"/>
      <c r="B967" s="81"/>
      <c r="C967" s="81"/>
      <c r="D967" s="81"/>
      <c r="E967" s="81"/>
      <c r="F967" s="81"/>
      <c r="G967" s="81"/>
      <c r="H967" s="81"/>
    </row>
    <row r="968" spans="1:8" ht="15.75" customHeight="1">
      <c r="A968" s="81"/>
      <c r="B968" s="81"/>
      <c r="C968" s="81"/>
      <c r="D968" s="81"/>
      <c r="E968" s="81"/>
      <c r="F968" s="81"/>
      <c r="G968" s="81"/>
      <c r="H968" s="81"/>
    </row>
    <row r="969" spans="1:8" ht="15.75" customHeight="1">
      <c r="A969" s="81"/>
      <c r="B969" s="81"/>
      <c r="C969" s="81"/>
      <c r="D969" s="81"/>
      <c r="E969" s="81"/>
      <c r="F969" s="81"/>
      <c r="G969" s="81"/>
      <c r="H969" s="81"/>
    </row>
    <row r="970" spans="1:8" ht="15.75" customHeight="1">
      <c r="A970" s="81"/>
      <c r="B970" s="81"/>
      <c r="C970" s="81"/>
      <c r="D970" s="81"/>
      <c r="E970" s="81"/>
      <c r="F970" s="81"/>
      <c r="G970" s="81"/>
      <c r="H970" s="81"/>
    </row>
    <row r="971" spans="1:8" ht="15.75" customHeight="1">
      <c r="A971" s="81"/>
      <c r="B971" s="81"/>
      <c r="C971" s="81"/>
      <c r="D971" s="81"/>
      <c r="E971" s="81"/>
      <c r="F971" s="81"/>
      <c r="G971" s="81"/>
      <c r="H971" s="81"/>
    </row>
    <row r="972" spans="1:8" ht="15.75" customHeight="1">
      <c r="A972" s="81"/>
      <c r="B972" s="81"/>
      <c r="C972" s="81"/>
      <c r="D972" s="81"/>
      <c r="E972" s="81"/>
      <c r="F972" s="81"/>
      <c r="G972" s="81"/>
      <c r="H972" s="81"/>
    </row>
    <row r="973" spans="1:8" ht="15.75" customHeight="1">
      <c r="A973" s="81"/>
      <c r="B973" s="81"/>
      <c r="C973" s="81"/>
      <c r="D973" s="81"/>
      <c r="E973" s="81"/>
      <c r="F973" s="81"/>
      <c r="G973" s="81"/>
      <c r="H973" s="81"/>
    </row>
    <row r="974" spans="1:8" ht="15.75" customHeight="1">
      <c r="A974" s="81"/>
      <c r="B974" s="81"/>
      <c r="C974" s="81"/>
      <c r="D974" s="81"/>
      <c r="E974" s="81"/>
      <c r="F974" s="81"/>
      <c r="G974" s="81"/>
      <c r="H974" s="81"/>
    </row>
    <row r="975" spans="1:8" ht="15.75" customHeight="1">
      <c r="A975" s="81"/>
      <c r="B975" s="81"/>
      <c r="C975" s="81"/>
      <c r="D975" s="81"/>
      <c r="E975" s="81"/>
      <c r="F975" s="81"/>
      <c r="G975" s="81"/>
      <c r="H975" s="81"/>
    </row>
    <row r="976" spans="1:8" ht="15.75" customHeight="1">
      <c r="A976" s="81"/>
      <c r="B976" s="81"/>
      <c r="C976" s="81"/>
      <c r="D976" s="81"/>
      <c r="E976" s="81"/>
      <c r="F976" s="81"/>
      <c r="G976" s="81"/>
      <c r="H976" s="81"/>
    </row>
    <row r="977" spans="1:8" ht="15.75" customHeight="1">
      <c r="A977" s="81"/>
      <c r="B977" s="81"/>
      <c r="C977" s="81"/>
      <c r="D977" s="81"/>
      <c r="E977" s="81"/>
      <c r="F977" s="81"/>
      <c r="G977" s="81"/>
      <c r="H977" s="81"/>
    </row>
    <row r="978" spans="1:8" ht="15.75" customHeight="1">
      <c r="A978" s="81"/>
      <c r="B978" s="81"/>
      <c r="C978" s="81"/>
      <c r="D978" s="81"/>
      <c r="E978" s="81"/>
      <c r="F978" s="81"/>
      <c r="G978" s="81"/>
      <c r="H978" s="81"/>
    </row>
    <row r="979" spans="1:8" ht="15.75" customHeight="1">
      <c r="A979" s="81"/>
      <c r="B979" s="81"/>
      <c r="C979" s="81"/>
      <c r="D979" s="81"/>
      <c r="E979" s="81"/>
      <c r="F979" s="81"/>
      <c r="G979" s="81"/>
      <c r="H979" s="81"/>
    </row>
    <row r="980" spans="1:8" ht="15.75" customHeight="1">
      <c r="A980" s="81"/>
      <c r="B980" s="81"/>
      <c r="C980" s="81"/>
      <c r="D980" s="81"/>
      <c r="E980" s="81"/>
      <c r="F980" s="81"/>
      <c r="G980" s="81"/>
      <c r="H980" s="81"/>
    </row>
    <row r="981" spans="1:8" ht="15.75" customHeight="1">
      <c r="A981" s="81"/>
      <c r="B981" s="81"/>
      <c r="C981" s="81"/>
      <c r="D981" s="81"/>
      <c r="E981" s="81"/>
      <c r="F981" s="81"/>
      <c r="G981" s="81"/>
      <c r="H981" s="81"/>
    </row>
    <row r="982" spans="1:8" ht="15.75" customHeight="1">
      <c r="A982" s="81"/>
      <c r="B982" s="81"/>
      <c r="C982" s="81"/>
      <c r="D982" s="81"/>
      <c r="E982" s="81"/>
      <c r="F982" s="81"/>
      <c r="G982" s="81"/>
      <c r="H982" s="81"/>
    </row>
    <row r="983" spans="1:8" ht="15.75" customHeight="1">
      <c r="A983" s="81"/>
      <c r="B983" s="81"/>
      <c r="C983" s="81"/>
      <c r="D983" s="81"/>
      <c r="E983" s="81"/>
      <c r="F983" s="81"/>
      <c r="G983" s="81"/>
      <c r="H983" s="81"/>
    </row>
    <row r="984" spans="1:8" ht="15.75" customHeight="1">
      <c r="A984" s="81"/>
      <c r="B984" s="81"/>
      <c r="C984" s="81"/>
      <c r="D984" s="81"/>
      <c r="E984" s="81"/>
      <c r="F984" s="81"/>
      <c r="G984" s="81"/>
      <c r="H984" s="81"/>
    </row>
    <row r="985" spans="1:8" ht="15.75" customHeight="1">
      <c r="A985" s="81"/>
      <c r="B985" s="81"/>
      <c r="C985" s="81"/>
      <c r="D985" s="81"/>
      <c r="E985" s="81"/>
      <c r="F985" s="81"/>
      <c r="G985" s="81"/>
      <c r="H985" s="81"/>
    </row>
    <row r="986" spans="1:8" ht="15.75" customHeight="1">
      <c r="A986" s="81"/>
      <c r="B986" s="81"/>
      <c r="C986" s="81"/>
      <c r="D986" s="81"/>
      <c r="E986" s="81"/>
      <c r="F986" s="81"/>
      <c r="G986" s="81"/>
      <c r="H986" s="81"/>
    </row>
    <row r="987" spans="1:8" ht="15.75" customHeight="1">
      <c r="A987" s="81"/>
      <c r="B987" s="81"/>
      <c r="C987" s="81"/>
      <c r="D987" s="81"/>
      <c r="E987" s="81"/>
      <c r="F987" s="81"/>
      <c r="G987" s="81"/>
      <c r="H987" s="81"/>
    </row>
    <row r="988" spans="1:8" ht="15.75" customHeight="1">
      <c r="A988" s="81"/>
      <c r="B988" s="81"/>
      <c r="C988" s="81"/>
      <c r="D988" s="81"/>
      <c r="E988" s="81"/>
      <c r="F988" s="81"/>
      <c r="G988" s="81"/>
      <c r="H988" s="81"/>
    </row>
    <row r="989" spans="1:8" ht="15.75" customHeight="1">
      <c r="A989" s="81"/>
      <c r="B989" s="81"/>
      <c r="C989" s="81"/>
      <c r="D989" s="81"/>
      <c r="E989" s="81"/>
      <c r="F989" s="81"/>
      <c r="G989" s="81"/>
      <c r="H989" s="81"/>
    </row>
    <row r="990" spans="1:8" ht="15.75" customHeight="1">
      <c r="A990" s="81"/>
      <c r="B990" s="81"/>
      <c r="C990" s="81"/>
      <c r="D990" s="81"/>
      <c r="E990" s="81"/>
      <c r="F990" s="81"/>
      <c r="G990" s="81"/>
      <c r="H990" s="81"/>
    </row>
    <row r="991" spans="1:8" ht="15.75" customHeight="1">
      <c r="A991" s="81"/>
      <c r="B991" s="81"/>
      <c r="C991" s="81"/>
      <c r="D991" s="81"/>
      <c r="E991" s="81"/>
      <c r="F991" s="81"/>
      <c r="G991" s="81"/>
      <c r="H991" s="81"/>
    </row>
    <row r="992" spans="1:8" ht="15.75" customHeight="1">
      <c r="A992" s="81"/>
      <c r="B992" s="81"/>
      <c r="C992" s="81"/>
      <c r="D992" s="81"/>
      <c r="E992" s="81"/>
      <c r="F992" s="81"/>
      <c r="G992" s="81"/>
      <c r="H992" s="81"/>
    </row>
    <row r="993" spans="1:8" ht="15.75" customHeight="1">
      <c r="A993" s="81"/>
      <c r="B993" s="81"/>
      <c r="C993" s="81"/>
      <c r="D993" s="81"/>
      <c r="E993" s="81"/>
      <c r="F993" s="81"/>
      <c r="G993" s="81"/>
      <c r="H993" s="81"/>
    </row>
    <row r="994" spans="1:8" ht="15.75" customHeight="1">
      <c r="A994" s="81"/>
      <c r="B994" s="81"/>
      <c r="C994" s="81"/>
      <c r="D994" s="81"/>
      <c r="E994" s="81"/>
      <c r="F994" s="81"/>
      <c r="G994" s="81"/>
      <c r="H994" s="81"/>
    </row>
    <row r="995" spans="1:8" ht="15.75" customHeight="1">
      <c r="A995" s="81"/>
      <c r="B995" s="81"/>
      <c r="C995" s="81"/>
      <c r="D995" s="81"/>
      <c r="E995" s="81"/>
      <c r="F995" s="81"/>
      <c r="G995" s="81"/>
      <c r="H995" s="81"/>
    </row>
    <row r="996" spans="1:8" ht="15.75" customHeight="1">
      <c r="A996" s="81"/>
      <c r="B996" s="81"/>
      <c r="C996" s="81"/>
      <c r="D996" s="81"/>
      <c r="E996" s="81"/>
      <c r="F996" s="81"/>
      <c r="G996" s="81"/>
      <c r="H996" s="81"/>
    </row>
    <row r="997" spans="1:8" ht="15.75" customHeight="1">
      <c r="A997" s="81"/>
      <c r="B997" s="81"/>
      <c r="C997" s="81"/>
      <c r="D997" s="81"/>
      <c r="E997" s="81"/>
      <c r="F997" s="81"/>
      <c r="G997" s="81"/>
      <c r="H997" s="81"/>
    </row>
    <row r="998" spans="1:8" ht="15.75" customHeight="1">
      <c r="A998" s="81"/>
      <c r="B998" s="81"/>
      <c r="C998" s="81"/>
      <c r="D998" s="81"/>
      <c r="E998" s="81"/>
      <c r="F998" s="81"/>
      <c r="G998" s="81"/>
      <c r="H998" s="81"/>
    </row>
    <row r="999" spans="1:8" ht="15.75" customHeight="1">
      <c r="A999" s="81"/>
      <c r="B999" s="81"/>
      <c r="C999" s="81"/>
      <c r="D999" s="81"/>
      <c r="E999" s="81"/>
      <c r="F999" s="81"/>
      <c r="G999" s="81"/>
      <c r="H999" s="81"/>
    </row>
    <row r="1000" spans="1:8" ht="15.75" customHeight="1">
      <c r="A1000" s="81"/>
      <c r="B1000" s="81"/>
      <c r="C1000" s="81"/>
      <c r="D1000" s="81"/>
      <c r="E1000" s="81"/>
      <c r="F1000" s="81"/>
      <c r="G1000" s="81"/>
      <c r="H1000" s="81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69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130</v>
      </c>
      <c r="B1" s="2" t="s">
        <v>132</v>
      </c>
      <c r="C1" s="2" t="s">
        <v>0</v>
      </c>
      <c r="D1" s="2" t="s">
        <v>131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124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214</v>
      </c>
      <c r="C4" s="1" t="s">
        <v>215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8" t="s">
        <v>196</v>
      </c>
      <c r="C6" s="4">
        <v>20</v>
      </c>
      <c r="D6" s="89" t="s">
        <v>125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8" t="s">
        <v>198</v>
      </c>
      <c r="C7" s="4">
        <v>2</v>
      </c>
      <c r="D7" s="89" t="s">
        <v>125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8" t="s">
        <v>197</v>
      </c>
      <c r="C8" s="4">
        <v>26</v>
      </c>
      <c r="D8" s="6" t="s">
        <v>125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8" t="s">
        <v>199</v>
      </c>
      <c r="C9" s="4">
        <v>2.6</v>
      </c>
      <c r="D9" s="6" t="s">
        <v>125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>
      <c r="A10" s="6"/>
      <c r="B10" s="1" t="s">
        <v>126</v>
      </c>
      <c r="C10" s="4">
        <v>7</v>
      </c>
      <c r="D10" s="6" t="s">
        <v>125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>
      <c r="A11" s="6"/>
      <c r="B11" s="1" t="s">
        <v>15</v>
      </c>
      <c r="C11" s="102">
        <v>91.5</v>
      </c>
      <c r="D11" s="6" t="s">
        <v>125</v>
      </c>
      <c r="E11" s="90">
        <v>91</v>
      </c>
      <c r="F11" s="1"/>
      <c r="G11" s="90">
        <v>107</v>
      </c>
      <c r="H11" s="1"/>
      <c r="I11" s="90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>
      <c r="A12" s="6"/>
      <c r="B12" s="1" t="s">
        <v>16</v>
      </c>
      <c r="C12" s="102">
        <v>51</v>
      </c>
      <c r="D12" s="6" t="s">
        <v>125</v>
      </c>
      <c r="E12" s="90">
        <v>64</v>
      </c>
      <c r="F12" s="1"/>
      <c r="G12" s="90">
        <v>61</v>
      </c>
      <c r="H12" s="1"/>
      <c r="I12" s="90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>
      <c r="A13" s="6"/>
      <c r="B13" s="1" t="s">
        <v>17</v>
      </c>
      <c r="C13" s="102">
        <v>25.5</v>
      </c>
      <c r="D13" s="6" t="s">
        <v>125</v>
      </c>
      <c r="E13" s="90">
        <v>38</v>
      </c>
      <c r="F13" s="1"/>
      <c r="G13" s="90">
        <v>38</v>
      </c>
      <c r="H13" s="1"/>
      <c r="I13" s="90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>
      <c r="A14" s="6"/>
      <c r="B14" s="1" t="s">
        <v>18</v>
      </c>
      <c r="C14" s="102">
        <v>25.5</v>
      </c>
      <c r="D14" s="6" t="s">
        <v>124</v>
      </c>
      <c r="E14" s="90">
        <v>25</v>
      </c>
      <c r="F14" s="1"/>
      <c r="G14" s="90">
        <v>23</v>
      </c>
      <c r="H14" s="1"/>
      <c r="I14" s="90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thickBot="1">
      <c r="A15" s="6"/>
      <c r="B15" s="1" t="s">
        <v>19</v>
      </c>
      <c r="C15" s="102">
        <v>68.5</v>
      </c>
      <c r="D15" s="6" t="s">
        <v>124</v>
      </c>
      <c r="E15" s="90">
        <v>69</v>
      </c>
      <c r="F15" s="1"/>
      <c r="G15" s="90">
        <v>89</v>
      </c>
      <c r="H15" s="1"/>
      <c r="I15" s="90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thickBot="1">
      <c r="A16" s="6"/>
      <c r="B16" s="1" t="s">
        <v>20</v>
      </c>
      <c r="C16" s="102">
        <v>84</v>
      </c>
      <c r="D16" s="6" t="s">
        <v>124</v>
      </c>
      <c r="E16" s="90">
        <v>84</v>
      </c>
      <c r="F16" s="1"/>
      <c r="G16" s="90">
        <v>97</v>
      </c>
      <c r="H16" s="1"/>
      <c r="I16" s="90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thickBot="1">
      <c r="A17" s="6"/>
      <c r="B17" s="1" t="s">
        <v>21</v>
      </c>
      <c r="C17" s="102">
        <v>10</v>
      </c>
      <c r="D17" s="6" t="s">
        <v>124</v>
      </c>
      <c r="E17" s="90">
        <v>10</v>
      </c>
      <c r="F17" s="1"/>
      <c r="G17" s="90">
        <v>10</v>
      </c>
      <c r="H17" s="1"/>
      <c r="I17" s="90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thickBot="1">
      <c r="A18" s="6"/>
      <c r="B18" s="1" t="s">
        <v>22</v>
      </c>
      <c r="C18" s="102">
        <v>15</v>
      </c>
      <c r="D18" s="6" t="s">
        <v>124</v>
      </c>
      <c r="E18" s="90">
        <v>15</v>
      </c>
      <c r="F18" s="1"/>
      <c r="G18" s="90">
        <v>19</v>
      </c>
      <c r="H18" s="1"/>
      <c r="I18" s="90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>
      <c r="A19" s="6"/>
      <c r="B19" s="1" t="s">
        <v>23</v>
      </c>
      <c r="C19" s="102">
        <v>24</v>
      </c>
      <c r="D19" s="6" t="s">
        <v>124</v>
      </c>
      <c r="E19" s="90">
        <v>24</v>
      </c>
      <c r="F19" s="1"/>
      <c r="G19" s="90">
        <v>28</v>
      </c>
      <c r="H19" s="1"/>
      <c r="I19" s="90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thickBot="1">
      <c r="A20" s="6"/>
      <c r="B20" s="1" t="s">
        <v>24</v>
      </c>
      <c r="C20" s="102">
        <v>28</v>
      </c>
      <c r="D20" s="6" t="s">
        <v>124</v>
      </c>
      <c r="E20" s="90">
        <v>28</v>
      </c>
      <c r="F20" s="1"/>
      <c r="G20" s="90">
        <v>33</v>
      </c>
      <c r="H20" s="1"/>
      <c r="I20" s="90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6"/>
      <c r="B21" s="1" t="s">
        <v>25</v>
      </c>
      <c r="C21" s="102">
        <v>48.5</v>
      </c>
      <c r="D21" s="6" t="s">
        <v>124</v>
      </c>
      <c r="E21" s="90">
        <v>48</v>
      </c>
      <c r="F21" s="1"/>
      <c r="G21" s="90">
        <v>46</v>
      </c>
      <c r="H21" s="1"/>
      <c r="I21" s="90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6"/>
      <c r="B22" s="1" t="s">
        <v>26</v>
      </c>
      <c r="C22" s="102">
        <v>23</v>
      </c>
      <c r="D22" s="6" t="s">
        <v>124</v>
      </c>
      <c r="E22" s="90">
        <v>23</v>
      </c>
      <c r="F22" s="1"/>
      <c r="G22" s="90">
        <v>23</v>
      </c>
      <c r="H22" s="1"/>
      <c r="I22" s="90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6"/>
      <c r="B23" s="1" t="s">
        <v>27</v>
      </c>
      <c r="C23" s="102">
        <v>25.5</v>
      </c>
      <c r="D23" s="6" t="s">
        <v>124</v>
      </c>
      <c r="E23" s="90">
        <v>25</v>
      </c>
      <c r="F23" s="1"/>
      <c r="G23" s="90">
        <v>23</v>
      </c>
      <c r="H23" s="1"/>
      <c r="I23" s="90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6"/>
      <c r="B24" s="9" t="s">
        <v>28</v>
      </c>
      <c r="C24" s="102">
        <v>17.5</v>
      </c>
      <c r="D24" s="6" t="s">
        <v>124</v>
      </c>
      <c r="E24" s="90">
        <v>20</v>
      </c>
      <c r="F24" s="1"/>
      <c r="G24" s="90">
        <v>19</v>
      </c>
      <c r="H24" s="1"/>
      <c r="I24" s="90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6"/>
      <c r="B25" s="1" t="s">
        <v>29</v>
      </c>
      <c r="C25" s="102">
        <v>35.5</v>
      </c>
      <c r="D25" s="6" t="s">
        <v>124</v>
      </c>
      <c r="E25" s="91">
        <v>0</v>
      </c>
      <c r="F25" s="1"/>
      <c r="G25" s="91">
        <v>45</v>
      </c>
      <c r="H25" s="1"/>
      <c r="I25" s="91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1" t="s">
        <v>30</v>
      </c>
      <c r="C26" s="102">
        <v>45.5</v>
      </c>
      <c r="D26" s="1" t="s">
        <v>124</v>
      </c>
      <c r="E26" s="90">
        <v>53</v>
      </c>
      <c r="F26" s="1"/>
      <c r="G26" s="90">
        <v>51</v>
      </c>
      <c r="H26" s="1"/>
      <c r="I26" s="90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1" t="s">
        <v>31</v>
      </c>
      <c r="C27" s="102">
        <v>38.5</v>
      </c>
      <c r="D27" s="1" t="s">
        <v>124</v>
      </c>
      <c r="E27" s="90">
        <v>30</v>
      </c>
      <c r="F27" s="1"/>
      <c r="G27" s="90">
        <v>46</v>
      </c>
      <c r="H27" s="1"/>
      <c r="I27" s="90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90">
        <v>10</v>
      </c>
      <c r="D28" s="1" t="s">
        <v>125</v>
      </c>
      <c r="E28" s="4">
        <v>1.5</v>
      </c>
      <c r="F28" s="1"/>
      <c r="G28" s="90">
        <v>4</v>
      </c>
      <c r="H28" s="1"/>
      <c r="I28" s="90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109</v>
      </c>
      <c r="C29" s="90">
        <v>2.5</v>
      </c>
      <c r="D29" s="1" t="s">
        <v>125</v>
      </c>
      <c r="E29" s="4"/>
      <c r="F29" s="1"/>
      <c r="G29" s="4"/>
      <c r="H29" s="1"/>
      <c r="I29" s="90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127</v>
      </c>
      <c r="C30" s="4"/>
      <c r="D30" s="95" t="s">
        <v>125</v>
      </c>
      <c r="E30" s="4"/>
      <c r="F30" s="1"/>
      <c r="G30" s="4"/>
      <c r="H30" s="1"/>
      <c r="I30" s="9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128</v>
      </c>
      <c r="C31" s="4"/>
      <c r="D31" s="95" t="s">
        <v>125</v>
      </c>
      <c r="E31" s="4"/>
      <c r="F31" s="1"/>
      <c r="G31" s="4"/>
      <c r="H31" s="1"/>
      <c r="I31" s="9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213</v>
      </c>
      <c r="C32" s="1">
        <f>(C23-1)</f>
        <v>24.5</v>
      </c>
      <c r="D32" s="1" t="s">
        <v>125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135</v>
      </c>
      <c r="C33" s="1">
        <v>12.5</v>
      </c>
      <c r="D33" s="1" t="s">
        <v>142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171</v>
      </c>
      <c r="C34" s="1">
        <v>0.2</v>
      </c>
      <c r="D34" s="1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175</v>
      </c>
      <c r="C35" s="1">
        <v>0.25</v>
      </c>
      <c r="D35" s="1" t="s">
        <v>142</v>
      </c>
      <c r="E35" s="1" t="s">
        <v>179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177</v>
      </c>
      <c r="C36" s="1">
        <v>0.8</v>
      </c>
      <c r="D36" s="1" t="s">
        <v>142</v>
      </c>
      <c r="E36" s="1" t="s">
        <v>178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187</v>
      </c>
      <c r="C37" s="1">
        <v>0.75</v>
      </c>
      <c r="D37" s="1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186</v>
      </c>
      <c r="C38" s="1">
        <v>3</v>
      </c>
      <c r="D38" s="1" t="s">
        <v>142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3" t="s">
        <v>188</v>
      </c>
      <c r="C39" s="1">
        <v>10</v>
      </c>
      <c r="D39" s="1" t="s">
        <v>142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3" t="s">
        <v>189</v>
      </c>
      <c r="C40" s="1">
        <v>14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195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134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B48" s="1" t="s">
        <v>33</v>
      </c>
      <c r="C48" s="10">
        <f>IF(C15&gt;=C11, C49,C50)</f>
        <v>204</v>
      </c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1" t="s">
        <v>34</v>
      </c>
      <c r="C49" s="12" t="b">
        <f>IF(C15&gt;=C11, MROUND((C15+C28)*C7,C51))</f>
        <v>0</v>
      </c>
      <c r="D49" s="1"/>
      <c r="E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1" t="s">
        <v>35</v>
      </c>
      <c r="C50" s="15">
        <f>IF(C11&gt;=C15, MROUND((C11+C28)*C7,C51))</f>
        <v>204</v>
      </c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6"/>
      <c r="B51" s="11" t="s">
        <v>36</v>
      </c>
      <c r="C51" s="15">
        <v>2</v>
      </c>
      <c r="D51" s="1"/>
      <c r="E51" s="1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41" t="s">
        <v>37</v>
      </c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136</v>
      </c>
      <c r="C53" s="4">
        <f>ROUND(C48/2,0)</f>
        <v>102</v>
      </c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91"/>
      <c r="C54" s="17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91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38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 t="s">
        <v>137</v>
      </c>
      <c r="B57" s="1"/>
      <c r="C57" s="38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202</v>
      </c>
      <c r="C58" s="38">
        <f>ROUNDDOWN(C11-C15,2)</f>
        <v>23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138</v>
      </c>
      <c r="C59" s="38">
        <f>EVEN(C58*C7)</f>
        <v>46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203</v>
      </c>
      <c r="C60" s="38">
        <f>(C13-C33)</f>
        <v>13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139</v>
      </c>
      <c r="C61" s="38">
        <f>(C60*C9)</f>
        <v>33.800000000000004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140</v>
      </c>
      <c r="C62" s="38">
        <f>ROUNDDOWN(C59/4,0)</f>
        <v>11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141</v>
      </c>
      <c r="C63" s="38">
        <f>ROUNDDOWN(C61/C62,0)</f>
        <v>3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" t="s">
        <v>143</v>
      </c>
      <c r="B64" s="1"/>
      <c r="C64" s="38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204</v>
      </c>
      <c r="C65" s="38">
        <f>(C26-(C15/2))</f>
        <v>11.25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144</v>
      </c>
      <c r="C66" s="38">
        <f>EVEN(C7*C65)</f>
        <v>24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145</v>
      </c>
      <c r="C67" s="38">
        <f>ROUND(C14*C9,0)</f>
        <v>66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146</v>
      </c>
      <c r="C68" s="38">
        <f>(C66/2)</f>
        <v>12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147</v>
      </c>
      <c r="C69" s="38">
        <f>ROUND(C67/C68,0)</f>
        <v>6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153</v>
      </c>
      <c r="C70" s="38">
        <f>(C68)</f>
        <v>12</v>
      </c>
      <c r="D70" s="1"/>
      <c r="E70" s="1" t="s">
        <v>156</v>
      </c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154</v>
      </c>
      <c r="C71" s="38" t="str">
        <f>IF(C68&lt;=0,"There are no increases for the bust.",CONCATENATE("Round 1: Knit 1, m1, knit to 1 stitch before the side marker, m1, k1, sm, knit as directed for the back."))</f>
        <v>Round 1: Knit 1, m1, knit to 1 stitch before the side marker, m1, k1, sm, knit as directed for the back.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155</v>
      </c>
      <c r="C72" s="38" t="str">
        <f>IF(C68&lt;=0,"",CONCATENATE("Rounds 2 - ",C69,": Knit around. Repeat rounds 1 - ",C69," for a total of ",C68," times."))</f>
        <v>Rounds 2 - 6: Knit around. Repeat rounds 1 - 6 for a total of 12 times.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38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41" t="s">
        <v>148</v>
      </c>
      <c r="B74" s="1"/>
      <c r="C74" s="38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 t="s">
        <v>205</v>
      </c>
      <c r="C75" s="38">
        <f>(C27-(C15/2))</f>
        <v>4.25</v>
      </c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149</v>
      </c>
      <c r="C76" s="38">
        <f>(C75*C7)</f>
        <v>8.5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6"/>
      <c r="B77" s="1" t="s">
        <v>150</v>
      </c>
      <c r="C77" s="1">
        <f>(C14*C9)</f>
        <v>66.3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6"/>
      <c r="B78" s="6" t="s">
        <v>151</v>
      </c>
      <c r="C78" s="1">
        <f>ROUNDUP(C76/2,0)</f>
        <v>5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6"/>
      <c r="B79" s="6" t="s">
        <v>152</v>
      </c>
      <c r="C79" s="1">
        <f>ROUND(C77/C78,0)</f>
        <v>13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6"/>
      <c r="B80" s="6" t="s">
        <v>157</v>
      </c>
      <c r="C80" s="1" t="str">
        <f>IF(C76 &lt;= 0, "There are no increases for the back.", CONCATENATE("Round 1:  Increase as stated in front instructions. Slip side marker, k1, m1l, knit to 1 stitch before the next marker, sm, m1l, knit to the end. "))</f>
        <v xml:space="preserve">Round 1:  Increase as stated in front instructions. Slip side marker, k1, m1l, knit to 1 stitch before the next marker, sm, m1l, knit to the end. </v>
      </c>
      <c r="D80" s="3"/>
      <c r="E80" s="1"/>
      <c r="F80" s="1" t="s">
        <v>156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6" t="s">
        <v>158</v>
      </c>
      <c r="C81" s="1" t="str">
        <f>IF(C76 &lt;= 0, "", CONCATENATE("Rounds 2 - ",C79,": Knit around. Repeat rounds 1 - ",C79," for a total of ",C78," times."))</f>
        <v>Rounds 2 - 13: Knit around. Repeat rounds 1 - 13 for a total of 5 times.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6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41" t="s">
        <v>38</v>
      </c>
      <c r="B83" s="6"/>
      <c r="C83" s="37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41" t="s">
        <v>173</v>
      </c>
      <c r="B84" s="40" t="s">
        <v>170</v>
      </c>
      <c r="C84" s="25">
        <f>ROUNDUP(C24*(1-C34)*4,0)/4</f>
        <v>14</v>
      </c>
      <c r="D84" s="3"/>
      <c r="E84" s="1" t="s">
        <v>172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40" t="s">
        <v>164</v>
      </c>
      <c r="C85" s="25">
        <f>ROUNDDOWN((C24*C34)*4,0)/4</f>
        <v>3.5</v>
      </c>
      <c r="D85" s="3"/>
      <c r="E85" s="1" t="s">
        <v>118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40" t="s">
        <v>184</v>
      </c>
      <c r="C86" s="25">
        <f>ROUNDDOWN(((C48/2)+C66)-(C113+C114+C115+C117+C119+(C59/2)),0)</f>
        <v>85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40" t="s">
        <v>193</v>
      </c>
      <c r="C87" s="25">
        <f>ROUND(C86/2,0)</f>
        <v>43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38" t="s">
        <v>165</v>
      </c>
      <c r="C88" s="25">
        <f>ROUNDDOWN(C84*C9,0)</f>
        <v>36</v>
      </c>
      <c r="D88" s="3"/>
      <c r="E88" s="1" t="s">
        <v>119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6"/>
      <c r="B89" s="38" t="s">
        <v>51</v>
      </c>
      <c r="C89" s="25">
        <f>ROUND((C17*C36)*C7,0)</f>
        <v>16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6"/>
      <c r="B90" s="38" t="s">
        <v>212</v>
      </c>
      <c r="C90" s="25">
        <f>(C89+8)</f>
        <v>24</v>
      </c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40" t="s">
        <v>169</v>
      </c>
      <c r="C91" s="25">
        <f>ROUNDDOWN((C86/2)-C90,0)</f>
        <v>18</v>
      </c>
      <c r="D91" s="3"/>
      <c r="E91" s="1" t="s">
        <v>120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38" t="s">
        <v>166</v>
      </c>
      <c r="C92" s="25">
        <f>ROUNDDOWN(C88/2,0)</f>
        <v>18</v>
      </c>
      <c r="D92" s="3"/>
      <c r="E92" s="1" t="s">
        <v>121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6"/>
      <c r="B93" s="38" t="s">
        <v>167</v>
      </c>
      <c r="C93" s="25">
        <f>ROUNDDOWN(C91-C92,0)</f>
        <v>0</v>
      </c>
      <c r="D93" s="3"/>
      <c r="E93" s="1" t="s">
        <v>185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38" t="s">
        <v>168</v>
      </c>
      <c r="C94" s="25">
        <f>IF(C93&gt;0, (C92-C93), C91)</f>
        <v>18</v>
      </c>
      <c r="D94" s="3"/>
      <c r="E94" s="1" t="s">
        <v>122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6"/>
      <c r="B95" s="38" t="s">
        <v>191</v>
      </c>
      <c r="C95" s="38" t="str">
        <f>IF(C93&lt;=0,"",CONCATENATE("Decrease 2 sts at neck edge ",C93," times as follows: RS row: Knit to 4 stitches before the marker, ssk, ssk, sm, p2, k8. WS row:  Knit in pattern."))</f>
        <v/>
      </c>
      <c r="D95" s="3"/>
      <c r="E95" s="1"/>
      <c r="F95" s="1" t="s">
        <v>156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"/>
      <c r="B96" s="6" t="s">
        <v>192</v>
      </c>
      <c r="C96" s="1" t="str">
        <f>IF(C93&lt;=0, "", CONCATENATE("Decrease 2 sts at neck edge ", C93, " times as follows: RS row: K8, p2, sm, k2tog, k2tog, knit to the armhole edge. WS row: Purl to the marker, sm, k2, p8"))</f>
        <v/>
      </c>
      <c r="D96" s="3"/>
      <c r="E96" s="1"/>
      <c r="F96" s="6" t="s">
        <v>156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92" t="s">
        <v>174</v>
      </c>
      <c r="B97" s="37"/>
      <c r="C97" s="37"/>
      <c r="D97" s="9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37"/>
      <c r="B98" s="93" t="s">
        <v>170</v>
      </c>
      <c r="C98" s="37">
        <f>ROUND(C24*(1-C34),2)</f>
        <v>14</v>
      </c>
      <c r="D98" s="9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5" customHeight="1">
      <c r="A99" s="37"/>
      <c r="B99" s="93" t="s">
        <v>164</v>
      </c>
      <c r="C99" s="37">
        <f>ROUND((C24*C34),2)</f>
        <v>3.5</v>
      </c>
      <c r="D99" s="9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5" customHeight="1">
      <c r="A100" s="37"/>
      <c r="B100" s="93" t="s">
        <v>184</v>
      </c>
      <c r="C100" s="37">
        <f>ROUNDDOWN(((C48/2)+C66)-(C113+C114+C115+C117+C119+(C59/2)),0)</f>
        <v>85</v>
      </c>
      <c r="D100" s="9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5" customHeight="1">
      <c r="A101" s="37"/>
      <c r="B101" s="93" t="s">
        <v>176</v>
      </c>
      <c r="C101" s="37">
        <f>ROUNDUP(C100*C35,0)</f>
        <v>22</v>
      </c>
      <c r="D101" s="9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5" customHeight="1">
      <c r="A102" s="37"/>
      <c r="B102" s="93" t="s">
        <v>200</v>
      </c>
      <c r="C102" s="37">
        <f>ROUND(C98*C9,0)</f>
        <v>36</v>
      </c>
      <c r="D102" s="9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5" customHeight="1">
      <c r="A103" s="37"/>
      <c r="B103" s="93" t="s">
        <v>208</v>
      </c>
      <c r="C103" s="37">
        <f>((1+1+C109)*2)</f>
        <v>12</v>
      </c>
      <c r="D103" s="9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customHeight="1">
      <c r="A104" s="37"/>
      <c r="B104" s="93" t="s">
        <v>201</v>
      </c>
      <c r="C104" s="37" t="str">
        <f>IF((C102-C103)&lt;=0, "", CONCATENATE("Good to go with ",C103," rows"))</f>
        <v>Good to go with 12 rows</v>
      </c>
      <c r="D104" s="9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customHeight="1">
      <c r="A105" s="37"/>
      <c r="B105" s="93" t="s">
        <v>180</v>
      </c>
      <c r="C105" s="37">
        <f>EVEN((C100-C101)/2)</f>
        <v>32</v>
      </c>
      <c r="D105" s="9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customHeight="1">
      <c r="A106" s="37"/>
      <c r="B106" s="93" t="s">
        <v>51</v>
      </c>
      <c r="C106" s="37">
        <f>ROUND((C17*C36)*C7,0)</f>
        <v>16</v>
      </c>
      <c r="D106" s="9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5" customHeight="1">
      <c r="A107" s="37"/>
      <c r="B107" s="93" t="s">
        <v>181</v>
      </c>
      <c r="C107" s="37">
        <f>((C105-C106)/2)</f>
        <v>8</v>
      </c>
      <c r="D107" s="9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5" customHeight="1">
      <c r="A108" s="37"/>
      <c r="B108" s="93" t="s">
        <v>182</v>
      </c>
      <c r="C108" s="37">
        <f>ROUNDUP(C107/2,0)</f>
        <v>4</v>
      </c>
      <c r="D108" s="9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5" customHeight="1">
      <c r="A109" s="37"/>
      <c r="B109" s="93" t="s">
        <v>183</v>
      </c>
      <c r="C109" s="37">
        <f>ROUNDDOWN(C107/2,0)</f>
        <v>4</v>
      </c>
      <c r="D109" s="9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5" customHeight="1">
      <c r="A110" s="6"/>
      <c r="B110" s="38"/>
      <c r="C110" s="1"/>
      <c r="D110" s="3"/>
      <c r="E110" s="1"/>
      <c r="F110" s="4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41" t="s">
        <v>39</v>
      </c>
      <c r="B111" s="6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6" t="s">
        <v>40</v>
      </c>
      <c r="C112" s="1"/>
      <c r="D112" s="3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6" t="s">
        <v>41</v>
      </c>
      <c r="C113" s="4" cm="1">
        <f t="array" ref="C113">IF(INDEX(Expanded_Sizing,ROW_OFFSET+D113,COL_OFFSET)="","",INDEX(Expanded_Sizing,ROW_OFFSET+D113,COL_OFFSET))</f>
        <v>7</v>
      </c>
      <c r="D113" s="4">
        <v>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6" t="s">
        <v>42</v>
      </c>
      <c r="C114" s="4">
        <f>IF(INDEX(Expanded_Sizing,ROW_OFFSET+D114,COL_OFFSET)="","",INDEX(Expanded_Sizing,ROW_OFFSET+D114,COL_OFFSET))</f>
        <v>7</v>
      </c>
      <c r="D114" s="4">
        <v>7</v>
      </c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6" t="s">
        <v>43</v>
      </c>
      <c r="C115" s="4" t="str">
        <f>IF(INDEX(Expanded_Sizing,ROW_OFFSET+D115,COL_OFFSET)="","0",INDEX(Expanded_Sizing,ROW_OFFSET+D115,COL_OFFSET))</f>
        <v>0</v>
      </c>
      <c r="D115" s="4">
        <v>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6" t="s">
        <v>105</v>
      </c>
      <c r="C116" s="32" t="str">
        <f>IF(C115="0","",CONCATENATE("Bind off ",(C115)," at the beginning of the next row."))</f>
        <v/>
      </c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6" t="s">
        <v>44</v>
      </c>
      <c r="C117" s="4" t="str">
        <f>IF(INDEX(Expanded_Sizing,ROW_OFFSET+D117,COL_OFFSET)="","0",INDEX(Expanded_Sizing,ROW_OFFSET+D117,COL_OFFSET))</f>
        <v>0</v>
      </c>
      <c r="D117" s="4">
        <v>9</v>
      </c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29"/>
      <c r="B118" s="16" t="s">
        <v>106</v>
      </c>
      <c r="C118" s="4" t="str">
        <f>IF(C117="0","",CONCATENATE("Bind off ",(C117)," at the beginning of the next row"))</f>
        <v/>
      </c>
      <c r="D118" s="4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24" t="s">
        <v>45</v>
      </c>
      <c r="C119" s="4" cm="1">
        <f t="array" ref="C119">INDEX(Expanded_Sizing,ROW_OFFSET+D119,COL_OFFSET)</f>
        <v>4</v>
      </c>
      <c r="D119" s="4">
        <v>10</v>
      </c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1" t="s">
        <v>46</v>
      </c>
      <c r="C120" s="4" t="str">
        <f>IF(C119=0,"",(CONCATENATE("Decrease 1 stitch at each end ",C119," times as follows:
1st row: K1, k2tog, knit to the last 3 stitches, ssk, k1.
2nd row: Purl back.")))</f>
        <v>Decrease 1 stitch at each end 4 times as follows:
1st row: K1, k2tog, knit to the last 3 stitches, ssk, k1.
2nd row: Purl back.</v>
      </c>
      <c r="D120" s="4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1" t="s">
        <v>97</v>
      </c>
      <c r="C121" s="4" cm="1">
        <f t="array" ref="C121">INDEX(Expanded_Sizing,ROW_OFFSET+D121,COL_OFFSET)</f>
        <v>25</v>
      </c>
      <c r="D121" s="4">
        <v>15</v>
      </c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41" t="s">
        <v>159</v>
      </c>
      <c r="B122" s="1"/>
      <c r="C122" s="4"/>
      <c r="D122" s="4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16" t="s">
        <v>72</v>
      </c>
      <c r="C123" s="4">
        <f>ROUNDDOWN(((((C24*0.75)*C9)-C121))/2,0)*2</f>
        <v>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16" t="s">
        <v>194</v>
      </c>
      <c r="C124" s="4" t="str">
        <f>IF(C123&lt;=0,"",(CONCATENATE("Continue to knit in established pattern for ",C123," more rows.")))</f>
        <v>Continue to knit in established pattern for 8 more rows.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16" t="s">
        <v>84</v>
      </c>
      <c r="C125" s="4">
        <f>INDEX(Expanded_Sizing,ROW_OFFSET+D125,COL_OFFSET)</f>
        <v>3</v>
      </c>
      <c r="D125" s="1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5" customHeight="1">
      <c r="A126" s="6"/>
      <c r="B126" s="16" t="s">
        <v>209</v>
      </c>
      <c r="C126" s="1" t="str">
        <f>IF(INDEX(Expanded_Sizing,ROW_OFFSET+D125,COL_OFFSET)="","",CONCATENATE("Decrease 1 stitch at each end ",INDEX(Expanded_Sizing,ROW_OFFSET+D125,COL_OFFSET)," times as follows: 1st row: K1, k2tog, knit to the last 3 stitches, ssk, k1. 2nd row: Purl back."))</f>
        <v>Decrease 1 stitch at each end 3 times as follows: 1st row: K1, k2tog, knit to the last 3 stitches, ssk, k1. 2nd row: Purl back.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5" customHeight="1">
      <c r="A127" s="6"/>
      <c r="B127" s="16" t="s">
        <v>70</v>
      </c>
      <c r="C127" s="1" cm="1">
        <f t="array" ref="C127">INDEX(Expanded_Sizing,ROW_OFFSET+D127,COL_OFFSET)</f>
        <v>2</v>
      </c>
      <c r="D127" s="1">
        <v>17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16" t="s">
        <v>210</v>
      </c>
      <c r="C128" s="33" t="str">
        <f>IF(INDEX(Expanded_Sizing,ROW_OFFSET+D127,COL_OFFSET)="","",CONCATENATE("Bind off 2 stitches at the beginning of the next 2 rows ",INDEX(Expanded_Sizing,ROW_OFFSET+D127,COL_OFFSET),"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6" t="s">
        <v>71</v>
      </c>
      <c r="C129" s="33" cm="1">
        <f t="array" ref="C129">INDEX(Expanded_Sizing,ROW_OFFSET+D129,COL_OFFSET)</f>
        <v>0</v>
      </c>
      <c r="D129" s="1">
        <v>18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6" t="s">
        <v>211</v>
      </c>
      <c r="C130" s="33" t="str">
        <f>IF(INDEX(Expanded_Sizing,ROW_OFFSET+D129,COL_OFFSET)="","",CONCATENATE("Bind off 4 stitches at the beginning of the next 2 rows ",INDEX(Expanded_Sizing,ROW_OFFSET+D129,COL_OFFSET)," times as follows: 1st row: K1, k2tog, knit to the last 3 stitches, ssk, k1. 2nd row: Purl back."))</f>
        <v/>
      </c>
      <c r="D130" s="5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16"/>
      <c r="C131" s="33"/>
      <c r="D131" s="5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29"/>
      <c r="B132" s="6"/>
      <c r="C132" s="23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31" customFormat="1" ht="15.75" customHeight="1">
      <c r="A133" s="29"/>
      <c r="B133" s="29" t="s">
        <v>47</v>
      </c>
      <c r="C133" s="30" t="str">
        <f>IF(INDEX(Expanded_Sizing,ROW_OFFSET+D133,COL_OFFSET)="","",CONCATENATE("Bind off ",INDEX(Expanded_Sizing,ROW_OFFSET+D133,COL_OFFSET)," stitches."))</f>
        <v>Bind off 4 stitches.</v>
      </c>
      <c r="D133" s="30">
        <v>19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5.75" customHeight="1">
      <c r="A134" s="6"/>
      <c r="B134" s="1" t="s">
        <v>48</v>
      </c>
      <c r="C134" s="34" t="str">
        <f>IF(INDEX(Expanded_Sizing,ROW_OFFSET+D134,COL_OFFSET)="","",CONCATENATE("Bind off ",INDEX(Expanded_Sizing,ROW_OFFSET+D134,COL_OFFSET)," stitches."))</f>
        <v>Bind off 4 stitches.</v>
      </c>
      <c r="D134" s="1">
        <v>20</v>
      </c>
      <c r="E134" s="2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1" t="s">
        <v>49</v>
      </c>
      <c r="C135" s="34" t="str">
        <f>IF(INDEX(Expanded_Sizing,ROW_OFFSET+D135,COL_OFFSET)="","",CONCATENATE("Bind off ",INDEX(Expanded_Sizing,ROW_OFFSET+D135,COL_OFFSET)," stitches."))</f>
        <v>Bind off 4 stitches.</v>
      </c>
      <c r="D135" s="1">
        <v>21</v>
      </c>
      <c r="E135" s="2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41" t="s">
        <v>52</v>
      </c>
      <c r="B136" s="1"/>
      <c r="C136" s="34"/>
      <c r="D136" s="1"/>
      <c r="E136" s="2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"/>
      <c r="B137" s="1" t="s">
        <v>50</v>
      </c>
      <c r="C137" s="19">
        <f>TRUNC(ROUND(C24-(6/C9),2))</f>
        <v>15</v>
      </c>
      <c r="D137" s="1"/>
      <c r="E137" s="2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"/>
      <c r="B138" s="1" t="s">
        <v>190</v>
      </c>
      <c r="C138" s="19">
        <f>ROUND(C17*C7,0)</f>
        <v>20</v>
      </c>
      <c r="D138" s="1"/>
      <c r="E138" s="2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30"/>
      <c r="B139" s="6" t="s">
        <v>53</v>
      </c>
      <c r="C139" s="9">
        <f>ROUNDUP(C89/3,0)</f>
        <v>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30"/>
      <c r="B140" s="9" t="s">
        <v>54</v>
      </c>
      <c r="C140" s="4">
        <f>ROUNDDOWN(C89/3,0)</f>
        <v>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30"/>
      <c r="B141" s="9" t="s">
        <v>55</v>
      </c>
      <c r="C141" s="22">
        <f>(C89-(C139+C140))</f>
        <v>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41" t="s">
        <v>160</v>
      </c>
      <c r="B142" s="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41"/>
      <c r="B143" s="1" t="s">
        <v>56</v>
      </c>
      <c r="C143" s="4">
        <f>MROUND((C18+C29)*C7,4)</f>
        <v>36</v>
      </c>
      <c r="D143" s="1"/>
      <c r="E143" s="2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s="99" customFormat="1" ht="15.75" customHeight="1">
      <c r="A144" s="96" t="s">
        <v>161</v>
      </c>
      <c r="B144" s="97"/>
      <c r="C144" s="98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spans="1:25" s="99" customFormat="1" ht="15.75" customHeight="1">
      <c r="A145" s="97"/>
      <c r="B145" s="97" t="s">
        <v>206</v>
      </c>
      <c r="C145" s="100">
        <f>(C19-C18)</f>
        <v>9</v>
      </c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spans="1:25" s="99" customFormat="1" ht="15.75" customHeight="1">
      <c r="A146" s="97"/>
      <c r="B146" s="97" t="s">
        <v>57</v>
      </c>
      <c r="C146" s="98">
        <f>EVEN(C145*C7)</f>
        <v>18</v>
      </c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spans="1:25" s="99" customFormat="1" ht="15.75" customHeight="1">
      <c r="A147" s="97"/>
      <c r="B147" s="97" t="s">
        <v>58</v>
      </c>
      <c r="C147" s="98">
        <f>((C22-C38)*C9)</f>
        <v>52</v>
      </c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spans="1:25" s="99" customFormat="1" ht="15.75" customHeight="1">
      <c r="A148" s="97"/>
      <c r="B148" s="97" t="s">
        <v>59</v>
      </c>
      <c r="C148" s="100" t="str">
        <f>IF(C146 &lt;=0, "There are no increases at the forearm.", CONCATENATE("Increase every ",C150, " rows ",C149, " times as follows: K1, m1, knit to the last stitch, m1, k1."))</f>
        <v>Increase every 6 rows 10 times as follows: K1, m1, knit to the last stitch, m1, k1.</v>
      </c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spans="1:25" s="99" customFormat="1" ht="15.75" customHeight="1">
      <c r="A149" s="97"/>
      <c r="B149" s="97" t="s">
        <v>60</v>
      </c>
      <c r="C149" s="98">
        <f>MROUND(C146/2,2)</f>
        <v>10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spans="1:25" s="99" customFormat="1" ht="15.75" customHeight="1">
      <c r="A150" s="97"/>
      <c r="B150" s="101" t="s">
        <v>61</v>
      </c>
      <c r="C150" s="98">
        <f>ROUNDUP(C147/C149,0)</f>
        <v>6</v>
      </c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spans="1:25" s="99" customFormat="1" ht="15.75" customHeight="1">
      <c r="A151" s="97"/>
      <c r="B151" s="101" t="s">
        <v>62</v>
      </c>
      <c r="C151" s="98">
        <f>(C150-1)</f>
        <v>5</v>
      </c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spans="1:25" s="99" customFormat="1" ht="15.75" customHeight="1">
      <c r="A152" s="96" t="s">
        <v>162</v>
      </c>
      <c r="B152" s="101"/>
      <c r="C152" s="98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spans="1:25" s="99" customFormat="1" ht="15.75" customHeight="1">
      <c r="A153" s="97"/>
      <c r="B153" s="97" t="s">
        <v>207</v>
      </c>
      <c r="C153" s="98">
        <f>(C20-C19)</f>
        <v>4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spans="1:25" s="99" customFormat="1" ht="15.75" customHeight="1">
      <c r="A154" s="97"/>
      <c r="B154" s="97" t="s">
        <v>63</v>
      </c>
      <c r="C154" s="98">
        <f>EVEN(C23*C9)</f>
        <v>68</v>
      </c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spans="1:25" s="99" customFormat="1" ht="15.75" customHeight="1">
      <c r="A155" s="97"/>
      <c r="B155" s="97" t="s">
        <v>64</v>
      </c>
      <c r="C155" s="98">
        <f>MROUND(C7*C153,2)</f>
        <v>8</v>
      </c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spans="1:25" s="99" customFormat="1" ht="15.75" customHeight="1">
      <c r="A156" s="97"/>
      <c r="B156" s="101" t="s">
        <v>65</v>
      </c>
      <c r="C156" s="98">
        <f>(C155/2)</f>
        <v>4</v>
      </c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spans="1:25" s="99" customFormat="1" ht="15.75" customHeight="1">
      <c r="A157" s="97"/>
      <c r="B157" s="101" t="s">
        <v>66</v>
      </c>
      <c r="C157" s="98">
        <f>MROUND(C154/C156,2)</f>
        <v>18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spans="1:25" s="99" customFormat="1" ht="15.75" customHeight="1">
      <c r="A158" s="97"/>
      <c r="B158" s="97" t="s">
        <v>67</v>
      </c>
      <c r="C158" s="98">
        <f>(C157-1)</f>
        <v>17</v>
      </c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spans="1:25" ht="15.75" customHeight="1">
      <c r="A159" s="1"/>
      <c r="B159" s="32" t="s">
        <v>68</v>
      </c>
      <c r="C159" s="4">
        <f>(C143+C146+C155)</f>
        <v>62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97" t="s">
        <v>69</v>
      </c>
      <c r="C160" s="100" t="str">
        <f>IF(C155 &lt;=0, "There are no increases at the upper arm.", CONCATENATE("At the upper arm, increase every ",C157, " rows ",C156, " times as follows: K1, m1, knit to the last stitch, m1, k1."))</f>
        <v>At the upper arm, increase every 18 rows 4 times as follows: K1, m1, knit to the last stitch, m1, k1.</v>
      </c>
      <c r="D160" s="97"/>
      <c r="E160" s="9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" t="s">
        <v>163</v>
      </c>
      <c r="B161" s="1"/>
      <c r="C161" s="1"/>
      <c r="D161" s="1"/>
      <c r="E161" s="1"/>
      <c r="F161" s="1"/>
      <c r="G161" s="1"/>
      <c r="H161" s="1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25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25"/>
      <c r="C165" s="2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5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5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5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5"/>
      <c r="B169" s="2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5"/>
      <c r="B170" s="2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5"/>
      <c r="B171" s="2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5"/>
      <c r="B172" s="2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5"/>
      <c r="B173" s="2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5"/>
      <c r="B174" s="2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2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2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24"/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24"/>
      <c r="C178" s="2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/>
    <row r="362" spans="1:25" ht="15.75" customHeight="1"/>
    <row r="363" spans="1:25" ht="15.75" customHeight="1"/>
    <row r="364" spans="1:25" ht="15.75" customHeight="1"/>
    <row r="365" spans="1:25" ht="15.75" customHeight="1"/>
    <row r="366" spans="1:25" ht="15.75" customHeight="1"/>
    <row r="367" spans="1:25" ht="15.75" customHeight="1"/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