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 firstSheet="1" activeTab="1"/>
  </bookViews>
  <sheets>
    <sheet name="Sheet1" sheetId="1" state="hidden" r:id="rId1"/>
    <sheet name="Actual Sample" sheetId="5" r:id="rId2"/>
    <sheet name="Output" sheetId="6" r:id="rId3"/>
    <sheet name="Sample" sheetId="2" r:id="rId4"/>
    <sheet name="Sheet2" sheetId="3" state="hidden" r:id="rId5"/>
    <sheet name="Sheet3" sheetId="4" state="hidden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5" l="1"/>
  <c r="M32" i="5"/>
  <c r="M33" i="5"/>
  <c r="M34" i="5"/>
  <c r="M35" i="5"/>
  <c r="M36" i="5"/>
  <c r="M37" i="5"/>
  <c r="M38" i="5"/>
  <c r="M39" i="5"/>
  <c r="M30" i="5"/>
  <c r="J31" i="5"/>
  <c r="J32" i="5"/>
  <c r="J33" i="5"/>
  <c r="J34" i="5"/>
  <c r="J35" i="5"/>
  <c r="J36" i="5"/>
  <c r="J37" i="5"/>
  <c r="J38" i="5"/>
  <c r="J39" i="5"/>
  <c r="J30" i="5"/>
  <c r="G31" i="5"/>
  <c r="G32" i="5"/>
  <c r="G33" i="5"/>
  <c r="G34" i="5"/>
  <c r="G35" i="5"/>
  <c r="G36" i="5"/>
  <c r="G37" i="5"/>
  <c r="G38" i="5"/>
  <c r="G39" i="5"/>
  <c r="G30" i="5"/>
  <c r="D31" i="5"/>
  <c r="D32" i="5"/>
  <c r="D33" i="5"/>
  <c r="D34" i="5"/>
  <c r="D35" i="5"/>
  <c r="D36" i="5"/>
  <c r="D37" i="5"/>
  <c r="D38" i="5"/>
  <c r="D39" i="5"/>
  <c r="D30" i="5"/>
  <c r="K29" i="5"/>
  <c r="K31" i="5" s="1"/>
  <c r="H29" i="5"/>
  <c r="H34" i="5" s="1"/>
  <c r="E29" i="5"/>
  <c r="E31" i="5" s="1"/>
  <c r="B29" i="5"/>
  <c r="B31" i="5" s="1"/>
  <c r="D23" i="5"/>
  <c r="D22" i="5"/>
  <c r="D21" i="5"/>
  <c r="D20" i="5"/>
  <c r="E38" i="5" l="1"/>
  <c r="K38" i="5"/>
  <c r="K34" i="5"/>
  <c r="E34" i="5"/>
  <c r="H37" i="5"/>
  <c r="H33" i="5"/>
  <c r="H36" i="5"/>
  <c r="H32" i="5"/>
  <c r="K37" i="5"/>
  <c r="K33" i="5"/>
  <c r="D24" i="5"/>
  <c r="K28" i="5" s="1"/>
  <c r="K30" i="5"/>
  <c r="H39" i="5"/>
  <c r="H35" i="5"/>
  <c r="H31" i="5"/>
  <c r="K36" i="5"/>
  <c r="K32" i="5"/>
  <c r="H30" i="5"/>
  <c r="H38" i="5"/>
  <c r="K39" i="5"/>
  <c r="K35" i="5"/>
  <c r="E33" i="5"/>
  <c r="E30" i="5"/>
  <c r="E36" i="5"/>
  <c r="E32" i="5"/>
  <c r="E37" i="5"/>
  <c r="E39" i="5"/>
  <c r="E35" i="5"/>
  <c r="B38" i="5"/>
  <c r="B34" i="5"/>
  <c r="B37" i="5"/>
  <c r="B33" i="5"/>
  <c r="B30" i="5"/>
  <c r="B36" i="5"/>
  <c r="B32" i="5"/>
  <c r="B39" i="5"/>
  <c r="B35" i="5"/>
  <c r="S5" i="5"/>
  <c r="R5" i="5"/>
  <c r="Q6" i="5"/>
  <c r="P6" i="5"/>
  <c r="K6" i="5"/>
  <c r="L6" i="5"/>
  <c r="M6" i="5"/>
  <c r="N6" i="5"/>
  <c r="J6" i="5"/>
  <c r="H5" i="5"/>
  <c r="G5" i="5"/>
  <c r="F5" i="5"/>
  <c r="E4" i="5"/>
  <c r="D5" i="5"/>
  <c r="B28" i="5" l="1"/>
  <c r="H28" i="5"/>
  <c r="E28" i="5"/>
  <c r="D3" i="4"/>
  <c r="D4" i="4"/>
  <c r="D5" i="4"/>
  <c r="D6" i="4"/>
  <c r="D2" i="4"/>
  <c r="C3" i="4"/>
  <c r="C4" i="4"/>
  <c r="C5" i="4"/>
  <c r="F5" i="4" s="1"/>
  <c r="G5" i="4" s="1"/>
  <c r="C6" i="4"/>
  <c r="F6" i="4" s="1"/>
  <c r="G6" i="4" s="1"/>
  <c r="C2" i="4"/>
  <c r="F2" i="4" s="1"/>
  <c r="G2" i="4" s="1"/>
  <c r="G8" i="4"/>
  <c r="G7" i="4"/>
  <c r="F3" i="4"/>
  <c r="G3" i="4" s="1"/>
  <c r="F4" i="4"/>
  <c r="G4" i="4" s="1"/>
  <c r="G9" i="4" l="1"/>
  <c r="J5" i="3"/>
  <c r="J6" i="3"/>
  <c r="J7" i="3"/>
  <c r="J8" i="3"/>
  <c r="J9" i="3"/>
  <c r="J10" i="3"/>
  <c r="J11" i="3"/>
  <c r="J12" i="3"/>
  <c r="J13" i="3"/>
  <c r="J4" i="3"/>
  <c r="G5" i="3"/>
  <c r="G6" i="3"/>
  <c r="G7" i="3"/>
  <c r="G8" i="3"/>
  <c r="G9" i="3"/>
  <c r="G10" i="3"/>
  <c r="G11" i="3"/>
  <c r="G12" i="3"/>
  <c r="G13" i="3"/>
  <c r="G4" i="3"/>
  <c r="D5" i="3"/>
  <c r="D6" i="3"/>
  <c r="D7" i="3"/>
  <c r="D8" i="3"/>
  <c r="D9" i="3"/>
  <c r="D10" i="3"/>
  <c r="D11" i="3"/>
  <c r="D12" i="3"/>
  <c r="D13" i="3"/>
  <c r="D4" i="3"/>
  <c r="R15" i="2"/>
  <c r="R17" i="2" s="1"/>
  <c r="P15" i="2"/>
  <c r="P20" i="2" s="1"/>
  <c r="N15" i="2"/>
  <c r="N19" i="2" s="1"/>
  <c r="L15" i="2"/>
  <c r="L21" i="2" s="1"/>
  <c r="J15" i="2"/>
  <c r="J19" i="2" s="1"/>
  <c r="H15" i="2"/>
  <c r="H17" i="2" s="1"/>
  <c r="F15" i="2"/>
  <c r="F17" i="2" s="1"/>
  <c r="D15" i="2"/>
  <c r="D17" i="2" s="1"/>
  <c r="B15" i="2"/>
  <c r="B17" i="2" s="1"/>
  <c r="R16" i="2" l="1"/>
  <c r="R25" i="2"/>
  <c r="R22" i="2"/>
  <c r="R19" i="2"/>
  <c r="P23" i="2"/>
  <c r="P18" i="2"/>
  <c r="J20" i="2"/>
  <c r="R24" i="2"/>
  <c r="R21" i="2"/>
  <c r="R18" i="2"/>
  <c r="R23" i="2"/>
  <c r="R20" i="2"/>
  <c r="N23" i="2"/>
  <c r="N24" i="2"/>
  <c r="N17" i="2"/>
  <c r="P16" i="2"/>
  <c r="P24" i="2"/>
  <c r="P21" i="2"/>
  <c r="P19" i="2"/>
  <c r="P17" i="2"/>
  <c r="P25" i="2"/>
  <c r="P22" i="2"/>
  <c r="J21" i="2"/>
  <c r="J22" i="2"/>
  <c r="N25" i="2"/>
  <c r="N18" i="2"/>
  <c r="N16" i="2"/>
  <c r="N22" i="2"/>
  <c r="N21" i="2"/>
  <c r="N20" i="2"/>
  <c r="J24" i="2"/>
  <c r="J25" i="2"/>
  <c r="J16" i="2"/>
  <c r="J18" i="2"/>
  <c r="J17" i="2"/>
  <c r="L25" i="2"/>
  <c r="L24" i="2"/>
  <c r="L18" i="2"/>
  <c r="L23" i="2"/>
  <c r="L22" i="2"/>
  <c r="L17" i="2"/>
  <c r="L20" i="2"/>
  <c r="L19" i="2"/>
  <c r="L16" i="2"/>
  <c r="J23" i="2"/>
  <c r="D22" i="2"/>
  <c r="D20" i="2"/>
  <c r="D16" i="2"/>
  <c r="H16" i="2"/>
  <c r="H24" i="2"/>
  <c r="H22" i="2"/>
  <c r="H20" i="2"/>
  <c r="H18" i="2"/>
  <c r="H25" i="2"/>
  <c r="H23" i="2"/>
  <c r="H21" i="2"/>
  <c r="H19" i="2"/>
  <c r="D24" i="2"/>
  <c r="D19" i="2"/>
  <c r="D23" i="2"/>
  <c r="D18" i="2"/>
  <c r="F16" i="2"/>
  <c r="F18" i="2"/>
  <c r="F23" i="2"/>
  <c r="F19" i="2"/>
  <c r="F24" i="2"/>
  <c r="F20" i="2"/>
  <c r="F22" i="2"/>
  <c r="F25" i="2"/>
  <c r="F21" i="2"/>
  <c r="D25" i="2"/>
  <c r="D21" i="2"/>
  <c r="B24" i="2"/>
  <c r="B22" i="2"/>
  <c r="B23" i="2"/>
  <c r="B16" i="2"/>
  <c r="B20" i="2"/>
  <c r="B19" i="2"/>
  <c r="B18" i="2"/>
  <c r="B25" i="2"/>
  <c r="B21" i="2"/>
  <c r="B10" i="2"/>
  <c r="B11" i="2" s="1"/>
  <c r="B8" i="2"/>
  <c r="B9" i="2" s="1"/>
  <c r="B6" i="2"/>
  <c r="B7" i="2" s="1"/>
  <c r="B3" i="2" l="1"/>
  <c r="R14" i="2" s="1"/>
  <c r="N14" i="2" l="1"/>
  <c r="P14" i="2"/>
  <c r="J14" i="2"/>
  <c r="L14" i="2"/>
  <c r="F14" i="2"/>
  <c r="H14" i="2"/>
  <c r="B14" i="2"/>
  <c r="D14" i="2"/>
  <c r="G18" i="1"/>
  <c r="F12" i="1"/>
  <c r="F13" i="1"/>
  <c r="F14" i="1"/>
  <c r="F11" i="1"/>
  <c r="C14" i="1"/>
  <c r="D14" i="1"/>
  <c r="E14" i="1"/>
  <c r="B14" i="1"/>
  <c r="D7" i="1"/>
  <c r="C7" i="1"/>
  <c r="B7" i="1"/>
</calcChain>
</file>

<file path=xl/comments1.xml><?xml version="1.0" encoding="utf-8"?>
<comments xmlns="http://schemas.openxmlformats.org/spreadsheetml/2006/main">
  <authors>
    <author>Author</author>
  </authors>
  <commentLis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table for tracking sensitivity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 1500gCO2e per litre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 500gCO2e per litre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750gCO2e per kwh</t>
        </r>
      </text>
    </comment>
  </commentList>
</comments>
</file>

<file path=xl/sharedStrings.xml><?xml version="1.0" encoding="utf-8"?>
<sst xmlns="http://schemas.openxmlformats.org/spreadsheetml/2006/main" count="193" uniqueCount="109">
  <si>
    <t>Step 1: Setting Ideal Person</t>
  </si>
  <si>
    <t>Meat</t>
  </si>
  <si>
    <t>Dairy</t>
  </si>
  <si>
    <t>Yes</t>
  </si>
  <si>
    <t>No</t>
  </si>
  <si>
    <t>C1</t>
  </si>
  <si>
    <t>C2</t>
  </si>
  <si>
    <t>C3</t>
  </si>
  <si>
    <t>Total Emissions</t>
  </si>
  <si>
    <t>Budget Emissions</t>
  </si>
  <si>
    <t>tCO2e/yr</t>
  </si>
  <si>
    <t>Can be sliding scale as well</t>
  </si>
  <si>
    <t>Step 2: Change Parameters</t>
  </si>
  <si>
    <t>B+S</t>
  </si>
  <si>
    <t>L</t>
  </si>
  <si>
    <t>D</t>
  </si>
  <si>
    <t>AP-Mass</t>
  </si>
  <si>
    <t>IP-Mass</t>
  </si>
  <si>
    <t>AP-Ems</t>
  </si>
  <si>
    <t>IP-Ems</t>
  </si>
  <si>
    <t>Total</t>
  </si>
  <si>
    <t>Rate of emission change to parameter change (100 normalization)</t>
  </si>
  <si>
    <t>Step 3: Optimization</t>
  </si>
  <si>
    <t>Cases</t>
  </si>
  <si>
    <t>Pick case</t>
  </si>
  <si>
    <t>Target Met</t>
  </si>
  <si>
    <t>Recommendation</t>
  </si>
  <si>
    <t>Target</t>
  </si>
  <si>
    <t xml:space="preserve">Household </t>
  </si>
  <si>
    <t>tCO2e</t>
  </si>
  <si>
    <t>Actual</t>
  </si>
  <si>
    <t>Hotwater</t>
  </si>
  <si>
    <t>Water</t>
  </si>
  <si>
    <t>Electricity</t>
  </si>
  <si>
    <t>Units</t>
  </si>
  <si>
    <t>Value</t>
  </si>
  <si>
    <t>kwh</t>
  </si>
  <si>
    <t>User input</t>
  </si>
  <si>
    <t>Supplied</t>
  </si>
  <si>
    <t>Calculated</t>
  </si>
  <si>
    <t>P1</t>
  </si>
  <si>
    <t>P2</t>
  </si>
  <si>
    <t>P3</t>
  </si>
  <si>
    <t>Q1</t>
  </si>
  <si>
    <t>Q2</t>
  </si>
  <si>
    <t>Q3</t>
  </si>
  <si>
    <t>Electrcity</t>
  </si>
  <si>
    <t>R1</t>
  </si>
  <si>
    <t>R2</t>
  </si>
  <si>
    <t>R3</t>
  </si>
  <si>
    <t>tlitres</t>
  </si>
  <si>
    <t>Reduction</t>
  </si>
  <si>
    <t>MER</t>
  </si>
  <si>
    <t>Week</t>
  </si>
  <si>
    <t>Place</t>
  </si>
  <si>
    <t>Hamburg</t>
  </si>
  <si>
    <t>London</t>
  </si>
  <si>
    <t>Riga</t>
  </si>
  <si>
    <t>Daily Expense</t>
  </si>
  <si>
    <t>Weekend</t>
  </si>
  <si>
    <t>Misc</t>
  </si>
  <si>
    <t>Travel: Stockholm to Hamburg</t>
  </si>
  <si>
    <t>INR</t>
  </si>
  <si>
    <t>Travel: Riga to Stockholm</t>
  </si>
  <si>
    <t xml:space="preserve"> Sweden</t>
  </si>
  <si>
    <t>Electric boiler</t>
  </si>
  <si>
    <t>country</t>
  </si>
  <si>
    <t>water heating</t>
  </si>
  <si>
    <t>shower/bath and washing</t>
  </si>
  <si>
    <t>toilet</t>
  </si>
  <si>
    <t>tea/coffee</t>
  </si>
  <si>
    <t>laundry</t>
  </si>
  <si>
    <t>dishes</t>
  </si>
  <si>
    <t>lighting</t>
  </si>
  <si>
    <t>PC, tablet and mobile phone</t>
  </si>
  <si>
    <t>TV</t>
  </si>
  <si>
    <t>hot water boiler (kettle + boiler if electric)</t>
  </si>
  <si>
    <t>TV, PC, tablet and mobile phone</t>
  </si>
  <si>
    <t>kitchen and sanitary hot water</t>
  </si>
  <si>
    <t>food</t>
  </si>
  <si>
    <t>kWh primary electricity/L</t>
  </si>
  <si>
    <t>kgCO2/L</t>
  </si>
  <si>
    <t>kWh grid/L</t>
  </si>
  <si>
    <t>Washing machine eco mode</t>
  </si>
  <si>
    <t>L/kg</t>
  </si>
  <si>
    <t>kWh/kg</t>
  </si>
  <si>
    <t>Dry with tumble dryer</t>
  </si>
  <si>
    <t>co2 footprint of electricity mix</t>
  </si>
  <si>
    <t>kgCO2/kWh</t>
  </si>
  <si>
    <t>Electric Boiler</t>
  </si>
  <si>
    <t>Grid</t>
  </si>
  <si>
    <t>Parameters</t>
  </si>
  <si>
    <t>Emissions</t>
  </si>
  <si>
    <t>Unit</t>
  </si>
  <si>
    <t>Values</t>
  </si>
  <si>
    <t xml:space="preserve">Lighting </t>
  </si>
  <si>
    <t>Washing Clothes</t>
  </si>
  <si>
    <t>Appliances</t>
  </si>
  <si>
    <t>Sanitation</t>
  </si>
  <si>
    <t>kgCO2</t>
  </si>
  <si>
    <t>litres</t>
  </si>
  <si>
    <t>Country: Sweden, extremely low emitter</t>
  </si>
  <si>
    <t>Lighting</t>
  </si>
  <si>
    <t>Washing</t>
  </si>
  <si>
    <t>Change</t>
  </si>
  <si>
    <t>Description</t>
  </si>
  <si>
    <t>Male; 21, Student</t>
  </si>
  <si>
    <t>Target (assumed)</t>
  </si>
  <si>
    <t>Date: 10-04-2017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</si>
</sst>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2" fontId="0" fillId="0" borderId="0" xfId="0" applyNumberFormat="1"/>
    <xf numFmtId="0" fontId="0" fillId="5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5" borderId="0" xfId="0" applyNumberForma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4" xfId="0" applyNumberFormat="1" applyBorder="1"/>
    <xf numFmtId="9" fontId="0" fillId="0" borderId="6" xfId="0" applyNumberForma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731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Lighting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'Actual Sample'!$A$29:$A$39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'Actual Sample'!$C$29:$C$39</c:f>
              <c:numCache>
                <c:formatCode>General</c:formatCode>
                <c:ptCount val="11"/>
                <c:pt idx="0">
                  <c:v>25.386194267145658</c:v>
                </c:pt>
                <c:pt idx="1">
                  <c:v>25.19830256314566</c:v>
                </c:pt>
                <c:pt idx="2">
                  <c:v>24.860097495945659</c:v>
                </c:pt>
                <c:pt idx="3">
                  <c:v>24.454251415305659</c:v>
                </c:pt>
                <c:pt idx="4">
                  <c:v>24.075461740041661</c:v>
                </c:pt>
                <c:pt idx="5">
                  <c:v>23.791369483593659</c:v>
                </c:pt>
                <c:pt idx="6">
                  <c:v>23.620914129724859</c:v>
                </c:pt>
                <c:pt idx="7">
                  <c:v>23.541368297919419</c:v>
                </c:pt>
                <c:pt idx="8">
                  <c:v>23.514095441300412</c:v>
                </c:pt>
                <c:pt idx="9">
                  <c:v>23.507959048561133</c:v>
                </c:pt>
                <c:pt idx="10">
                  <c:v>23.507277227145657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4-40DF-B93A-A916EF8C8FF5}"/>
            </c:ext>
          </c:extLst>
        </c:ser>
        <c:ser>
          <c:idx val="1"/>
          <c:order val="1"/>
          <c:tx>
            <c:v>Washing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'Actual Sample'!$A$29:$A$39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'Actual Sample'!$F$29:$F$39</c:f>
              <c:numCache>
                <c:formatCode>General</c:formatCode>
                <c:ptCount val="11"/>
                <c:pt idx="0">
                  <c:v>25.386194267145658</c:v>
                </c:pt>
                <c:pt idx="1">
                  <c:v>24.66003930559776</c:v>
                </c:pt>
                <c:pt idx="2">
                  <c:v>23.352960374811545</c:v>
                </c:pt>
                <c:pt idx="3">
                  <c:v>21.784465657868083</c:v>
                </c:pt>
                <c:pt idx="4">
                  <c:v>20.320537255387514</c:v>
                </c:pt>
                <c:pt idx="5">
                  <c:v>19.222590953527092</c:v>
                </c:pt>
                <c:pt idx="6">
                  <c:v>18.563823172410839</c:v>
                </c:pt>
                <c:pt idx="7">
                  <c:v>18.256398207889919</c:v>
                </c:pt>
                <c:pt idx="8">
                  <c:v>18.150995362911317</c:v>
                </c:pt>
                <c:pt idx="9">
                  <c:v>18.127279722791133</c:v>
                </c:pt>
                <c:pt idx="10">
                  <c:v>18.124644651666667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64-40DF-B93A-A916EF8C8FF5}"/>
            </c:ext>
          </c:extLst>
        </c:ser>
        <c:ser>
          <c:idx val="2"/>
          <c:order val="2"/>
          <c:tx>
            <c:v>Appliances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'Actual Sample'!$A$29:$A$39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'Actual Sample'!$I$29:$I$39</c:f>
              <c:numCache>
                <c:formatCode>General</c:formatCode>
                <c:ptCount val="11"/>
                <c:pt idx="0">
                  <c:v>25.386194267145658</c:v>
                </c:pt>
                <c:pt idx="1">
                  <c:v>25.140790839645661</c:v>
                </c:pt>
                <c:pt idx="2">
                  <c:v>24.69906467014566</c:v>
                </c:pt>
                <c:pt idx="3">
                  <c:v>24.168993266745659</c:v>
                </c:pt>
                <c:pt idx="4">
                  <c:v>23.674259956905658</c:v>
                </c:pt>
                <c:pt idx="5">
                  <c:v>23.303209974525657</c:v>
                </c:pt>
                <c:pt idx="6">
                  <c:v>23.080579985097657</c:v>
                </c:pt>
                <c:pt idx="7">
                  <c:v>22.976685990031257</c:v>
                </c:pt>
                <c:pt idx="8">
                  <c:v>22.941065191722778</c:v>
                </c:pt>
                <c:pt idx="9">
                  <c:v>22.933050512103371</c:v>
                </c:pt>
                <c:pt idx="10">
                  <c:v>22.932159992145657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64-40DF-B93A-A916EF8C8FF5}"/>
            </c:ext>
          </c:extLst>
        </c:ser>
        <c:ser>
          <c:idx val="3"/>
          <c:order val="3"/>
          <c:tx>
            <c:v>Sanitation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'Actual Sample'!$A$29:$A$39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'Actual Sample'!$L$29:$L$39</c:f>
              <c:numCache>
                <c:formatCode>General</c:formatCode>
                <c:ptCount val="11"/>
                <c:pt idx="0">
                  <c:v>25.386194267145658</c:v>
                </c:pt>
                <c:pt idx="1">
                  <c:v>24.007024933478991</c:v>
                </c:pt>
                <c:pt idx="2">
                  <c:v>21.52452013287899</c:v>
                </c:pt>
                <c:pt idx="3">
                  <c:v>18.545514372158991</c:v>
                </c:pt>
                <c:pt idx="4">
                  <c:v>15.76510899548699</c:v>
                </c:pt>
                <c:pt idx="5">
                  <c:v>13.67980496298299</c:v>
                </c:pt>
                <c:pt idx="6">
                  <c:v>12.428622543480591</c:v>
                </c:pt>
                <c:pt idx="7">
                  <c:v>11.84473741437947</c:v>
                </c:pt>
                <c:pt idx="8">
                  <c:v>11.644548227259087</c:v>
                </c:pt>
                <c:pt idx="9">
                  <c:v>11.599505660157</c:v>
                </c:pt>
                <c:pt idx="10">
                  <c:v>11.59450093047899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64-40DF-B93A-A916EF8C8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64561552"/>
        <c:axId val="364561880"/>
      </c:lineChart>
      <c:catAx>
        <c:axId val="3645615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61880"/>
        <c:crosses val="autoZero"/>
        <c:auto val="1"/>
        <c:lblAlgn val="ctr"/>
        <c:lblOffset val="100"/>
        <c:noMultiLvlLbl val="0"/>
      </c:catAx>
      <c:valAx>
        <c:axId val="36456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Emissions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6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Sample!$A$15:$A$25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Sample!$C$15:$C$25</c:f>
              <c:numCache>
                <c:formatCode>General</c:formatCode>
                <c:ptCount val="11"/>
                <c:pt idx="0">
                  <c:v>2.1</c:v>
                </c:pt>
                <c:pt idx="1">
                  <c:v>2.0475000000000003</c:v>
                </c:pt>
                <c:pt idx="2">
                  <c:v>1.9530000000000001</c:v>
                </c:pt>
                <c:pt idx="3">
                  <c:v>1.8395999999999999</c:v>
                </c:pt>
                <c:pt idx="4">
                  <c:v>1.7337600000000002</c:v>
                </c:pt>
                <c:pt idx="5">
                  <c:v>1.65438</c:v>
                </c:pt>
                <c:pt idx="6">
                  <c:v>1.6067520000000002</c:v>
                </c:pt>
                <c:pt idx="7">
                  <c:v>1.5845256000000001</c:v>
                </c:pt>
                <c:pt idx="8">
                  <c:v>1.5769051200000002</c:v>
                </c:pt>
                <c:pt idx="9">
                  <c:v>1.575190512</c:v>
                </c:pt>
                <c:pt idx="10">
                  <c:v>1.5750000000000002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B-4936-B8BD-7089A2AFD497}"/>
            </c:ext>
          </c:extLst>
        </c:ser>
        <c:ser>
          <c:idx val="1"/>
          <c:order val="1"/>
          <c:tx>
            <c:v>P2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Sample!$A$15:$A$25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Sample!$E$15:$E$25</c:f>
              <c:numCache>
                <c:formatCode>General</c:formatCode>
                <c:ptCount val="11"/>
                <c:pt idx="0">
                  <c:v>2.1</c:v>
                </c:pt>
                <c:pt idx="1">
                  <c:v>2.0925000000000002</c:v>
                </c:pt>
                <c:pt idx="2">
                  <c:v>2.0790000000000002</c:v>
                </c:pt>
                <c:pt idx="3">
                  <c:v>2.0628000000000002</c:v>
                </c:pt>
                <c:pt idx="4">
                  <c:v>2.0476800000000002</c:v>
                </c:pt>
                <c:pt idx="5">
                  <c:v>2.03634</c:v>
                </c:pt>
                <c:pt idx="6">
                  <c:v>2.0295360000000002</c:v>
                </c:pt>
                <c:pt idx="7">
                  <c:v>2.0263608</c:v>
                </c:pt>
                <c:pt idx="8">
                  <c:v>2.0252721600000001</c:v>
                </c:pt>
                <c:pt idx="9">
                  <c:v>2.0250272159999998</c:v>
                </c:pt>
                <c:pt idx="10">
                  <c:v>2.0249999999999999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B-4936-B8BD-7089A2AFD497}"/>
            </c:ext>
          </c:extLst>
        </c:ser>
        <c:ser>
          <c:idx val="2"/>
          <c:order val="2"/>
          <c:tx>
            <c:v>P3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Sample!$A$15:$A$25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Sample!$G$15:$G$25</c:f>
              <c:numCache>
                <c:formatCode>General</c:formatCode>
                <c:ptCount val="11"/>
                <c:pt idx="0">
                  <c:v>2.1</c:v>
                </c:pt>
                <c:pt idx="1">
                  <c:v>2.07375</c:v>
                </c:pt>
                <c:pt idx="2">
                  <c:v>2.0265</c:v>
                </c:pt>
                <c:pt idx="3">
                  <c:v>1.9698</c:v>
                </c:pt>
                <c:pt idx="4">
                  <c:v>1.9168799999999999</c:v>
                </c:pt>
                <c:pt idx="5">
                  <c:v>1.8771900000000001</c:v>
                </c:pt>
                <c:pt idx="6">
                  <c:v>1.8533759999999999</c:v>
                </c:pt>
                <c:pt idx="7">
                  <c:v>1.8422627999999999</c:v>
                </c:pt>
                <c:pt idx="8">
                  <c:v>1.8384525599999999</c:v>
                </c:pt>
                <c:pt idx="9">
                  <c:v>1.8375952560000002</c:v>
                </c:pt>
                <c:pt idx="10">
                  <c:v>1.8374999999999999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B-4936-B8BD-7089A2AFD497}"/>
            </c:ext>
          </c:extLst>
        </c:ser>
        <c:ser>
          <c:idx val="3"/>
          <c:order val="3"/>
          <c:tx>
            <c:v>Q1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Sample!$I$15:$I$25</c:f>
              <c:numCache>
                <c:formatCode>General</c:formatCode>
                <c:ptCount val="11"/>
                <c:pt idx="0">
                  <c:v>2.1</c:v>
                </c:pt>
                <c:pt idx="1">
                  <c:v>2.0975000000000001</c:v>
                </c:pt>
                <c:pt idx="2">
                  <c:v>2.093</c:v>
                </c:pt>
                <c:pt idx="3">
                  <c:v>2.0876000000000001</c:v>
                </c:pt>
                <c:pt idx="4">
                  <c:v>2.08256</c:v>
                </c:pt>
                <c:pt idx="5">
                  <c:v>2.0787800000000001</c:v>
                </c:pt>
                <c:pt idx="6">
                  <c:v>2.0765120000000001</c:v>
                </c:pt>
                <c:pt idx="7">
                  <c:v>2.0754536000000003</c:v>
                </c:pt>
                <c:pt idx="8">
                  <c:v>2.0750907200000004</c:v>
                </c:pt>
                <c:pt idx="9">
                  <c:v>2.0750090720000003</c:v>
                </c:pt>
                <c:pt idx="10">
                  <c:v>2.0750000000000002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4B-4936-B8BD-7089A2AFD497}"/>
            </c:ext>
          </c:extLst>
        </c:ser>
        <c:ser>
          <c:idx val="4"/>
          <c:order val="4"/>
          <c:tx>
            <c:v>Q2</c:v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Sample!$K$15:$K$25</c:f>
              <c:numCache>
                <c:formatCode>General</c:formatCode>
                <c:ptCount val="11"/>
                <c:pt idx="0">
                  <c:v>2.1</c:v>
                </c:pt>
                <c:pt idx="1">
                  <c:v>2.0985</c:v>
                </c:pt>
                <c:pt idx="2">
                  <c:v>2.0958000000000001</c:v>
                </c:pt>
                <c:pt idx="3">
                  <c:v>2.0925600000000002</c:v>
                </c:pt>
                <c:pt idx="4">
                  <c:v>2.0895360000000003</c:v>
                </c:pt>
                <c:pt idx="5">
                  <c:v>2.0872679999999999</c:v>
                </c:pt>
                <c:pt idx="6">
                  <c:v>2.0859072000000003</c:v>
                </c:pt>
                <c:pt idx="7">
                  <c:v>2.0852721600000002</c:v>
                </c:pt>
                <c:pt idx="8">
                  <c:v>2.0850544320000002</c:v>
                </c:pt>
                <c:pt idx="9">
                  <c:v>2.0850054432</c:v>
                </c:pt>
                <c:pt idx="10">
                  <c:v>2.085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4B-4936-B8BD-7089A2AFD497}"/>
            </c:ext>
          </c:extLst>
        </c:ser>
        <c:ser>
          <c:idx val="5"/>
          <c:order val="5"/>
          <c:tx>
            <c:v>Q3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Sample!$M$15:$M$25</c:f>
              <c:numCache>
                <c:formatCode>General</c:formatCode>
                <c:ptCount val="11"/>
                <c:pt idx="0">
                  <c:v>2.1</c:v>
                </c:pt>
                <c:pt idx="1">
                  <c:v>2.0965000000000003</c:v>
                </c:pt>
                <c:pt idx="2">
                  <c:v>2.0902000000000003</c:v>
                </c:pt>
                <c:pt idx="3">
                  <c:v>2.08264</c:v>
                </c:pt>
                <c:pt idx="4">
                  <c:v>2.0755840000000001</c:v>
                </c:pt>
                <c:pt idx="5">
                  <c:v>2.0702920000000002</c:v>
                </c:pt>
                <c:pt idx="6">
                  <c:v>2.0671168</c:v>
                </c:pt>
                <c:pt idx="7">
                  <c:v>2.0656350400000001</c:v>
                </c:pt>
                <c:pt idx="8">
                  <c:v>2.0651270080000002</c:v>
                </c:pt>
                <c:pt idx="9">
                  <c:v>2.0650127008000001</c:v>
                </c:pt>
                <c:pt idx="10">
                  <c:v>2.0650000000000004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4B-4936-B8BD-7089A2AFD497}"/>
            </c:ext>
          </c:extLst>
        </c:ser>
        <c:ser>
          <c:idx val="6"/>
          <c:order val="6"/>
          <c:tx>
            <c:v>R1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Sample!$O$15:$O$25</c:f>
              <c:numCache>
                <c:formatCode>General</c:formatCode>
                <c:ptCount val="11"/>
                <c:pt idx="0">
                  <c:v>2.1</c:v>
                </c:pt>
                <c:pt idx="1">
                  <c:v>2.0475000000000003</c:v>
                </c:pt>
                <c:pt idx="2">
                  <c:v>1.9530000000000001</c:v>
                </c:pt>
                <c:pt idx="3">
                  <c:v>1.8395999999999999</c:v>
                </c:pt>
                <c:pt idx="4">
                  <c:v>1.7337599999999997</c:v>
                </c:pt>
                <c:pt idx="5">
                  <c:v>1.65438</c:v>
                </c:pt>
                <c:pt idx="6">
                  <c:v>1.606752</c:v>
                </c:pt>
                <c:pt idx="7">
                  <c:v>1.5845256000000001</c:v>
                </c:pt>
                <c:pt idx="8">
                  <c:v>1.5769051200000002</c:v>
                </c:pt>
                <c:pt idx="9">
                  <c:v>1.575190512</c:v>
                </c:pt>
                <c:pt idx="10">
                  <c:v>1.575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4B-4936-B8BD-7089A2AFD497}"/>
            </c:ext>
          </c:extLst>
        </c:ser>
        <c:ser>
          <c:idx val="7"/>
          <c:order val="7"/>
          <c:tx>
            <c:v>R2</c:v>
          </c:tx>
          <c:spPr>
            <a:ln w="28575" cap="rnd">
              <a:solidFill>
                <a:srgbClr val="973115"/>
              </a:solidFill>
              <a:round/>
            </a:ln>
            <a:effectLst/>
          </c:spPr>
          <c:marker>
            <c:symbol val="none"/>
          </c:marker>
          <c:val>
            <c:numRef>
              <c:f>Sample!$Q$15:$Q$25</c:f>
              <c:numCache>
                <c:formatCode>General</c:formatCode>
                <c:ptCount val="11"/>
                <c:pt idx="0">
                  <c:v>2.1</c:v>
                </c:pt>
                <c:pt idx="1">
                  <c:v>2.0549999999999997</c:v>
                </c:pt>
                <c:pt idx="2">
                  <c:v>1.974</c:v>
                </c:pt>
                <c:pt idx="3">
                  <c:v>1.8768</c:v>
                </c:pt>
                <c:pt idx="4">
                  <c:v>1.7860800000000001</c:v>
                </c:pt>
                <c:pt idx="5">
                  <c:v>1.71804</c:v>
                </c:pt>
                <c:pt idx="6">
                  <c:v>1.677216</c:v>
                </c:pt>
                <c:pt idx="7">
                  <c:v>1.6581648</c:v>
                </c:pt>
                <c:pt idx="8">
                  <c:v>1.6516329600000001</c:v>
                </c:pt>
                <c:pt idx="9">
                  <c:v>1.6501632959999999</c:v>
                </c:pt>
                <c:pt idx="10">
                  <c:v>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04B-4936-B8BD-7089A2AFD497}"/>
            </c:ext>
          </c:extLst>
        </c:ser>
        <c:ser>
          <c:idx val="8"/>
          <c:order val="8"/>
          <c:tx>
            <c:v>R3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Sample!$S$15:$S$25</c:f>
              <c:numCache>
                <c:formatCode>General</c:formatCode>
                <c:ptCount val="11"/>
                <c:pt idx="0">
                  <c:v>2.1</c:v>
                </c:pt>
                <c:pt idx="1">
                  <c:v>2.0812499999999998</c:v>
                </c:pt>
                <c:pt idx="2">
                  <c:v>2.0475000000000003</c:v>
                </c:pt>
                <c:pt idx="3">
                  <c:v>2.0069999999999997</c:v>
                </c:pt>
                <c:pt idx="4">
                  <c:v>1.9691999999999998</c:v>
                </c:pt>
                <c:pt idx="5">
                  <c:v>1.94085</c:v>
                </c:pt>
                <c:pt idx="6">
                  <c:v>1.9238399999999998</c:v>
                </c:pt>
                <c:pt idx="7">
                  <c:v>1.915902</c:v>
                </c:pt>
                <c:pt idx="8">
                  <c:v>1.9131804000000001</c:v>
                </c:pt>
                <c:pt idx="9">
                  <c:v>1.91256804</c:v>
                </c:pt>
                <c:pt idx="10">
                  <c:v>1.9125000000000001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04B-4936-B8BD-7089A2AF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805288"/>
        <c:axId val="376804304"/>
      </c:lineChart>
      <c:catAx>
        <c:axId val="3768052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04304"/>
        <c:crosses val="autoZero"/>
        <c:auto val="1"/>
        <c:lblAlgn val="ctr"/>
        <c:lblOffset val="100"/>
        <c:noMultiLvlLbl val="0"/>
      </c:catAx>
      <c:valAx>
        <c:axId val="3768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0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40</xdr:row>
      <xdr:rowOff>41275</xdr:rowOff>
    </xdr:from>
    <xdr:to>
      <xdr:col>8</xdr:col>
      <xdr:colOff>327025</xdr:colOff>
      <xdr:row>55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5FEFE-2A11-493E-A806-92C877046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28</xdr:row>
      <xdr:rowOff>9524</xdr:rowOff>
    </xdr:from>
    <xdr:to>
      <xdr:col>7</xdr:col>
      <xdr:colOff>546100</xdr:colOff>
      <xdr:row>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AD1A21-BE79-4078-8CAA-947029FBC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B7" sqref="B7"/>
    </sheetView>
  </sheetViews>
  <sheetFormatPr defaultRowHeight="14.5" x14ac:dyDescent="0.35"/>
  <cols>
    <col min="1" max="1" width="17.54296875" customWidth="1"/>
  </cols>
  <sheetData>
    <row r="2" spans="1:6" x14ac:dyDescent="0.35">
      <c r="A2" t="s">
        <v>0</v>
      </c>
    </row>
    <row r="3" spans="1:6" x14ac:dyDescent="0.35">
      <c r="A3" t="s">
        <v>9</v>
      </c>
      <c r="B3">
        <v>1</v>
      </c>
      <c r="E3" t="s">
        <v>10</v>
      </c>
    </row>
    <row r="4" spans="1:6" x14ac:dyDescent="0.35">
      <c r="B4" t="s">
        <v>5</v>
      </c>
      <c r="C4" t="s">
        <v>6</v>
      </c>
      <c r="D4" t="s">
        <v>7</v>
      </c>
    </row>
    <row r="5" spans="1:6" x14ac:dyDescent="0.35">
      <c r="A5" t="s">
        <v>1</v>
      </c>
      <c r="B5" t="s">
        <v>3</v>
      </c>
      <c r="C5" t="s">
        <v>4</v>
      </c>
      <c r="D5" t="s">
        <v>4</v>
      </c>
    </row>
    <row r="6" spans="1:6" x14ac:dyDescent="0.35">
      <c r="A6" t="s">
        <v>2</v>
      </c>
      <c r="B6" t="s">
        <v>3</v>
      </c>
      <c r="C6" t="s">
        <v>3</v>
      </c>
      <c r="D6" t="s">
        <v>4</v>
      </c>
    </row>
    <row r="7" spans="1:6" x14ac:dyDescent="0.35">
      <c r="A7" t="s">
        <v>8</v>
      </c>
      <c r="B7">
        <f>0.8*$B$3</f>
        <v>0.8</v>
      </c>
      <c r="C7">
        <f>0.7*$B$3</f>
        <v>0.7</v>
      </c>
      <c r="D7">
        <f>0.6*$B$3</f>
        <v>0.6</v>
      </c>
      <c r="E7" t="s">
        <v>10</v>
      </c>
      <c r="F7" t="s">
        <v>11</v>
      </c>
    </row>
    <row r="9" spans="1:6" x14ac:dyDescent="0.35">
      <c r="A9" t="s">
        <v>12</v>
      </c>
    </row>
    <row r="10" spans="1:6" x14ac:dyDescent="0.35">
      <c r="B10" t="s">
        <v>16</v>
      </c>
      <c r="C10" t="s">
        <v>17</v>
      </c>
      <c r="D10" t="s">
        <v>18</v>
      </c>
      <c r="E10" t="s">
        <v>19</v>
      </c>
      <c r="F10" t="s">
        <v>21</v>
      </c>
    </row>
    <row r="11" spans="1:6" x14ac:dyDescent="0.35">
      <c r="A11" t="s">
        <v>13</v>
      </c>
      <c r="B11">
        <v>10</v>
      </c>
      <c r="C11">
        <v>7</v>
      </c>
      <c r="D11">
        <v>0.3</v>
      </c>
      <c r="E11">
        <v>0.1</v>
      </c>
      <c r="F11">
        <f>(D11-E11)*100/(B11-C11)</f>
        <v>6.666666666666667</v>
      </c>
    </row>
    <row r="12" spans="1:6" x14ac:dyDescent="0.35">
      <c r="A12" t="s">
        <v>14</v>
      </c>
      <c r="B12">
        <v>25</v>
      </c>
      <c r="C12">
        <v>23</v>
      </c>
      <c r="D12">
        <v>0.7</v>
      </c>
      <c r="E12">
        <v>0.3</v>
      </c>
      <c r="F12">
        <f t="shared" ref="F12:F14" si="0">(D12-E12)*100/(B12-C12)</f>
        <v>20</v>
      </c>
    </row>
    <row r="13" spans="1:6" x14ac:dyDescent="0.35">
      <c r="A13" t="s">
        <v>15</v>
      </c>
      <c r="B13">
        <v>30</v>
      </c>
      <c r="C13">
        <v>32</v>
      </c>
      <c r="D13">
        <v>0.5</v>
      </c>
      <c r="E13">
        <v>0.4</v>
      </c>
      <c r="F13">
        <f t="shared" si="0"/>
        <v>-4.9999999999999991</v>
      </c>
    </row>
    <row r="14" spans="1:6" x14ac:dyDescent="0.35">
      <c r="A14" t="s">
        <v>20</v>
      </c>
      <c r="B14">
        <f>SUM(B11:B13)</f>
        <v>65</v>
      </c>
      <c r="C14">
        <f t="shared" ref="C14:E14" si="1">SUM(C11:C13)</f>
        <v>62</v>
      </c>
      <c r="D14">
        <f t="shared" si="1"/>
        <v>1.5</v>
      </c>
      <c r="E14">
        <f t="shared" si="1"/>
        <v>0.8</v>
      </c>
      <c r="F14">
        <f t="shared" si="0"/>
        <v>23.333333333333332</v>
      </c>
    </row>
    <row r="16" spans="1:6" x14ac:dyDescent="0.35">
      <c r="A16" t="s">
        <v>22</v>
      </c>
    </row>
    <row r="17" spans="1:8" x14ac:dyDescent="0.35">
      <c r="A17" t="s">
        <v>23</v>
      </c>
      <c r="B17">
        <v>1</v>
      </c>
      <c r="C17">
        <v>2</v>
      </c>
      <c r="D17">
        <v>3</v>
      </c>
      <c r="E17">
        <v>4</v>
      </c>
      <c r="F17">
        <v>5</v>
      </c>
      <c r="G17" s="1">
        <v>1</v>
      </c>
      <c r="H17" t="s">
        <v>24</v>
      </c>
    </row>
    <row r="18" spans="1:8" x14ac:dyDescent="0.35">
      <c r="A18" t="s">
        <v>13</v>
      </c>
      <c r="B18">
        <v>10</v>
      </c>
      <c r="G18">
        <f>IF(G17=1, B18, 0)</f>
        <v>10</v>
      </c>
    </row>
    <row r="19" spans="1:8" x14ac:dyDescent="0.35">
      <c r="A19" t="s">
        <v>14</v>
      </c>
    </row>
    <row r="20" spans="1:8" x14ac:dyDescent="0.35">
      <c r="A20" t="s">
        <v>15</v>
      </c>
    </row>
    <row r="21" spans="1:8" x14ac:dyDescent="0.35">
      <c r="A21" t="s">
        <v>8</v>
      </c>
    </row>
    <row r="22" spans="1:8" x14ac:dyDescent="0.35">
      <c r="A22" t="s">
        <v>9</v>
      </c>
    </row>
    <row r="23" spans="1:8" x14ac:dyDescent="0.35">
      <c r="A23" t="s">
        <v>25</v>
      </c>
    </row>
    <row r="24" spans="1:8" x14ac:dyDescent="0.35">
      <c r="A24" t="s">
        <v>26</v>
      </c>
    </row>
  </sheetData>
  <dataValidations count="1">
    <dataValidation type="list" allowBlank="1" showInputMessage="1" showErrorMessage="1" sqref="G17">
      <formula1>"1,2,3,4,5"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9"/>
  <sheetViews>
    <sheetView tabSelected="1" topLeftCell="A12" workbookViewId="0">
      <selection activeCell="G18" sqref="G18"/>
    </sheetView>
  </sheetViews>
  <sheetFormatPr defaultRowHeight="14.5" x14ac:dyDescent="0.35"/>
  <cols>
    <col min="1" max="1" width="28.1796875" customWidth="1"/>
    <col min="16" max="16" width="8.7265625" style="12"/>
  </cols>
  <sheetData>
    <row r="1" spans="1:21" s="10" customFormat="1" ht="87" hidden="1" x14ac:dyDescent="0.35">
      <c r="A1" s="9" t="s">
        <v>66</v>
      </c>
      <c r="B1" s="9" t="s">
        <v>67</v>
      </c>
      <c r="C1" s="9"/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20</v>
      </c>
      <c r="J1" s="9" t="s">
        <v>73</v>
      </c>
      <c r="K1" s="9" t="s">
        <v>74</v>
      </c>
      <c r="L1" s="9" t="s">
        <v>75</v>
      </c>
      <c r="M1" s="9" t="s">
        <v>71</v>
      </c>
      <c r="N1" s="9" t="s">
        <v>76</v>
      </c>
      <c r="O1" s="9" t="s">
        <v>20</v>
      </c>
      <c r="P1" s="11" t="s">
        <v>73</v>
      </c>
      <c r="Q1" s="9" t="s">
        <v>77</v>
      </c>
      <c r="R1" s="9" t="s">
        <v>78</v>
      </c>
      <c r="S1" s="9" t="s">
        <v>71</v>
      </c>
      <c r="T1" s="9" t="s">
        <v>79</v>
      </c>
      <c r="U1" s="9" t="s">
        <v>20</v>
      </c>
    </row>
    <row r="2" spans="1:21" hidden="1" x14ac:dyDescent="0.35">
      <c r="A2" t="s">
        <v>64</v>
      </c>
      <c r="B2" t="s">
        <v>65</v>
      </c>
      <c r="D2">
        <v>17049.780000000002</v>
      </c>
      <c r="E2">
        <v>6387.15</v>
      </c>
      <c r="F2">
        <v>729.96</v>
      </c>
      <c r="G2">
        <v>2909.4119999999998</v>
      </c>
      <c r="H2">
        <v>15642</v>
      </c>
      <c r="I2">
        <v>42718.301999999996</v>
      </c>
      <c r="J2">
        <v>113.87375999999999</v>
      </c>
      <c r="K2">
        <v>148.72935000000001</v>
      </c>
      <c r="L2">
        <v>0</v>
      </c>
      <c r="M2">
        <v>119.41604888888891</v>
      </c>
      <c r="N2">
        <v>1054.922228148148</v>
      </c>
      <c r="O2">
        <v>1436.9413870370367</v>
      </c>
      <c r="P2" s="12">
        <v>1.8789170399999999</v>
      </c>
      <c r="Q2">
        <v>2.4540342750000006</v>
      </c>
      <c r="R2">
        <v>17.406216764444444</v>
      </c>
      <c r="S2">
        <v>3.5819484800000003</v>
      </c>
      <c r="T2">
        <v>827.43218750000005</v>
      </c>
      <c r="U2" s="8">
        <v>852.75330405944453</v>
      </c>
    </row>
    <row r="3" spans="1:21" hidden="1" x14ac:dyDescent="0.35"/>
    <row r="4" spans="1:21" hidden="1" x14ac:dyDescent="0.35">
      <c r="A4" t="s">
        <v>32</v>
      </c>
      <c r="E4">
        <f>E2</f>
        <v>6387.15</v>
      </c>
    </row>
    <row r="5" spans="1:21" hidden="1" x14ac:dyDescent="0.35">
      <c r="A5" t="s">
        <v>31</v>
      </c>
      <c r="D5">
        <f>D2</f>
        <v>17049.780000000002</v>
      </c>
      <c r="F5">
        <f>F2</f>
        <v>729.96</v>
      </c>
      <c r="G5">
        <f>G2</f>
        <v>2909.4119999999998</v>
      </c>
      <c r="H5">
        <f>H2</f>
        <v>15642</v>
      </c>
      <c r="R5">
        <f>R2</f>
        <v>17.406216764444444</v>
      </c>
      <c r="S5">
        <f>S2</f>
        <v>3.5819484800000003</v>
      </c>
    </row>
    <row r="6" spans="1:21" hidden="1" x14ac:dyDescent="0.35">
      <c r="A6" t="s">
        <v>46</v>
      </c>
      <c r="J6">
        <f>J2</f>
        <v>113.87375999999999</v>
      </c>
      <c r="K6">
        <f t="shared" ref="K6:N6" si="0">K2</f>
        <v>148.72935000000001</v>
      </c>
      <c r="L6">
        <f t="shared" si="0"/>
        <v>0</v>
      </c>
      <c r="M6">
        <f t="shared" si="0"/>
        <v>119.41604888888891</v>
      </c>
      <c r="N6">
        <f t="shared" si="0"/>
        <v>1054.922228148148</v>
      </c>
      <c r="P6" s="12">
        <f>P2</f>
        <v>1.8789170399999999</v>
      </c>
      <c r="Q6" s="13">
        <f>Q2</f>
        <v>2.4540342750000006</v>
      </c>
    </row>
    <row r="7" spans="1:21" hidden="1" x14ac:dyDescent="0.35"/>
    <row r="8" spans="1:21" hidden="1" x14ac:dyDescent="0.35">
      <c r="A8" t="s">
        <v>65</v>
      </c>
      <c r="B8">
        <v>4.9024691358024688E-2</v>
      </c>
      <c r="C8" t="s">
        <v>80</v>
      </c>
      <c r="D8">
        <v>8.0890740740740738E-4</v>
      </c>
      <c r="E8" t="s">
        <v>81</v>
      </c>
      <c r="F8">
        <v>4.9024691358024688E-2</v>
      </c>
      <c r="G8" t="s">
        <v>82</v>
      </c>
    </row>
    <row r="9" spans="1:21" hidden="1" x14ac:dyDescent="0.35">
      <c r="A9" t="s">
        <v>83</v>
      </c>
      <c r="B9">
        <v>7.14</v>
      </c>
      <c r="C9" t="s">
        <v>84</v>
      </c>
      <c r="D9">
        <v>0.2</v>
      </c>
      <c r="E9" t="s">
        <v>85</v>
      </c>
    </row>
    <row r="10" spans="1:21" hidden="1" x14ac:dyDescent="0.35">
      <c r="A10" t="s">
        <v>86</v>
      </c>
      <c r="B10">
        <v>0.53</v>
      </c>
      <c r="C10" t="s">
        <v>85</v>
      </c>
    </row>
    <row r="11" spans="1:21" hidden="1" x14ac:dyDescent="0.35">
      <c r="A11" t="s">
        <v>87</v>
      </c>
      <c r="B11">
        <v>1.6500000000000001E-2</v>
      </c>
      <c r="C11" t="s">
        <v>88</v>
      </c>
    </row>
    <row r="12" spans="1:21" x14ac:dyDescent="0.35">
      <c r="A12" t="s">
        <v>108</v>
      </c>
    </row>
    <row r="13" spans="1:21" x14ac:dyDescent="0.35">
      <c r="A13" s="25" t="s">
        <v>105</v>
      </c>
      <c r="B13" s="26"/>
      <c r="C13" s="26"/>
      <c r="D13" s="26"/>
      <c r="E13" s="27"/>
    </row>
    <row r="14" spans="1:21" x14ac:dyDescent="0.35">
      <c r="A14" s="18" t="s">
        <v>101</v>
      </c>
      <c r="B14" s="12"/>
      <c r="C14" s="12"/>
      <c r="D14" s="12"/>
      <c r="E14" s="19"/>
    </row>
    <row r="15" spans="1:21" x14ac:dyDescent="0.35">
      <c r="A15" s="18" t="s">
        <v>106</v>
      </c>
      <c r="B15" s="12"/>
      <c r="C15" s="12"/>
      <c r="D15" s="12"/>
      <c r="E15" s="19"/>
    </row>
    <row r="16" spans="1:21" x14ac:dyDescent="0.35">
      <c r="A16" s="18" t="s">
        <v>89</v>
      </c>
      <c r="B16" s="12">
        <v>8.0890740740740738E-4</v>
      </c>
      <c r="C16" s="12" t="s">
        <v>81</v>
      </c>
      <c r="D16" s="12"/>
      <c r="E16" s="19"/>
    </row>
    <row r="17" spans="1:16" x14ac:dyDescent="0.35">
      <c r="A17" s="28" t="s">
        <v>90</v>
      </c>
      <c r="B17" s="29">
        <v>1.6500000000000001E-2</v>
      </c>
      <c r="C17" s="29" t="s">
        <v>88</v>
      </c>
      <c r="D17" s="29"/>
      <c r="E17" s="30"/>
    </row>
    <row r="19" spans="1:16" s="4" customFormat="1" x14ac:dyDescent="0.35">
      <c r="A19" s="15" t="s">
        <v>91</v>
      </c>
      <c r="B19" s="16" t="s">
        <v>94</v>
      </c>
      <c r="C19" s="16" t="s">
        <v>93</v>
      </c>
      <c r="D19" s="16" t="s">
        <v>92</v>
      </c>
      <c r="E19" s="17" t="s">
        <v>34</v>
      </c>
      <c r="P19" s="14"/>
    </row>
    <row r="20" spans="1:16" x14ac:dyDescent="0.35">
      <c r="A20" s="18" t="s">
        <v>95</v>
      </c>
      <c r="B20" s="12">
        <v>113.87375999999999</v>
      </c>
      <c r="C20" s="12" t="s">
        <v>36</v>
      </c>
      <c r="D20" s="12">
        <f>B20*B17</f>
        <v>1.8789170399999999</v>
      </c>
      <c r="E20" s="19" t="s">
        <v>99</v>
      </c>
    </row>
    <row r="21" spans="1:16" x14ac:dyDescent="0.35">
      <c r="A21" s="18" t="s">
        <v>96</v>
      </c>
      <c r="B21" s="12">
        <v>2909.4119999999998</v>
      </c>
      <c r="C21" s="12" t="s">
        <v>100</v>
      </c>
      <c r="D21" s="12">
        <f>((0.73)*(B21/7.14)*B17)+(B16*B21)</f>
        <v>7.2615496154789909</v>
      </c>
      <c r="E21" s="19" t="s">
        <v>99</v>
      </c>
    </row>
    <row r="22" spans="1:16" x14ac:dyDescent="0.35">
      <c r="A22" s="18" t="s">
        <v>97</v>
      </c>
      <c r="B22" s="12">
        <v>148.72935000000001</v>
      </c>
      <c r="C22" s="12" t="s">
        <v>36</v>
      </c>
      <c r="D22" s="12">
        <f>B22*B17</f>
        <v>2.4540342750000002</v>
      </c>
      <c r="E22" s="19" t="s">
        <v>99</v>
      </c>
    </row>
    <row r="23" spans="1:16" x14ac:dyDescent="0.35">
      <c r="A23" s="18" t="s">
        <v>98</v>
      </c>
      <c r="B23" s="12">
        <v>17049.780000000002</v>
      </c>
      <c r="C23" s="12" t="s">
        <v>100</v>
      </c>
      <c r="D23" s="12">
        <f>B23*B16</f>
        <v>13.791693336666668</v>
      </c>
      <c r="E23" s="19" t="s">
        <v>99</v>
      </c>
    </row>
    <row r="24" spans="1:16" x14ac:dyDescent="0.35">
      <c r="A24" s="20" t="s">
        <v>20</v>
      </c>
      <c r="B24" s="14"/>
      <c r="C24" s="14"/>
      <c r="D24" s="14">
        <f>SUM(D20:D23)</f>
        <v>25.386194267145658</v>
      </c>
      <c r="E24" s="21" t="s">
        <v>99</v>
      </c>
    </row>
    <row r="25" spans="1:16" x14ac:dyDescent="0.35">
      <c r="A25" s="22" t="s">
        <v>107</v>
      </c>
      <c r="B25" s="23"/>
      <c r="C25" s="23"/>
      <c r="D25" s="23">
        <v>15</v>
      </c>
      <c r="E25" s="24" t="s">
        <v>99</v>
      </c>
    </row>
    <row r="27" spans="1:16" s="4" customFormat="1" x14ac:dyDescent="0.35">
      <c r="A27" s="33"/>
      <c r="B27" s="33" t="s">
        <v>102</v>
      </c>
      <c r="C27" s="34"/>
      <c r="D27" s="35"/>
      <c r="E27" s="33" t="s">
        <v>103</v>
      </c>
      <c r="F27" s="34"/>
      <c r="G27" s="35"/>
      <c r="H27" s="33" t="s">
        <v>97</v>
      </c>
      <c r="I27" s="34"/>
      <c r="J27" s="35"/>
      <c r="K27" s="34" t="s">
        <v>98</v>
      </c>
      <c r="L27" s="34"/>
      <c r="M27" s="35"/>
      <c r="P27" s="14"/>
    </row>
    <row r="28" spans="1:16" x14ac:dyDescent="0.35">
      <c r="A28" s="15" t="s">
        <v>51</v>
      </c>
      <c r="B28" s="25">
        <f>D24</f>
        <v>25.386194267145658</v>
      </c>
      <c r="C28" s="26"/>
      <c r="D28" s="27"/>
      <c r="E28" s="25">
        <f>D24</f>
        <v>25.386194267145658</v>
      </c>
      <c r="F28" s="26"/>
      <c r="G28" s="27"/>
      <c r="H28" s="25">
        <f>D24</f>
        <v>25.386194267145658</v>
      </c>
      <c r="I28" s="26"/>
      <c r="J28" s="27"/>
      <c r="K28" s="26">
        <f>D24</f>
        <v>25.386194267145658</v>
      </c>
      <c r="L28" s="26"/>
      <c r="M28" s="27"/>
    </row>
    <row r="29" spans="1:16" x14ac:dyDescent="0.35">
      <c r="A29" s="31">
        <v>0</v>
      </c>
      <c r="B29" s="18">
        <f>B20</f>
        <v>113.87375999999999</v>
      </c>
      <c r="C29" s="12">
        <f t="dataTable" ref="C29:C39" dt2D="1" dtr="1" r1="D25" r2="B20" ca="1"/>
        <v>25.386194267145658</v>
      </c>
      <c r="D29" s="19">
        <v>0</v>
      </c>
      <c r="E29" s="18">
        <f>B21</f>
        <v>2909.4119999999998</v>
      </c>
      <c r="F29" s="12">
        <f t="dataTable" ref="F29:F39" dt2D="1" dtr="1" r1="D25" r2="B21" ca="1"/>
        <v>25.386194267145658</v>
      </c>
      <c r="G29" s="19">
        <v>0</v>
      </c>
      <c r="H29" s="18">
        <f>B22</f>
        <v>148.72935000000001</v>
      </c>
      <c r="I29" s="12">
        <f t="dataTable" ref="I29:I39" dt2D="1" dtr="1" r1="D25" r2="B22" ca="1"/>
        <v>25.386194267145658</v>
      </c>
      <c r="J29" s="19">
        <v>0</v>
      </c>
      <c r="K29" s="12">
        <f>B23</f>
        <v>17049.780000000002</v>
      </c>
      <c r="L29" s="12">
        <f t="dataTable" ref="L29:L39" dt2D="1" dtr="1" r1="D25" r2="B23" ca="1"/>
        <v>25.386194267145658</v>
      </c>
      <c r="M29" s="19">
        <v>0</v>
      </c>
    </row>
    <row r="30" spans="1:16" x14ac:dyDescent="0.35">
      <c r="A30" s="31">
        <v>0.1</v>
      </c>
      <c r="B30" s="18">
        <f>(1-$A30)*B$29</f>
        <v>102.48638399999999</v>
      </c>
      <c r="C30" s="12">
        <v>25.19830256314566</v>
      </c>
      <c r="D30" s="19">
        <f>C30-C29</f>
        <v>-0.18789170399999833</v>
      </c>
      <c r="E30" s="18">
        <f t="shared" ref="E30:E39" si="1">(1-$A30)*E$29</f>
        <v>2618.4708000000001</v>
      </c>
      <c r="F30" s="12">
        <v>24.66003930559776</v>
      </c>
      <c r="G30" s="19">
        <f>F30-F29</f>
        <v>-0.72615496154789838</v>
      </c>
      <c r="H30" s="18">
        <f t="shared" ref="H30:K39" si="2">(1-$A30)*H$29</f>
        <v>133.85641500000003</v>
      </c>
      <c r="I30" s="12">
        <v>25.140790839645661</v>
      </c>
      <c r="J30" s="19">
        <f>I30-I29</f>
        <v>-0.24540342749999766</v>
      </c>
      <c r="K30" s="12">
        <f t="shared" si="2"/>
        <v>15344.802000000003</v>
      </c>
      <c r="L30" s="12">
        <v>24.007024933478991</v>
      </c>
      <c r="M30" s="19">
        <f>L30-L29</f>
        <v>-1.3791693336666668</v>
      </c>
    </row>
    <row r="31" spans="1:16" x14ac:dyDescent="0.35">
      <c r="A31" s="31">
        <v>0.2</v>
      </c>
      <c r="B31" s="18">
        <f t="shared" ref="B31:B39" si="3">(1-$A31)*B$29</f>
        <v>91.099007999999998</v>
      </c>
      <c r="C31" s="12">
        <v>24.860097495945659</v>
      </c>
      <c r="D31" s="19">
        <f t="shared" ref="D31:D39" si="4">C31-C30</f>
        <v>-0.33820506720000054</v>
      </c>
      <c r="E31" s="18">
        <f t="shared" si="1"/>
        <v>2327.5295999999998</v>
      </c>
      <c r="F31" s="12">
        <v>23.352960374811545</v>
      </c>
      <c r="G31" s="19">
        <f t="shared" ref="G31:G39" si="5">F31-F30</f>
        <v>-1.307078930786215</v>
      </c>
      <c r="H31" s="18">
        <f t="shared" si="2"/>
        <v>118.98348000000001</v>
      </c>
      <c r="I31" s="12">
        <v>24.69906467014566</v>
      </c>
      <c r="J31" s="19">
        <f t="shared" ref="J31:J39" si="6">I31-I30</f>
        <v>-0.44172616950000076</v>
      </c>
      <c r="K31" s="12">
        <f t="shared" si="2"/>
        <v>13639.824000000002</v>
      </c>
      <c r="L31" s="12">
        <v>21.52452013287899</v>
      </c>
      <c r="M31" s="19">
        <f t="shared" ref="M31:M39" si="7">L31-L30</f>
        <v>-2.482504800600001</v>
      </c>
    </row>
    <row r="32" spans="1:16" x14ac:dyDescent="0.35">
      <c r="A32" s="31">
        <v>0.3</v>
      </c>
      <c r="B32" s="18">
        <f t="shared" si="3"/>
        <v>79.711631999999994</v>
      </c>
      <c r="C32" s="12">
        <v>24.454251415305659</v>
      </c>
      <c r="D32" s="19">
        <f t="shared" si="4"/>
        <v>-0.40584608063999994</v>
      </c>
      <c r="E32" s="18">
        <f t="shared" si="1"/>
        <v>2036.5883999999996</v>
      </c>
      <c r="F32" s="12">
        <v>21.784465657868083</v>
      </c>
      <c r="G32" s="19">
        <f t="shared" si="5"/>
        <v>-1.5684947169434622</v>
      </c>
      <c r="H32" s="18">
        <f t="shared" si="2"/>
        <v>104.110545</v>
      </c>
      <c r="I32" s="12">
        <v>24.168993266745659</v>
      </c>
      <c r="J32" s="19">
        <f t="shared" si="6"/>
        <v>-0.53007140340000092</v>
      </c>
      <c r="K32" s="12">
        <f t="shared" si="2"/>
        <v>11934.846000000001</v>
      </c>
      <c r="L32" s="12">
        <v>18.545514372158991</v>
      </c>
      <c r="M32" s="19">
        <f t="shared" si="7"/>
        <v>-2.9790057607199998</v>
      </c>
    </row>
    <row r="33" spans="1:13" x14ac:dyDescent="0.35">
      <c r="A33" s="31">
        <v>0.4</v>
      </c>
      <c r="B33" s="18">
        <f t="shared" si="3"/>
        <v>68.324255999999991</v>
      </c>
      <c r="C33" s="12">
        <v>24.075461740041661</v>
      </c>
      <c r="D33" s="19">
        <f t="shared" si="4"/>
        <v>-0.37878967526399876</v>
      </c>
      <c r="E33" s="18">
        <f t="shared" si="1"/>
        <v>1745.6471999999999</v>
      </c>
      <c r="F33" s="12">
        <v>20.320537255387514</v>
      </c>
      <c r="G33" s="19">
        <f t="shared" si="5"/>
        <v>-1.463928402480569</v>
      </c>
      <c r="H33" s="18">
        <f t="shared" si="2"/>
        <v>89.237610000000004</v>
      </c>
      <c r="I33" s="12">
        <v>23.674259956905658</v>
      </c>
      <c r="J33" s="19">
        <f t="shared" si="6"/>
        <v>-0.49473330984000086</v>
      </c>
      <c r="K33" s="12">
        <f t="shared" si="2"/>
        <v>10229.868</v>
      </c>
      <c r="L33" s="12">
        <v>15.76510899548699</v>
      </c>
      <c r="M33" s="19">
        <f t="shared" si="7"/>
        <v>-2.7804053766720003</v>
      </c>
    </row>
    <row r="34" spans="1:13" x14ac:dyDescent="0.35">
      <c r="A34" s="31">
        <v>0.5</v>
      </c>
      <c r="B34" s="18">
        <f t="shared" si="3"/>
        <v>56.936879999999995</v>
      </c>
      <c r="C34" s="12">
        <v>23.791369483593659</v>
      </c>
      <c r="D34" s="19">
        <f t="shared" si="4"/>
        <v>-0.28409225644800173</v>
      </c>
      <c r="E34" s="18">
        <f t="shared" si="1"/>
        <v>1454.7059999999999</v>
      </c>
      <c r="F34" s="12">
        <v>19.222590953527092</v>
      </c>
      <c r="G34" s="19">
        <f t="shared" si="5"/>
        <v>-1.0979463018604214</v>
      </c>
      <c r="H34" s="18">
        <f t="shared" si="2"/>
        <v>74.364675000000005</v>
      </c>
      <c r="I34" s="12">
        <v>23.303209974525657</v>
      </c>
      <c r="J34" s="19">
        <f t="shared" si="6"/>
        <v>-0.37104998238000064</v>
      </c>
      <c r="K34" s="12">
        <f t="shared" si="2"/>
        <v>8524.8900000000012</v>
      </c>
      <c r="L34" s="12">
        <v>13.67980496298299</v>
      </c>
      <c r="M34" s="19">
        <f t="shared" si="7"/>
        <v>-2.0853040325040002</v>
      </c>
    </row>
    <row r="35" spans="1:13" x14ac:dyDescent="0.35">
      <c r="A35" s="31">
        <v>0.6</v>
      </c>
      <c r="B35" s="18">
        <f t="shared" si="3"/>
        <v>45.549503999999999</v>
      </c>
      <c r="C35" s="12">
        <v>23.620914129724859</v>
      </c>
      <c r="D35" s="19">
        <f t="shared" si="4"/>
        <v>-0.17045535386879962</v>
      </c>
      <c r="E35" s="18">
        <f t="shared" si="1"/>
        <v>1163.7647999999999</v>
      </c>
      <c r="F35" s="12">
        <v>18.563823172410839</v>
      </c>
      <c r="G35" s="19">
        <f t="shared" si="5"/>
        <v>-0.65876778111625356</v>
      </c>
      <c r="H35" s="18">
        <f t="shared" si="2"/>
        <v>59.491740000000007</v>
      </c>
      <c r="I35" s="12">
        <v>23.080579985097657</v>
      </c>
      <c r="J35" s="19">
        <f t="shared" si="6"/>
        <v>-0.22262998942800039</v>
      </c>
      <c r="K35" s="12">
        <f t="shared" si="2"/>
        <v>6819.9120000000012</v>
      </c>
      <c r="L35" s="12">
        <v>12.428622543480591</v>
      </c>
      <c r="M35" s="19">
        <f t="shared" si="7"/>
        <v>-1.2511824195023991</v>
      </c>
    </row>
    <row r="36" spans="1:13" x14ac:dyDescent="0.35">
      <c r="A36" s="31">
        <v>0.7</v>
      </c>
      <c r="B36" s="18">
        <f t="shared" si="3"/>
        <v>34.162128000000003</v>
      </c>
      <c r="C36" s="12">
        <v>23.541368297919419</v>
      </c>
      <c r="D36" s="19">
        <f t="shared" si="4"/>
        <v>-7.9545831805440059E-2</v>
      </c>
      <c r="E36" s="18">
        <f t="shared" si="1"/>
        <v>872.82360000000006</v>
      </c>
      <c r="F36" s="12">
        <v>18.256398207889919</v>
      </c>
      <c r="G36" s="19">
        <f t="shared" si="5"/>
        <v>-0.30742496452091927</v>
      </c>
      <c r="H36" s="18">
        <f t="shared" si="2"/>
        <v>44.618805000000009</v>
      </c>
      <c r="I36" s="12">
        <v>22.976685990031257</v>
      </c>
      <c r="J36" s="19">
        <f t="shared" si="6"/>
        <v>-0.10389399506640018</v>
      </c>
      <c r="K36" s="12">
        <f t="shared" si="2"/>
        <v>5114.9340000000011</v>
      </c>
      <c r="L36" s="12">
        <v>11.84473741437947</v>
      </c>
      <c r="M36" s="19">
        <f t="shared" si="7"/>
        <v>-0.58388512910112134</v>
      </c>
    </row>
    <row r="37" spans="1:13" x14ac:dyDescent="0.35">
      <c r="A37" s="31">
        <v>0.8</v>
      </c>
      <c r="B37" s="18">
        <f t="shared" si="3"/>
        <v>22.774751999999992</v>
      </c>
      <c r="C37" s="12">
        <v>23.514095441300412</v>
      </c>
      <c r="D37" s="19">
        <f t="shared" si="4"/>
        <v>-2.7272856619006802E-2</v>
      </c>
      <c r="E37" s="18">
        <f t="shared" si="1"/>
        <v>581.88239999999985</v>
      </c>
      <c r="F37" s="12">
        <v>18.150995362911317</v>
      </c>
      <c r="G37" s="19">
        <f t="shared" si="5"/>
        <v>-0.10540284497860242</v>
      </c>
      <c r="H37" s="18">
        <f t="shared" si="2"/>
        <v>29.745869999999996</v>
      </c>
      <c r="I37" s="12">
        <v>22.941065191722778</v>
      </c>
      <c r="J37" s="19">
        <f t="shared" si="6"/>
        <v>-3.5620798308478641E-2</v>
      </c>
      <c r="K37" s="12">
        <f t="shared" si="2"/>
        <v>3409.9559999999997</v>
      </c>
      <c r="L37" s="12">
        <v>11.644548227259087</v>
      </c>
      <c r="M37" s="19">
        <f t="shared" si="7"/>
        <v>-0.20018918712038314</v>
      </c>
    </row>
    <row r="38" spans="1:13" x14ac:dyDescent="0.35">
      <c r="A38" s="31">
        <v>0.9</v>
      </c>
      <c r="B38" s="18">
        <f t="shared" si="3"/>
        <v>11.387375999999996</v>
      </c>
      <c r="C38" s="12">
        <v>23.507959048561133</v>
      </c>
      <c r="D38" s="19">
        <f t="shared" si="4"/>
        <v>-6.1363927392790174E-3</v>
      </c>
      <c r="E38" s="18">
        <f t="shared" si="1"/>
        <v>290.94119999999992</v>
      </c>
      <c r="F38" s="12">
        <v>18.127279722791133</v>
      </c>
      <c r="G38" s="19">
        <f t="shared" si="5"/>
        <v>-2.3715640120183679E-2</v>
      </c>
      <c r="H38" s="18">
        <f t="shared" si="2"/>
        <v>14.872934999999998</v>
      </c>
      <c r="I38" s="12">
        <v>22.933050512103371</v>
      </c>
      <c r="J38" s="19">
        <f t="shared" si="6"/>
        <v>-8.0146796194071612E-3</v>
      </c>
      <c r="K38" s="12">
        <f t="shared" si="2"/>
        <v>1704.9779999999998</v>
      </c>
      <c r="L38" s="12">
        <v>11.599505660157</v>
      </c>
      <c r="M38" s="19">
        <f t="shared" si="7"/>
        <v>-4.504256710208665E-2</v>
      </c>
    </row>
    <row r="39" spans="1:13" x14ac:dyDescent="0.35">
      <c r="A39" s="32">
        <v>1</v>
      </c>
      <c r="B39" s="28">
        <f t="shared" si="3"/>
        <v>0</v>
      </c>
      <c r="C39" s="29">
        <v>23.507277227145657</v>
      </c>
      <c r="D39" s="30">
        <f t="shared" si="4"/>
        <v>-6.8182141547623587E-4</v>
      </c>
      <c r="E39" s="28">
        <f t="shared" si="1"/>
        <v>0</v>
      </c>
      <c r="F39" s="29">
        <v>18.124644651666667</v>
      </c>
      <c r="G39" s="30">
        <f t="shared" si="5"/>
        <v>-2.6350711244660374E-3</v>
      </c>
      <c r="H39" s="28">
        <f t="shared" si="2"/>
        <v>0</v>
      </c>
      <c r="I39" s="29">
        <v>22.932159992145657</v>
      </c>
      <c r="J39" s="30">
        <f t="shared" si="6"/>
        <v>-8.9051995771427528E-4</v>
      </c>
      <c r="K39" s="29">
        <f t="shared" si="2"/>
        <v>0</v>
      </c>
      <c r="L39" s="29">
        <v>11.59450093047899</v>
      </c>
      <c r="M39" s="30">
        <f t="shared" si="7"/>
        <v>-5.0047296780100226E-3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20" sqref="H20"/>
    </sheetView>
  </sheetViews>
  <sheetFormatPr defaultRowHeight="14.5" x14ac:dyDescent="0.35"/>
  <sheetData>
    <row r="1" spans="1:5" s="4" customFormat="1" x14ac:dyDescent="0.35">
      <c r="A1" s="4" t="s">
        <v>104</v>
      </c>
      <c r="B1" s="4" t="s">
        <v>102</v>
      </c>
      <c r="C1" s="4" t="s">
        <v>103</v>
      </c>
      <c r="D1" s="4" t="s">
        <v>97</v>
      </c>
      <c r="E1" s="4" t="s">
        <v>98</v>
      </c>
    </row>
    <row r="2" spans="1:5" x14ac:dyDescent="0.35">
      <c r="A2" s="6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6">
        <v>0.1</v>
      </c>
      <c r="B3">
        <v>-0.18789170399999833</v>
      </c>
      <c r="C3">
        <v>-0.72615496154789838</v>
      </c>
      <c r="D3">
        <v>-0.24540342749999766</v>
      </c>
      <c r="E3">
        <v>-1.3791693336666668</v>
      </c>
    </row>
    <row r="4" spans="1:5" x14ac:dyDescent="0.35">
      <c r="A4" s="6">
        <v>0.2</v>
      </c>
      <c r="B4">
        <v>-0.33820506720000054</v>
      </c>
      <c r="C4">
        <v>-1.307078930786215</v>
      </c>
      <c r="D4">
        <v>-0.44172616950000076</v>
      </c>
      <c r="E4">
        <v>-2.482504800600001</v>
      </c>
    </row>
    <row r="5" spans="1:5" x14ac:dyDescent="0.35">
      <c r="A5" s="6">
        <v>0.3</v>
      </c>
      <c r="B5">
        <v>-0.40584608063999994</v>
      </c>
      <c r="C5">
        <v>-1.5684947169434622</v>
      </c>
      <c r="D5">
        <v>-0.53007140340000092</v>
      </c>
      <c r="E5">
        <v>-2.9790057607199998</v>
      </c>
    </row>
    <row r="6" spans="1:5" x14ac:dyDescent="0.35">
      <c r="A6" s="6">
        <v>0.4</v>
      </c>
      <c r="B6">
        <v>-0.37878967526399876</v>
      </c>
      <c r="C6">
        <v>-1.463928402480569</v>
      </c>
      <c r="D6">
        <v>-0.49473330984000086</v>
      </c>
      <c r="E6">
        <v>-2.7804053766720003</v>
      </c>
    </row>
    <row r="7" spans="1:5" x14ac:dyDescent="0.35">
      <c r="A7" s="6">
        <v>0.5</v>
      </c>
      <c r="B7">
        <v>-0.28409225644800173</v>
      </c>
      <c r="C7">
        <v>-1.0979463018604214</v>
      </c>
      <c r="D7">
        <v>-0.37104998238000064</v>
      </c>
      <c r="E7">
        <v>-2.0853040325040002</v>
      </c>
    </row>
    <row r="8" spans="1:5" x14ac:dyDescent="0.35">
      <c r="A8" s="6">
        <v>0.6</v>
      </c>
      <c r="B8">
        <v>-0.17045535386879962</v>
      </c>
      <c r="C8">
        <v>-0.65876778111625356</v>
      </c>
      <c r="D8">
        <v>-0.22262998942800039</v>
      </c>
      <c r="E8">
        <v>-1.2511824195023991</v>
      </c>
    </row>
    <row r="9" spans="1:5" x14ac:dyDescent="0.35">
      <c r="A9" s="6">
        <v>0.7</v>
      </c>
      <c r="B9">
        <v>-7.9545831805440059E-2</v>
      </c>
      <c r="C9">
        <v>-0.30742496452091927</v>
      </c>
      <c r="D9">
        <v>-0.10389399506640018</v>
      </c>
      <c r="E9">
        <v>-0.58388512910112134</v>
      </c>
    </row>
    <row r="10" spans="1:5" x14ac:dyDescent="0.35">
      <c r="A10" s="6">
        <v>0.8</v>
      </c>
      <c r="B10">
        <v>-2.7272856619006802E-2</v>
      </c>
      <c r="C10">
        <v>-0.10540284497860242</v>
      </c>
      <c r="D10">
        <v>-3.5620798308478641E-2</v>
      </c>
      <c r="E10">
        <v>-0.20018918712038314</v>
      </c>
    </row>
    <row r="11" spans="1:5" x14ac:dyDescent="0.35">
      <c r="A11" s="6">
        <v>0.9</v>
      </c>
      <c r="B11">
        <v>-6.1363927392790174E-3</v>
      </c>
      <c r="C11">
        <v>-2.3715640120183679E-2</v>
      </c>
      <c r="D11">
        <v>-8.0146796194071612E-3</v>
      </c>
      <c r="E11">
        <v>-4.504256710208665E-2</v>
      </c>
    </row>
    <row r="12" spans="1:5" x14ac:dyDescent="0.35">
      <c r="A12" s="6">
        <v>1</v>
      </c>
      <c r="B12">
        <v>-6.8182141547623587E-4</v>
      </c>
      <c r="C12">
        <v>-2.6350711244660374E-3</v>
      </c>
      <c r="D12">
        <v>-8.9051995771427528E-4</v>
      </c>
      <c r="E12">
        <v>-5.0047296780100226E-3</v>
      </c>
    </row>
  </sheetData>
  <conditionalFormatting sqref="B2:E1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5"/>
  <sheetViews>
    <sheetView topLeftCell="A25" workbookViewId="0">
      <selection activeCell="D15" sqref="D15"/>
    </sheetView>
  </sheetViews>
  <sheetFormatPr defaultRowHeight="14.5" x14ac:dyDescent="0.35"/>
  <cols>
    <col min="1" max="1" width="17.81640625" customWidth="1"/>
    <col min="6" max="7" width="10.26953125" customWidth="1"/>
  </cols>
  <sheetData>
    <row r="1" spans="1:19" x14ac:dyDescent="0.35">
      <c r="A1" t="s">
        <v>27</v>
      </c>
      <c r="F1" s="1" t="s">
        <v>37</v>
      </c>
    </row>
    <row r="2" spans="1:19" x14ac:dyDescent="0.35">
      <c r="A2" t="s">
        <v>28</v>
      </c>
      <c r="B2" s="2">
        <v>1</v>
      </c>
      <c r="C2" t="s">
        <v>29</v>
      </c>
      <c r="F2" s="2" t="s">
        <v>38</v>
      </c>
    </row>
    <row r="3" spans="1:19" x14ac:dyDescent="0.35">
      <c r="A3" t="s">
        <v>30</v>
      </c>
      <c r="B3" s="3">
        <f>SUM(B7,B9,B11)</f>
        <v>2.1</v>
      </c>
      <c r="C3" t="s">
        <v>29</v>
      </c>
      <c r="F3" s="3" t="s">
        <v>39</v>
      </c>
    </row>
    <row r="5" spans="1:19" x14ac:dyDescent="0.35">
      <c r="A5" t="s">
        <v>30</v>
      </c>
      <c r="B5" t="s">
        <v>35</v>
      </c>
      <c r="C5" t="s">
        <v>34</v>
      </c>
      <c r="E5" t="s">
        <v>31</v>
      </c>
      <c r="F5" t="s">
        <v>30</v>
      </c>
      <c r="I5" t="s">
        <v>32</v>
      </c>
      <c r="M5" t="s">
        <v>46</v>
      </c>
    </row>
    <row r="6" spans="1:19" x14ac:dyDescent="0.35">
      <c r="A6" t="s">
        <v>31</v>
      </c>
      <c r="B6" s="1">
        <f>SUM(F6:F8)</f>
        <v>575</v>
      </c>
      <c r="C6" t="s">
        <v>50</v>
      </c>
      <c r="E6" t="s">
        <v>40</v>
      </c>
      <c r="F6" s="1">
        <v>350</v>
      </c>
      <c r="G6" t="s">
        <v>50</v>
      </c>
      <c r="I6" t="s">
        <v>43</v>
      </c>
      <c r="J6" s="1">
        <v>50</v>
      </c>
      <c r="K6" t="s">
        <v>50</v>
      </c>
      <c r="M6" t="s">
        <v>47</v>
      </c>
      <c r="N6" s="1">
        <v>700</v>
      </c>
      <c r="O6" t="s">
        <v>36</v>
      </c>
    </row>
    <row r="7" spans="1:19" x14ac:dyDescent="0.35">
      <c r="A7" t="s">
        <v>31</v>
      </c>
      <c r="B7" s="3">
        <f>1.5*B6/1000</f>
        <v>0.86250000000000004</v>
      </c>
      <c r="C7" t="s">
        <v>29</v>
      </c>
      <c r="E7" t="s">
        <v>41</v>
      </c>
      <c r="F7" s="1">
        <v>50</v>
      </c>
      <c r="G7" t="s">
        <v>50</v>
      </c>
      <c r="I7" t="s">
        <v>44</v>
      </c>
      <c r="J7" s="1">
        <v>30</v>
      </c>
      <c r="K7" t="s">
        <v>50</v>
      </c>
      <c r="M7" t="s">
        <v>48</v>
      </c>
      <c r="N7" s="1">
        <v>600</v>
      </c>
      <c r="O7" t="s">
        <v>36</v>
      </c>
    </row>
    <row r="8" spans="1:19" x14ac:dyDescent="0.35">
      <c r="A8" t="s">
        <v>32</v>
      </c>
      <c r="B8" s="1">
        <f>SUM(J6:J8)</f>
        <v>150</v>
      </c>
      <c r="C8" t="s">
        <v>50</v>
      </c>
      <c r="E8" t="s">
        <v>42</v>
      </c>
      <c r="F8" s="1">
        <v>175</v>
      </c>
      <c r="G8" t="s">
        <v>50</v>
      </c>
      <c r="I8" t="s">
        <v>45</v>
      </c>
      <c r="J8" s="1">
        <v>70</v>
      </c>
      <c r="K8" t="s">
        <v>50</v>
      </c>
      <c r="M8" t="s">
        <v>49</v>
      </c>
      <c r="N8" s="1">
        <v>250</v>
      </c>
      <c r="O8" t="s">
        <v>36</v>
      </c>
    </row>
    <row r="9" spans="1:19" x14ac:dyDescent="0.35">
      <c r="A9" t="s">
        <v>32</v>
      </c>
      <c r="B9" s="3">
        <f>0.5*B8/1000</f>
        <v>7.4999999999999997E-2</v>
      </c>
      <c r="C9" t="s">
        <v>29</v>
      </c>
    </row>
    <row r="10" spans="1:19" x14ac:dyDescent="0.35">
      <c r="A10" t="s">
        <v>33</v>
      </c>
      <c r="B10" s="1">
        <f>SUM(N6:N8)</f>
        <v>1550</v>
      </c>
      <c r="C10" t="s">
        <v>36</v>
      </c>
    </row>
    <row r="11" spans="1:19" x14ac:dyDescent="0.35">
      <c r="A11" t="s">
        <v>33</v>
      </c>
      <c r="B11" s="3">
        <f>0.75*B10/1000</f>
        <v>1.1625000000000001</v>
      </c>
      <c r="C11" t="s">
        <v>29</v>
      </c>
    </row>
    <row r="13" spans="1:19" x14ac:dyDescent="0.35">
      <c r="B13" t="s">
        <v>40</v>
      </c>
      <c r="D13" t="s">
        <v>41</v>
      </c>
      <c r="F13" t="s">
        <v>42</v>
      </c>
      <c r="H13" t="s">
        <v>43</v>
      </c>
      <c r="J13" t="s">
        <v>44</v>
      </c>
      <c r="L13" t="s">
        <v>45</v>
      </c>
      <c r="N13" t="s">
        <v>47</v>
      </c>
      <c r="P13" t="s">
        <v>48</v>
      </c>
      <c r="R13" t="s">
        <v>49</v>
      </c>
    </row>
    <row r="14" spans="1:19" s="4" customFormat="1" x14ac:dyDescent="0.35">
      <c r="A14" s="4" t="s">
        <v>51</v>
      </c>
      <c r="B14" s="4">
        <f>B3</f>
        <v>2.1</v>
      </c>
      <c r="D14" s="4">
        <f>B3</f>
        <v>2.1</v>
      </c>
      <c r="F14" s="4">
        <f>B3</f>
        <v>2.1</v>
      </c>
      <c r="H14" s="4">
        <f>B3</f>
        <v>2.1</v>
      </c>
      <c r="J14" s="4">
        <f>B3</f>
        <v>2.1</v>
      </c>
      <c r="L14" s="4">
        <f>B3</f>
        <v>2.1</v>
      </c>
      <c r="N14" s="4">
        <f>B3</f>
        <v>2.1</v>
      </c>
      <c r="P14" s="4">
        <f>B3</f>
        <v>2.1</v>
      </c>
      <c r="R14" s="4">
        <f>B3</f>
        <v>2.1</v>
      </c>
    </row>
    <row r="15" spans="1:19" x14ac:dyDescent="0.35">
      <c r="A15" s="5">
        <v>0</v>
      </c>
      <c r="B15">
        <f>F6</f>
        <v>350</v>
      </c>
      <c r="C15">
        <f t="dataTable" ref="C15:C25" dt2D="1" dtr="1" r1="B2" r2="F6" ca="1"/>
        <v>2.1</v>
      </c>
      <c r="D15">
        <f>F7</f>
        <v>50</v>
      </c>
      <c r="E15">
        <f t="dataTable" ref="E15:E25" dt2D="1" dtr="1" r1="B2" r2="F7" ca="1"/>
        <v>2.1</v>
      </c>
      <c r="F15">
        <f>F8</f>
        <v>175</v>
      </c>
      <c r="G15">
        <f t="dataTable" ref="G15:G25" dt2D="1" dtr="1" r1="B2" r2="F8" ca="1"/>
        <v>2.1</v>
      </c>
      <c r="H15">
        <f>J6</f>
        <v>50</v>
      </c>
      <c r="I15">
        <f t="dataTable" ref="I15:I25" dt2D="1" dtr="1" r1="B2" r2="J6" ca="1"/>
        <v>2.1</v>
      </c>
      <c r="J15">
        <f>J7</f>
        <v>30</v>
      </c>
      <c r="K15">
        <f t="dataTable" ref="K15:K25" dt2D="1" dtr="1" r1="B2" r2="J7" ca="1"/>
        <v>2.1</v>
      </c>
      <c r="L15">
        <f>J8</f>
        <v>70</v>
      </c>
      <c r="M15">
        <f t="dataTable" ref="M15:M25" dt2D="1" dtr="1" r1="B2" r2="J8" ca="1"/>
        <v>2.1</v>
      </c>
      <c r="N15">
        <f>N6</f>
        <v>700</v>
      </c>
      <c r="O15">
        <f t="dataTable" ref="O15:O25" dt2D="1" dtr="1" r1="B2" r2="N6" ca="1"/>
        <v>2.1</v>
      </c>
      <c r="P15">
        <f>N7</f>
        <v>600</v>
      </c>
      <c r="Q15">
        <f t="dataTable" ref="Q15:Q25" dt2D="1" dtr="1" r1="B2" r2="N7" ca="1"/>
        <v>2.1</v>
      </c>
      <c r="R15">
        <f>N8</f>
        <v>250</v>
      </c>
      <c r="S15">
        <f t="dataTable" ref="S15:S25" dt2D="1" dtr="1" r1="B2" r2="N8" ca="1"/>
        <v>2.1</v>
      </c>
    </row>
    <row r="16" spans="1:19" x14ac:dyDescent="0.35">
      <c r="A16" s="5">
        <v>0.1</v>
      </c>
      <c r="B16">
        <f>(1-$A16)*B$15</f>
        <v>315</v>
      </c>
      <c r="C16">
        <v>2.0475000000000003</v>
      </c>
      <c r="D16">
        <f>(1-$A16)*D$15</f>
        <v>45</v>
      </c>
      <c r="E16">
        <v>2.0925000000000002</v>
      </c>
      <c r="F16">
        <f t="shared" ref="F16:R16" si="0">(1-$A16)*F$15</f>
        <v>157.5</v>
      </c>
      <c r="G16">
        <v>2.07375</v>
      </c>
      <c r="H16">
        <f t="shared" si="0"/>
        <v>45</v>
      </c>
      <c r="I16">
        <v>2.0975000000000001</v>
      </c>
      <c r="J16">
        <f t="shared" si="0"/>
        <v>27</v>
      </c>
      <c r="K16">
        <v>2.0985</v>
      </c>
      <c r="L16">
        <f t="shared" si="0"/>
        <v>63</v>
      </c>
      <c r="M16">
        <v>2.0965000000000003</v>
      </c>
      <c r="N16">
        <f t="shared" si="0"/>
        <v>630</v>
      </c>
      <c r="O16">
        <v>2.0475000000000003</v>
      </c>
      <c r="P16">
        <f t="shared" si="0"/>
        <v>540</v>
      </c>
      <c r="Q16">
        <v>2.0549999999999997</v>
      </c>
      <c r="R16">
        <f t="shared" si="0"/>
        <v>225</v>
      </c>
      <c r="S16">
        <v>2.0812499999999998</v>
      </c>
    </row>
    <row r="17" spans="1:19" x14ac:dyDescent="0.35">
      <c r="A17" s="5">
        <v>0.2</v>
      </c>
      <c r="B17">
        <f t="shared" ref="B17:B25" si="1">(1-$A17)*B$15</f>
        <v>280</v>
      </c>
      <c r="C17">
        <v>1.9530000000000001</v>
      </c>
      <c r="D17">
        <f t="shared" ref="D17:R25" si="2">(1-$A17)*D$15</f>
        <v>40</v>
      </c>
      <c r="E17">
        <v>2.0790000000000002</v>
      </c>
      <c r="F17">
        <f t="shared" si="2"/>
        <v>140</v>
      </c>
      <c r="G17">
        <v>2.0265</v>
      </c>
      <c r="H17">
        <f t="shared" si="2"/>
        <v>40</v>
      </c>
      <c r="I17">
        <v>2.093</v>
      </c>
      <c r="J17">
        <f t="shared" si="2"/>
        <v>24</v>
      </c>
      <c r="K17">
        <v>2.0958000000000001</v>
      </c>
      <c r="L17">
        <f t="shared" si="2"/>
        <v>56</v>
      </c>
      <c r="M17">
        <v>2.0902000000000003</v>
      </c>
      <c r="N17">
        <f t="shared" si="2"/>
        <v>560</v>
      </c>
      <c r="O17">
        <v>1.9530000000000001</v>
      </c>
      <c r="P17">
        <f t="shared" si="2"/>
        <v>480</v>
      </c>
      <c r="Q17">
        <v>1.974</v>
      </c>
      <c r="R17">
        <f t="shared" si="2"/>
        <v>200</v>
      </c>
      <c r="S17">
        <v>2.0475000000000003</v>
      </c>
    </row>
    <row r="18" spans="1:19" x14ac:dyDescent="0.35">
      <c r="A18" s="5">
        <v>0.3</v>
      </c>
      <c r="B18">
        <f t="shared" si="1"/>
        <v>244.99999999999997</v>
      </c>
      <c r="C18">
        <v>1.8395999999999999</v>
      </c>
      <c r="D18">
        <f t="shared" si="2"/>
        <v>35</v>
      </c>
      <c r="E18">
        <v>2.0628000000000002</v>
      </c>
      <c r="F18">
        <f t="shared" si="2"/>
        <v>122.49999999999999</v>
      </c>
      <c r="G18">
        <v>1.9698</v>
      </c>
      <c r="H18">
        <f t="shared" si="2"/>
        <v>35</v>
      </c>
      <c r="I18">
        <v>2.0876000000000001</v>
      </c>
      <c r="J18">
        <f t="shared" si="2"/>
        <v>21</v>
      </c>
      <c r="K18">
        <v>2.0925600000000002</v>
      </c>
      <c r="L18">
        <f t="shared" si="2"/>
        <v>49</v>
      </c>
      <c r="M18">
        <v>2.08264</v>
      </c>
      <c r="N18">
        <f t="shared" si="2"/>
        <v>489.99999999999994</v>
      </c>
      <c r="O18">
        <v>1.8395999999999999</v>
      </c>
      <c r="P18">
        <f t="shared" si="2"/>
        <v>420</v>
      </c>
      <c r="Q18">
        <v>1.8768</v>
      </c>
      <c r="R18">
        <f t="shared" si="2"/>
        <v>175</v>
      </c>
      <c r="S18">
        <v>2.0069999999999997</v>
      </c>
    </row>
    <row r="19" spans="1:19" x14ac:dyDescent="0.35">
      <c r="A19" s="5">
        <v>0.4</v>
      </c>
      <c r="B19">
        <f t="shared" si="1"/>
        <v>210</v>
      </c>
      <c r="C19">
        <v>1.7337600000000002</v>
      </c>
      <c r="D19">
        <f t="shared" si="2"/>
        <v>30</v>
      </c>
      <c r="E19">
        <v>2.0476800000000002</v>
      </c>
      <c r="F19">
        <f t="shared" si="2"/>
        <v>105</v>
      </c>
      <c r="G19">
        <v>1.9168799999999999</v>
      </c>
      <c r="H19">
        <f t="shared" si="2"/>
        <v>30</v>
      </c>
      <c r="I19">
        <v>2.08256</v>
      </c>
      <c r="J19">
        <f t="shared" si="2"/>
        <v>18</v>
      </c>
      <c r="K19">
        <v>2.0895360000000003</v>
      </c>
      <c r="L19">
        <f t="shared" si="2"/>
        <v>42</v>
      </c>
      <c r="M19">
        <v>2.0755840000000001</v>
      </c>
      <c r="N19">
        <f t="shared" si="2"/>
        <v>420</v>
      </c>
      <c r="O19">
        <v>1.7337599999999997</v>
      </c>
      <c r="P19">
        <f t="shared" si="2"/>
        <v>360</v>
      </c>
      <c r="Q19">
        <v>1.7860800000000001</v>
      </c>
      <c r="R19">
        <f t="shared" si="2"/>
        <v>150</v>
      </c>
      <c r="S19">
        <v>1.9691999999999998</v>
      </c>
    </row>
    <row r="20" spans="1:19" x14ac:dyDescent="0.35">
      <c r="A20" s="5">
        <v>0.5</v>
      </c>
      <c r="B20">
        <f t="shared" si="1"/>
        <v>175</v>
      </c>
      <c r="C20">
        <v>1.65438</v>
      </c>
      <c r="D20">
        <f t="shared" si="2"/>
        <v>25</v>
      </c>
      <c r="E20">
        <v>2.03634</v>
      </c>
      <c r="F20">
        <f t="shared" si="2"/>
        <v>87.5</v>
      </c>
      <c r="G20">
        <v>1.8771900000000001</v>
      </c>
      <c r="H20">
        <f t="shared" si="2"/>
        <v>25</v>
      </c>
      <c r="I20">
        <v>2.0787800000000001</v>
      </c>
      <c r="J20">
        <f t="shared" si="2"/>
        <v>15</v>
      </c>
      <c r="K20">
        <v>2.0872679999999999</v>
      </c>
      <c r="L20">
        <f t="shared" si="2"/>
        <v>35</v>
      </c>
      <c r="M20">
        <v>2.0702920000000002</v>
      </c>
      <c r="N20">
        <f t="shared" si="2"/>
        <v>350</v>
      </c>
      <c r="O20">
        <v>1.65438</v>
      </c>
      <c r="P20">
        <f t="shared" si="2"/>
        <v>300</v>
      </c>
      <c r="Q20">
        <v>1.71804</v>
      </c>
      <c r="R20">
        <f t="shared" si="2"/>
        <v>125</v>
      </c>
      <c r="S20">
        <v>1.94085</v>
      </c>
    </row>
    <row r="21" spans="1:19" x14ac:dyDescent="0.35">
      <c r="A21" s="5">
        <v>0.6</v>
      </c>
      <c r="B21">
        <f t="shared" si="1"/>
        <v>140</v>
      </c>
      <c r="C21">
        <v>1.6067520000000002</v>
      </c>
      <c r="D21">
        <f t="shared" si="2"/>
        <v>20</v>
      </c>
      <c r="E21">
        <v>2.0295360000000002</v>
      </c>
      <c r="F21">
        <f t="shared" si="2"/>
        <v>70</v>
      </c>
      <c r="G21">
        <v>1.8533759999999999</v>
      </c>
      <c r="H21">
        <f t="shared" si="2"/>
        <v>20</v>
      </c>
      <c r="I21">
        <v>2.0765120000000001</v>
      </c>
      <c r="J21">
        <f t="shared" si="2"/>
        <v>12</v>
      </c>
      <c r="K21">
        <v>2.0859072000000003</v>
      </c>
      <c r="L21">
        <f t="shared" si="2"/>
        <v>28</v>
      </c>
      <c r="M21">
        <v>2.0671168</v>
      </c>
      <c r="N21">
        <f t="shared" si="2"/>
        <v>280</v>
      </c>
      <c r="O21">
        <v>1.606752</v>
      </c>
      <c r="P21">
        <f t="shared" si="2"/>
        <v>240</v>
      </c>
      <c r="Q21">
        <v>1.677216</v>
      </c>
      <c r="R21">
        <f t="shared" si="2"/>
        <v>100</v>
      </c>
      <c r="S21">
        <v>1.9238399999999998</v>
      </c>
    </row>
    <row r="22" spans="1:19" x14ac:dyDescent="0.35">
      <c r="A22" s="5">
        <v>0.7</v>
      </c>
      <c r="B22">
        <f t="shared" si="1"/>
        <v>105.00000000000001</v>
      </c>
      <c r="C22">
        <v>1.5845256000000001</v>
      </c>
      <c r="D22">
        <f t="shared" si="2"/>
        <v>15.000000000000002</v>
      </c>
      <c r="E22">
        <v>2.0263608</v>
      </c>
      <c r="F22">
        <f t="shared" si="2"/>
        <v>52.500000000000007</v>
      </c>
      <c r="G22">
        <v>1.8422627999999999</v>
      </c>
      <c r="H22">
        <f t="shared" si="2"/>
        <v>15.000000000000002</v>
      </c>
      <c r="I22">
        <v>2.0754536000000003</v>
      </c>
      <c r="J22">
        <f t="shared" si="2"/>
        <v>9.0000000000000018</v>
      </c>
      <c r="K22">
        <v>2.0852721600000002</v>
      </c>
      <c r="L22">
        <f t="shared" si="2"/>
        <v>21.000000000000004</v>
      </c>
      <c r="M22">
        <v>2.0656350400000001</v>
      </c>
      <c r="N22">
        <f t="shared" si="2"/>
        <v>210.00000000000003</v>
      </c>
      <c r="O22">
        <v>1.5845256000000001</v>
      </c>
      <c r="P22">
        <f t="shared" si="2"/>
        <v>180.00000000000003</v>
      </c>
      <c r="Q22">
        <v>1.6581648</v>
      </c>
      <c r="R22">
        <f t="shared" si="2"/>
        <v>75.000000000000014</v>
      </c>
      <c r="S22">
        <v>1.915902</v>
      </c>
    </row>
    <row r="23" spans="1:19" x14ac:dyDescent="0.35">
      <c r="A23" s="5">
        <v>0.8</v>
      </c>
      <c r="B23">
        <f t="shared" si="1"/>
        <v>69.999999999999986</v>
      </c>
      <c r="C23">
        <v>1.5769051200000002</v>
      </c>
      <c r="D23">
        <f t="shared" si="2"/>
        <v>9.9999999999999982</v>
      </c>
      <c r="E23">
        <v>2.0252721600000001</v>
      </c>
      <c r="F23">
        <f t="shared" si="2"/>
        <v>34.999999999999993</v>
      </c>
      <c r="G23">
        <v>1.8384525599999999</v>
      </c>
      <c r="H23">
        <f t="shared" si="2"/>
        <v>9.9999999999999982</v>
      </c>
      <c r="I23">
        <v>2.0750907200000004</v>
      </c>
      <c r="J23">
        <f t="shared" si="2"/>
        <v>5.9999999999999982</v>
      </c>
      <c r="K23">
        <v>2.0850544320000002</v>
      </c>
      <c r="L23">
        <f t="shared" si="2"/>
        <v>13.999999999999996</v>
      </c>
      <c r="M23">
        <v>2.0651270080000002</v>
      </c>
      <c r="N23">
        <f t="shared" si="2"/>
        <v>139.99999999999997</v>
      </c>
      <c r="O23">
        <v>1.5769051200000002</v>
      </c>
      <c r="P23">
        <f t="shared" si="2"/>
        <v>119.99999999999997</v>
      </c>
      <c r="Q23">
        <v>1.6516329600000001</v>
      </c>
      <c r="R23">
        <f t="shared" si="2"/>
        <v>49.999999999999986</v>
      </c>
      <c r="S23">
        <v>1.9131804000000001</v>
      </c>
    </row>
    <row r="24" spans="1:19" x14ac:dyDescent="0.35">
      <c r="A24" s="5">
        <v>0.9</v>
      </c>
      <c r="B24">
        <f t="shared" si="1"/>
        <v>34.999999999999993</v>
      </c>
      <c r="C24">
        <v>1.575190512</v>
      </c>
      <c r="D24">
        <f t="shared" si="2"/>
        <v>4.9999999999999991</v>
      </c>
      <c r="E24">
        <v>2.0250272159999998</v>
      </c>
      <c r="F24">
        <f t="shared" si="2"/>
        <v>17.499999999999996</v>
      </c>
      <c r="G24">
        <v>1.8375952560000002</v>
      </c>
      <c r="H24">
        <f t="shared" si="2"/>
        <v>4.9999999999999991</v>
      </c>
      <c r="I24">
        <v>2.0750090720000003</v>
      </c>
      <c r="J24">
        <f t="shared" si="2"/>
        <v>2.9999999999999991</v>
      </c>
      <c r="K24">
        <v>2.0850054432</v>
      </c>
      <c r="L24">
        <f t="shared" si="2"/>
        <v>6.9999999999999982</v>
      </c>
      <c r="M24">
        <v>2.0650127008000001</v>
      </c>
      <c r="N24">
        <f t="shared" si="2"/>
        <v>69.999999999999986</v>
      </c>
      <c r="O24">
        <v>1.575190512</v>
      </c>
      <c r="P24">
        <f t="shared" si="2"/>
        <v>59.999999999999986</v>
      </c>
      <c r="Q24">
        <v>1.6501632959999999</v>
      </c>
      <c r="R24">
        <f t="shared" si="2"/>
        <v>24.999999999999993</v>
      </c>
      <c r="S24">
        <v>1.91256804</v>
      </c>
    </row>
    <row r="25" spans="1:19" x14ac:dyDescent="0.35">
      <c r="A25" s="5">
        <v>1</v>
      </c>
      <c r="B25">
        <f t="shared" si="1"/>
        <v>0</v>
      </c>
      <c r="C25">
        <v>1.5750000000000002</v>
      </c>
      <c r="D25">
        <f t="shared" si="2"/>
        <v>0</v>
      </c>
      <c r="E25">
        <v>2.0249999999999999</v>
      </c>
      <c r="F25">
        <f t="shared" si="2"/>
        <v>0</v>
      </c>
      <c r="G25">
        <v>1.8374999999999999</v>
      </c>
      <c r="H25">
        <f t="shared" si="2"/>
        <v>0</v>
      </c>
      <c r="I25">
        <v>2.0750000000000002</v>
      </c>
      <c r="J25">
        <f t="shared" si="2"/>
        <v>0</v>
      </c>
      <c r="K25">
        <v>2.085</v>
      </c>
      <c r="L25">
        <f t="shared" si="2"/>
        <v>0</v>
      </c>
      <c r="M25">
        <v>2.0650000000000004</v>
      </c>
      <c r="N25">
        <f t="shared" si="2"/>
        <v>0</v>
      </c>
      <c r="O25">
        <v>1.575</v>
      </c>
      <c r="P25">
        <f t="shared" si="2"/>
        <v>0</v>
      </c>
      <c r="Q25">
        <v>1.65</v>
      </c>
      <c r="R25">
        <f t="shared" si="2"/>
        <v>0</v>
      </c>
      <c r="S25">
        <v>1.9125000000000001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G17" sqref="G17"/>
    </sheetView>
  </sheetViews>
  <sheetFormatPr defaultRowHeight="14.5" x14ac:dyDescent="0.35"/>
  <sheetData>
    <row r="1" spans="1:22" x14ac:dyDescent="0.35">
      <c r="B1" t="s">
        <v>40</v>
      </c>
      <c r="E1" t="s">
        <v>41</v>
      </c>
      <c r="H1" t="s">
        <v>42</v>
      </c>
      <c r="K1" t="s">
        <v>43</v>
      </c>
      <c r="M1" t="s">
        <v>44</v>
      </c>
      <c r="O1" t="s">
        <v>45</v>
      </c>
      <c r="Q1" t="s">
        <v>47</v>
      </c>
      <c r="S1" t="s">
        <v>48</v>
      </c>
      <c r="U1" t="s">
        <v>49</v>
      </c>
    </row>
    <row r="2" spans="1:22" x14ac:dyDescent="0.35">
      <c r="A2" t="s">
        <v>51</v>
      </c>
      <c r="B2">
        <v>2.1</v>
      </c>
      <c r="D2" t="s">
        <v>52</v>
      </c>
      <c r="E2">
        <v>2.1</v>
      </c>
      <c r="H2">
        <v>2.1</v>
      </c>
      <c r="K2">
        <v>2.1</v>
      </c>
      <c r="M2">
        <v>2.1</v>
      </c>
      <c r="O2">
        <v>2.1</v>
      </c>
      <c r="Q2">
        <v>2.1</v>
      </c>
      <c r="S2">
        <v>2.1</v>
      </c>
      <c r="U2">
        <v>2.1</v>
      </c>
    </row>
    <row r="3" spans="1:22" x14ac:dyDescent="0.35">
      <c r="A3" s="6">
        <v>0</v>
      </c>
      <c r="B3">
        <v>350</v>
      </c>
      <c r="C3">
        <v>2.1</v>
      </c>
      <c r="E3">
        <v>50</v>
      </c>
      <c r="F3">
        <v>2.1</v>
      </c>
      <c r="H3">
        <v>175</v>
      </c>
      <c r="I3">
        <v>2.1</v>
      </c>
      <c r="K3">
        <v>50</v>
      </c>
      <c r="L3">
        <v>2.1</v>
      </c>
      <c r="M3">
        <v>30</v>
      </c>
      <c r="N3">
        <v>2.1</v>
      </c>
      <c r="O3">
        <v>70</v>
      </c>
      <c r="P3">
        <v>2.1</v>
      </c>
      <c r="Q3">
        <v>1000</v>
      </c>
      <c r="R3">
        <v>2.1</v>
      </c>
      <c r="S3">
        <v>300</v>
      </c>
      <c r="T3">
        <v>2.1</v>
      </c>
      <c r="U3">
        <v>250</v>
      </c>
      <c r="V3">
        <v>2.1</v>
      </c>
    </row>
    <row r="4" spans="1:22" x14ac:dyDescent="0.35">
      <c r="A4" s="6">
        <v>0.1</v>
      </c>
      <c r="B4">
        <v>315</v>
      </c>
      <c r="C4">
        <v>2.0475000000000003</v>
      </c>
      <c r="D4">
        <f>C4-C3</f>
        <v>-5.2499999999999769E-2</v>
      </c>
      <c r="E4">
        <v>45</v>
      </c>
      <c r="F4">
        <v>2.0925000000000002</v>
      </c>
      <c r="G4">
        <f>F4-F3</f>
        <v>-7.4999999999998401E-3</v>
      </c>
      <c r="H4">
        <v>157.5</v>
      </c>
      <c r="I4">
        <v>2.07375</v>
      </c>
      <c r="J4">
        <f>I4-I3</f>
        <v>-2.6250000000000107E-2</v>
      </c>
      <c r="K4">
        <v>45</v>
      </c>
      <c r="L4">
        <v>2.0975000000000001</v>
      </c>
      <c r="M4">
        <v>27</v>
      </c>
      <c r="N4">
        <v>2.0985</v>
      </c>
      <c r="O4">
        <v>63</v>
      </c>
      <c r="P4">
        <v>2.0965000000000003</v>
      </c>
      <c r="Q4">
        <v>900</v>
      </c>
      <c r="R4">
        <v>2.0249999999999999</v>
      </c>
      <c r="S4">
        <v>270</v>
      </c>
      <c r="T4">
        <v>2.0774999999999997</v>
      </c>
      <c r="U4">
        <v>225</v>
      </c>
      <c r="V4">
        <v>2.0812499999999998</v>
      </c>
    </row>
    <row r="5" spans="1:22" x14ac:dyDescent="0.35">
      <c r="A5" s="6">
        <v>0.2</v>
      </c>
      <c r="B5">
        <v>280</v>
      </c>
      <c r="C5">
        <v>1.9530000000000001</v>
      </c>
      <c r="D5">
        <f t="shared" ref="D5:D13" si="0">C5-C4</f>
        <v>-9.450000000000025E-2</v>
      </c>
      <c r="E5">
        <v>40</v>
      </c>
      <c r="F5">
        <v>2.0790000000000002</v>
      </c>
      <c r="G5">
        <f t="shared" ref="G5:G13" si="1">F5-F4</f>
        <v>-1.3500000000000068E-2</v>
      </c>
      <c r="H5">
        <v>140</v>
      </c>
      <c r="I5">
        <v>2.0265</v>
      </c>
      <c r="J5">
        <f t="shared" ref="J5:J13" si="2">I5-I4</f>
        <v>-4.7250000000000014E-2</v>
      </c>
      <c r="K5">
        <v>40</v>
      </c>
      <c r="L5">
        <v>2.093</v>
      </c>
      <c r="M5">
        <v>24</v>
      </c>
      <c r="N5">
        <v>2.0958000000000001</v>
      </c>
      <c r="O5">
        <v>56</v>
      </c>
      <c r="P5">
        <v>2.0902000000000003</v>
      </c>
      <c r="Q5">
        <v>800</v>
      </c>
      <c r="R5">
        <v>1.8900000000000001</v>
      </c>
      <c r="S5">
        <v>240</v>
      </c>
      <c r="T5">
        <v>2.0369999999999999</v>
      </c>
      <c r="U5">
        <v>200</v>
      </c>
      <c r="V5">
        <v>2.0475000000000003</v>
      </c>
    </row>
    <row r="6" spans="1:22" x14ac:dyDescent="0.35">
      <c r="A6" s="6">
        <v>0.3</v>
      </c>
      <c r="B6">
        <v>244.99999999999997</v>
      </c>
      <c r="C6">
        <v>1.8395999999999999</v>
      </c>
      <c r="D6">
        <f t="shared" si="0"/>
        <v>-0.11340000000000017</v>
      </c>
      <c r="E6">
        <v>35</v>
      </c>
      <c r="F6">
        <v>2.0628000000000002</v>
      </c>
      <c r="G6">
        <f t="shared" si="1"/>
        <v>-1.6199999999999992E-2</v>
      </c>
      <c r="H6">
        <v>122.49999999999999</v>
      </c>
      <c r="I6">
        <v>1.9698</v>
      </c>
      <c r="J6">
        <f t="shared" si="2"/>
        <v>-5.6699999999999973E-2</v>
      </c>
      <c r="K6">
        <v>35</v>
      </c>
      <c r="L6">
        <v>2.0876000000000001</v>
      </c>
      <c r="M6">
        <v>21</v>
      </c>
      <c r="N6">
        <v>2.0925600000000002</v>
      </c>
      <c r="O6">
        <v>49</v>
      </c>
      <c r="P6">
        <v>2.08264</v>
      </c>
      <c r="Q6">
        <v>700</v>
      </c>
      <c r="R6">
        <v>1.728</v>
      </c>
      <c r="S6">
        <v>210</v>
      </c>
      <c r="T6">
        <v>1.9884000000000002</v>
      </c>
      <c r="U6">
        <v>175</v>
      </c>
      <c r="V6">
        <v>2.0069999999999997</v>
      </c>
    </row>
    <row r="7" spans="1:22" x14ac:dyDescent="0.35">
      <c r="A7" s="6">
        <v>0.4</v>
      </c>
      <c r="B7">
        <v>210</v>
      </c>
      <c r="C7">
        <v>1.7337600000000002</v>
      </c>
      <c r="D7">
        <f t="shared" si="0"/>
        <v>-0.10583999999999971</v>
      </c>
      <c r="E7">
        <v>30</v>
      </c>
      <c r="F7">
        <v>2.0476800000000002</v>
      </c>
      <c r="G7">
        <f t="shared" si="1"/>
        <v>-1.5120000000000022E-2</v>
      </c>
      <c r="H7">
        <v>105</v>
      </c>
      <c r="I7">
        <v>1.9168799999999999</v>
      </c>
      <c r="J7">
        <f t="shared" si="2"/>
        <v>-5.2920000000000078E-2</v>
      </c>
      <c r="K7">
        <v>30</v>
      </c>
      <c r="L7">
        <v>2.08256</v>
      </c>
      <c r="M7">
        <v>18</v>
      </c>
      <c r="N7">
        <v>2.0895360000000003</v>
      </c>
      <c r="O7">
        <v>42</v>
      </c>
      <c r="P7">
        <v>2.0755840000000001</v>
      </c>
      <c r="Q7">
        <v>600</v>
      </c>
      <c r="R7">
        <v>1.5768</v>
      </c>
      <c r="S7">
        <v>180</v>
      </c>
      <c r="T7">
        <v>1.9430399999999999</v>
      </c>
      <c r="U7">
        <v>150</v>
      </c>
      <c r="V7">
        <v>1.9691999999999998</v>
      </c>
    </row>
    <row r="8" spans="1:22" x14ac:dyDescent="0.35">
      <c r="A8" s="6">
        <v>0.5</v>
      </c>
      <c r="B8">
        <v>175</v>
      </c>
      <c r="C8">
        <v>1.65438</v>
      </c>
      <c r="D8">
        <f t="shared" si="0"/>
        <v>-7.9380000000000228E-2</v>
      </c>
      <c r="E8">
        <v>25</v>
      </c>
      <c r="F8">
        <v>2.03634</v>
      </c>
      <c r="G8">
        <f t="shared" si="1"/>
        <v>-1.1340000000000128E-2</v>
      </c>
      <c r="H8">
        <v>87.5</v>
      </c>
      <c r="I8">
        <v>1.8771900000000001</v>
      </c>
      <c r="J8">
        <f t="shared" si="2"/>
        <v>-3.9689999999999781E-2</v>
      </c>
      <c r="K8">
        <v>25</v>
      </c>
      <c r="L8">
        <v>2.0787800000000001</v>
      </c>
      <c r="M8">
        <v>15</v>
      </c>
      <c r="N8">
        <v>2.0872679999999999</v>
      </c>
      <c r="O8">
        <v>35</v>
      </c>
      <c r="P8">
        <v>2.0702920000000002</v>
      </c>
      <c r="Q8">
        <v>500</v>
      </c>
      <c r="R8">
        <v>1.4634</v>
      </c>
      <c r="S8">
        <v>150</v>
      </c>
      <c r="T8">
        <v>1.9090199999999999</v>
      </c>
      <c r="U8">
        <v>125</v>
      </c>
      <c r="V8">
        <v>1.94085</v>
      </c>
    </row>
    <row r="9" spans="1:22" x14ac:dyDescent="0.35">
      <c r="A9" s="6">
        <v>0.6</v>
      </c>
      <c r="B9">
        <v>140</v>
      </c>
      <c r="C9">
        <v>1.6067520000000002</v>
      </c>
      <c r="D9">
        <f t="shared" si="0"/>
        <v>-4.7627999999999782E-2</v>
      </c>
      <c r="E9">
        <v>20</v>
      </c>
      <c r="F9">
        <v>2.0295360000000002</v>
      </c>
      <c r="G9">
        <f t="shared" si="1"/>
        <v>-6.8039999999998102E-3</v>
      </c>
      <c r="H9">
        <v>70</v>
      </c>
      <c r="I9">
        <v>1.8533759999999999</v>
      </c>
      <c r="J9">
        <f t="shared" si="2"/>
        <v>-2.3814000000000224E-2</v>
      </c>
      <c r="K9">
        <v>20</v>
      </c>
      <c r="L9">
        <v>2.0765120000000001</v>
      </c>
      <c r="M9">
        <v>12</v>
      </c>
      <c r="N9">
        <v>2.0859072000000003</v>
      </c>
      <c r="O9">
        <v>28</v>
      </c>
      <c r="P9">
        <v>2.0671168</v>
      </c>
      <c r="Q9">
        <v>400</v>
      </c>
      <c r="R9">
        <v>1.3953599999999999</v>
      </c>
      <c r="S9">
        <v>120</v>
      </c>
      <c r="T9">
        <v>1.8886080000000001</v>
      </c>
      <c r="U9">
        <v>100</v>
      </c>
      <c r="V9">
        <v>1.9238399999999998</v>
      </c>
    </row>
    <row r="10" spans="1:22" x14ac:dyDescent="0.35">
      <c r="A10" s="6">
        <v>0.7</v>
      </c>
      <c r="B10">
        <v>105.00000000000001</v>
      </c>
      <c r="C10">
        <v>1.5845256000000001</v>
      </c>
      <c r="D10">
        <f t="shared" si="0"/>
        <v>-2.2226400000000091E-2</v>
      </c>
      <c r="E10">
        <v>15.000000000000002</v>
      </c>
      <c r="F10">
        <v>2.0263608</v>
      </c>
      <c r="G10">
        <f t="shared" si="1"/>
        <v>-3.1752000000002667E-3</v>
      </c>
      <c r="H10">
        <v>52.500000000000007</v>
      </c>
      <c r="I10">
        <v>1.8422627999999999</v>
      </c>
      <c r="J10">
        <f t="shared" si="2"/>
        <v>-1.1113200000000045E-2</v>
      </c>
      <c r="K10">
        <v>15.000000000000002</v>
      </c>
      <c r="L10">
        <v>2.0754536000000003</v>
      </c>
      <c r="M10">
        <v>9.0000000000000018</v>
      </c>
      <c r="N10">
        <v>2.0852721600000002</v>
      </c>
      <c r="O10">
        <v>21.000000000000004</v>
      </c>
      <c r="P10">
        <v>2.0656350400000001</v>
      </c>
      <c r="Q10">
        <v>300.00000000000006</v>
      </c>
      <c r="R10">
        <v>1.3636079999999999</v>
      </c>
      <c r="S10">
        <v>90.000000000000014</v>
      </c>
      <c r="T10">
        <v>1.8790824000000002</v>
      </c>
      <c r="U10">
        <v>75.000000000000014</v>
      </c>
      <c r="V10">
        <v>1.915902</v>
      </c>
    </row>
    <row r="11" spans="1:22" x14ac:dyDescent="0.35">
      <c r="A11" s="6">
        <v>0.8</v>
      </c>
      <c r="B11">
        <v>69.999999999999986</v>
      </c>
      <c r="C11">
        <v>1.5769051200000002</v>
      </c>
      <c r="D11">
        <f t="shared" si="0"/>
        <v>-7.6204799999999295E-3</v>
      </c>
      <c r="E11">
        <v>9.9999999999999982</v>
      </c>
      <c r="F11">
        <v>2.0252721600000001</v>
      </c>
      <c r="G11">
        <f t="shared" si="1"/>
        <v>-1.0886399999998631E-3</v>
      </c>
      <c r="H11">
        <v>34.999999999999993</v>
      </c>
      <c r="I11">
        <v>1.8384525599999999</v>
      </c>
      <c r="J11">
        <f t="shared" si="2"/>
        <v>-3.8102399999999648E-3</v>
      </c>
      <c r="K11">
        <v>9.9999999999999982</v>
      </c>
      <c r="L11">
        <v>2.0750907200000004</v>
      </c>
      <c r="M11">
        <v>5.9999999999999982</v>
      </c>
      <c r="N11">
        <v>2.0850544320000002</v>
      </c>
      <c r="O11">
        <v>13.999999999999996</v>
      </c>
      <c r="P11">
        <v>2.0651270080000002</v>
      </c>
      <c r="Q11">
        <v>199.99999999999994</v>
      </c>
      <c r="R11">
        <v>1.3527216</v>
      </c>
      <c r="S11">
        <v>59.999999999999986</v>
      </c>
      <c r="T11">
        <v>1.8758164800000001</v>
      </c>
      <c r="U11">
        <v>49.999999999999986</v>
      </c>
      <c r="V11">
        <v>1.9131804000000001</v>
      </c>
    </row>
    <row r="12" spans="1:22" x14ac:dyDescent="0.35">
      <c r="A12" s="6">
        <v>0.9</v>
      </c>
      <c r="B12">
        <v>34.999999999999993</v>
      </c>
      <c r="C12">
        <v>1.575190512</v>
      </c>
      <c r="D12">
        <f t="shared" si="0"/>
        <v>-1.7146080000001174E-3</v>
      </c>
      <c r="E12">
        <v>4.9999999999999991</v>
      </c>
      <c r="F12">
        <v>2.0250272159999998</v>
      </c>
      <c r="G12">
        <f t="shared" si="1"/>
        <v>-2.4494400000030225E-4</v>
      </c>
      <c r="H12">
        <v>17.499999999999996</v>
      </c>
      <c r="I12">
        <v>1.8375952560000002</v>
      </c>
      <c r="J12">
        <f t="shared" si="2"/>
        <v>-8.5730399999972562E-4</v>
      </c>
      <c r="K12">
        <v>4.9999999999999991</v>
      </c>
      <c r="L12">
        <v>2.0750090720000003</v>
      </c>
      <c r="M12">
        <v>2.9999999999999991</v>
      </c>
      <c r="N12">
        <v>2.0850054432</v>
      </c>
      <c r="O12">
        <v>6.9999999999999982</v>
      </c>
      <c r="P12">
        <v>2.0650127008000001</v>
      </c>
      <c r="Q12">
        <v>99.999999999999972</v>
      </c>
      <c r="R12">
        <v>1.3502721600000001</v>
      </c>
      <c r="S12">
        <v>29.999999999999993</v>
      </c>
      <c r="T12">
        <v>1.8750816480000001</v>
      </c>
      <c r="U12">
        <v>24.999999999999993</v>
      </c>
      <c r="V12">
        <v>1.91256804</v>
      </c>
    </row>
    <row r="13" spans="1:22" x14ac:dyDescent="0.35">
      <c r="A13" s="6">
        <v>1</v>
      </c>
      <c r="B13">
        <v>0</v>
      </c>
      <c r="C13">
        <v>1.5750000000000002</v>
      </c>
      <c r="D13">
        <f t="shared" si="0"/>
        <v>-1.9051199999986501E-4</v>
      </c>
      <c r="E13">
        <v>0</v>
      </c>
      <c r="F13">
        <v>2.0249999999999999</v>
      </c>
      <c r="G13">
        <f t="shared" si="1"/>
        <v>-2.7215999999885554E-5</v>
      </c>
      <c r="H13">
        <v>0</v>
      </c>
      <c r="I13">
        <v>1.8374999999999999</v>
      </c>
      <c r="J13">
        <f t="shared" si="2"/>
        <v>-9.5256000000265573E-5</v>
      </c>
      <c r="K13">
        <v>0</v>
      </c>
      <c r="L13">
        <v>2.0750000000000002</v>
      </c>
      <c r="M13">
        <v>0</v>
      </c>
      <c r="N13">
        <v>2.085</v>
      </c>
      <c r="O13">
        <v>0</v>
      </c>
      <c r="P13">
        <v>2.0650000000000004</v>
      </c>
      <c r="Q13">
        <v>0</v>
      </c>
      <c r="R13">
        <v>1.35</v>
      </c>
      <c r="S13">
        <v>0</v>
      </c>
      <c r="T13">
        <v>1.875</v>
      </c>
      <c r="U13">
        <v>0</v>
      </c>
      <c r="V13">
        <v>1.9125000000000001</v>
      </c>
    </row>
    <row r="17" spans="4:6" x14ac:dyDescent="0.35">
      <c r="D17" s="7"/>
      <c r="E17" s="7"/>
      <c r="F17" s="7"/>
    </row>
    <row r="18" spans="4:6" x14ac:dyDescent="0.35">
      <c r="D18" s="7"/>
      <c r="E18" s="7"/>
      <c r="F18" s="7"/>
    </row>
    <row r="19" spans="4:6" x14ac:dyDescent="0.35">
      <c r="D19" s="7"/>
      <c r="E19" s="7"/>
      <c r="F19" s="7"/>
    </row>
    <row r="20" spans="4:6" x14ac:dyDescent="0.35">
      <c r="D20" s="7"/>
      <c r="E20" s="7"/>
      <c r="F20" s="7"/>
    </row>
    <row r="21" spans="4:6" x14ac:dyDescent="0.35">
      <c r="D21" s="7"/>
      <c r="E21" s="7"/>
      <c r="F21" s="7"/>
    </row>
    <row r="22" spans="4:6" x14ac:dyDescent="0.35">
      <c r="D22" s="7"/>
      <c r="E22" s="7"/>
      <c r="F22" s="7"/>
    </row>
    <row r="23" spans="4:6" x14ac:dyDescent="0.35">
      <c r="D23" s="7"/>
      <c r="E23" s="7"/>
      <c r="F23" s="7"/>
    </row>
    <row r="24" spans="4:6" x14ac:dyDescent="0.35">
      <c r="D24" s="7"/>
      <c r="E24" s="7"/>
      <c r="F24" s="7"/>
    </row>
    <row r="25" spans="4:6" x14ac:dyDescent="0.35">
      <c r="D25" s="7"/>
      <c r="E25" s="7"/>
      <c r="F25" s="7"/>
    </row>
    <row r="26" spans="4:6" x14ac:dyDescent="0.35">
      <c r="D26" s="7"/>
      <c r="E26" s="7"/>
      <c r="F26" s="7"/>
    </row>
  </sheetData>
  <conditionalFormatting sqref="D17:F2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14" sqref="H14"/>
    </sheetView>
  </sheetViews>
  <sheetFormatPr defaultRowHeight="14.5" x14ac:dyDescent="0.35"/>
  <cols>
    <col min="1" max="1" width="11.453125" customWidth="1"/>
    <col min="3" max="3" width="11.453125" customWidth="1"/>
    <col min="4" max="4" width="9.36328125" customWidth="1"/>
    <col min="5" max="5" width="8.26953125" customWidth="1"/>
  </cols>
  <sheetData>
    <row r="1" spans="1:7" x14ac:dyDescent="0.35">
      <c r="A1" t="s">
        <v>54</v>
      </c>
      <c r="B1" t="s">
        <v>53</v>
      </c>
      <c r="C1" t="s">
        <v>58</v>
      </c>
      <c r="D1" t="s">
        <v>59</v>
      </c>
      <c r="E1" t="s">
        <v>60</v>
      </c>
      <c r="F1" t="s">
        <v>20</v>
      </c>
      <c r="G1" t="s">
        <v>62</v>
      </c>
    </row>
    <row r="2" spans="1:7" x14ac:dyDescent="0.35">
      <c r="A2" t="s">
        <v>55</v>
      </c>
      <c r="B2">
        <v>1</v>
      </c>
      <c r="C2">
        <f>3*5</f>
        <v>15</v>
      </c>
      <c r="D2">
        <f>15*2</f>
        <v>30</v>
      </c>
      <c r="E2">
        <v>0</v>
      </c>
      <c r="F2">
        <f>SUM(C2:E2)</f>
        <v>45</v>
      </c>
      <c r="G2">
        <f>F2*70</f>
        <v>3150</v>
      </c>
    </row>
    <row r="3" spans="1:7" x14ac:dyDescent="0.35">
      <c r="A3" t="s">
        <v>55</v>
      </c>
      <c r="B3">
        <v>2</v>
      </c>
      <c r="C3">
        <f t="shared" ref="C3:C6" si="0">3*5</f>
        <v>15</v>
      </c>
      <c r="D3">
        <f t="shared" ref="D3:D6" si="1">15*2</f>
        <v>30</v>
      </c>
      <c r="E3">
        <v>30</v>
      </c>
      <c r="F3">
        <f t="shared" ref="F3:F6" si="2">SUM(C3:E3)</f>
        <v>75</v>
      </c>
      <c r="G3">
        <f t="shared" ref="G3:G6" si="3">F3*70</f>
        <v>5250</v>
      </c>
    </row>
    <row r="4" spans="1:7" x14ac:dyDescent="0.35">
      <c r="A4" t="s">
        <v>56</v>
      </c>
      <c r="B4">
        <v>3</v>
      </c>
      <c r="C4">
        <f t="shared" si="0"/>
        <v>15</v>
      </c>
      <c r="D4">
        <f t="shared" si="1"/>
        <v>30</v>
      </c>
      <c r="E4">
        <v>0</v>
      </c>
      <c r="F4">
        <f t="shared" si="2"/>
        <v>45</v>
      </c>
      <c r="G4">
        <f t="shared" si="3"/>
        <v>3150</v>
      </c>
    </row>
    <row r="5" spans="1:7" x14ac:dyDescent="0.35">
      <c r="A5" t="s">
        <v>56</v>
      </c>
      <c r="B5">
        <v>4</v>
      </c>
      <c r="C5">
        <f t="shared" si="0"/>
        <v>15</v>
      </c>
      <c r="D5">
        <f t="shared" si="1"/>
        <v>30</v>
      </c>
      <c r="E5">
        <v>30</v>
      </c>
      <c r="F5">
        <f t="shared" si="2"/>
        <v>75</v>
      </c>
      <c r="G5">
        <f t="shared" si="3"/>
        <v>5250</v>
      </c>
    </row>
    <row r="6" spans="1:7" x14ac:dyDescent="0.35">
      <c r="A6" t="s">
        <v>57</v>
      </c>
      <c r="B6">
        <v>5</v>
      </c>
      <c r="C6">
        <f t="shared" si="0"/>
        <v>15</v>
      </c>
      <c r="D6">
        <f t="shared" si="1"/>
        <v>30</v>
      </c>
      <c r="E6">
        <v>30</v>
      </c>
      <c r="F6">
        <f t="shared" si="2"/>
        <v>75</v>
      </c>
      <c r="G6">
        <f t="shared" si="3"/>
        <v>5250</v>
      </c>
    </row>
    <row r="7" spans="1:7" x14ac:dyDescent="0.35">
      <c r="A7" t="s">
        <v>61</v>
      </c>
      <c r="F7">
        <v>600</v>
      </c>
      <c r="G7">
        <f>F7*7.5</f>
        <v>4500</v>
      </c>
    </row>
    <row r="8" spans="1:7" x14ac:dyDescent="0.35">
      <c r="A8" t="s">
        <v>63</v>
      </c>
      <c r="F8">
        <v>400</v>
      </c>
      <c r="G8">
        <f>F8*7.5</f>
        <v>3000</v>
      </c>
    </row>
    <row r="9" spans="1:7" x14ac:dyDescent="0.35">
      <c r="A9" t="s">
        <v>20</v>
      </c>
      <c r="G9">
        <f>SUM(G2:G8)</f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Actual Sample</vt:lpstr>
      <vt:lpstr>Output</vt:lpstr>
      <vt:lpstr>Sample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2017-04-10T07:53:06Z</dcterms:modified>
</cp:coreProperties>
</file>