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al\Documents\4th Year\IGEN 430 - Capstone - FireNet\FireNet.git\trunk\BOM\"/>
    </mc:Choice>
  </mc:AlternateContent>
  <xr:revisionPtr revIDLastSave="0" documentId="13_ncr:1_{634778FE-8E1A-4156-8EFB-62036E4022C4}" xr6:coauthVersionLast="36" xr6:coauthVersionMax="36" xr10:uidLastSave="{00000000-0000-0000-0000-000000000000}"/>
  <bookViews>
    <workbookView xWindow="0" yWindow="0" windowWidth="23040" windowHeight="9060" xr2:uid="{71E857DF-E283-46AC-A683-3AC5199DF079}"/>
  </bookViews>
  <sheets>
    <sheet name="Main Platform - Revision 1" sheetId="1" r:id="rId1"/>
    <sheet name="Sensor Board - Revision 1" sheetId="2" r:id="rId2"/>
    <sheet name="Total - Revision 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7" i="1" l="1"/>
  <c r="C66" i="1"/>
  <c r="E4" i="3" l="1"/>
  <c r="E2" i="3"/>
  <c r="E1" i="3"/>
  <c r="F21" i="2"/>
  <c r="F20" i="2"/>
  <c r="F19" i="2"/>
  <c r="F1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C65" i="1" s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2" i="1"/>
  <c r="F66" i="1" l="1"/>
  <c r="F65" i="1"/>
  <c r="F67" i="1" s="1"/>
</calcChain>
</file>

<file path=xl/sharedStrings.xml><?xml version="1.0" encoding="utf-8"?>
<sst xmlns="http://schemas.openxmlformats.org/spreadsheetml/2006/main" count="176" uniqueCount="155">
  <si>
    <t>Comment</t>
  </si>
  <si>
    <t>Designator</t>
  </si>
  <si>
    <t>Quantity</t>
  </si>
  <si>
    <t>CR2450</t>
  </si>
  <si>
    <t>BAT1</t>
  </si>
  <si>
    <t>CL21A475KACLRNC</t>
  </si>
  <si>
    <t>C1, C24</t>
  </si>
  <si>
    <t>885012106022</t>
  </si>
  <si>
    <t>C2, C7, C13, C14, C15</t>
  </si>
  <si>
    <t>885012206046</t>
  </si>
  <si>
    <t>C3, C4, C5, C6, C8, C16, C17, C19, C21, C22, C23, C25, C26, C29, C30, C31, C32, C50</t>
  </si>
  <si>
    <t>GQM1885C2A6R8CB01D</t>
  </si>
  <si>
    <t>C9, C10</t>
  </si>
  <si>
    <t>GRM21BR61E106MA73L</t>
  </si>
  <si>
    <t>GRM1885C1H102JA01J</t>
  </si>
  <si>
    <t>C12</t>
  </si>
  <si>
    <t>DB-5R5D105T</t>
  </si>
  <si>
    <t>C18</t>
  </si>
  <si>
    <t>C33, C34</t>
  </si>
  <si>
    <t>GCM155R71E103KA37D</t>
  </si>
  <si>
    <t>C35</t>
  </si>
  <si>
    <t>GCM1555C1H470JA16D</t>
  </si>
  <si>
    <t>C36, C40, C46</t>
  </si>
  <si>
    <t>GCM155R71H102KA37D</t>
  </si>
  <si>
    <t>C37, C47</t>
  </si>
  <si>
    <t>GJM1555C1H1R2CB01D</t>
  </si>
  <si>
    <t>C38</t>
  </si>
  <si>
    <t>GCM1555C1H220JA16D</t>
  </si>
  <si>
    <t>C39</t>
  </si>
  <si>
    <t>GCM1555C1H8R2CA16D</t>
  </si>
  <si>
    <t>C41, C42</t>
  </si>
  <si>
    <t>GJM1555C1H3R3CB01D</t>
  </si>
  <si>
    <t>C43, C44, C45, C48, C49</t>
  </si>
  <si>
    <t>5003</t>
  </si>
  <si>
    <t>CLK_1, CLK_2, CS_1, CS_2, GND, MISO_1, MISO_2, MOSI_1, MOSI_2, S_VBAT1, SCL1, SDA1, TP2</t>
  </si>
  <si>
    <t>NSP4201MR6T1G</t>
  </si>
  <si>
    <t>D1</t>
  </si>
  <si>
    <t>TLMO1000-GS08</t>
  </si>
  <si>
    <t>D2</t>
  </si>
  <si>
    <t>APHD1608LCGCK</t>
  </si>
  <si>
    <t>D3</t>
  </si>
  <si>
    <t>TLMS1000-GS08</t>
  </si>
  <si>
    <t>D4, D5</t>
  </si>
  <si>
    <t>PMEG2010ER,115</t>
  </si>
  <si>
    <t>D6, D7</t>
  </si>
  <si>
    <t>ESDS312DBVR</t>
  </si>
  <si>
    <t>D8</t>
  </si>
  <si>
    <t>SSW-106-01-T-S</t>
  </si>
  <si>
    <t>J1</t>
  </si>
  <si>
    <t>1986775-6</t>
  </si>
  <si>
    <t>J2</t>
  </si>
  <si>
    <t>5-1814832-1</t>
  </si>
  <si>
    <t>J3</t>
  </si>
  <si>
    <t>L1</t>
  </si>
  <si>
    <t>LQW15AN33NJ00D</t>
  </si>
  <si>
    <t>L2</t>
  </si>
  <si>
    <t>LQW15AN2N7D00D</t>
  </si>
  <si>
    <t>L3</t>
  </si>
  <si>
    <t>LQW15AN5N6C10D</t>
  </si>
  <si>
    <t>L4, L5</t>
  </si>
  <si>
    <t>LQG15HS10NJ02D</t>
  </si>
  <si>
    <t>L6</t>
  </si>
  <si>
    <t>BSD 223P</t>
  </si>
  <si>
    <t>Q1</t>
  </si>
  <si>
    <t>NTJD5121NT1G</t>
  </si>
  <si>
    <t>Q2</t>
  </si>
  <si>
    <t>CRCW060333R0FKEAC</t>
  </si>
  <si>
    <t>R1, R2, R3, R4, R5, R6, R7, R8, R11, R38</t>
  </si>
  <si>
    <t>RC0603FR-0710KL</t>
  </si>
  <si>
    <t>R9, R10, R18, R19, R32, R36</t>
  </si>
  <si>
    <t>RC0603FR-0742K2L</t>
  </si>
  <si>
    <t>R12</t>
  </si>
  <si>
    <t>CR0603-FX-2003ELF</t>
  </si>
  <si>
    <t>R13</t>
  </si>
  <si>
    <t>RT0603FRE07220KL</t>
  </si>
  <si>
    <t>R14</t>
  </si>
  <si>
    <t>R15, R20, R23, R30, R31</t>
  </si>
  <si>
    <t>ERJ-3EKF4701V</t>
  </si>
  <si>
    <t>R16, R17</t>
  </si>
  <si>
    <t>ERJ-3EKF9090V</t>
  </si>
  <si>
    <t>R21, R22, R26</t>
  </si>
  <si>
    <t>ERJ-3GEYJ132V</t>
  </si>
  <si>
    <t>ERJ-3EKF6190V</t>
  </si>
  <si>
    <t>R27</t>
  </si>
  <si>
    <t>HRG3216Q-30R0-D-T1</t>
  </si>
  <si>
    <t>R33</t>
  </si>
  <si>
    <t>RC0603FR-0720KL</t>
  </si>
  <si>
    <t>R35</t>
  </si>
  <si>
    <t>CRCW04020000Z0EDC</t>
  </si>
  <si>
    <t>R39</t>
  </si>
  <si>
    <t>ESR03EZPJ102</t>
  </si>
  <si>
    <t>R40</t>
  </si>
  <si>
    <t>NTCG164KF104FTDS</t>
  </si>
  <si>
    <t>RT1</t>
  </si>
  <si>
    <t>STM32L433CCT6</t>
  </si>
  <si>
    <t>U1</t>
  </si>
  <si>
    <t>AS3935</t>
  </si>
  <si>
    <t>U2</t>
  </si>
  <si>
    <t>TS881ILT</t>
  </si>
  <si>
    <t>U3</t>
  </si>
  <si>
    <t>LM4120IM5-3.0/NOPB</t>
  </si>
  <si>
    <t>U4</t>
  </si>
  <si>
    <t>MAX9938WEUK+</t>
  </si>
  <si>
    <t>U5</t>
  </si>
  <si>
    <t>MIC2041</t>
  </si>
  <si>
    <t>U6</t>
  </si>
  <si>
    <t>SX1272IMLTRT</t>
  </si>
  <si>
    <t>U7</t>
  </si>
  <si>
    <t>U8</t>
  </si>
  <si>
    <t>SF2098E</t>
  </si>
  <si>
    <t>U9</t>
  </si>
  <si>
    <t>NX3215SA-32.768K</t>
  </si>
  <si>
    <t>Y1</t>
  </si>
  <si>
    <t>ECS-320-10-30B-CKM-TR</t>
  </si>
  <si>
    <t>Y2</t>
  </si>
  <si>
    <t>Extras</t>
  </si>
  <si>
    <t>Price per unit</t>
  </si>
  <si>
    <t>C1, C3, C4</t>
  </si>
  <si>
    <t>C2, C5</t>
  </si>
  <si>
    <t>C6</t>
  </si>
  <si>
    <t>GND1, S_SCL1, S_SDA1, VBAT1</t>
  </si>
  <si>
    <t>T4141012041-000</t>
  </si>
  <si>
    <t>R1, R3</t>
  </si>
  <si>
    <t>R2, R4, R6</t>
  </si>
  <si>
    <t>R5</t>
  </si>
  <si>
    <t>SGP30</t>
  </si>
  <si>
    <t>CCS811</t>
  </si>
  <si>
    <t>BME280</t>
  </si>
  <si>
    <t>AP2138N-1.8TRG1</t>
  </si>
  <si>
    <t>Price per Unit</t>
  </si>
  <si>
    <t>Total Price</t>
  </si>
  <si>
    <t>Totals:</t>
  </si>
  <si>
    <t>MA5532</t>
  </si>
  <si>
    <t>Order from Mouser</t>
  </si>
  <si>
    <t>T4111002041-000</t>
  </si>
  <si>
    <t>CC0805JRNPO0BN120</t>
  </si>
  <si>
    <t xml:space="preserve">RC0603FR-07100KL	</t>
  </si>
  <si>
    <t>MASWSS0166TR-3000</t>
  </si>
  <si>
    <t>Overall Price</t>
  </si>
  <si>
    <t>Savings</t>
  </si>
  <si>
    <t>Paying Price</t>
  </si>
  <si>
    <t>Total Expected Price:</t>
  </si>
  <si>
    <t>Sponsorships:</t>
  </si>
  <si>
    <t>Removal of SGP30:</t>
  </si>
  <si>
    <t>Total Paying Price:</t>
  </si>
  <si>
    <t>Total Component expected costs:</t>
  </si>
  <si>
    <t>Total sponsorship savings:</t>
  </si>
  <si>
    <t>Total gas sensor savings:</t>
  </si>
  <si>
    <t>Total paying price:</t>
  </si>
  <si>
    <t>Standoff</t>
  </si>
  <si>
    <t>C11, C20, C27, C28</t>
  </si>
  <si>
    <t>R24, R25, R28, R29, R34, R37</t>
  </si>
  <si>
    <t>Passives</t>
  </si>
  <si>
    <t>Special Components</t>
  </si>
  <si>
    <t>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</si>
</sst>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8A8A8A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0" fontId="0" fillId="4" borderId="1" xfId="0" applyFill="1" applyBorder="1" applyAlignment="1" applyProtection="1"/>
    <xf numFmtId="0" fontId="0" fillId="0" borderId="1" xfId="0" applyBorder="1" applyAlignment="1" applyProtection="1"/>
    <xf numFmtId="0" fontId="3" fillId="4" borderId="1" xfId="0" applyFont="1" applyFill="1" applyBorder="1" applyAlignment="1" applyProtection="1"/>
    <xf numFmtId="0" fontId="0" fillId="0" borderId="2" xfId="0" applyFill="1" applyBorder="1" applyAlignment="1" applyProtection="1"/>
    <xf numFmtId="0" fontId="1" fillId="2" borderId="1" xfId="1" applyBorder="1" applyAlignment="1" applyProtection="1"/>
    <xf numFmtId="0" fontId="1" fillId="2" borderId="0" xfId="1"/>
    <xf numFmtId="0" fontId="2" fillId="3" borderId="1" xfId="2" applyBorder="1" applyAlignment="1" applyProtection="1"/>
    <xf numFmtId="0" fontId="2" fillId="3" borderId="0" xfId="2"/>
    <xf numFmtId="0" fontId="0" fillId="5" borderId="1" xfId="0" applyFill="1" applyBorder="1" applyAlignment="1" applyProtection="1"/>
    <xf numFmtId="0" fontId="0" fillId="5" borderId="0" xfId="0" applyFill="1"/>
    <xf numFmtId="0" fontId="4" fillId="0" borderId="0" xfId="0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4FBD-9CF8-4DE3-9FF9-8F48F153580F}">
  <dimension ref="A1:H67"/>
  <sheetViews>
    <sheetView tabSelected="1" topLeftCell="A11" workbookViewId="0">
      <selection activeCell="E41" sqref="E41"/>
    </sheetView>
  </sheetViews>
  <sheetFormatPr defaultRowHeight="14.4" x14ac:dyDescent="0.3"/>
  <cols>
    <col min="1" max="1" width="21.6640625" bestFit="1" customWidth="1"/>
    <col min="2" max="2" width="18.5546875" customWidth="1"/>
    <col min="4" max="4" width="11.6640625" customWidth="1"/>
    <col min="5" max="5" width="12.109375" bestFit="1" customWidth="1"/>
    <col min="6" max="6" width="9.77734375" bestFit="1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3" t="s">
        <v>115</v>
      </c>
      <c r="E1" s="3" t="s">
        <v>116</v>
      </c>
      <c r="F1" s="3" t="s">
        <v>130</v>
      </c>
    </row>
    <row r="2" spans="1:6" x14ac:dyDescent="0.3">
      <c r="A2" s="2" t="s">
        <v>3</v>
      </c>
      <c r="B2" s="2" t="s">
        <v>4</v>
      </c>
      <c r="C2" s="2">
        <v>1</v>
      </c>
      <c r="D2" s="2">
        <v>1</v>
      </c>
      <c r="E2" s="2">
        <v>1.25</v>
      </c>
      <c r="F2" s="2">
        <f>E2*(D2+C2)</f>
        <v>2.5</v>
      </c>
    </row>
    <row r="3" spans="1:6" x14ac:dyDescent="0.3">
      <c r="A3" s="2" t="s">
        <v>5</v>
      </c>
      <c r="B3" s="2" t="s">
        <v>6</v>
      </c>
      <c r="C3" s="2">
        <v>2</v>
      </c>
      <c r="D3" s="2">
        <v>3</v>
      </c>
      <c r="E3" s="2">
        <v>0.35</v>
      </c>
      <c r="F3" s="2">
        <f t="shared" ref="F3:F60" si="0">E3*(D3+C3)</f>
        <v>1.75</v>
      </c>
    </row>
    <row r="4" spans="1:6" x14ac:dyDescent="0.3">
      <c r="A4" s="2" t="s">
        <v>7</v>
      </c>
      <c r="B4" s="2" t="s">
        <v>8</v>
      </c>
      <c r="C4" s="2">
        <v>5</v>
      </c>
      <c r="D4" s="2">
        <v>2</v>
      </c>
      <c r="E4" s="2">
        <v>9.4E-2</v>
      </c>
      <c r="F4" s="2">
        <f t="shared" si="0"/>
        <v>0.65800000000000003</v>
      </c>
    </row>
    <row r="5" spans="1:6" x14ac:dyDescent="0.3">
      <c r="A5" s="2" t="s">
        <v>9</v>
      </c>
      <c r="B5" s="2" t="s">
        <v>10</v>
      </c>
      <c r="C5" s="2">
        <v>18</v>
      </c>
      <c r="D5" s="2">
        <v>5</v>
      </c>
      <c r="E5" s="2">
        <v>5.7000000000000002E-2</v>
      </c>
      <c r="F5" s="2">
        <f t="shared" si="0"/>
        <v>1.3109999999999999</v>
      </c>
    </row>
    <row r="6" spans="1:6" x14ac:dyDescent="0.3">
      <c r="A6" s="2" t="s">
        <v>11</v>
      </c>
      <c r="B6" s="2" t="s">
        <v>12</v>
      </c>
      <c r="C6" s="2">
        <v>2</v>
      </c>
      <c r="D6" s="2">
        <v>1</v>
      </c>
      <c r="E6" s="2">
        <v>0.81</v>
      </c>
      <c r="F6" s="2">
        <f t="shared" si="0"/>
        <v>2.4300000000000002</v>
      </c>
    </row>
    <row r="7" spans="1:6" x14ac:dyDescent="0.3">
      <c r="A7" s="2" t="s">
        <v>14</v>
      </c>
      <c r="B7" s="2" t="s">
        <v>15</v>
      </c>
      <c r="C7" s="2">
        <v>1</v>
      </c>
      <c r="D7" s="2">
        <v>1</v>
      </c>
      <c r="E7" s="2">
        <v>0.14000000000000001</v>
      </c>
      <c r="F7" s="2">
        <f t="shared" si="0"/>
        <v>0.28000000000000003</v>
      </c>
    </row>
    <row r="8" spans="1:6" x14ac:dyDescent="0.3">
      <c r="A8" s="2" t="s">
        <v>16</v>
      </c>
      <c r="B8" s="2" t="s">
        <v>17</v>
      </c>
      <c r="C8" s="2">
        <v>1</v>
      </c>
      <c r="D8" s="2">
        <v>1</v>
      </c>
      <c r="E8" s="2">
        <v>5.0999999999999996</v>
      </c>
      <c r="F8" s="2">
        <f t="shared" si="0"/>
        <v>10.199999999999999</v>
      </c>
    </row>
    <row r="9" spans="1:6" x14ac:dyDescent="0.3">
      <c r="A9" t="s">
        <v>13</v>
      </c>
      <c r="B9" t="s">
        <v>150</v>
      </c>
      <c r="C9">
        <v>4</v>
      </c>
      <c r="D9">
        <v>1</v>
      </c>
      <c r="E9">
        <v>0.38</v>
      </c>
      <c r="F9">
        <f t="shared" si="0"/>
        <v>1.9</v>
      </c>
    </row>
    <row r="10" spans="1:6" s="10" customFormat="1" x14ac:dyDescent="0.3">
      <c r="A10" s="9" t="s">
        <v>135</v>
      </c>
      <c r="B10" s="9" t="s">
        <v>18</v>
      </c>
      <c r="C10" s="9">
        <v>2</v>
      </c>
      <c r="D10" s="9">
        <v>1</v>
      </c>
      <c r="E10" s="9">
        <v>0.21</v>
      </c>
      <c r="F10" s="9">
        <f t="shared" si="0"/>
        <v>0.63</v>
      </c>
    </row>
    <row r="11" spans="1:6" s="10" customFormat="1" x14ac:dyDescent="0.3">
      <c r="A11" s="9" t="s">
        <v>19</v>
      </c>
      <c r="B11" s="9" t="s">
        <v>20</v>
      </c>
      <c r="C11" s="9">
        <v>1</v>
      </c>
      <c r="D11" s="9">
        <v>1</v>
      </c>
      <c r="E11" s="9">
        <v>0.14000000000000001</v>
      </c>
      <c r="F11" s="9">
        <f t="shared" si="0"/>
        <v>0.28000000000000003</v>
      </c>
    </row>
    <row r="12" spans="1:6" s="10" customFormat="1" x14ac:dyDescent="0.3">
      <c r="A12" s="9" t="s">
        <v>21</v>
      </c>
      <c r="B12" s="9" t="s">
        <v>22</v>
      </c>
      <c r="C12" s="9">
        <v>3</v>
      </c>
      <c r="D12" s="9">
        <v>1</v>
      </c>
      <c r="E12" s="9">
        <v>0.14000000000000001</v>
      </c>
      <c r="F12" s="9">
        <f t="shared" si="0"/>
        <v>0.56000000000000005</v>
      </c>
    </row>
    <row r="13" spans="1:6" s="10" customFormat="1" x14ac:dyDescent="0.3">
      <c r="A13" s="9" t="s">
        <v>23</v>
      </c>
      <c r="B13" s="9" t="s">
        <v>24</v>
      </c>
      <c r="C13" s="9">
        <v>2</v>
      </c>
      <c r="D13" s="9">
        <v>1</v>
      </c>
      <c r="E13" s="9">
        <v>0.15</v>
      </c>
      <c r="F13" s="9">
        <f t="shared" si="0"/>
        <v>0.44999999999999996</v>
      </c>
    </row>
    <row r="14" spans="1:6" s="10" customFormat="1" x14ac:dyDescent="0.3">
      <c r="A14" s="9" t="s">
        <v>25</v>
      </c>
      <c r="B14" s="9" t="s">
        <v>26</v>
      </c>
      <c r="C14" s="9">
        <v>1</v>
      </c>
      <c r="D14" s="9">
        <v>1</v>
      </c>
      <c r="E14" s="9">
        <v>0.17</v>
      </c>
      <c r="F14" s="9">
        <f t="shared" si="0"/>
        <v>0.34</v>
      </c>
    </row>
    <row r="15" spans="1:6" s="10" customFormat="1" x14ac:dyDescent="0.3">
      <c r="A15" s="9" t="s">
        <v>27</v>
      </c>
      <c r="B15" s="9" t="s">
        <v>28</v>
      </c>
      <c r="C15" s="9">
        <v>1</v>
      </c>
      <c r="D15" s="9">
        <v>1</v>
      </c>
      <c r="E15" s="9">
        <v>0.15</v>
      </c>
      <c r="F15" s="9">
        <f t="shared" si="0"/>
        <v>0.3</v>
      </c>
    </row>
    <row r="16" spans="1:6" s="10" customFormat="1" x14ac:dyDescent="0.3">
      <c r="A16" s="9" t="s">
        <v>29</v>
      </c>
      <c r="B16" s="9" t="s">
        <v>30</v>
      </c>
      <c r="C16" s="9">
        <v>2</v>
      </c>
      <c r="D16" s="9">
        <v>1</v>
      </c>
      <c r="E16" s="9">
        <v>0.17</v>
      </c>
      <c r="F16" s="9">
        <f t="shared" si="0"/>
        <v>0.51</v>
      </c>
    </row>
    <row r="17" spans="1:8" s="10" customFormat="1" x14ac:dyDescent="0.3">
      <c r="A17" s="9" t="s">
        <v>31</v>
      </c>
      <c r="B17" s="9" t="s">
        <v>32</v>
      </c>
      <c r="C17" s="9">
        <v>5</v>
      </c>
      <c r="D17" s="9">
        <v>2</v>
      </c>
      <c r="E17" s="9">
        <v>0.126</v>
      </c>
      <c r="F17" s="9">
        <f t="shared" si="0"/>
        <v>0.88200000000000001</v>
      </c>
    </row>
    <row r="18" spans="1:8" x14ac:dyDescent="0.3">
      <c r="A18" s="2" t="s">
        <v>33</v>
      </c>
      <c r="B18" s="2" t="s">
        <v>34</v>
      </c>
      <c r="C18" s="2">
        <v>13</v>
      </c>
      <c r="D18" s="2">
        <v>3</v>
      </c>
      <c r="E18" s="2">
        <v>0.47499999999999998</v>
      </c>
      <c r="F18" s="2">
        <f t="shared" si="0"/>
        <v>7.6</v>
      </c>
    </row>
    <row r="19" spans="1:8" x14ac:dyDescent="0.3">
      <c r="A19" s="2" t="s">
        <v>35</v>
      </c>
      <c r="B19" s="2" t="s">
        <v>36</v>
      </c>
      <c r="C19" s="2">
        <v>1</v>
      </c>
      <c r="D19" s="2">
        <v>1</v>
      </c>
      <c r="E19" s="2">
        <v>0.67</v>
      </c>
      <c r="F19" s="2">
        <f t="shared" si="0"/>
        <v>1.34</v>
      </c>
    </row>
    <row r="20" spans="1:8" x14ac:dyDescent="0.3">
      <c r="A20" s="2" t="s">
        <v>37</v>
      </c>
      <c r="B20" s="2" t="s">
        <v>38</v>
      </c>
      <c r="C20" s="2">
        <v>1</v>
      </c>
      <c r="D20" s="2">
        <v>1</v>
      </c>
      <c r="E20" s="2">
        <v>0.79</v>
      </c>
      <c r="F20" s="2">
        <f t="shared" si="0"/>
        <v>1.58</v>
      </c>
    </row>
    <row r="21" spans="1:8" x14ac:dyDescent="0.3">
      <c r="A21" s="2" t="s">
        <v>39</v>
      </c>
      <c r="B21" s="2" t="s">
        <v>40</v>
      </c>
      <c r="C21" s="2">
        <v>1</v>
      </c>
      <c r="D21" s="2">
        <v>1</v>
      </c>
      <c r="E21" s="2">
        <v>0.65</v>
      </c>
      <c r="F21" s="2">
        <f t="shared" si="0"/>
        <v>1.3</v>
      </c>
    </row>
    <row r="22" spans="1:8" x14ac:dyDescent="0.3">
      <c r="A22" s="2" t="s">
        <v>41</v>
      </c>
      <c r="B22" s="2" t="s">
        <v>42</v>
      </c>
      <c r="C22" s="2">
        <v>2</v>
      </c>
      <c r="D22" s="2">
        <v>1</v>
      </c>
      <c r="E22" s="2">
        <v>0.74</v>
      </c>
      <c r="F22" s="2">
        <f t="shared" si="0"/>
        <v>2.2199999999999998</v>
      </c>
    </row>
    <row r="23" spans="1:8" x14ac:dyDescent="0.3">
      <c r="A23" s="2" t="s">
        <v>43</v>
      </c>
      <c r="B23" s="2" t="s">
        <v>44</v>
      </c>
      <c r="C23" s="2">
        <v>2</v>
      </c>
      <c r="D23" s="2">
        <v>1</v>
      </c>
      <c r="E23" s="2">
        <v>0.54</v>
      </c>
      <c r="F23" s="2">
        <f t="shared" si="0"/>
        <v>1.62</v>
      </c>
    </row>
    <row r="24" spans="1:8" x14ac:dyDescent="0.3">
      <c r="A24" s="2" t="s">
        <v>45</v>
      </c>
      <c r="B24" s="2" t="s">
        <v>46</v>
      </c>
      <c r="C24" s="2">
        <v>1</v>
      </c>
      <c r="D24" s="2">
        <v>1</v>
      </c>
      <c r="E24" s="2">
        <v>0.97</v>
      </c>
      <c r="F24" s="2">
        <f t="shared" si="0"/>
        <v>1.94</v>
      </c>
    </row>
    <row r="25" spans="1:8" x14ac:dyDescent="0.3">
      <c r="A25" s="2" t="s">
        <v>47</v>
      </c>
      <c r="B25" s="2" t="s">
        <v>48</v>
      </c>
      <c r="C25" s="2">
        <v>1</v>
      </c>
      <c r="D25" s="2">
        <v>1</v>
      </c>
      <c r="E25" s="2">
        <v>0.92</v>
      </c>
      <c r="F25" s="2">
        <f t="shared" si="0"/>
        <v>1.84</v>
      </c>
    </row>
    <row r="26" spans="1:8" s="6" customFormat="1" x14ac:dyDescent="0.3">
      <c r="A26" s="5" t="s">
        <v>49</v>
      </c>
      <c r="B26" s="5" t="s">
        <v>50</v>
      </c>
      <c r="C26" s="5">
        <v>1</v>
      </c>
      <c r="D26" s="5">
        <v>5</v>
      </c>
      <c r="E26" s="5">
        <v>4.17</v>
      </c>
      <c r="F26" s="5">
        <f t="shared" si="0"/>
        <v>25.02</v>
      </c>
    </row>
    <row r="27" spans="1:8" s="6" customFormat="1" x14ac:dyDescent="0.3">
      <c r="A27" s="5" t="s">
        <v>51</v>
      </c>
      <c r="B27" s="5" t="s">
        <v>52</v>
      </c>
      <c r="C27" s="5">
        <v>1</v>
      </c>
      <c r="D27" s="5">
        <v>5</v>
      </c>
      <c r="E27" s="5">
        <v>2.82</v>
      </c>
      <c r="F27" s="5">
        <f t="shared" si="0"/>
        <v>16.919999999999998</v>
      </c>
    </row>
    <row r="28" spans="1:8" x14ac:dyDescent="0.3">
      <c r="A28" s="2" t="s">
        <v>132</v>
      </c>
      <c r="B28" s="2" t="s">
        <v>53</v>
      </c>
      <c r="C28" s="2">
        <v>1</v>
      </c>
      <c r="D28" s="2">
        <v>1</v>
      </c>
      <c r="E28" s="2">
        <v>2.82</v>
      </c>
      <c r="F28" s="2">
        <f t="shared" si="0"/>
        <v>5.64</v>
      </c>
      <c r="H28" t="s">
        <v>133</v>
      </c>
    </row>
    <row r="29" spans="1:8" s="10" customFormat="1" x14ac:dyDescent="0.3">
      <c r="A29" s="9" t="s">
        <v>54</v>
      </c>
      <c r="B29" s="9" t="s">
        <v>55</v>
      </c>
      <c r="C29" s="9">
        <v>1</v>
      </c>
      <c r="D29" s="9">
        <v>1</v>
      </c>
      <c r="E29" s="9">
        <v>0.26</v>
      </c>
      <c r="F29" s="9">
        <f t="shared" si="0"/>
        <v>0.52</v>
      </c>
    </row>
    <row r="30" spans="1:8" s="10" customFormat="1" x14ac:dyDescent="0.3">
      <c r="A30" s="9" t="s">
        <v>56</v>
      </c>
      <c r="B30" s="9" t="s">
        <v>57</v>
      </c>
      <c r="C30" s="9">
        <v>1</v>
      </c>
      <c r="D30" s="9">
        <v>1</v>
      </c>
      <c r="E30" s="9">
        <v>0.26</v>
      </c>
      <c r="F30" s="9">
        <f t="shared" si="0"/>
        <v>0.52</v>
      </c>
    </row>
    <row r="31" spans="1:8" s="10" customFormat="1" x14ac:dyDescent="0.3">
      <c r="A31" s="9" t="s">
        <v>58</v>
      </c>
      <c r="B31" s="9" t="s">
        <v>59</v>
      </c>
      <c r="C31" s="9">
        <v>2</v>
      </c>
      <c r="D31" s="9">
        <v>1</v>
      </c>
      <c r="E31" s="9">
        <v>0.32</v>
      </c>
      <c r="F31" s="9">
        <f t="shared" si="0"/>
        <v>0.96</v>
      </c>
    </row>
    <row r="32" spans="1:8" s="10" customFormat="1" x14ac:dyDescent="0.3">
      <c r="A32" s="9" t="s">
        <v>60</v>
      </c>
      <c r="B32" s="9" t="s">
        <v>61</v>
      </c>
      <c r="C32" s="9">
        <v>1</v>
      </c>
      <c r="D32" s="9">
        <v>1</v>
      </c>
      <c r="E32" s="9">
        <v>0.15</v>
      </c>
      <c r="F32" s="9">
        <f t="shared" si="0"/>
        <v>0.3</v>
      </c>
    </row>
    <row r="33" spans="1:6" x14ac:dyDescent="0.3">
      <c r="A33" s="2" t="s">
        <v>62</v>
      </c>
      <c r="B33" s="2" t="s">
        <v>63</v>
      </c>
      <c r="C33" s="2">
        <v>1</v>
      </c>
      <c r="D33" s="2">
        <v>1</v>
      </c>
      <c r="E33" s="2">
        <v>0.67</v>
      </c>
      <c r="F33" s="2">
        <f t="shared" si="0"/>
        <v>1.34</v>
      </c>
    </row>
    <row r="34" spans="1:6" x14ac:dyDescent="0.3">
      <c r="A34" s="2" t="s">
        <v>64</v>
      </c>
      <c r="B34" s="2" t="s">
        <v>65</v>
      </c>
      <c r="C34" s="2">
        <v>1</v>
      </c>
      <c r="D34" s="2">
        <v>1</v>
      </c>
      <c r="E34" s="2">
        <v>0.5</v>
      </c>
      <c r="F34" s="2">
        <f t="shared" si="0"/>
        <v>1</v>
      </c>
    </row>
    <row r="35" spans="1:6" x14ac:dyDescent="0.3">
      <c r="A35" s="2" t="s">
        <v>66</v>
      </c>
      <c r="B35" s="2" t="s">
        <v>67</v>
      </c>
      <c r="C35" s="2">
        <v>10</v>
      </c>
      <c r="D35" s="2">
        <v>2</v>
      </c>
      <c r="E35" s="2">
        <v>5.7000000000000002E-2</v>
      </c>
      <c r="F35" s="2">
        <f t="shared" si="0"/>
        <v>0.68400000000000005</v>
      </c>
    </row>
    <row r="36" spans="1:6" x14ac:dyDescent="0.3">
      <c r="A36" s="2" t="s">
        <v>68</v>
      </c>
      <c r="B36" s="2" t="s">
        <v>69</v>
      </c>
      <c r="C36" s="2">
        <v>6</v>
      </c>
      <c r="D36" s="2">
        <v>2</v>
      </c>
      <c r="E36" s="2">
        <v>3.5999999999999997E-2</v>
      </c>
      <c r="F36" s="2">
        <f t="shared" si="0"/>
        <v>0.28799999999999998</v>
      </c>
    </row>
    <row r="37" spans="1:6" x14ac:dyDescent="0.3">
      <c r="A37" s="2" t="s">
        <v>70</v>
      </c>
      <c r="B37" s="2" t="s">
        <v>71</v>
      </c>
      <c r="C37" s="2">
        <v>1</v>
      </c>
      <c r="D37" s="2">
        <v>1</v>
      </c>
      <c r="E37" s="2">
        <v>0.15</v>
      </c>
      <c r="F37" s="2">
        <f t="shared" si="0"/>
        <v>0.3</v>
      </c>
    </row>
    <row r="38" spans="1:6" x14ac:dyDescent="0.3">
      <c r="A38" s="2" t="s">
        <v>72</v>
      </c>
      <c r="B38" s="2" t="s">
        <v>73</v>
      </c>
      <c r="C38" s="2">
        <v>1</v>
      </c>
      <c r="D38" s="2">
        <v>1</v>
      </c>
      <c r="E38" s="2">
        <v>0.15</v>
      </c>
      <c r="F38" s="2">
        <f t="shared" si="0"/>
        <v>0.3</v>
      </c>
    </row>
    <row r="39" spans="1:6" x14ac:dyDescent="0.3">
      <c r="A39" s="2" t="s">
        <v>74</v>
      </c>
      <c r="B39" s="2" t="s">
        <v>75</v>
      </c>
      <c r="C39" s="2">
        <v>1</v>
      </c>
      <c r="D39" s="2">
        <v>1</v>
      </c>
      <c r="E39" s="2">
        <v>0.15</v>
      </c>
      <c r="F39" s="2">
        <f t="shared" si="0"/>
        <v>0.3</v>
      </c>
    </row>
    <row r="40" spans="1:6" x14ac:dyDescent="0.3">
      <c r="A40" s="2" t="s">
        <v>136</v>
      </c>
      <c r="B40" s="2" t="s">
        <v>76</v>
      </c>
      <c r="C40" s="2">
        <v>5</v>
      </c>
      <c r="D40" s="2">
        <v>2</v>
      </c>
      <c r="E40" s="2">
        <v>3.5999999999999997E-2</v>
      </c>
      <c r="F40" s="2">
        <f t="shared" si="0"/>
        <v>0.252</v>
      </c>
    </row>
    <row r="41" spans="1:6" x14ac:dyDescent="0.3">
      <c r="A41" s="2" t="s">
        <v>77</v>
      </c>
      <c r="B41" s="2" t="s">
        <v>78</v>
      </c>
      <c r="C41" s="2">
        <v>2</v>
      </c>
      <c r="D41" s="2">
        <v>2</v>
      </c>
      <c r="E41" s="2">
        <v>0.15</v>
      </c>
      <c r="F41" s="2">
        <f t="shared" si="0"/>
        <v>0.6</v>
      </c>
    </row>
    <row r="42" spans="1:6" x14ac:dyDescent="0.3">
      <c r="A42" s="2" t="s">
        <v>79</v>
      </c>
      <c r="B42" s="2" t="s">
        <v>80</v>
      </c>
      <c r="C42" s="2">
        <v>3</v>
      </c>
      <c r="D42" s="2">
        <v>1</v>
      </c>
      <c r="E42" s="2">
        <v>0.15</v>
      </c>
      <c r="F42" s="2">
        <f t="shared" si="0"/>
        <v>0.6</v>
      </c>
    </row>
    <row r="43" spans="1:6" x14ac:dyDescent="0.3">
      <c r="A43" s="2" t="s">
        <v>81</v>
      </c>
      <c r="B43" s="2" t="s">
        <v>151</v>
      </c>
      <c r="C43" s="2">
        <v>6</v>
      </c>
      <c r="D43" s="2">
        <v>2</v>
      </c>
      <c r="E43" s="2">
        <v>0.1</v>
      </c>
      <c r="F43" s="2">
        <f t="shared" si="0"/>
        <v>0.8</v>
      </c>
    </row>
    <row r="44" spans="1:6" x14ac:dyDescent="0.3">
      <c r="A44" s="2" t="s">
        <v>82</v>
      </c>
      <c r="B44" s="2" t="s">
        <v>83</v>
      </c>
      <c r="C44" s="2">
        <v>1</v>
      </c>
      <c r="D44" s="2">
        <v>1</v>
      </c>
      <c r="E44" s="2">
        <v>0.15</v>
      </c>
      <c r="F44" s="2">
        <f t="shared" si="0"/>
        <v>0.3</v>
      </c>
    </row>
    <row r="45" spans="1:6" x14ac:dyDescent="0.3">
      <c r="A45" s="2" t="s">
        <v>84</v>
      </c>
      <c r="B45" s="2" t="s">
        <v>85</v>
      </c>
      <c r="C45" s="2">
        <v>1</v>
      </c>
      <c r="D45" s="2">
        <v>1</v>
      </c>
      <c r="E45" s="2">
        <v>1.46</v>
      </c>
      <c r="F45" s="2">
        <f t="shared" si="0"/>
        <v>2.92</v>
      </c>
    </row>
    <row r="46" spans="1:6" x14ac:dyDescent="0.3">
      <c r="A46" s="2" t="s">
        <v>86</v>
      </c>
      <c r="B46" s="2" t="s">
        <v>87</v>
      </c>
      <c r="C46" s="2">
        <v>1</v>
      </c>
      <c r="D46" s="2">
        <v>1</v>
      </c>
      <c r="E46" s="2">
        <v>0.15</v>
      </c>
      <c r="F46" s="2">
        <f t="shared" si="0"/>
        <v>0.3</v>
      </c>
    </row>
    <row r="47" spans="1:6" s="10" customFormat="1" x14ac:dyDescent="0.3">
      <c r="A47" s="9" t="s">
        <v>88</v>
      </c>
      <c r="B47" s="9" t="s">
        <v>89</v>
      </c>
      <c r="C47" s="9">
        <v>1</v>
      </c>
      <c r="D47" s="9">
        <v>1</v>
      </c>
      <c r="E47" s="9">
        <v>0.15</v>
      </c>
      <c r="F47" s="9">
        <f t="shared" si="0"/>
        <v>0.3</v>
      </c>
    </row>
    <row r="48" spans="1:6" x14ac:dyDescent="0.3">
      <c r="A48" s="2" t="s">
        <v>90</v>
      </c>
      <c r="B48" s="2" t="s">
        <v>91</v>
      </c>
      <c r="C48" s="2">
        <v>1</v>
      </c>
      <c r="D48" s="2">
        <v>1</v>
      </c>
      <c r="E48" s="2">
        <v>0.15</v>
      </c>
      <c r="F48" s="2">
        <f t="shared" si="0"/>
        <v>0.3</v>
      </c>
    </row>
    <row r="49" spans="1:6" x14ac:dyDescent="0.3">
      <c r="A49" s="2" t="s">
        <v>92</v>
      </c>
      <c r="B49" s="2" t="s">
        <v>93</v>
      </c>
      <c r="C49" s="2">
        <v>1</v>
      </c>
      <c r="D49" s="2">
        <v>1</v>
      </c>
      <c r="E49" s="2">
        <v>0.43</v>
      </c>
      <c r="F49" s="2">
        <f t="shared" si="0"/>
        <v>0.86</v>
      </c>
    </row>
    <row r="50" spans="1:6" x14ac:dyDescent="0.3">
      <c r="A50" s="2" t="s">
        <v>94</v>
      </c>
      <c r="B50" s="2" t="s">
        <v>95</v>
      </c>
      <c r="C50" s="2">
        <v>1</v>
      </c>
      <c r="D50" s="2">
        <v>1</v>
      </c>
      <c r="E50" s="2">
        <v>8.83</v>
      </c>
      <c r="F50" s="2">
        <f t="shared" si="0"/>
        <v>17.66</v>
      </c>
    </row>
    <row r="51" spans="1:6" s="6" customFormat="1" x14ac:dyDescent="0.3">
      <c r="A51" s="5" t="s">
        <v>96</v>
      </c>
      <c r="B51" s="5" t="s">
        <v>97</v>
      </c>
      <c r="C51" s="5">
        <v>1</v>
      </c>
      <c r="D51" s="5">
        <v>1</v>
      </c>
      <c r="E51" s="5">
        <v>15.9</v>
      </c>
      <c r="F51" s="5">
        <f t="shared" si="0"/>
        <v>31.8</v>
      </c>
    </row>
    <row r="52" spans="1:6" x14ac:dyDescent="0.3">
      <c r="A52" s="2" t="s">
        <v>98</v>
      </c>
      <c r="B52" s="2" t="s">
        <v>99</v>
      </c>
      <c r="C52" s="2">
        <v>1</v>
      </c>
      <c r="D52" s="2">
        <v>1</v>
      </c>
      <c r="E52" s="2">
        <v>1.1499999999999999</v>
      </c>
      <c r="F52" s="2">
        <f t="shared" si="0"/>
        <v>2.2999999999999998</v>
      </c>
    </row>
    <row r="53" spans="1:6" x14ac:dyDescent="0.3">
      <c r="A53" s="2" t="s">
        <v>100</v>
      </c>
      <c r="B53" s="2" t="s">
        <v>101</v>
      </c>
      <c r="C53" s="2">
        <v>1</v>
      </c>
      <c r="D53" s="2">
        <v>1</v>
      </c>
      <c r="E53" s="2">
        <v>2.82</v>
      </c>
      <c r="F53" s="2">
        <f t="shared" si="0"/>
        <v>5.64</v>
      </c>
    </row>
    <row r="54" spans="1:6" x14ac:dyDescent="0.3">
      <c r="A54" s="2" t="s">
        <v>102</v>
      </c>
      <c r="B54" s="2" t="s">
        <v>103</v>
      </c>
      <c r="C54" s="2">
        <v>1</v>
      </c>
      <c r="D54" s="2">
        <v>1</v>
      </c>
      <c r="E54" s="2">
        <v>2.2799999999999998</v>
      </c>
      <c r="F54" s="2">
        <f t="shared" si="0"/>
        <v>4.5599999999999996</v>
      </c>
    </row>
    <row r="55" spans="1:6" x14ac:dyDescent="0.3">
      <c r="A55" s="2" t="s">
        <v>104</v>
      </c>
      <c r="B55" s="2" t="s">
        <v>105</v>
      </c>
      <c r="C55" s="2">
        <v>1</v>
      </c>
      <c r="D55" s="2">
        <v>1</v>
      </c>
      <c r="E55" s="2">
        <v>1.93</v>
      </c>
      <c r="F55" s="2">
        <f t="shared" si="0"/>
        <v>3.86</v>
      </c>
    </row>
    <row r="56" spans="1:6" x14ac:dyDescent="0.3">
      <c r="A56" s="2" t="s">
        <v>106</v>
      </c>
      <c r="B56" s="2" t="s">
        <v>107</v>
      </c>
      <c r="C56" s="2">
        <v>1</v>
      </c>
      <c r="D56" s="2">
        <v>1</v>
      </c>
      <c r="E56" s="2">
        <v>11.41</v>
      </c>
      <c r="F56" s="2">
        <f t="shared" si="0"/>
        <v>22.82</v>
      </c>
    </row>
    <row r="57" spans="1:6" x14ac:dyDescent="0.3">
      <c r="A57" s="2" t="s">
        <v>137</v>
      </c>
      <c r="B57" s="2" t="s">
        <v>108</v>
      </c>
      <c r="C57" s="2">
        <v>1</v>
      </c>
      <c r="D57" s="2">
        <v>1</v>
      </c>
      <c r="E57" s="2">
        <v>1.59</v>
      </c>
      <c r="F57" s="2">
        <f t="shared" si="0"/>
        <v>3.18</v>
      </c>
    </row>
    <row r="58" spans="1:6" x14ac:dyDescent="0.3">
      <c r="A58" s="2" t="s">
        <v>109</v>
      </c>
      <c r="B58" s="2" t="s">
        <v>110</v>
      </c>
      <c r="C58" s="2">
        <v>1</v>
      </c>
      <c r="D58" s="2">
        <v>1</v>
      </c>
      <c r="E58" s="2">
        <v>1.84</v>
      </c>
      <c r="F58" s="2">
        <f t="shared" si="0"/>
        <v>3.68</v>
      </c>
    </row>
    <row r="59" spans="1:6" x14ac:dyDescent="0.3">
      <c r="A59" s="2" t="s">
        <v>111</v>
      </c>
      <c r="B59" s="2" t="s">
        <v>112</v>
      </c>
      <c r="C59" s="2">
        <v>1</v>
      </c>
      <c r="D59" s="2">
        <v>1</v>
      </c>
      <c r="E59" s="2">
        <v>1.03</v>
      </c>
      <c r="F59" s="2">
        <f t="shared" si="0"/>
        <v>2.06</v>
      </c>
    </row>
    <row r="60" spans="1:6" x14ac:dyDescent="0.3">
      <c r="A60" s="2" t="s">
        <v>113</v>
      </c>
      <c r="B60" s="2" t="s">
        <v>114</v>
      </c>
      <c r="C60" s="2">
        <v>1</v>
      </c>
      <c r="D60" s="2">
        <v>1</v>
      </c>
      <c r="E60" s="2">
        <v>0.94</v>
      </c>
      <c r="F60" s="2">
        <f t="shared" si="0"/>
        <v>1.88</v>
      </c>
    </row>
    <row r="61" spans="1:6" x14ac:dyDescent="0.3">
      <c r="A61" s="11">
        <v>971150611</v>
      </c>
      <c r="B61" s="4" t="s">
        <v>149</v>
      </c>
      <c r="C61" s="4">
        <v>4</v>
      </c>
      <c r="D61" s="4">
        <v>1</v>
      </c>
    </row>
    <row r="65" spans="1:6" x14ac:dyDescent="0.3">
      <c r="A65" t="s">
        <v>131</v>
      </c>
      <c r="B65" t="s">
        <v>152</v>
      </c>
      <c r="C65">
        <f>SUM(F3:F17,,F29,F30,F32,F31, F35:F49)</f>
        <v>33.884999999999998</v>
      </c>
      <c r="E65" t="s">
        <v>138</v>
      </c>
      <c r="F65">
        <f>SUM(F2:F60)</f>
        <v>205.18499999999995</v>
      </c>
    </row>
    <row r="66" spans="1:6" x14ac:dyDescent="0.3">
      <c r="B66" t="s">
        <v>153</v>
      </c>
      <c r="C66">
        <f>SUM(F56,F50,E51*2,19.44, 14.81)</f>
        <v>106.53</v>
      </c>
      <c r="E66" t="s">
        <v>139</v>
      </c>
      <c r="F66">
        <f>SUM(F26,F27,F51)</f>
        <v>73.739999999999995</v>
      </c>
    </row>
    <row r="67" spans="1:6" x14ac:dyDescent="0.3">
      <c r="B67" t="s">
        <v>154</v>
      </c>
      <c r="C67">
        <f>SUM(C66,F58,F57,F55,F54,F53,F52)</f>
        <v>129.75000000000003</v>
      </c>
      <c r="E67" t="s">
        <v>140</v>
      </c>
      <c r="F67">
        <f>F65-F66</f>
        <v>131.44499999999994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8C321-F265-4D51-B3BF-AC3A37A141DC}">
  <dimension ref="A1:F21"/>
  <sheetViews>
    <sheetView workbookViewId="0">
      <selection activeCell="A12" sqref="A12:XFD12"/>
    </sheetView>
  </sheetViews>
  <sheetFormatPr defaultRowHeight="14.4" x14ac:dyDescent="0.3"/>
  <cols>
    <col min="1" max="1" width="19.5546875" bestFit="1" customWidth="1"/>
    <col min="3" max="3" width="9.6640625" bestFit="1" customWidth="1"/>
    <col min="4" max="4" width="12" bestFit="1" customWidth="1"/>
    <col min="5" max="5" width="12" customWidth="1"/>
    <col min="6" max="6" width="26.109375" bestFit="1" customWidth="1"/>
  </cols>
  <sheetData>
    <row r="1" spans="1:6" x14ac:dyDescent="0.3">
      <c r="A1" s="1" t="s">
        <v>0</v>
      </c>
      <c r="B1" s="1" t="s">
        <v>2</v>
      </c>
      <c r="C1" s="1" t="s">
        <v>115</v>
      </c>
      <c r="D1" s="1" t="s">
        <v>129</v>
      </c>
      <c r="E1" s="1" t="s">
        <v>130</v>
      </c>
      <c r="F1" s="1" t="s">
        <v>1</v>
      </c>
    </row>
    <row r="2" spans="1:6" x14ac:dyDescent="0.3">
      <c r="A2" s="2" t="s">
        <v>9</v>
      </c>
      <c r="B2" s="2">
        <v>3</v>
      </c>
      <c r="C2" s="2">
        <v>2</v>
      </c>
      <c r="D2" s="2">
        <v>5.7000000000000002E-2</v>
      </c>
      <c r="E2" s="2">
        <f>D2*(B2+C2)</f>
        <v>0.28500000000000003</v>
      </c>
      <c r="F2" s="2" t="s">
        <v>117</v>
      </c>
    </row>
    <row r="3" spans="1:6" s="8" customFormat="1" x14ac:dyDescent="0.3">
      <c r="A3" s="7" t="s">
        <v>7</v>
      </c>
      <c r="B3" s="7">
        <v>2</v>
      </c>
      <c r="C3" s="7">
        <v>2</v>
      </c>
      <c r="D3" s="7">
        <v>9.4E-2</v>
      </c>
      <c r="E3" s="7">
        <f t="shared" ref="E3:E16" si="0">D3*(B3+C3)</f>
        <v>0.376</v>
      </c>
      <c r="F3" s="7" t="s">
        <v>118</v>
      </c>
    </row>
    <row r="4" spans="1:6" x14ac:dyDescent="0.3">
      <c r="A4" s="2" t="s">
        <v>5</v>
      </c>
      <c r="B4" s="2">
        <v>1</v>
      </c>
      <c r="C4" s="2">
        <v>1</v>
      </c>
      <c r="D4" s="2">
        <v>0.35</v>
      </c>
      <c r="E4" s="2">
        <f t="shared" si="0"/>
        <v>0.7</v>
      </c>
      <c r="F4" s="2" t="s">
        <v>119</v>
      </c>
    </row>
    <row r="5" spans="1:6" x14ac:dyDescent="0.3">
      <c r="A5" s="2" t="s">
        <v>35</v>
      </c>
      <c r="B5" s="2">
        <v>1</v>
      </c>
      <c r="C5" s="2">
        <v>0</v>
      </c>
      <c r="D5" s="2">
        <v>0.67</v>
      </c>
      <c r="E5" s="2">
        <f t="shared" si="0"/>
        <v>0.67</v>
      </c>
      <c r="F5" s="2" t="s">
        <v>36</v>
      </c>
    </row>
    <row r="6" spans="1:6" x14ac:dyDescent="0.3">
      <c r="A6" s="2" t="s">
        <v>33</v>
      </c>
      <c r="B6" s="2">
        <v>4</v>
      </c>
      <c r="C6" s="2">
        <v>1</v>
      </c>
      <c r="D6" s="2">
        <v>0.47499999999999998</v>
      </c>
      <c r="E6" s="2">
        <f t="shared" si="0"/>
        <v>2.375</v>
      </c>
      <c r="F6" s="2" t="s">
        <v>120</v>
      </c>
    </row>
    <row r="7" spans="1:6" s="6" customFormat="1" x14ac:dyDescent="0.3">
      <c r="A7" s="5" t="s">
        <v>134</v>
      </c>
      <c r="B7" s="5">
        <v>1</v>
      </c>
      <c r="C7" s="5">
        <v>4</v>
      </c>
      <c r="D7" s="5">
        <v>5.39</v>
      </c>
      <c r="E7" s="5">
        <f t="shared" si="0"/>
        <v>26.95</v>
      </c>
      <c r="F7" s="5"/>
    </row>
    <row r="8" spans="1:6" s="6" customFormat="1" x14ac:dyDescent="0.3">
      <c r="A8" s="5" t="s">
        <v>121</v>
      </c>
      <c r="B8" s="5">
        <v>1</v>
      </c>
      <c r="C8" s="5">
        <v>4</v>
      </c>
      <c r="D8" s="5">
        <v>8.58</v>
      </c>
      <c r="E8" s="5">
        <f t="shared" si="0"/>
        <v>42.9</v>
      </c>
      <c r="F8" s="5" t="s">
        <v>48</v>
      </c>
    </row>
    <row r="9" spans="1:6" s="8" customFormat="1" x14ac:dyDescent="0.3">
      <c r="A9" s="7" t="s">
        <v>64</v>
      </c>
      <c r="B9" s="7">
        <v>1</v>
      </c>
      <c r="C9" s="7">
        <v>1</v>
      </c>
      <c r="D9" s="7">
        <v>0.53</v>
      </c>
      <c r="E9" s="7">
        <f t="shared" si="0"/>
        <v>1.06</v>
      </c>
      <c r="F9" s="7" t="s">
        <v>63</v>
      </c>
    </row>
    <row r="10" spans="1:6" s="8" customFormat="1" x14ac:dyDescent="0.3">
      <c r="A10" s="7" t="s">
        <v>66</v>
      </c>
      <c r="B10" s="7">
        <v>2</v>
      </c>
      <c r="C10" s="7">
        <v>1</v>
      </c>
      <c r="D10" s="7">
        <v>0.15</v>
      </c>
      <c r="E10" s="7">
        <f t="shared" si="0"/>
        <v>0.44999999999999996</v>
      </c>
      <c r="F10" s="7" t="s">
        <v>122</v>
      </c>
    </row>
    <row r="11" spans="1:6" x14ac:dyDescent="0.3">
      <c r="A11" t="s">
        <v>77</v>
      </c>
      <c r="B11">
        <v>3</v>
      </c>
      <c r="C11">
        <v>1</v>
      </c>
      <c r="D11">
        <v>0.15</v>
      </c>
      <c r="E11">
        <f t="shared" si="0"/>
        <v>0.6</v>
      </c>
      <c r="F11" t="s">
        <v>123</v>
      </c>
    </row>
    <row r="12" spans="1:6" x14ac:dyDescent="0.3">
      <c r="A12" s="2" t="s">
        <v>68</v>
      </c>
      <c r="B12" s="2">
        <v>1</v>
      </c>
      <c r="C12" s="2">
        <v>1</v>
      </c>
      <c r="D12" s="2">
        <v>0.15</v>
      </c>
      <c r="E12" s="2">
        <f t="shared" si="0"/>
        <v>0.3</v>
      </c>
      <c r="F12" s="2" t="s">
        <v>124</v>
      </c>
    </row>
    <row r="13" spans="1:6" s="8" customFormat="1" x14ac:dyDescent="0.3">
      <c r="A13" s="7" t="s">
        <v>125</v>
      </c>
      <c r="B13" s="7">
        <v>1</v>
      </c>
      <c r="C13" s="7">
        <v>1</v>
      </c>
      <c r="D13" s="7">
        <v>20.49</v>
      </c>
      <c r="E13" s="7">
        <f t="shared" si="0"/>
        <v>40.98</v>
      </c>
      <c r="F13" s="7" t="s">
        <v>95</v>
      </c>
    </row>
    <row r="14" spans="1:6" s="6" customFormat="1" x14ac:dyDescent="0.3">
      <c r="A14" s="5" t="s">
        <v>126</v>
      </c>
      <c r="B14" s="5">
        <v>1</v>
      </c>
      <c r="C14" s="5">
        <v>3</v>
      </c>
      <c r="D14" s="5">
        <v>19.440000000000001</v>
      </c>
      <c r="E14" s="5">
        <f t="shared" si="0"/>
        <v>77.760000000000005</v>
      </c>
      <c r="F14" s="5" t="s">
        <v>97</v>
      </c>
    </row>
    <row r="15" spans="1:6" x14ac:dyDescent="0.3">
      <c r="A15" s="2" t="s">
        <v>127</v>
      </c>
      <c r="B15" s="2">
        <v>1</v>
      </c>
      <c r="C15" s="2">
        <v>1</v>
      </c>
      <c r="D15" s="2">
        <v>11.81</v>
      </c>
      <c r="E15" s="2">
        <f t="shared" si="0"/>
        <v>23.62</v>
      </c>
      <c r="F15" s="2" t="s">
        <v>99</v>
      </c>
    </row>
    <row r="16" spans="1:6" s="8" customFormat="1" x14ac:dyDescent="0.3">
      <c r="A16" s="7" t="s">
        <v>128</v>
      </c>
      <c r="B16" s="7">
        <v>1</v>
      </c>
      <c r="C16" s="7">
        <v>1</v>
      </c>
      <c r="D16" s="7">
        <v>0.53</v>
      </c>
      <c r="E16" s="7">
        <f t="shared" si="0"/>
        <v>1.06</v>
      </c>
      <c r="F16" s="7" t="s">
        <v>101</v>
      </c>
    </row>
    <row r="18" spans="3:6" x14ac:dyDescent="0.3">
      <c r="C18" t="s">
        <v>141</v>
      </c>
      <c r="F18">
        <f>SUM(E2:E16)</f>
        <v>220.08600000000001</v>
      </c>
    </row>
    <row r="19" spans="3:6" x14ac:dyDescent="0.3">
      <c r="C19" t="s">
        <v>142</v>
      </c>
      <c r="F19">
        <f>SUM(E7,E8,E14)</f>
        <v>147.61000000000001</v>
      </c>
    </row>
    <row r="20" spans="3:6" x14ac:dyDescent="0.3">
      <c r="C20" t="s">
        <v>143</v>
      </c>
      <c r="F20">
        <f>SUM(E9,E10,E11,E13,E16)</f>
        <v>44.15</v>
      </c>
    </row>
    <row r="21" spans="3:6" x14ac:dyDescent="0.3">
      <c r="C21" t="s">
        <v>144</v>
      </c>
      <c r="F21">
        <f>SUM(E2:E6,E12,E15)</f>
        <v>28.326000000000001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E1753-671F-4294-99FC-511FCB2B18FC}">
  <dimension ref="A1:E4"/>
  <sheetViews>
    <sheetView workbookViewId="0">
      <selection activeCell="E22" sqref="E22"/>
    </sheetView>
  </sheetViews>
  <sheetFormatPr defaultRowHeight="14.4" x14ac:dyDescent="0.3"/>
  <sheetData>
    <row r="1" spans="1:5" x14ac:dyDescent="0.3">
      <c r="A1" t="s">
        <v>145</v>
      </c>
      <c r="E1">
        <f>205.877+181.206</f>
        <v>387.08299999999997</v>
      </c>
    </row>
    <row r="2" spans="1:5" x14ac:dyDescent="0.3">
      <c r="A2" t="s">
        <v>146</v>
      </c>
      <c r="E2">
        <f>41.944+108.73+31.8</f>
        <v>182.47400000000002</v>
      </c>
    </row>
    <row r="3" spans="1:5" x14ac:dyDescent="0.3">
      <c r="A3" t="s">
        <v>147</v>
      </c>
      <c r="E3">
        <v>44.15</v>
      </c>
    </row>
    <row r="4" spans="1:5" x14ac:dyDescent="0.3">
      <c r="A4" t="s">
        <v>148</v>
      </c>
      <c r="E4">
        <f>132.137+28.326</f>
        <v>160.46299999999999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Platform - Revision 1</vt:lpstr>
      <vt:lpstr>Sensor Board - Revision 1</vt:lpstr>
      <vt:lpstr>Total - Revision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 Alexiev</dc:creator>
  <cp:lastModifiedBy>Ram Alexiev</cp:lastModifiedBy>
  <dcterms:created xsi:type="dcterms:W3CDTF">2019-02-04T19:29:21Z</dcterms:created>
  <dcterms:modified xsi:type="dcterms:W3CDTF">2019-02-11T00:10:59Z</dcterms:modified>
</cp:coreProperties>
</file>